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activeX/activeX2.xml" ContentType="application/vnd.ms-office.activeX+xml"/>
  <Override PartName="/xl/activeX/activeX2.bin" ContentType="application/vnd.ms-office.activeX"/>
  <Override PartName="/xl/drawings/drawing3.xml" ContentType="application/vnd.openxmlformats-officedocument.drawing+xml"/>
  <Override PartName="/xl/activeX/activeX3.xml" ContentType="application/vnd.ms-office.activeX+xml"/>
  <Override PartName="/xl/activeX/activeX3.bin" ContentType="application/vnd.ms-office.activeX"/>
  <Override PartName="/xl/drawings/drawing4.xml" ContentType="application/vnd.openxmlformats-officedocument.drawing+xml"/>
  <Override PartName="/xl/activeX/activeX4.xml" ContentType="application/vnd.ms-office.activeX+xml"/>
  <Override PartName="/xl/activeX/activeX4.bin" ContentType="application/vnd.ms-office.activeX"/>
  <Override PartName="/xl/drawings/drawing5.xml" ContentType="application/vnd.openxmlformats-officedocument.drawing+xml"/>
  <Override PartName="/xl/activeX/activeX5.xml" ContentType="application/vnd.ms-office.activeX+xml"/>
  <Override PartName="/xl/activeX/activeX5.bin" ContentType="application/vnd.ms-office.activeX"/>
  <Override PartName="/xl/drawings/drawing6.xml" ContentType="application/vnd.openxmlformats-officedocument.drawing+xml"/>
  <Override PartName="/xl/activeX/activeX6.xml" ContentType="application/vnd.ms-office.activeX+xml"/>
  <Override PartName="/xl/activeX/activeX6.bin" ContentType="application/vnd.ms-office.activeX"/>
  <Override PartName="/xl/drawings/drawing7.xml" ContentType="application/vnd.openxmlformats-officedocument.drawing+xml"/>
  <Override PartName="/xl/activeX/activeX7.xml" ContentType="application/vnd.ms-office.activeX+xml"/>
  <Override PartName="/xl/activeX/activeX7.bin" ContentType="application/vnd.ms-office.activeX"/>
  <Override PartName="/xl/drawings/drawing8.xml" ContentType="application/vnd.openxmlformats-officedocument.drawing+xml"/>
  <Override PartName="/xl/activeX/activeX8.xml" ContentType="application/vnd.ms-office.activeX+xml"/>
  <Override PartName="/xl/activeX/activeX8.bin" ContentType="application/vnd.ms-office.activeX"/>
  <Override PartName="/xl/drawings/drawing9.xml" ContentType="application/vnd.openxmlformats-officedocument.drawing+xml"/>
  <Override PartName="/xl/activeX/activeX9.xml" ContentType="application/vnd.ms-office.activeX+xml"/>
  <Override PartName="/xl/activeX/activeX9.bin" ContentType="application/vnd.ms-office.activeX"/>
  <Override PartName="/xl/drawings/drawing10.xml" ContentType="application/vnd.openxmlformats-officedocument.drawing+xml"/>
  <Override PartName="/xl/activeX/activeX10.xml" ContentType="application/vnd.ms-office.activeX+xml"/>
  <Override PartName="/xl/activeX/activeX10.bin" ContentType="application/vnd.ms-office.activeX"/>
  <Override PartName="/xl/drawings/drawing11.xml" ContentType="application/vnd.openxmlformats-officedocument.drawing+xml"/>
  <Override PartName="/xl/activeX/activeX11.xml" ContentType="application/vnd.ms-office.activeX+xml"/>
  <Override PartName="/xl/activeX/activeX11.bin" ContentType="application/vnd.ms-office.activeX"/>
  <Override PartName="/xl/drawings/drawing12.xml" ContentType="application/vnd.openxmlformats-officedocument.drawing+xml"/>
  <Override PartName="/xl/activeX/activeX12.xml" ContentType="application/vnd.ms-office.activeX+xml"/>
  <Override PartName="/xl/activeX/activeX12.bin" ContentType="application/vnd.ms-office.activeX"/>
  <Override PartName="/xl/drawings/drawing13.xml" ContentType="application/vnd.openxmlformats-officedocument.drawing+xml"/>
  <Override PartName="/xl/activeX/activeX13.xml" ContentType="application/vnd.ms-office.activeX+xml"/>
  <Override PartName="/xl/activeX/activeX13.bin" ContentType="application/vnd.ms-office.activeX"/>
  <Override PartName="/xl/drawings/drawing14.xml" ContentType="application/vnd.openxmlformats-officedocument.drawing+xml"/>
  <Override PartName="/xl/activeX/activeX14.xml" ContentType="application/vnd.ms-office.activeX+xml"/>
  <Override PartName="/xl/activeX/activeX14.bin" ContentType="application/vnd.ms-office.activeX"/>
  <Override PartName="/xl/drawings/drawing15.xml" ContentType="application/vnd.openxmlformats-officedocument.drawing+xml"/>
  <Override PartName="/xl/activeX/activeX15.xml" ContentType="application/vnd.ms-office.activeX+xml"/>
  <Override PartName="/xl/activeX/activeX15.bin" ContentType="application/vnd.ms-office.activeX"/>
  <Override PartName="/xl/drawings/drawing16.xml" ContentType="application/vnd.openxmlformats-officedocument.drawing+xml"/>
  <Override PartName="/xl/activeX/activeX16.xml" ContentType="application/vnd.ms-office.activeX+xml"/>
  <Override PartName="/xl/activeX/activeX16.bin" ContentType="application/vnd.ms-office.activeX"/>
  <Override PartName="/xl/drawings/drawing17.xml" ContentType="application/vnd.openxmlformats-officedocument.drawing+xml"/>
  <Override PartName="/xl/activeX/activeX17.xml" ContentType="application/vnd.ms-office.activeX+xml"/>
  <Override PartName="/xl/activeX/activeX17.bin" ContentType="application/vnd.ms-office.activeX"/>
  <Override PartName="/xl/drawings/drawing18.xml" ContentType="application/vnd.openxmlformats-officedocument.drawing+xml"/>
  <Override PartName="/xl/activeX/activeX18.xml" ContentType="application/vnd.ms-office.activeX+xml"/>
  <Override PartName="/xl/activeX/activeX18.bin" ContentType="application/vnd.ms-office.activeX"/>
  <Override PartName="/xl/drawings/drawing19.xml" ContentType="application/vnd.openxmlformats-officedocument.drawing+xml"/>
  <Override PartName="/xl/activeX/activeX19.xml" ContentType="application/vnd.ms-office.activeX+xml"/>
  <Override PartName="/xl/activeX/activeX19.bin" ContentType="application/vnd.ms-office.activeX"/>
  <Override PartName="/xl/drawings/drawing20.xml" ContentType="application/vnd.openxmlformats-officedocument.drawing+xml"/>
  <Override PartName="/xl/activeX/activeX20.xml" ContentType="application/vnd.ms-office.activeX+xml"/>
  <Override PartName="/xl/activeX/activeX20.bin" ContentType="application/vnd.ms-office.activeX"/>
  <Override PartName="/xl/drawings/drawing21.xml" ContentType="application/vnd.openxmlformats-officedocument.drawing+xml"/>
  <Override PartName="/xl/activeX/activeX21.xml" ContentType="application/vnd.ms-office.activeX+xml"/>
  <Override PartName="/xl/activeX/activeX21.bin" ContentType="application/vnd.ms-office.activeX"/>
  <Override PartName="/xl/drawings/drawing22.xml" ContentType="application/vnd.openxmlformats-officedocument.drawing+xml"/>
  <Override PartName="/xl/activeX/activeX22.xml" ContentType="application/vnd.ms-office.activeX+xml"/>
  <Override PartName="/xl/activeX/activeX22.bin" ContentType="application/vnd.ms-office.activeX"/>
  <Override PartName="/xl/drawings/drawing23.xml" ContentType="application/vnd.openxmlformats-officedocument.drawing+xml"/>
  <Override PartName="/xl/activeX/activeX23.xml" ContentType="application/vnd.ms-office.activeX+xml"/>
  <Override PartName="/xl/activeX/activeX23.bin" ContentType="application/vnd.ms-office.activeX"/>
  <Override PartName="/xl/drawings/drawing24.xml" ContentType="application/vnd.openxmlformats-officedocument.drawing+xml"/>
  <Override PartName="/xl/activeX/activeX24.xml" ContentType="application/vnd.ms-office.activeX+xml"/>
  <Override PartName="/xl/activeX/activeX24.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ЭтаКнига"/>
  <mc:AlternateContent xmlns:mc="http://schemas.openxmlformats.org/markup-compatibility/2006">
    <mc:Choice Requires="x15">
      <x15ac:absPath xmlns:x15ac="http://schemas.microsoft.com/office/spreadsheetml/2010/11/ac" url="E:\Pronko\prj\Grader\templates\"/>
    </mc:Choice>
  </mc:AlternateContent>
  <bookViews>
    <workbookView xWindow="1650" yWindow="2460" windowWidth="13710" windowHeight="5085" tabRatio="920" firstSheet="3" activeTab="3"/>
  </bookViews>
  <sheets>
    <sheet name="Главная" sheetId="2" r:id="rId1"/>
    <sheet name="Подсчет оценок" sheetId="57" r:id="rId2"/>
    <sheet name="Основа" sheetId="3" r:id="rId3"/>
    <sheet name="Упр" sheetId="47" r:id="rId4"/>
    <sheet name="Циклы" sheetId="48" r:id="rId5"/>
    <sheet name="1б" sheetId="8" r:id="rId6"/>
    <sheet name="2б" sheetId="43" r:id="rId7"/>
    <sheet name="3б" sheetId="44" r:id="rId8"/>
    <sheet name="УРС" sheetId="46" r:id="rId9"/>
    <sheet name="БОУП" sheetId="45" r:id="rId10"/>
    <sheet name="Рсч" sheetId="19" r:id="rId11"/>
    <sheet name="Рсч-оф" sheetId="49" r:id="rId12"/>
    <sheet name="Рсч-серж" sheetId="50" r:id="rId13"/>
    <sheet name="Рсч-солд" sheetId="51" r:id="rId14"/>
    <sheet name="ТСП" sheetId="54" r:id="rId15"/>
    <sheet name="ТП1батальон" sheetId="65" r:id="rId16"/>
    <sheet name="СП1батальон" sheetId="66" r:id="rId17"/>
    <sheet name="СП2батальон" sheetId="67" r:id="rId18"/>
    <sheet name="СП3батальон" sheetId="68" r:id="rId19"/>
    <sheet name="СПБОУП" sheetId="69" r:id="rId20"/>
    <sheet name="СПУРС" sheetId="70" r:id="rId21"/>
    <sheet name="СПЦиклы" sheetId="71" r:id="rId22"/>
    <sheet name="СП" sheetId="30" r:id="rId23"/>
    <sheet name="ТП2батальон" sheetId="72" r:id="rId24"/>
    <sheet name="ТП3батальон" sheetId="73" r:id="rId25"/>
    <sheet name="ТПБОУП" sheetId="74" r:id="rId26"/>
    <sheet name="ТПУРС" sheetId="75" r:id="rId27"/>
    <sheet name="ТПЦиклы" sheetId="76" r:id="rId28"/>
    <sheet name="ТП" sheetId="31" r:id="rId29"/>
    <sheet name="ФП (2)" sheetId="61" r:id="rId30"/>
    <sheet name="ФП" sheetId="33" r:id="rId31"/>
    <sheet name="РХБЗ" sheetId="53" r:id="rId32"/>
    <sheet name="МЕТ" sheetId="52" r:id="rId33"/>
    <sheet name="МЕТ (2)" sheetId="58" r:id="rId34"/>
    <sheet name="ОГН" sheetId="35" r:id="rId35"/>
    <sheet name="СТР" sheetId="32" r:id="rId36"/>
    <sheet name="ОВУ" sheetId="34" r:id="rId37"/>
    <sheet name="315" sheetId="42" state="hidden" r:id="rId38"/>
    <sheet name="Огневая" sheetId="55" r:id="rId39"/>
    <sheet name="Лист1" sheetId="56" r:id="rId40"/>
    <sheet name="Лист2" sheetId="62" r:id="rId41"/>
    <sheet name="Лист4" sheetId="64" r:id="rId42"/>
    <sheet name="Лист3" sheetId="77" r:id="rId43"/>
  </sheets>
  <definedNames>
    <definedName name="_xlnm._FilterDatabase" localSheetId="5" hidden="1">'1б'!$T$1:$T$225</definedName>
    <definedName name="_xlnm._FilterDatabase" localSheetId="6" hidden="1">'2б'!$T$1:$T$1155</definedName>
    <definedName name="_xlnm._FilterDatabase" localSheetId="7" hidden="1">'3б'!$T$1:$T$1146</definedName>
    <definedName name="_xlnm._FilterDatabase" localSheetId="9" hidden="1">БОУП!$T$1:$T$1333</definedName>
    <definedName name="_xlnm._FilterDatabase" localSheetId="32" hidden="1">МЕТ!$O$9:$O$82</definedName>
    <definedName name="_xlnm._FilterDatabase" localSheetId="33" hidden="1">'МЕТ (2)'!$O$9:$O$81</definedName>
    <definedName name="_xlnm._FilterDatabase" localSheetId="36" hidden="1">ОВУ!$O$9:$O$81</definedName>
    <definedName name="_xlnm._FilterDatabase" localSheetId="34" hidden="1">ОГН!$S$9:$S$71</definedName>
    <definedName name="_xlnm._FilterDatabase" localSheetId="2" hidden="1">Основа!$A$1:$S$1233</definedName>
    <definedName name="_xlnm._FilterDatabase" localSheetId="10" hidden="1">Рсч!$A$1:$A$83</definedName>
    <definedName name="_xlnm._FilterDatabase" localSheetId="11" hidden="1">'Рсч-оф'!$A$1:$A$83</definedName>
    <definedName name="_xlnm._FilterDatabase" localSheetId="12" hidden="1">'Рсч-серж'!$A$1:$A$71</definedName>
    <definedName name="_xlnm._FilterDatabase" localSheetId="13" hidden="1">'Рсч-солд'!$A$1:$A$71</definedName>
    <definedName name="_xlnm._FilterDatabase" localSheetId="31" hidden="1">РХБЗ!$O$9:$O$81</definedName>
    <definedName name="_xlnm._FilterDatabase" localSheetId="22" hidden="1">СП!$N$9:$N$81</definedName>
    <definedName name="_xlnm._FilterDatabase" localSheetId="16" hidden="1">СП1батальон!$N$9:$N$81</definedName>
    <definedName name="_xlnm._FilterDatabase" localSheetId="17" hidden="1">СП2батальон!$N$9:$N$81</definedName>
    <definedName name="_xlnm._FilterDatabase" localSheetId="18" hidden="1">СП3батальон!$N$9:$N$81</definedName>
    <definedName name="_xlnm._FilterDatabase" localSheetId="19" hidden="1">СПБОУП!$N$9:$N$81</definedName>
    <definedName name="_xlnm._FilterDatabase" localSheetId="20" hidden="1">СПУРС!$N$9:$N$81</definedName>
    <definedName name="_xlnm._FilterDatabase" localSheetId="21" hidden="1">СПЦиклы!$N$9:$N$81</definedName>
    <definedName name="_xlnm._FilterDatabase" localSheetId="35" hidden="1">СТР!$S$9:$S$81</definedName>
    <definedName name="_xlnm._FilterDatabase" localSheetId="28" hidden="1">ТП!$N$9:$N$81</definedName>
    <definedName name="_xlnm._FilterDatabase" localSheetId="15" hidden="1">ТП1батальон!$N$9:$N$81</definedName>
    <definedName name="_xlnm._FilterDatabase" localSheetId="23" hidden="1">ТП2батальон!$N$9:$N$81</definedName>
    <definedName name="_xlnm._FilterDatabase" localSheetId="24" hidden="1">ТП3батальон!$N$9:$N$81</definedName>
    <definedName name="_xlnm._FilterDatabase" localSheetId="25" hidden="1">ТПБОУП!$N$9:$N$81</definedName>
    <definedName name="_xlnm._FilterDatabase" localSheetId="26" hidden="1">ТПУРС!$N$9:$N$81</definedName>
    <definedName name="_xlnm._FilterDatabase" localSheetId="27" hidden="1">ТПЦиклы!$N$9:$N$81</definedName>
    <definedName name="_xlnm._FilterDatabase" localSheetId="14" hidden="1">ТСП!$O$9:$O$82</definedName>
    <definedName name="_xlnm._FilterDatabase" localSheetId="3" hidden="1">Упр!$T$1:$T$66</definedName>
    <definedName name="_xlnm._FilterDatabase" localSheetId="8" hidden="1">УРС!$T$1:$T$1017</definedName>
    <definedName name="_xlnm._FilterDatabase" localSheetId="30" hidden="1">ФП!$S$9:$S$83</definedName>
    <definedName name="_xlnm._FilterDatabase" localSheetId="29" hidden="1">'ФП (2)'!$S$9:$S$83</definedName>
    <definedName name="_xlnm._FilterDatabase" localSheetId="4" hidden="1">Циклы!$T$1:$T$1081</definedName>
    <definedName name="insert_11">'1б'!$D$49</definedName>
    <definedName name="insert_12">'1б'!$D$91</definedName>
    <definedName name="insert_13">'1б'!$D$139</definedName>
    <definedName name="insert_1бат">'1б'!$D$6</definedName>
    <definedName name="insert_1ц">Циклы!$D$6</definedName>
    <definedName name="insert_21">'2б'!$D$47</definedName>
    <definedName name="insert_22">'2б'!$D$94</definedName>
    <definedName name="insert_23">'2б'!$D$140</definedName>
    <definedName name="insert_2бат">'2б'!$D$6</definedName>
    <definedName name="insert_2ц">Циклы!$D$29</definedName>
    <definedName name="insert_31">'3б'!$D$46</definedName>
    <definedName name="insert_32">'3б'!$D$88</definedName>
    <definedName name="insert_33">'3б'!$D$135</definedName>
    <definedName name="insert_3бат">'3б'!$D$6</definedName>
    <definedName name="insert_3ц">Циклы!$D$53</definedName>
    <definedName name="insert_4ц">Циклы!$D$76</definedName>
    <definedName name="insert_5ц">Циклы!$D$101</definedName>
    <definedName name="insert_6ц">Циклы!$D$123</definedName>
    <definedName name="insert_РО">БОУП!$D$120</definedName>
    <definedName name="insert_РС">БОУП!$D$6</definedName>
    <definedName name="insert_упр">Упр!$D$6</definedName>
    <definedName name="insert_УРС">УРС!$D$6</definedName>
    <definedName name="Z_02FA8FE8_A21A_4BA6_9778_A92892052DF2_.wvu.Cols" localSheetId="5" hidden="1">'1б'!$W:$AI</definedName>
    <definedName name="Z_02FA8FE8_A21A_4BA6_9778_A92892052DF2_.wvu.Cols" localSheetId="6" hidden="1">'2б'!$W:$AI</definedName>
    <definedName name="Z_02FA8FE8_A21A_4BA6_9778_A92892052DF2_.wvu.Cols" localSheetId="37" hidden="1">'315'!$E:$J,'315'!$L:$Q,'315'!$S:$X,'315'!$Z:$AE,'315'!$AG:$AL,'315'!$AN:$AS,'315'!$AU:$AY,'315'!$BB:$BG,'315'!$BI:$BN,'315'!$BP:$DD</definedName>
    <definedName name="Z_02FA8FE8_A21A_4BA6_9778_A92892052DF2_.wvu.Cols" localSheetId="7" hidden="1">'3б'!$W:$AI</definedName>
    <definedName name="Z_02FA8FE8_A21A_4BA6_9778_A92892052DF2_.wvu.Cols" localSheetId="9" hidden="1">БОУП!$W:$AI</definedName>
    <definedName name="Z_02FA8FE8_A21A_4BA6_9778_A92892052DF2_.wvu.Cols" localSheetId="3" hidden="1">Упр!$W:$AI</definedName>
    <definedName name="Z_02FA8FE8_A21A_4BA6_9778_A92892052DF2_.wvu.Cols" localSheetId="8" hidden="1">УРС!$W:$AI</definedName>
    <definedName name="Z_02FA8FE8_A21A_4BA6_9778_A92892052DF2_.wvu.Cols" localSheetId="4" hidden="1">Циклы!$W:$AI</definedName>
    <definedName name="Z_02FA8FE8_A21A_4BA6_9778_A92892052DF2_.wvu.FilterData" localSheetId="5" hidden="1">'1б'!$F$1:$Q$189</definedName>
    <definedName name="Z_02FA8FE8_A21A_4BA6_9778_A92892052DF2_.wvu.FilterData" localSheetId="6" hidden="1">'2б'!$F$1:$Q$189</definedName>
    <definedName name="Z_02FA8FE8_A21A_4BA6_9778_A92892052DF2_.wvu.FilterData" localSheetId="7" hidden="1">'3б'!$F$1:$Q$182</definedName>
    <definedName name="Z_02FA8FE8_A21A_4BA6_9778_A92892052DF2_.wvu.FilterData" localSheetId="9" hidden="1">БОУП!$F$1:$Q$363</definedName>
    <definedName name="Z_02FA8FE8_A21A_4BA6_9778_A92892052DF2_.wvu.FilterData" localSheetId="32" hidden="1">МЕТ!$O$9:$O$82</definedName>
    <definedName name="Z_02FA8FE8_A21A_4BA6_9778_A92892052DF2_.wvu.FilterData" localSheetId="33" hidden="1">'МЕТ (2)'!$O$9:$O$81</definedName>
    <definedName name="Z_02FA8FE8_A21A_4BA6_9778_A92892052DF2_.wvu.FilterData" localSheetId="36" hidden="1">ОВУ!$O$9:$O$70</definedName>
    <definedName name="Z_02FA8FE8_A21A_4BA6_9778_A92892052DF2_.wvu.FilterData" localSheetId="34" hidden="1">ОГН!$S$9:$S$71</definedName>
    <definedName name="Z_02FA8FE8_A21A_4BA6_9778_A92892052DF2_.wvu.FilterData" localSheetId="2" hidden="1">Основа!$A$1:$S$1233</definedName>
    <definedName name="Z_02FA8FE8_A21A_4BA6_9778_A92892052DF2_.wvu.FilterData" localSheetId="10" hidden="1">Рсч!$A$1:$A$83</definedName>
    <definedName name="Z_02FA8FE8_A21A_4BA6_9778_A92892052DF2_.wvu.FilterData" localSheetId="11" hidden="1">'Рсч-оф'!$A$1:$A$83</definedName>
    <definedName name="Z_02FA8FE8_A21A_4BA6_9778_A92892052DF2_.wvu.FilterData" localSheetId="12" hidden="1">'Рсч-серж'!$A$1:$A$71</definedName>
    <definedName name="Z_02FA8FE8_A21A_4BA6_9778_A92892052DF2_.wvu.FilterData" localSheetId="13" hidden="1">'Рсч-солд'!$A$1:$A$71</definedName>
    <definedName name="Z_02FA8FE8_A21A_4BA6_9778_A92892052DF2_.wvu.FilterData" localSheetId="31" hidden="1">РХБЗ!$O$9:$O$81</definedName>
    <definedName name="Z_02FA8FE8_A21A_4BA6_9778_A92892052DF2_.wvu.FilterData" localSheetId="22" hidden="1">СП!$N$9:$N$81</definedName>
    <definedName name="Z_02FA8FE8_A21A_4BA6_9778_A92892052DF2_.wvu.FilterData" localSheetId="16" hidden="1">СП1батальон!$N$9:$N$81</definedName>
    <definedName name="Z_02FA8FE8_A21A_4BA6_9778_A92892052DF2_.wvu.FilterData" localSheetId="17" hidden="1">СП2батальон!$N$9:$N$81</definedName>
    <definedName name="Z_02FA8FE8_A21A_4BA6_9778_A92892052DF2_.wvu.FilterData" localSheetId="18" hidden="1">СП3батальон!$N$9:$N$81</definedName>
    <definedName name="Z_02FA8FE8_A21A_4BA6_9778_A92892052DF2_.wvu.FilterData" localSheetId="19" hidden="1">СПБОУП!$N$9:$N$81</definedName>
    <definedName name="Z_02FA8FE8_A21A_4BA6_9778_A92892052DF2_.wvu.FilterData" localSheetId="20" hidden="1">СПУРС!$N$9:$N$81</definedName>
    <definedName name="Z_02FA8FE8_A21A_4BA6_9778_A92892052DF2_.wvu.FilterData" localSheetId="21" hidden="1">СПЦиклы!$N$9:$N$81</definedName>
    <definedName name="Z_02FA8FE8_A21A_4BA6_9778_A92892052DF2_.wvu.FilterData" localSheetId="35" hidden="1">СТР!$S$9:$S$81</definedName>
    <definedName name="Z_02FA8FE8_A21A_4BA6_9778_A92892052DF2_.wvu.FilterData" localSheetId="28" hidden="1">ТП!$N$9:$N$81</definedName>
    <definedName name="Z_02FA8FE8_A21A_4BA6_9778_A92892052DF2_.wvu.FilterData" localSheetId="15" hidden="1">ТП1батальон!$N$9:$N$81</definedName>
    <definedName name="Z_02FA8FE8_A21A_4BA6_9778_A92892052DF2_.wvu.FilterData" localSheetId="23" hidden="1">ТП2батальон!$N$9:$N$81</definedName>
    <definedName name="Z_02FA8FE8_A21A_4BA6_9778_A92892052DF2_.wvu.FilterData" localSheetId="24" hidden="1">ТП3батальон!$N$9:$N$81</definedName>
    <definedName name="Z_02FA8FE8_A21A_4BA6_9778_A92892052DF2_.wvu.FilterData" localSheetId="25" hidden="1">ТПБОУП!$N$9:$N$81</definedName>
    <definedName name="Z_02FA8FE8_A21A_4BA6_9778_A92892052DF2_.wvu.FilterData" localSheetId="26" hidden="1">ТПУРС!$N$9:$N$81</definedName>
    <definedName name="Z_02FA8FE8_A21A_4BA6_9778_A92892052DF2_.wvu.FilterData" localSheetId="27" hidden="1">ТПЦиклы!$N$9:$N$81</definedName>
    <definedName name="Z_02FA8FE8_A21A_4BA6_9778_A92892052DF2_.wvu.FilterData" localSheetId="14" hidden="1">ТСП!$O$9:$O$82</definedName>
    <definedName name="Z_02FA8FE8_A21A_4BA6_9778_A92892052DF2_.wvu.FilterData" localSheetId="3" hidden="1">Упр!$F$1:$Q$63</definedName>
    <definedName name="Z_02FA8FE8_A21A_4BA6_9778_A92892052DF2_.wvu.FilterData" localSheetId="8" hidden="1">УРС!$F$1:$Q$83</definedName>
    <definedName name="Z_02FA8FE8_A21A_4BA6_9778_A92892052DF2_.wvu.FilterData" localSheetId="30" hidden="1">ФП!$S$9:$S$70</definedName>
    <definedName name="Z_02FA8FE8_A21A_4BA6_9778_A92892052DF2_.wvu.FilterData" localSheetId="29" hidden="1">'ФП (2)'!$S$9:$S$70</definedName>
    <definedName name="Z_02FA8FE8_A21A_4BA6_9778_A92892052DF2_.wvu.FilterData" localSheetId="4" hidden="1">Циклы!$F$1:$Q$97</definedName>
    <definedName name="Z_02FA8FE8_A21A_4BA6_9778_A92892052DF2_.wvu.PrintArea" localSheetId="0" hidden="1">Главная!$A$2:$S$20</definedName>
    <definedName name="Z_02FA8FE8_A21A_4BA6_9778_A92892052DF2_.wvu.PrintArea" localSheetId="32" hidden="1">МЕТ!$A$1:$M$82</definedName>
    <definedName name="Z_02FA8FE8_A21A_4BA6_9778_A92892052DF2_.wvu.PrintArea" localSheetId="33" hidden="1">'МЕТ (2)'!$A$1:$M$81</definedName>
    <definedName name="Z_02FA8FE8_A21A_4BA6_9778_A92892052DF2_.wvu.PrintArea" localSheetId="36" hidden="1">ОВУ!$A$1:$M$70</definedName>
    <definedName name="Z_02FA8FE8_A21A_4BA6_9778_A92892052DF2_.wvu.PrintArea" localSheetId="34" hidden="1">ОГН!$A$1:$P$71</definedName>
    <definedName name="Z_02FA8FE8_A21A_4BA6_9778_A92892052DF2_.wvu.PrintArea" localSheetId="2" hidden="1">Основа!$B$1:$D$1234</definedName>
    <definedName name="Z_02FA8FE8_A21A_4BA6_9778_A92892052DF2_.wvu.PrintArea" localSheetId="10" hidden="1">Рсч!$A$1:$BJ$87</definedName>
    <definedName name="Z_02FA8FE8_A21A_4BA6_9778_A92892052DF2_.wvu.PrintArea" localSheetId="11" hidden="1">'Рсч-оф'!$A$1:$BJ$87</definedName>
    <definedName name="Z_02FA8FE8_A21A_4BA6_9778_A92892052DF2_.wvu.PrintArea" localSheetId="12" hidden="1">'Рсч-серж'!$A$1:$BJ$75</definedName>
    <definedName name="Z_02FA8FE8_A21A_4BA6_9778_A92892052DF2_.wvu.PrintArea" localSheetId="13" hidden="1">'Рсч-солд'!$A$1:$BJ$75</definedName>
    <definedName name="Z_02FA8FE8_A21A_4BA6_9778_A92892052DF2_.wvu.PrintArea" localSheetId="31" hidden="1">РХБЗ!$A$1:$M$81</definedName>
    <definedName name="Z_02FA8FE8_A21A_4BA6_9778_A92892052DF2_.wvu.PrintArea" localSheetId="22" hidden="1">СП!$A$1:$L$81</definedName>
    <definedName name="Z_02FA8FE8_A21A_4BA6_9778_A92892052DF2_.wvu.PrintArea" localSheetId="16" hidden="1">СП1батальон!$A$1:$L$81</definedName>
    <definedName name="Z_02FA8FE8_A21A_4BA6_9778_A92892052DF2_.wvu.PrintArea" localSheetId="17" hidden="1">СП2батальон!$A$1:$L$81</definedName>
    <definedName name="Z_02FA8FE8_A21A_4BA6_9778_A92892052DF2_.wvu.PrintArea" localSheetId="18" hidden="1">СП3батальон!$A$1:$L$81</definedName>
    <definedName name="Z_02FA8FE8_A21A_4BA6_9778_A92892052DF2_.wvu.PrintArea" localSheetId="19" hidden="1">СПБОУП!$A$1:$L$81</definedName>
    <definedName name="Z_02FA8FE8_A21A_4BA6_9778_A92892052DF2_.wvu.PrintArea" localSheetId="20" hidden="1">СПУРС!$A$1:$L$81</definedName>
    <definedName name="Z_02FA8FE8_A21A_4BA6_9778_A92892052DF2_.wvu.PrintArea" localSheetId="21" hidden="1">СПЦиклы!$A$1:$L$81</definedName>
    <definedName name="Z_02FA8FE8_A21A_4BA6_9778_A92892052DF2_.wvu.PrintArea" localSheetId="35" hidden="1">СТР!$A$1:$Q$81</definedName>
    <definedName name="Z_02FA8FE8_A21A_4BA6_9778_A92892052DF2_.wvu.PrintArea" localSheetId="28" hidden="1">ТП!$A$1:$L$81</definedName>
    <definedName name="Z_02FA8FE8_A21A_4BA6_9778_A92892052DF2_.wvu.PrintArea" localSheetId="15" hidden="1">ТП1батальон!$A$1:$L$81</definedName>
    <definedName name="Z_02FA8FE8_A21A_4BA6_9778_A92892052DF2_.wvu.PrintArea" localSheetId="23" hidden="1">ТП2батальон!$A$1:$L$81</definedName>
    <definedName name="Z_02FA8FE8_A21A_4BA6_9778_A92892052DF2_.wvu.PrintArea" localSheetId="24" hidden="1">ТП3батальон!$A$1:$L$81</definedName>
    <definedName name="Z_02FA8FE8_A21A_4BA6_9778_A92892052DF2_.wvu.PrintArea" localSheetId="25" hidden="1">ТПБОУП!$A$1:$L$81</definedName>
    <definedName name="Z_02FA8FE8_A21A_4BA6_9778_A92892052DF2_.wvu.PrintArea" localSheetId="26" hidden="1">ТПУРС!$A$1:$L$81</definedName>
    <definedName name="Z_02FA8FE8_A21A_4BA6_9778_A92892052DF2_.wvu.PrintArea" localSheetId="27" hidden="1">ТПЦиклы!$A$1:$L$81</definedName>
    <definedName name="Z_02FA8FE8_A21A_4BA6_9778_A92892052DF2_.wvu.PrintArea" localSheetId="14" hidden="1">ТСП!$A$1:$M$82</definedName>
    <definedName name="Z_02FA8FE8_A21A_4BA6_9778_A92892052DF2_.wvu.PrintArea" localSheetId="30" hidden="1">ФП!$A$1:$Q$83</definedName>
    <definedName name="Z_02FA8FE8_A21A_4BA6_9778_A92892052DF2_.wvu.PrintArea" localSheetId="29" hidden="1">'ФП (2)'!$A$1:$Q$83</definedName>
    <definedName name="Z_02FA8FE8_A21A_4BA6_9778_A92892052DF2_.wvu.Rows" localSheetId="5" hidden="1">'1б'!#REF!,'1б'!#REF!,'1б'!#REF!,'1б'!#REF!,'1б'!#REF!,'1б'!#REF!,'1б'!#REF!,'1б'!#REF!,'1б'!#REF!</definedName>
    <definedName name="Z_02FA8FE8_A21A_4BA6_9778_A92892052DF2_.wvu.Rows" localSheetId="6" hidden="1">'2б'!#REF!,'2б'!#REF!,'2б'!#REF!,'2б'!#REF!,'2б'!#REF!,'2б'!#REF!,'2б'!#REF!,'2б'!#REF!,'2б'!#REF!</definedName>
    <definedName name="Z_02FA8FE8_A21A_4BA6_9778_A92892052DF2_.wvu.Rows" localSheetId="7" hidden="1">'3б'!#REF!,'3б'!#REF!,'3б'!#REF!,'3б'!#REF!,'3б'!#REF!,'3б'!#REF!,'3б'!#REF!,'3б'!#REF!,'3б'!#REF!</definedName>
    <definedName name="Z_02FA8FE8_A21A_4BA6_9778_A92892052DF2_.wvu.Rows" localSheetId="9" hidden="1">БОУП!#REF!,БОУП!#REF!,БОУП!#REF!,БОУП!#REF!,БОУП!#REF!,БОУП!#REF!,БОУП!#REF!,БОУП!#REF!,БОУП!#REF!</definedName>
    <definedName name="Z_02FA8FE8_A21A_4BA6_9778_A92892052DF2_.wvu.Rows" localSheetId="10" hidden="1">Рсч!#REF!</definedName>
    <definedName name="Z_02FA8FE8_A21A_4BA6_9778_A92892052DF2_.wvu.Rows" localSheetId="11" hidden="1">'Рсч-оф'!#REF!</definedName>
    <definedName name="Z_02FA8FE8_A21A_4BA6_9778_A92892052DF2_.wvu.Rows" localSheetId="12" hidden="1">'Рсч-серж'!#REF!</definedName>
    <definedName name="Z_02FA8FE8_A21A_4BA6_9778_A92892052DF2_.wvu.Rows" localSheetId="13" hidden="1">'Рсч-солд'!#REF!</definedName>
    <definedName name="Z_02FA8FE8_A21A_4BA6_9778_A92892052DF2_.wvu.Rows" localSheetId="3" hidden="1">Упр!#REF!,Упр!#REF!,Упр!#REF!,Упр!#REF!,Упр!#REF!,Упр!#REF!,Упр!#REF!,Упр!#REF!,Упр!#REF!</definedName>
    <definedName name="Z_02FA8FE8_A21A_4BA6_9778_A92892052DF2_.wvu.Rows" localSheetId="8" hidden="1">УРС!#REF!,УРС!#REF!,УРС!#REF!,УРС!#REF!,УРС!#REF!,УРС!#REF!,УРС!#REF!,УРС!#REF!,УРС!#REF!</definedName>
    <definedName name="Z_02FA8FE8_A21A_4BA6_9778_A92892052DF2_.wvu.Rows" localSheetId="4" hidden="1">Циклы!#REF!,Циклы!#REF!,Циклы!#REF!,Циклы!#REF!,Циклы!#REF!,Циклы!#REF!,Циклы!#REF!,Циклы!#REF!,Циклы!#REF!</definedName>
    <definedName name="Z_07E5EE39_2D4F_4276_AF0B_ACFD69E9C045_.wvu.FilterData" localSheetId="5" hidden="1">'1б'!#REF!</definedName>
    <definedName name="Z_07E5EE39_2D4F_4276_AF0B_ACFD69E9C045_.wvu.FilterData" localSheetId="6" hidden="1">'2б'!#REF!</definedName>
    <definedName name="Z_07E5EE39_2D4F_4276_AF0B_ACFD69E9C045_.wvu.FilterData" localSheetId="7" hidden="1">'3б'!#REF!</definedName>
    <definedName name="Z_07E5EE39_2D4F_4276_AF0B_ACFD69E9C045_.wvu.FilterData" localSheetId="9" hidden="1">БОУП!#REF!</definedName>
    <definedName name="Z_07E5EE39_2D4F_4276_AF0B_ACFD69E9C045_.wvu.FilterData" localSheetId="3" hidden="1">Упр!#REF!</definedName>
    <definedName name="Z_07E5EE39_2D4F_4276_AF0B_ACFD69E9C045_.wvu.FilterData" localSheetId="8" hidden="1">УРС!#REF!</definedName>
    <definedName name="Z_07E5EE39_2D4F_4276_AF0B_ACFD69E9C045_.wvu.FilterData" localSheetId="4" hidden="1">Циклы!#REF!</definedName>
    <definedName name="Z_098CBCA2_BBCD_46DE_A03A_A0F02BA0B003_.wvu.Cols" localSheetId="5" hidden="1">'1б'!$W:$AI</definedName>
    <definedName name="Z_098CBCA2_BBCD_46DE_A03A_A0F02BA0B003_.wvu.Cols" localSheetId="6" hidden="1">'2б'!$W:$AI</definedName>
    <definedName name="Z_098CBCA2_BBCD_46DE_A03A_A0F02BA0B003_.wvu.Cols" localSheetId="37" hidden="1">'315'!$E:$J,'315'!$L:$Q,'315'!$S:$X,'315'!$Z:$AE,'315'!$AG:$AL,'315'!$AN:$AS,'315'!$AU:$AY,'315'!$BB:$BG,'315'!$BI:$BN,'315'!$BP:$DD</definedName>
    <definedName name="Z_098CBCA2_BBCD_46DE_A03A_A0F02BA0B003_.wvu.Cols" localSheetId="7" hidden="1">'3б'!$W:$AI</definedName>
    <definedName name="Z_098CBCA2_BBCD_46DE_A03A_A0F02BA0B003_.wvu.Cols" localSheetId="9" hidden="1">БОУП!$W:$AI</definedName>
    <definedName name="Z_098CBCA2_BBCD_46DE_A03A_A0F02BA0B003_.wvu.Cols" localSheetId="3" hidden="1">Упр!$W:$AI</definedName>
    <definedName name="Z_098CBCA2_BBCD_46DE_A03A_A0F02BA0B003_.wvu.Cols" localSheetId="8" hidden="1">УРС!$W:$AI</definedName>
    <definedName name="Z_098CBCA2_BBCD_46DE_A03A_A0F02BA0B003_.wvu.Cols" localSheetId="4" hidden="1">Циклы!$W:$AI</definedName>
    <definedName name="Z_098CBCA2_BBCD_46DE_A03A_A0F02BA0B003_.wvu.FilterData" localSheetId="5" hidden="1">'1б'!#REF!</definedName>
    <definedName name="Z_098CBCA2_BBCD_46DE_A03A_A0F02BA0B003_.wvu.FilterData" localSheetId="6" hidden="1">'2б'!#REF!</definedName>
    <definedName name="Z_098CBCA2_BBCD_46DE_A03A_A0F02BA0B003_.wvu.FilterData" localSheetId="7" hidden="1">'3б'!#REF!</definedName>
    <definedName name="Z_098CBCA2_BBCD_46DE_A03A_A0F02BA0B003_.wvu.FilterData" localSheetId="9" hidden="1">БОУП!#REF!</definedName>
    <definedName name="Z_098CBCA2_BBCD_46DE_A03A_A0F02BA0B003_.wvu.FilterData" localSheetId="10" hidden="1">Рсч!$A$1:$A$83</definedName>
    <definedName name="Z_098CBCA2_BBCD_46DE_A03A_A0F02BA0B003_.wvu.FilterData" localSheetId="11" hidden="1">'Рсч-оф'!$A$1:$A$83</definedName>
    <definedName name="Z_098CBCA2_BBCD_46DE_A03A_A0F02BA0B003_.wvu.FilterData" localSheetId="12" hidden="1">'Рсч-серж'!$A$1:$A$71</definedName>
    <definedName name="Z_098CBCA2_BBCD_46DE_A03A_A0F02BA0B003_.wvu.FilterData" localSheetId="13" hidden="1">'Рсч-солд'!$A$1:$A$71</definedName>
    <definedName name="Z_098CBCA2_BBCD_46DE_A03A_A0F02BA0B003_.wvu.FilterData" localSheetId="3" hidden="1">Упр!#REF!</definedName>
    <definedName name="Z_098CBCA2_BBCD_46DE_A03A_A0F02BA0B003_.wvu.FilterData" localSheetId="8" hidden="1">УРС!#REF!</definedName>
    <definedName name="Z_098CBCA2_BBCD_46DE_A03A_A0F02BA0B003_.wvu.FilterData" localSheetId="4" hidden="1">Циклы!#REF!</definedName>
    <definedName name="Z_098CBCA2_BBCD_46DE_A03A_A0F02BA0B003_.wvu.PrintArea" localSheetId="10" hidden="1">Рсч!$A$1:$BJ$88</definedName>
    <definedName name="Z_098CBCA2_BBCD_46DE_A03A_A0F02BA0B003_.wvu.PrintArea" localSheetId="11" hidden="1">'Рсч-оф'!$A$1:$BJ$88</definedName>
    <definedName name="Z_098CBCA2_BBCD_46DE_A03A_A0F02BA0B003_.wvu.PrintArea" localSheetId="12" hidden="1">'Рсч-серж'!$A$1:$BJ$76</definedName>
    <definedName name="Z_098CBCA2_BBCD_46DE_A03A_A0F02BA0B003_.wvu.PrintArea" localSheetId="13" hidden="1">'Рсч-солд'!$A$1:$BJ$76</definedName>
    <definedName name="Z_098CBCA2_BBCD_46DE_A03A_A0F02BA0B003_.wvu.Rows" localSheetId="10" hidden="1">Рсч!#REF!,Рсч!#REF!,Рсч!#REF!,Рсч!#REF!,Рсч!#REF!,Рсч!#REF!,Рсч!#REF!,Рсч!#REF!,Рсч!#REF!,Рсч!#REF!,Рсч!#REF!</definedName>
    <definedName name="Z_098CBCA2_BBCD_46DE_A03A_A0F02BA0B003_.wvu.Rows" localSheetId="11" hidden="1">'Рсч-оф'!#REF!,'Рсч-оф'!#REF!,'Рсч-оф'!#REF!,'Рсч-оф'!#REF!,'Рсч-оф'!#REF!,'Рсч-оф'!#REF!,'Рсч-оф'!#REF!,'Рсч-оф'!#REF!,'Рсч-оф'!#REF!,'Рсч-оф'!#REF!,'Рсч-оф'!#REF!</definedName>
    <definedName name="Z_098CBCA2_BBCD_46DE_A03A_A0F02BA0B003_.wvu.Rows" localSheetId="12" hidden="1">'Рсч-серж'!#REF!,'Рсч-серж'!#REF!,'Рсч-серж'!#REF!,'Рсч-серж'!#REF!,'Рсч-серж'!#REF!,'Рсч-серж'!#REF!,'Рсч-серж'!#REF!,'Рсч-серж'!#REF!,'Рсч-серж'!#REF!,'Рсч-серж'!#REF!,'Рсч-серж'!#REF!</definedName>
    <definedName name="Z_098CBCA2_BBCD_46DE_A03A_A0F02BA0B003_.wvu.Rows" localSheetId="13" hidden="1">'Рсч-солд'!#REF!,'Рсч-солд'!#REF!,'Рсч-солд'!#REF!,'Рсч-солд'!#REF!,'Рсч-солд'!#REF!,'Рсч-солд'!#REF!,'Рсч-солд'!#REF!,'Рсч-солд'!#REF!,'Рсч-солд'!#REF!,'Рсч-солд'!#REF!,'Рсч-солд'!#REF!</definedName>
    <definedName name="Z_177FEA91_3CC1_47AE_B40C_764C2A914D34_.wvu.Cols" localSheetId="5" hidden="1">'1б'!$W:$AI</definedName>
    <definedName name="Z_177FEA91_3CC1_47AE_B40C_764C2A914D34_.wvu.Cols" localSheetId="6" hidden="1">'2б'!$W:$AI</definedName>
    <definedName name="Z_177FEA91_3CC1_47AE_B40C_764C2A914D34_.wvu.Cols" localSheetId="37" hidden="1">'315'!$E:$J,'315'!$L:$Q,'315'!$S:$X,'315'!$Z:$AE,'315'!$AG:$AL,'315'!$AN:$AS,'315'!$AU:$AY,'315'!$BB:$BG,'315'!$BI:$BN,'315'!$BP:$DD</definedName>
    <definedName name="Z_177FEA91_3CC1_47AE_B40C_764C2A914D34_.wvu.Cols" localSheetId="7" hidden="1">'3б'!$W:$AI</definedName>
    <definedName name="Z_177FEA91_3CC1_47AE_B40C_764C2A914D34_.wvu.Cols" localSheetId="9" hidden="1">БОУП!$W:$AI</definedName>
    <definedName name="Z_177FEA91_3CC1_47AE_B40C_764C2A914D34_.wvu.Cols" localSheetId="3" hidden="1">Упр!$W:$AI</definedName>
    <definedName name="Z_177FEA91_3CC1_47AE_B40C_764C2A914D34_.wvu.Cols" localSheetId="8" hidden="1">УРС!$W:$AI</definedName>
    <definedName name="Z_177FEA91_3CC1_47AE_B40C_764C2A914D34_.wvu.Cols" localSheetId="4" hidden="1">Циклы!$W:$AI</definedName>
    <definedName name="Z_177FEA91_3CC1_47AE_B40C_764C2A914D34_.wvu.FilterData" localSheetId="5" hidden="1">'1б'!#REF!</definedName>
    <definedName name="Z_177FEA91_3CC1_47AE_B40C_764C2A914D34_.wvu.FilterData" localSheetId="6" hidden="1">'2б'!#REF!</definedName>
    <definedName name="Z_177FEA91_3CC1_47AE_B40C_764C2A914D34_.wvu.FilterData" localSheetId="7" hidden="1">'3б'!#REF!</definedName>
    <definedName name="Z_177FEA91_3CC1_47AE_B40C_764C2A914D34_.wvu.FilterData" localSheetId="9" hidden="1">БОУП!#REF!</definedName>
    <definedName name="Z_177FEA91_3CC1_47AE_B40C_764C2A914D34_.wvu.FilterData" localSheetId="10" hidden="1">Рсч!$A$1:$A$83</definedName>
    <definedName name="Z_177FEA91_3CC1_47AE_B40C_764C2A914D34_.wvu.FilterData" localSheetId="11" hidden="1">'Рсч-оф'!$A$1:$A$83</definedName>
    <definedName name="Z_177FEA91_3CC1_47AE_B40C_764C2A914D34_.wvu.FilterData" localSheetId="12" hidden="1">'Рсч-серж'!$A$1:$A$71</definedName>
    <definedName name="Z_177FEA91_3CC1_47AE_B40C_764C2A914D34_.wvu.FilterData" localSheetId="13" hidden="1">'Рсч-солд'!$A$1:$A$71</definedName>
    <definedName name="Z_177FEA91_3CC1_47AE_B40C_764C2A914D34_.wvu.FilterData" localSheetId="3" hidden="1">Упр!#REF!</definedName>
    <definedName name="Z_177FEA91_3CC1_47AE_B40C_764C2A914D34_.wvu.FilterData" localSheetId="8" hidden="1">УРС!#REF!</definedName>
    <definedName name="Z_177FEA91_3CC1_47AE_B40C_764C2A914D34_.wvu.FilterData" localSheetId="4" hidden="1">Циклы!#REF!</definedName>
    <definedName name="Z_177FEA91_3CC1_47AE_B40C_764C2A914D34_.wvu.PrintArea" localSheetId="5" hidden="1">'1б'!$A$1:$R$188</definedName>
    <definedName name="Z_177FEA91_3CC1_47AE_B40C_764C2A914D34_.wvu.PrintArea" localSheetId="6" hidden="1">'2б'!$A$1:$R$188</definedName>
    <definedName name="Z_177FEA91_3CC1_47AE_B40C_764C2A914D34_.wvu.PrintArea" localSheetId="7" hidden="1">'3б'!$A$1:$R$181</definedName>
    <definedName name="Z_177FEA91_3CC1_47AE_B40C_764C2A914D34_.wvu.PrintArea" localSheetId="9" hidden="1">БОУП!$A$1:$R$362</definedName>
    <definedName name="Z_177FEA91_3CC1_47AE_B40C_764C2A914D34_.wvu.PrintArea" localSheetId="10" hidden="1">Рсч!$A$1:$BJ$87</definedName>
    <definedName name="Z_177FEA91_3CC1_47AE_B40C_764C2A914D34_.wvu.PrintArea" localSheetId="11" hidden="1">'Рсч-оф'!$A$1:$BJ$87</definedName>
    <definedName name="Z_177FEA91_3CC1_47AE_B40C_764C2A914D34_.wvu.PrintArea" localSheetId="12" hidden="1">'Рсч-серж'!$A$1:$BJ$75</definedName>
    <definedName name="Z_177FEA91_3CC1_47AE_B40C_764C2A914D34_.wvu.PrintArea" localSheetId="13" hidden="1">'Рсч-солд'!$A$1:$BJ$75</definedName>
    <definedName name="Z_177FEA91_3CC1_47AE_B40C_764C2A914D34_.wvu.PrintArea" localSheetId="3" hidden="1">Упр!$A$1:$S$63</definedName>
    <definedName name="Z_177FEA91_3CC1_47AE_B40C_764C2A914D34_.wvu.PrintArea" localSheetId="8" hidden="1">УРС!$A$1:$R$83</definedName>
    <definedName name="Z_177FEA91_3CC1_47AE_B40C_764C2A914D34_.wvu.PrintArea" localSheetId="4" hidden="1">Циклы!$A$1:$R$97</definedName>
    <definedName name="Z_177FEA91_3CC1_47AE_B40C_764C2A914D34_.wvu.Rows" localSheetId="10" hidden="1">Рсч!#REF!</definedName>
    <definedName name="Z_177FEA91_3CC1_47AE_B40C_764C2A914D34_.wvu.Rows" localSheetId="11" hidden="1">'Рсч-оф'!#REF!</definedName>
    <definedName name="Z_177FEA91_3CC1_47AE_B40C_764C2A914D34_.wvu.Rows" localSheetId="12" hidden="1">'Рсч-серж'!#REF!</definedName>
    <definedName name="Z_177FEA91_3CC1_47AE_B40C_764C2A914D34_.wvu.Rows" localSheetId="13" hidden="1">'Рсч-солд'!#REF!</definedName>
    <definedName name="Z_82E917B4_97E5_4267_8E22_64C51372881D_.wvu.FilterData" localSheetId="5" hidden="1">'1б'!$F$1:$Q$189</definedName>
    <definedName name="Z_82E917B4_97E5_4267_8E22_64C51372881D_.wvu.FilterData" localSheetId="6" hidden="1">'2б'!$F$1:$Q$189</definedName>
    <definedName name="Z_82E917B4_97E5_4267_8E22_64C51372881D_.wvu.FilterData" localSheetId="7" hidden="1">'3б'!$F$1:$Q$182</definedName>
    <definedName name="Z_82E917B4_97E5_4267_8E22_64C51372881D_.wvu.FilterData" localSheetId="9" hidden="1">БОУП!$F$1:$Q$363</definedName>
    <definedName name="Z_82E917B4_97E5_4267_8E22_64C51372881D_.wvu.FilterData" localSheetId="3" hidden="1">Упр!$F$1:$Q$63</definedName>
    <definedName name="Z_82E917B4_97E5_4267_8E22_64C51372881D_.wvu.FilterData" localSheetId="8" hidden="1">УРС!$F$1:$Q$83</definedName>
    <definedName name="Z_82E917B4_97E5_4267_8E22_64C51372881D_.wvu.FilterData" localSheetId="4" hidden="1">Циклы!$F$1:$Q$97</definedName>
    <definedName name="Z_94F727F9_E156_4C55_BF81_B262DBB16785_.wvu.FilterData" localSheetId="5" hidden="1">'1б'!#REF!</definedName>
    <definedName name="Z_94F727F9_E156_4C55_BF81_B262DBB16785_.wvu.FilterData" localSheetId="6" hidden="1">'2б'!#REF!</definedName>
    <definedName name="Z_94F727F9_E156_4C55_BF81_B262DBB16785_.wvu.FilterData" localSheetId="7" hidden="1">'3б'!#REF!</definedName>
    <definedName name="Z_94F727F9_E156_4C55_BF81_B262DBB16785_.wvu.FilterData" localSheetId="9" hidden="1">БОУП!#REF!</definedName>
    <definedName name="Z_94F727F9_E156_4C55_BF81_B262DBB16785_.wvu.FilterData" localSheetId="3" hidden="1">Упр!#REF!</definedName>
    <definedName name="Z_94F727F9_E156_4C55_BF81_B262DBB16785_.wvu.FilterData" localSheetId="8" hidden="1">УРС!#REF!</definedName>
    <definedName name="Z_94F727F9_E156_4C55_BF81_B262DBB16785_.wvu.FilterData" localSheetId="4" hidden="1">Циклы!#REF!</definedName>
    <definedName name="Z_9C80F5BB_2041_4866_B668_5D20F7DCF520_.wvu.Cols" localSheetId="5" hidden="1">'1б'!$W:$AI</definedName>
    <definedName name="Z_9C80F5BB_2041_4866_B668_5D20F7DCF520_.wvu.Cols" localSheetId="6" hidden="1">'2б'!$W:$AI</definedName>
    <definedName name="Z_9C80F5BB_2041_4866_B668_5D20F7DCF520_.wvu.Cols" localSheetId="37" hidden="1">'315'!$E:$J,'315'!$L:$Q,'315'!$S:$X,'315'!$Z:$AE,'315'!$AG:$AL,'315'!$AN:$AS,'315'!$AU:$AY,'315'!$BB:$BG,'315'!$BI:$BN,'315'!$BP:$DD</definedName>
    <definedName name="Z_9C80F5BB_2041_4866_B668_5D20F7DCF520_.wvu.Cols" localSheetId="7" hidden="1">'3б'!$W:$AI</definedName>
    <definedName name="Z_9C80F5BB_2041_4866_B668_5D20F7DCF520_.wvu.Cols" localSheetId="9" hidden="1">БОУП!$W:$AI</definedName>
    <definedName name="Z_9C80F5BB_2041_4866_B668_5D20F7DCF520_.wvu.Cols" localSheetId="3" hidden="1">Упр!$W:$AI</definedName>
    <definedName name="Z_9C80F5BB_2041_4866_B668_5D20F7DCF520_.wvu.Cols" localSheetId="8" hidden="1">УРС!$W:$AI</definedName>
    <definedName name="Z_9C80F5BB_2041_4866_B668_5D20F7DCF520_.wvu.Cols" localSheetId="4" hidden="1">Циклы!$W:$AI</definedName>
    <definedName name="Z_9C80F5BB_2041_4866_B668_5D20F7DCF520_.wvu.FilterData" localSheetId="5" hidden="1">'1б'!$F$1:$Q$189</definedName>
    <definedName name="Z_9C80F5BB_2041_4866_B668_5D20F7DCF520_.wvu.FilterData" localSheetId="6" hidden="1">'2б'!$F$1:$Q$189</definedName>
    <definedName name="Z_9C80F5BB_2041_4866_B668_5D20F7DCF520_.wvu.FilterData" localSheetId="7" hidden="1">'3б'!$F$1:$Q$182</definedName>
    <definedName name="Z_9C80F5BB_2041_4866_B668_5D20F7DCF520_.wvu.FilterData" localSheetId="9" hidden="1">БОУП!$F$1:$Q$363</definedName>
    <definedName name="Z_9C80F5BB_2041_4866_B668_5D20F7DCF520_.wvu.FilterData" localSheetId="32" hidden="1">МЕТ!$O$9:$O$82</definedName>
    <definedName name="Z_9C80F5BB_2041_4866_B668_5D20F7DCF520_.wvu.FilterData" localSheetId="33" hidden="1">'МЕТ (2)'!$O$9:$O$81</definedName>
    <definedName name="Z_9C80F5BB_2041_4866_B668_5D20F7DCF520_.wvu.FilterData" localSheetId="36" hidden="1">ОВУ!$O$9:$O$70</definedName>
    <definedName name="Z_9C80F5BB_2041_4866_B668_5D20F7DCF520_.wvu.FilterData" localSheetId="34" hidden="1">ОГН!$S$9:$S$71</definedName>
    <definedName name="Z_9C80F5BB_2041_4866_B668_5D20F7DCF520_.wvu.FilterData" localSheetId="2" hidden="1">Основа!$A$1:$S$1233</definedName>
    <definedName name="Z_9C80F5BB_2041_4866_B668_5D20F7DCF520_.wvu.FilterData" localSheetId="10" hidden="1">Рсч!$A$1:$A$83</definedName>
    <definedName name="Z_9C80F5BB_2041_4866_B668_5D20F7DCF520_.wvu.FilterData" localSheetId="11" hidden="1">'Рсч-оф'!$A$1:$A$83</definedName>
    <definedName name="Z_9C80F5BB_2041_4866_B668_5D20F7DCF520_.wvu.FilterData" localSheetId="12" hidden="1">'Рсч-серж'!$A$1:$A$71</definedName>
    <definedName name="Z_9C80F5BB_2041_4866_B668_5D20F7DCF520_.wvu.FilterData" localSheetId="13" hidden="1">'Рсч-солд'!$A$1:$A$71</definedName>
    <definedName name="Z_9C80F5BB_2041_4866_B668_5D20F7DCF520_.wvu.FilterData" localSheetId="31" hidden="1">РХБЗ!$O$9:$O$81</definedName>
    <definedName name="Z_9C80F5BB_2041_4866_B668_5D20F7DCF520_.wvu.FilterData" localSheetId="22" hidden="1">СП!$N$9:$N$81</definedName>
    <definedName name="Z_9C80F5BB_2041_4866_B668_5D20F7DCF520_.wvu.FilterData" localSheetId="16" hidden="1">СП1батальон!$N$9:$N$81</definedName>
    <definedName name="Z_9C80F5BB_2041_4866_B668_5D20F7DCF520_.wvu.FilterData" localSheetId="17" hidden="1">СП2батальон!$N$9:$N$81</definedName>
    <definedName name="Z_9C80F5BB_2041_4866_B668_5D20F7DCF520_.wvu.FilterData" localSheetId="18" hidden="1">СП3батальон!$N$9:$N$81</definedName>
    <definedName name="Z_9C80F5BB_2041_4866_B668_5D20F7DCF520_.wvu.FilterData" localSheetId="19" hidden="1">СПБОУП!$N$9:$N$81</definedName>
    <definedName name="Z_9C80F5BB_2041_4866_B668_5D20F7DCF520_.wvu.FilterData" localSheetId="20" hidden="1">СПУРС!$N$9:$N$81</definedName>
    <definedName name="Z_9C80F5BB_2041_4866_B668_5D20F7DCF520_.wvu.FilterData" localSheetId="21" hidden="1">СПЦиклы!$N$9:$N$81</definedName>
    <definedName name="Z_9C80F5BB_2041_4866_B668_5D20F7DCF520_.wvu.FilterData" localSheetId="35" hidden="1">СТР!$S$9:$S$81</definedName>
    <definedName name="Z_9C80F5BB_2041_4866_B668_5D20F7DCF520_.wvu.FilterData" localSheetId="28" hidden="1">ТП!$N$9:$N$81</definedName>
    <definedName name="Z_9C80F5BB_2041_4866_B668_5D20F7DCF520_.wvu.FilterData" localSheetId="15" hidden="1">ТП1батальон!$N$9:$N$81</definedName>
    <definedName name="Z_9C80F5BB_2041_4866_B668_5D20F7DCF520_.wvu.FilterData" localSheetId="23" hidden="1">ТП2батальон!$N$9:$N$81</definedName>
    <definedName name="Z_9C80F5BB_2041_4866_B668_5D20F7DCF520_.wvu.FilterData" localSheetId="24" hidden="1">ТП3батальон!$N$9:$N$81</definedName>
    <definedName name="Z_9C80F5BB_2041_4866_B668_5D20F7DCF520_.wvu.FilterData" localSheetId="25" hidden="1">ТПБОУП!$N$9:$N$81</definedName>
    <definedName name="Z_9C80F5BB_2041_4866_B668_5D20F7DCF520_.wvu.FilterData" localSheetId="26" hidden="1">ТПУРС!$N$9:$N$81</definedName>
    <definedName name="Z_9C80F5BB_2041_4866_B668_5D20F7DCF520_.wvu.FilterData" localSheetId="27" hidden="1">ТПЦиклы!$N$9:$N$81</definedName>
    <definedName name="Z_9C80F5BB_2041_4866_B668_5D20F7DCF520_.wvu.FilterData" localSheetId="14" hidden="1">ТСП!$O$9:$O$82</definedName>
    <definedName name="Z_9C80F5BB_2041_4866_B668_5D20F7DCF520_.wvu.FilterData" localSheetId="3" hidden="1">Упр!$F$1:$Q$63</definedName>
    <definedName name="Z_9C80F5BB_2041_4866_B668_5D20F7DCF520_.wvu.FilterData" localSheetId="8" hidden="1">УРС!$F$1:$Q$83</definedName>
    <definedName name="Z_9C80F5BB_2041_4866_B668_5D20F7DCF520_.wvu.FilterData" localSheetId="30" hidden="1">ФП!$S$9:$S$70</definedName>
    <definedName name="Z_9C80F5BB_2041_4866_B668_5D20F7DCF520_.wvu.FilterData" localSheetId="29" hidden="1">'ФП (2)'!$S$9:$S$70</definedName>
    <definedName name="Z_9C80F5BB_2041_4866_B668_5D20F7DCF520_.wvu.FilterData" localSheetId="4" hidden="1">Циклы!$F$1:$Q$97</definedName>
    <definedName name="Z_9C80F5BB_2041_4866_B668_5D20F7DCF520_.wvu.PrintArea" localSheetId="0" hidden="1">Главная!$A$2:$S$20</definedName>
    <definedName name="Z_9C80F5BB_2041_4866_B668_5D20F7DCF520_.wvu.PrintArea" localSheetId="32" hidden="1">МЕТ!$A$1:$M$82</definedName>
    <definedName name="Z_9C80F5BB_2041_4866_B668_5D20F7DCF520_.wvu.PrintArea" localSheetId="33" hidden="1">'МЕТ (2)'!$A$1:$M$81</definedName>
    <definedName name="Z_9C80F5BB_2041_4866_B668_5D20F7DCF520_.wvu.PrintArea" localSheetId="36" hidden="1">ОВУ!$A$1:$M$70</definedName>
    <definedName name="Z_9C80F5BB_2041_4866_B668_5D20F7DCF520_.wvu.PrintArea" localSheetId="34" hidden="1">ОГН!$A$1:$P$71</definedName>
    <definedName name="Z_9C80F5BB_2041_4866_B668_5D20F7DCF520_.wvu.PrintArea" localSheetId="2" hidden="1">Основа!$B$1:$D$1234</definedName>
    <definedName name="Z_9C80F5BB_2041_4866_B668_5D20F7DCF520_.wvu.PrintArea" localSheetId="10" hidden="1">Рсч!$A$1:$BJ$87</definedName>
    <definedName name="Z_9C80F5BB_2041_4866_B668_5D20F7DCF520_.wvu.PrintArea" localSheetId="11" hidden="1">'Рсч-оф'!$A$1:$BJ$87</definedName>
    <definedName name="Z_9C80F5BB_2041_4866_B668_5D20F7DCF520_.wvu.PrintArea" localSheetId="12" hidden="1">'Рсч-серж'!$A$1:$BJ$75</definedName>
    <definedName name="Z_9C80F5BB_2041_4866_B668_5D20F7DCF520_.wvu.PrintArea" localSheetId="13" hidden="1">'Рсч-солд'!$A$1:$BJ$75</definedName>
    <definedName name="Z_9C80F5BB_2041_4866_B668_5D20F7DCF520_.wvu.PrintArea" localSheetId="31" hidden="1">РХБЗ!$A$1:$M$81</definedName>
    <definedName name="Z_9C80F5BB_2041_4866_B668_5D20F7DCF520_.wvu.PrintArea" localSheetId="22" hidden="1">СП!$A$1:$L$81</definedName>
    <definedName name="Z_9C80F5BB_2041_4866_B668_5D20F7DCF520_.wvu.PrintArea" localSheetId="16" hidden="1">СП1батальон!$A$1:$L$81</definedName>
    <definedName name="Z_9C80F5BB_2041_4866_B668_5D20F7DCF520_.wvu.PrintArea" localSheetId="17" hidden="1">СП2батальон!$A$1:$L$81</definedName>
    <definedName name="Z_9C80F5BB_2041_4866_B668_5D20F7DCF520_.wvu.PrintArea" localSheetId="18" hidden="1">СП3батальон!$A$1:$L$81</definedName>
    <definedName name="Z_9C80F5BB_2041_4866_B668_5D20F7DCF520_.wvu.PrintArea" localSheetId="19" hidden="1">СПБОУП!$A$1:$L$81</definedName>
    <definedName name="Z_9C80F5BB_2041_4866_B668_5D20F7DCF520_.wvu.PrintArea" localSheetId="20" hidden="1">СПУРС!$A$1:$L$81</definedName>
    <definedName name="Z_9C80F5BB_2041_4866_B668_5D20F7DCF520_.wvu.PrintArea" localSheetId="21" hidden="1">СПЦиклы!$A$1:$L$81</definedName>
    <definedName name="Z_9C80F5BB_2041_4866_B668_5D20F7DCF520_.wvu.PrintArea" localSheetId="35" hidden="1">СТР!$A$1:$Q$81</definedName>
    <definedName name="Z_9C80F5BB_2041_4866_B668_5D20F7DCF520_.wvu.PrintArea" localSheetId="28" hidden="1">ТП!$A$1:$L$81</definedName>
    <definedName name="Z_9C80F5BB_2041_4866_B668_5D20F7DCF520_.wvu.PrintArea" localSheetId="15" hidden="1">ТП1батальон!$A$1:$L$81</definedName>
    <definedName name="Z_9C80F5BB_2041_4866_B668_5D20F7DCF520_.wvu.PrintArea" localSheetId="23" hidden="1">ТП2батальон!$A$1:$L$81</definedName>
    <definedName name="Z_9C80F5BB_2041_4866_B668_5D20F7DCF520_.wvu.PrintArea" localSheetId="24" hidden="1">ТП3батальон!$A$1:$L$81</definedName>
    <definedName name="Z_9C80F5BB_2041_4866_B668_5D20F7DCF520_.wvu.PrintArea" localSheetId="25" hidden="1">ТПБОУП!$A$1:$L$81</definedName>
    <definedName name="Z_9C80F5BB_2041_4866_B668_5D20F7DCF520_.wvu.PrintArea" localSheetId="26" hidden="1">ТПУРС!$A$1:$L$81</definedName>
    <definedName name="Z_9C80F5BB_2041_4866_B668_5D20F7DCF520_.wvu.PrintArea" localSheetId="27" hidden="1">ТПЦиклы!$A$1:$L$81</definedName>
    <definedName name="Z_9C80F5BB_2041_4866_B668_5D20F7DCF520_.wvu.PrintArea" localSheetId="14" hidden="1">ТСП!$A$1:$M$82</definedName>
    <definedName name="Z_9C80F5BB_2041_4866_B668_5D20F7DCF520_.wvu.PrintArea" localSheetId="30" hidden="1">ФП!$A$1:$Q$83</definedName>
    <definedName name="Z_9C80F5BB_2041_4866_B668_5D20F7DCF520_.wvu.PrintArea" localSheetId="29" hidden="1">'ФП (2)'!$A$1:$Q$83</definedName>
    <definedName name="Z_9C80F5BB_2041_4866_B668_5D20F7DCF520_.wvu.Rows" localSheetId="5" hidden="1">'1б'!#REF!,'1б'!#REF!,'1б'!#REF!,'1б'!#REF!,'1б'!#REF!,'1б'!#REF!,'1б'!#REF!,'1б'!#REF!,'1б'!#REF!</definedName>
    <definedName name="Z_9C80F5BB_2041_4866_B668_5D20F7DCF520_.wvu.Rows" localSheetId="6" hidden="1">'2б'!#REF!,'2б'!#REF!,'2б'!#REF!,'2б'!#REF!,'2б'!#REF!,'2б'!#REF!,'2б'!#REF!,'2б'!#REF!,'2б'!#REF!</definedName>
    <definedName name="Z_9C80F5BB_2041_4866_B668_5D20F7DCF520_.wvu.Rows" localSheetId="7" hidden="1">'3б'!#REF!,'3б'!#REF!,'3б'!#REF!,'3б'!#REF!,'3б'!#REF!,'3б'!#REF!,'3б'!#REF!,'3б'!#REF!,'3б'!#REF!</definedName>
    <definedName name="Z_9C80F5BB_2041_4866_B668_5D20F7DCF520_.wvu.Rows" localSheetId="9" hidden="1">БОУП!#REF!,БОУП!#REF!,БОУП!#REF!,БОУП!#REF!,БОУП!#REF!,БОУП!#REF!,БОУП!#REF!,БОУП!#REF!,БОУП!#REF!</definedName>
    <definedName name="Z_9C80F5BB_2041_4866_B668_5D20F7DCF520_.wvu.Rows" localSheetId="10" hidden="1">Рсч!#REF!</definedName>
    <definedName name="Z_9C80F5BB_2041_4866_B668_5D20F7DCF520_.wvu.Rows" localSheetId="11" hidden="1">'Рсч-оф'!#REF!</definedName>
    <definedName name="Z_9C80F5BB_2041_4866_B668_5D20F7DCF520_.wvu.Rows" localSheetId="12" hidden="1">'Рсч-серж'!#REF!</definedName>
    <definedName name="Z_9C80F5BB_2041_4866_B668_5D20F7DCF520_.wvu.Rows" localSheetId="13" hidden="1">'Рсч-солд'!#REF!</definedName>
    <definedName name="Z_9C80F5BB_2041_4866_B668_5D20F7DCF520_.wvu.Rows" localSheetId="3" hidden="1">Упр!#REF!,Упр!#REF!,Упр!#REF!,Упр!#REF!,Упр!#REF!,Упр!#REF!,Упр!#REF!,Упр!#REF!,Упр!#REF!</definedName>
    <definedName name="Z_9C80F5BB_2041_4866_B668_5D20F7DCF520_.wvu.Rows" localSheetId="8" hidden="1">УРС!#REF!,УРС!#REF!,УРС!#REF!,УРС!#REF!,УРС!#REF!,УРС!#REF!,УРС!#REF!,УРС!#REF!,УРС!#REF!</definedName>
    <definedName name="Z_9C80F5BB_2041_4866_B668_5D20F7DCF520_.wvu.Rows" localSheetId="4" hidden="1">Циклы!#REF!,Циклы!#REF!,Циклы!#REF!,Циклы!#REF!,Циклы!#REF!,Циклы!#REF!,Циклы!#REF!,Циклы!#REF!,Циклы!#REF!</definedName>
    <definedName name="Z_B3126DA8_A41F_46B2_A2D2_24150549518C_.wvu.Cols" localSheetId="37" hidden="1">'315'!$E:$J,'315'!$L:$Q,'315'!$S:$X,'315'!$Z:$AE,'315'!$AG:$AL,'315'!$AN:$AS,'315'!$AU:$AY,'315'!$BB:$BG,'315'!$BI:$BN,'315'!$BP:$DD</definedName>
    <definedName name="Z_B3126DA8_A41F_46B2_A2D2_24150549518C_.wvu.FilterData" localSheetId="5" hidden="1">'1б'!#REF!</definedName>
    <definedName name="Z_B3126DA8_A41F_46B2_A2D2_24150549518C_.wvu.FilterData" localSheetId="6" hidden="1">'2б'!#REF!</definedName>
    <definedName name="Z_B3126DA8_A41F_46B2_A2D2_24150549518C_.wvu.FilterData" localSheetId="7" hidden="1">'3б'!#REF!</definedName>
    <definedName name="Z_B3126DA8_A41F_46B2_A2D2_24150549518C_.wvu.FilterData" localSheetId="9" hidden="1">БОУП!#REF!</definedName>
    <definedName name="Z_B3126DA8_A41F_46B2_A2D2_24150549518C_.wvu.FilterData" localSheetId="10" hidden="1">Рсч!$A$1:$A$83</definedName>
    <definedName name="Z_B3126DA8_A41F_46B2_A2D2_24150549518C_.wvu.FilterData" localSheetId="11" hidden="1">'Рсч-оф'!$A$1:$A$83</definedName>
    <definedName name="Z_B3126DA8_A41F_46B2_A2D2_24150549518C_.wvu.FilterData" localSheetId="12" hidden="1">'Рсч-серж'!$A$1:$A$71</definedName>
    <definedName name="Z_B3126DA8_A41F_46B2_A2D2_24150549518C_.wvu.FilterData" localSheetId="13" hidden="1">'Рсч-солд'!$A$1:$A$71</definedName>
    <definedName name="Z_B3126DA8_A41F_46B2_A2D2_24150549518C_.wvu.FilterData" localSheetId="3" hidden="1">Упр!#REF!</definedName>
    <definedName name="Z_B3126DA8_A41F_46B2_A2D2_24150549518C_.wvu.FilterData" localSheetId="8" hidden="1">УРС!#REF!</definedName>
    <definedName name="Z_B3126DA8_A41F_46B2_A2D2_24150549518C_.wvu.FilterData" localSheetId="4" hidden="1">Циклы!#REF!</definedName>
    <definedName name="Z_B3126DA8_A41F_46B2_A2D2_24150549518C_.wvu.PrintArea" localSheetId="10" hidden="1">Рсч!$A$1:$BJ$88</definedName>
    <definedName name="Z_B3126DA8_A41F_46B2_A2D2_24150549518C_.wvu.PrintArea" localSheetId="11" hidden="1">'Рсч-оф'!$A$1:$BJ$88</definedName>
    <definedName name="Z_B3126DA8_A41F_46B2_A2D2_24150549518C_.wvu.PrintArea" localSheetId="12" hidden="1">'Рсч-серж'!$A$1:$BJ$76</definedName>
    <definedName name="Z_B3126DA8_A41F_46B2_A2D2_24150549518C_.wvu.PrintArea" localSheetId="13" hidden="1">'Рсч-солд'!$A$1:$BJ$76</definedName>
    <definedName name="Z_B3126DA8_A41F_46B2_A2D2_24150549518C_.wvu.Rows" localSheetId="10" hidden="1">Рсч!#REF!,Рсч!#REF!,Рсч!#REF!,Рсч!#REF!,Рсч!#REF!,Рсч!#REF!,Рсч!#REF!,Рсч!#REF!,Рсч!#REF!,Рсч!#REF!,Рсч!#REF!</definedName>
    <definedName name="Z_B3126DA8_A41F_46B2_A2D2_24150549518C_.wvu.Rows" localSheetId="11" hidden="1">'Рсч-оф'!#REF!,'Рсч-оф'!#REF!,'Рсч-оф'!#REF!,'Рсч-оф'!#REF!,'Рсч-оф'!#REF!,'Рсч-оф'!#REF!,'Рсч-оф'!#REF!,'Рсч-оф'!#REF!,'Рсч-оф'!#REF!,'Рсч-оф'!#REF!,'Рсч-оф'!#REF!</definedName>
    <definedName name="Z_B3126DA8_A41F_46B2_A2D2_24150549518C_.wvu.Rows" localSheetId="12" hidden="1">'Рсч-серж'!#REF!,'Рсч-серж'!#REF!,'Рсч-серж'!#REF!,'Рсч-серж'!#REF!,'Рсч-серж'!#REF!,'Рсч-серж'!#REF!,'Рсч-серж'!#REF!,'Рсч-серж'!#REF!,'Рсч-серж'!#REF!,'Рсч-серж'!#REF!,'Рсч-серж'!#REF!</definedName>
    <definedName name="Z_B3126DA8_A41F_46B2_A2D2_24150549518C_.wvu.Rows" localSheetId="13" hidden="1">'Рсч-солд'!#REF!,'Рсч-солд'!#REF!,'Рсч-солд'!#REF!,'Рсч-солд'!#REF!,'Рсч-солд'!#REF!,'Рсч-солд'!#REF!,'Рсч-солд'!#REF!,'Рсч-солд'!#REF!,'Рсч-солд'!#REF!,'Рсч-солд'!#REF!,'Рсч-солд'!#REF!</definedName>
    <definedName name="Z_E7D98189_FF74_4887_855F_18B0B174ED31_.wvu.FilterData" localSheetId="5" hidden="1">'1б'!#REF!</definedName>
    <definedName name="Z_E7D98189_FF74_4887_855F_18B0B174ED31_.wvu.FilterData" localSheetId="6" hidden="1">'2б'!#REF!</definedName>
    <definedName name="Z_E7D98189_FF74_4887_855F_18B0B174ED31_.wvu.FilterData" localSheetId="7" hidden="1">'3б'!#REF!</definedName>
    <definedName name="Z_E7D98189_FF74_4887_855F_18B0B174ED31_.wvu.FilterData" localSheetId="9" hidden="1">БОУП!#REF!</definedName>
    <definedName name="Z_E7D98189_FF74_4887_855F_18B0B174ED31_.wvu.FilterData" localSheetId="3" hidden="1">Упр!#REF!</definedName>
    <definedName name="Z_E7D98189_FF74_4887_855F_18B0B174ED31_.wvu.FilterData" localSheetId="8" hidden="1">УРС!#REF!</definedName>
    <definedName name="Z_E7D98189_FF74_4887_855F_18B0B174ED31_.wvu.FilterData" localSheetId="4" hidden="1">Циклы!#REF!</definedName>
    <definedName name="_xlnm.Print_Area" localSheetId="5">'1б'!$B$2:$S$225</definedName>
    <definedName name="_xlnm.Print_Area" localSheetId="6">'2б'!$B$2:$S$225</definedName>
    <definedName name="_xlnm.Print_Area" localSheetId="7">'3б'!$B$2:$S$218</definedName>
    <definedName name="_xlnm.Print_Area" localSheetId="9">БОУП!$B$2:$S$399</definedName>
    <definedName name="_xlnm.Print_Area" localSheetId="0">Главная!$A$2:$S$20</definedName>
    <definedName name="_xlnm.Print_Area" localSheetId="32">МЕТ!$A$1:$M$82</definedName>
    <definedName name="_xlnm.Print_Area" localSheetId="33">'МЕТ (2)'!$A$1:$M$81</definedName>
    <definedName name="_xlnm.Print_Area" localSheetId="36">ОВУ!$A$1:$M$81</definedName>
    <definedName name="_xlnm.Print_Area" localSheetId="34">ОГН!$A$1:$P$71</definedName>
    <definedName name="_xlnm.Print_Area" localSheetId="2">Основа!$B$1:$D$1234</definedName>
    <definedName name="_xlnm.Print_Area" localSheetId="10">Рсч!$A$1:$BJ$87</definedName>
    <definedName name="_xlnm.Print_Area" localSheetId="11">'Рсч-оф'!$A$1:$BJ$87</definedName>
    <definedName name="_xlnm.Print_Area" localSheetId="12">'Рсч-серж'!$A$1:$BJ$75</definedName>
    <definedName name="_xlnm.Print_Area" localSheetId="13">'Рсч-солд'!$A$1:$BJ$75</definedName>
    <definedName name="_xlnm.Print_Area" localSheetId="31">РХБЗ!$A$1:$M$81</definedName>
    <definedName name="_xlnm.Print_Area" localSheetId="22">СП!$A$1:$M$81</definedName>
    <definedName name="_xlnm.Print_Area" localSheetId="16">СП1батальон!$A$1:$M$81</definedName>
    <definedName name="_xlnm.Print_Area" localSheetId="17">СП2батальон!$A$1:$M$81</definedName>
    <definedName name="_xlnm.Print_Area" localSheetId="18">СП3батальон!$A$1:$M$81</definedName>
    <definedName name="_xlnm.Print_Area" localSheetId="19">СПБОУП!$A$1:$M$81</definedName>
    <definedName name="_xlnm.Print_Area" localSheetId="20">СПУРС!$A$1:$M$81</definedName>
    <definedName name="_xlnm.Print_Area" localSheetId="21">СПЦиклы!$A$1:$M$81</definedName>
    <definedName name="_xlnm.Print_Area" localSheetId="35">СТР!$A$1:$Q$81</definedName>
    <definedName name="_xlnm.Print_Area" localSheetId="28">ТП!$A$1:$M$81</definedName>
    <definedName name="_xlnm.Print_Area" localSheetId="15">ТП1батальон!$A$1:$M$81</definedName>
    <definedName name="_xlnm.Print_Area" localSheetId="23">ТП2батальон!$A$1:$M$81</definedName>
    <definedName name="_xlnm.Print_Area" localSheetId="24">ТП3батальон!$A$1:$M$81</definedName>
    <definedName name="_xlnm.Print_Area" localSheetId="25">ТПБОУП!$A$1:$M$81</definedName>
    <definedName name="_xlnm.Print_Area" localSheetId="26">ТПУРС!$A$1:$M$81</definedName>
    <definedName name="_xlnm.Print_Area" localSheetId="27">ТПЦиклы!$A$1:$M$81</definedName>
    <definedName name="_xlnm.Print_Area" localSheetId="14">ТСП!$A$1:$M$82</definedName>
    <definedName name="_xlnm.Print_Area" localSheetId="3">Упр!$B$2:$S$66</definedName>
    <definedName name="_xlnm.Print_Area" localSheetId="8">УРС!$B$2:$S$86</definedName>
    <definedName name="_xlnm.Print_Area" localSheetId="30">ФП!$A$1:$Q$83</definedName>
    <definedName name="_xlnm.Print_Area" localSheetId="29">'ФП (2)'!$A$1:$Q$83</definedName>
    <definedName name="_xlnm.Print_Area" localSheetId="4">Циклы!$B$2:$S$145</definedName>
    <definedName name="Подпись.Должность">Главная!$U$41</definedName>
    <definedName name="Подпись.Звание">Главная!$U$42</definedName>
    <definedName name="Подпись.ИФамилия">Главная!$U$43</definedName>
  </definedNames>
  <calcPr calcId="152511"/>
  <customWorkbookViews>
    <customWorkbookView name="Огнедышащий воробей - Личное представление" guid="{9C80F5BB-2041-4866-B668-5D20F7DCF520}" autoUpdate="1" mergeInterval="5" personalView="1" maximized="1" xWindow="1" yWindow="1" windowWidth="1024" windowHeight="548" tabRatio="919" activeSheetId="8"/>
    <customWorkbookView name="Учебный отдел - Личное представление" guid="{098CBCA2-BBCD-46DE-A03A-A0F02BA0B003}" mergeInterval="0" personalView="1" maximized="1" windowWidth="796" windowHeight="408" tabRatio="729" activeSheetId="3"/>
    <customWorkbookView name="Michael - Личное представление" guid="{B3126DA8-A41F-46B2-A2D2-24150549518C}" mergeInterval="0" personalView="1" maximized="1" windowWidth="788" windowHeight="457" tabRatio="766" activeSheetId="8"/>
    <customWorkbookView name="M@N - Личное представление" guid="{177FEA91-3CC1-47AE-B40C-764C2A914D34}" mergeInterval="0" personalView="1" maximized="1" windowWidth="796" windowHeight="408" tabRatio="832" activeSheetId="13"/>
    <customWorkbookView name="Admin - Личное представление" guid="{02FA8FE8-A21A-4BA6-9778-A92892052DF2}" mergeInterval="0" personalView="1" maximized="1" xWindow="1" yWindow="1" windowWidth="1280" windowHeight="767" tabRatio="919" activeSheetId="2"/>
  </customWorkbookViews>
</workbook>
</file>

<file path=xl/calcChain.xml><?xml version="1.0" encoding="utf-8"?>
<calcChain xmlns="http://schemas.openxmlformats.org/spreadsheetml/2006/main">
  <c r="O114" i="45" l="1"/>
  <c r="N114" i="45"/>
  <c r="M114" i="45"/>
  <c r="K114" i="45"/>
  <c r="J114" i="45"/>
  <c r="I114" i="45"/>
  <c r="H114" i="45"/>
  <c r="G114" i="45"/>
  <c r="F114" i="45"/>
  <c r="O113" i="45"/>
  <c r="N113" i="45"/>
  <c r="M113" i="45"/>
  <c r="K113" i="45"/>
  <c r="J113" i="45"/>
  <c r="I113" i="45"/>
  <c r="H113" i="45"/>
  <c r="G113" i="45"/>
  <c r="F113" i="45"/>
  <c r="O112" i="45"/>
  <c r="N112" i="45"/>
  <c r="M112" i="45"/>
  <c r="K112" i="45"/>
  <c r="J112" i="45"/>
  <c r="I112" i="45"/>
  <c r="H112" i="45"/>
  <c r="G112" i="45"/>
  <c r="F112" i="45"/>
  <c r="O111" i="45"/>
  <c r="N111" i="45"/>
  <c r="M111" i="45"/>
  <c r="L111" i="45"/>
  <c r="K111" i="45"/>
  <c r="J111" i="45"/>
  <c r="I111" i="45"/>
  <c r="H111" i="45"/>
  <c r="G111" i="45"/>
  <c r="O87" i="43"/>
  <c r="N87" i="43"/>
  <c r="O86" i="43"/>
  <c r="N86" i="43"/>
  <c r="M86" i="43"/>
  <c r="K86" i="43"/>
  <c r="J86" i="43"/>
  <c r="I86" i="43"/>
  <c r="H86" i="43"/>
  <c r="G86" i="43"/>
  <c r="F86" i="43"/>
  <c r="O85" i="43"/>
  <c r="N85" i="43"/>
  <c r="M85" i="43"/>
  <c r="AM17" i="51" s="1"/>
  <c r="L85" i="43"/>
  <c r="K85" i="43"/>
  <c r="J85" i="43"/>
  <c r="I85" i="43"/>
  <c r="H85" i="43"/>
  <c r="G85" i="43"/>
  <c r="F85" i="43"/>
  <c r="O84" i="43"/>
  <c r="N84" i="43"/>
  <c r="M84" i="43"/>
  <c r="L84" i="43"/>
  <c r="K84" i="43"/>
  <c r="J84" i="43"/>
  <c r="I84" i="43"/>
  <c r="H84" i="43"/>
  <c r="G84" i="43"/>
  <c r="O40" i="43"/>
  <c r="N40" i="43"/>
  <c r="M40" i="43"/>
  <c r="AO15" i="51" s="1"/>
  <c r="K40" i="43"/>
  <c r="J40" i="43"/>
  <c r="I40" i="43"/>
  <c r="H40" i="43"/>
  <c r="G40" i="43"/>
  <c r="F40" i="43"/>
  <c r="F15" i="51" s="1"/>
  <c r="O39" i="43"/>
  <c r="N39" i="43"/>
  <c r="AS15" i="51" s="1"/>
  <c r="M39" i="43"/>
  <c r="L39" i="43"/>
  <c r="AI15" i="51" s="1"/>
  <c r="K39" i="43"/>
  <c r="J39" i="43"/>
  <c r="Y15" i="51" s="1"/>
  <c r="I39" i="43"/>
  <c r="H39" i="43"/>
  <c r="O15" i="51" s="1"/>
  <c r="G39" i="43"/>
  <c r="F39" i="43"/>
  <c r="O38" i="43"/>
  <c r="N38" i="43"/>
  <c r="M38" i="43"/>
  <c r="AM15" i="51" s="1"/>
  <c r="K38" i="43"/>
  <c r="J38" i="43"/>
  <c r="I38" i="43"/>
  <c r="H38" i="43"/>
  <c r="G38" i="43"/>
  <c r="F38" i="43"/>
  <c r="D15" i="51" s="1"/>
  <c r="O37" i="43"/>
  <c r="N37" i="43"/>
  <c r="M37" i="43"/>
  <c r="K37" i="43"/>
  <c r="J37" i="43"/>
  <c r="W15" i="51" s="1"/>
  <c r="I37" i="43"/>
  <c r="H37" i="43"/>
  <c r="M15" i="51" s="1"/>
  <c r="G37" i="43"/>
  <c r="O132" i="8"/>
  <c r="M132" i="8"/>
  <c r="L132" i="8"/>
  <c r="K132" i="8"/>
  <c r="J132" i="8"/>
  <c r="I132" i="8"/>
  <c r="H132" i="8"/>
  <c r="G132" i="8"/>
  <c r="F132" i="8"/>
  <c r="O131" i="8"/>
  <c r="L131" i="8"/>
  <c r="K131" i="8"/>
  <c r="J131" i="8"/>
  <c r="I131" i="8"/>
  <c r="H131" i="8"/>
  <c r="G131" i="8"/>
  <c r="F131" i="8"/>
  <c r="O130" i="8"/>
  <c r="L130" i="8"/>
  <c r="K130" i="8"/>
  <c r="J130" i="8"/>
  <c r="I130" i="8"/>
  <c r="H130" i="8"/>
  <c r="G130" i="8"/>
  <c r="O129" i="8"/>
  <c r="N129" i="8"/>
  <c r="L129" i="8"/>
  <c r="K129" i="8"/>
  <c r="J129" i="8"/>
  <c r="I129" i="8"/>
  <c r="H129" i="8"/>
  <c r="G129" i="8"/>
  <c r="O85" i="8"/>
  <c r="N85" i="8"/>
  <c r="M85" i="8"/>
  <c r="AO9" i="51" s="1"/>
  <c r="L85" i="8"/>
  <c r="K85" i="8"/>
  <c r="J85" i="8"/>
  <c r="I85" i="8"/>
  <c r="H85" i="8"/>
  <c r="G85" i="8"/>
  <c r="F85" i="8"/>
  <c r="O84" i="8"/>
  <c r="L84" i="8"/>
  <c r="K84" i="8"/>
  <c r="AD9" i="51" s="1"/>
  <c r="J84" i="8"/>
  <c r="I84" i="8"/>
  <c r="T9" i="51" s="1"/>
  <c r="H84" i="8"/>
  <c r="G84" i="8"/>
  <c r="J9" i="51" s="1"/>
  <c r="O83" i="8"/>
  <c r="L83" i="8"/>
  <c r="AH9" i="51" s="1"/>
  <c r="K83" i="8"/>
  <c r="J83" i="8"/>
  <c r="I83" i="8"/>
  <c r="H83" i="8"/>
  <c r="G83" i="8"/>
  <c r="O82" i="8"/>
  <c r="N82" i="8"/>
  <c r="M82" i="8"/>
  <c r="L82" i="8"/>
  <c r="AG9" i="51" s="1"/>
  <c r="K82" i="8"/>
  <c r="J82" i="8"/>
  <c r="W9" i="51" s="1"/>
  <c r="I82" i="8"/>
  <c r="H82" i="8"/>
  <c r="M9" i="51" s="1"/>
  <c r="G82" i="8"/>
  <c r="O43" i="8"/>
  <c r="N43" i="8"/>
  <c r="M43" i="8"/>
  <c r="L43" i="8"/>
  <c r="K43" i="8"/>
  <c r="J43" i="8"/>
  <c r="I43" i="8"/>
  <c r="H43" i="8"/>
  <c r="G43" i="8"/>
  <c r="F43" i="8"/>
  <c r="O42" i="8"/>
  <c r="L42" i="8"/>
  <c r="O41" i="8"/>
  <c r="L41" i="8"/>
  <c r="K41" i="8"/>
  <c r="J41" i="8"/>
  <c r="I41" i="8"/>
  <c r="H41" i="8"/>
  <c r="G41" i="8"/>
  <c r="O40" i="8"/>
  <c r="N40" i="8"/>
  <c r="L40" i="8"/>
  <c r="K40" i="8"/>
  <c r="J40" i="8"/>
  <c r="I40" i="8"/>
  <c r="H40" i="8"/>
  <c r="G40" i="8"/>
  <c r="Q361" i="45"/>
  <c r="Q360" i="45"/>
  <c r="Q353" i="45"/>
  <c r="Q352" i="45"/>
  <c r="Q345" i="45"/>
  <c r="Q344" i="45"/>
  <c r="Q337" i="45"/>
  <c r="Q336" i="45"/>
  <c r="Q281" i="45"/>
  <c r="Q273" i="45"/>
  <c r="Q257" i="45"/>
  <c r="Q201" i="45"/>
  <c r="Q116" i="45"/>
  <c r="O361" i="45"/>
  <c r="O360" i="45"/>
  <c r="N361" i="45"/>
  <c r="N360" i="45"/>
  <c r="M361" i="45"/>
  <c r="M360" i="45"/>
  <c r="L361" i="45"/>
  <c r="L360" i="45"/>
  <c r="K361" i="45"/>
  <c r="K360" i="45"/>
  <c r="J361" i="45"/>
  <c r="J360" i="45"/>
  <c r="I361" i="45"/>
  <c r="I360" i="45"/>
  <c r="H361" i="45"/>
  <c r="H360" i="45"/>
  <c r="G361" i="45"/>
  <c r="G360" i="45"/>
  <c r="F361" i="45"/>
  <c r="F360" i="45"/>
  <c r="O353" i="45"/>
  <c r="O352" i="45"/>
  <c r="N353" i="45"/>
  <c r="N352" i="45"/>
  <c r="M353" i="45"/>
  <c r="M352" i="45"/>
  <c r="L353" i="45"/>
  <c r="L352" i="45"/>
  <c r="K353" i="45"/>
  <c r="K352" i="45"/>
  <c r="J353" i="45"/>
  <c r="J352" i="45"/>
  <c r="I353" i="45"/>
  <c r="I352" i="45"/>
  <c r="H353" i="45"/>
  <c r="H352" i="45"/>
  <c r="G353" i="45"/>
  <c r="G352" i="45"/>
  <c r="F353" i="45"/>
  <c r="F352" i="45"/>
  <c r="O345" i="45"/>
  <c r="O344" i="45"/>
  <c r="N345" i="45"/>
  <c r="N344" i="45"/>
  <c r="M345" i="45"/>
  <c r="M344" i="45"/>
  <c r="L345" i="45"/>
  <c r="L344" i="45"/>
  <c r="K345" i="45"/>
  <c r="K344" i="45"/>
  <c r="J345" i="45"/>
  <c r="J344" i="45"/>
  <c r="I345" i="45"/>
  <c r="I344" i="45"/>
  <c r="H345" i="45"/>
  <c r="H344" i="45"/>
  <c r="G345" i="45"/>
  <c r="G344" i="45"/>
  <c r="F345" i="45"/>
  <c r="F344" i="45"/>
  <c r="O337" i="45"/>
  <c r="O336" i="45"/>
  <c r="N337" i="45"/>
  <c r="N336" i="45"/>
  <c r="M337" i="45"/>
  <c r="M336" i="45"/>
  <c r="L337" i="45"/>
  <c r="L336" i="45"/>
  <c r="K337" i="45"/>
  <c r="K336" i="45"/>
  <c r="J337" i="45"/>
  <c r="J336" i="45"/>
  <c r="I337" i="45"/>
  <c r="I336" i="45"/>
  <c r="H337" i="45"/>
  <c r="H336" i="45"/>
  <c r="G337" i="45"/>
  <c r="G336" i="45"/>
  <c r="F337" i="45"/>
  <c r="F336" i="45"/>
  <c r="O281" i="45"/>
  <c r="O280" i="45"/>
  <c r="N281" i="45"/>
  <c r="N280" i="45"/>
  <c r="M281" i="45"/>
  <c r="M280" i="45"/>
  <c r="L281" i="45"/>
  <c r="L280" i="45"/>
  <c r="K281" i="45"/>
  <c r="K280" i="45"/>
  <c r="J281" i="45"/>
  <c r="J280" i="45"/>
  <c r="O273" i="45"/>
  <c r="O272" i="45"/>
  <c r="N273" i="45"/>
  <c r="N272" i="45"/>
  <c r="M273" i="45"/>
  <c r="M272" i="45"/>
  <c r="L273" i="45"/>
  <c r="L272" i="45"/>
  <c r="K273" i="45"/>
  <c r="K272" i="45"/>
  <c r="J273" i="45"/>
  <c r="J272" i="45"/>
  <c r="O265" i="45"/>
  <c r="O264" i="45"/>
  <c r="N265" i="45"/>
  <c r="N264" i="45"/>
  <c r="M265" i="45"/>
  <c r="M264" i="45"/>
  <c r="L265" i="45"/>
  <c r="L264" i="45"/>
  <c r="K265" i="45"/>
  <c r="K264" i="45"/>
  <c r="J265" i="45"/>
  <c r="J264" i="45"/>
  <c r="O257" i="45"/>
  <c r="O256" i="45"/>
  <c r="N257" i="45"/>
  <c r="N256" i="45"/>
  <c r="M257" i="45"/>
  <c r="M256" i="45"/>
  <c r="L257" i="45"/>
  <c r="L256" i="45"/>
  <c r="K257" i="45"/>
  <c r="K256" i="45"/>
  <c r="J257" i="45"/>
  <c r="J256" i="45"/>
  <c r="O82" i="46"/>
  <c r="O81" i="46"/>
  <c r="N82" i="46"/>
  <c r="N81" i="46"/>
  <c r="O74" i="46"/>
  <c r="O73" i="46"/>
  <c r="N74" i="46"/>
  <c r="N73" i="46"/>
  <c r="O66" i="46"/>
  <c r="O65" i="46"/>
  <c r="N66" i="46"/>
  <c r="N65" i="46"/>
  <c r="O58" i="46"/>
  <c r="O57" i="46"/>
  <c r="N58" i="46"/>
  <c r="N57" i="46"/>
  <c r="O131" i="44"/>
  <c r="O130" i="44"/>
  <c r="O123" i="44"/>
  <c r="O122" i="44"/>
  <c r="O115" i="44"/>
  <c r="O114" i="44"/>
  <c r="O107" i="44"/>
  <c r="O106" i="44"/>
  <c r="O213" i="43"/>
  <c r="O212" i="43"/>
  <c r="O205" i="43"/>
  <c r="O204" i="43"/>
  <c r="O197" i="43"/>
  <c r="O196" i="43"/>
  <c r="O187" i="43"/>
  <c r="O186" i="43"/>
  <c r="N187" i="43"/>
  <c r="N186" i="43"/>
  <c r="O179" i="43"/>
  <c r="O178" i="43"/>
  <c r="N179" i="43"/>
  <c r="N178" i="43"/>
  <c r="O171" i="43"/>
  <c r="O170" i="43"/>
  <c r="N171" i="43"/>
  <c r="N170" i="43"/>
  <c r="O163" i="43"/>
  <c r="O162" i="43"/>
  <c r="N163" i="43"/>
  <c r="N162" i="43"/>
  <c r="O135" i="43"/>
  <c r="O134" i="43"/>
  <c r="N135" i="43"/>
  <c r="N134" i="43"/>
  <c r="M135" i="43"/>
  <c r="M134" i="43"/>
  <c r="O127" i="43"/>
  <c r="O126" i="43"/>
  <c r="N127" i="43"/>
  <c r="N126" i="43"/>
  <c r="M127" i="43"/>
  <c r="M126" i="43"/>
  <c r="O119" i="43"/>
  <c r="O118" i="43"/>
  <c r="N119" i="43"/>
  <c r="N118" i="43"/>
  <c r="M119" i="43"/>
  <c r="M118" i="43"/>
  <c r="O111" i="43"/>
  <c r="O110" i="43"/>
  <c r="N111" i="43"/>
  <c r="N110" i="43"/>
  <c r="M111" i="43"/>
  <c r="M110" i="43"/>
  <c r="O81" i="43"/>
  <c r="O80" i="43"/>
  <c r="N81" i="43"/>
  <c r="N80" i="43"/>
  <c r="O73" i="43"/>
  <c r="O72" i="43"/>
  <c r="N73" i="43"/>
  <c r="N72" i="43"/>
  <c r="O65" i="43"/>
  <c r="O64" i="43"/>
  <c r="N65" i="43"/>
  <c r="N64" i="43"/>
  <c r="O34" i="43"/>
  <c r="O33" i="43"/>
  <c r="O26" i="43"/>
  <c r="O25" i="43"/>
  <c r="O18" i="43"/>
  <c r="O17" i="43"/>
  <c r="O126" i="8"/>
  <c r="O125" i="8"/>
  <c r="O118" i="8"/>
  <c r="O117" i="8"/>
  <c r="O110" i="8"/>
  <c r="O109" i="8"/>
  <c r="O79" i="8"/>
  <c r="O78" i="8"/>
  <c r="O71" i="8"/>
  <c r="O70" i="8"/>
  <c r="O63" i="8"/>
  <c r="O62" i="8"/>
  <c r="O37" i="8"/>
  <c r="O36" i="8"/>
  <c r="O29" i="8"/>
  <c r="O28" i="8"/>
  <c r="O21" i="8"/>
  <c r="O20" i="8"/>
  <c r="F46" i="47"/>
  <c r="F45" i="47"/>
  <c r="AV23" i="51"/>
  <c r="AO23" i="51"/>
  <c r="AH23" i="51"/>
  <c r="X23" i="51"/>
  <c r="N23" i="51"/>
  <c r="D23" i="51"/>
  <c r="AY19" i="51"/>
  <c r="AX19" i="51"/>
  <c r="AW19" i="51"/>
  <c r="AV19" i="51"/>
  <c r="AT19" i="51"/>
  <c r="AS19" i="51"/>
  <c r="AR19" i="51"/>
  <c r="AQ19" i="51"/>
  <c r="AO19" i="51"/>
  <c r="AN19" i="51"/>
  <c r="AM19" i="51"/>
  <c r="AL19" i="51"/>
  <c r="AB19" i="51"/>
  <c r="Y19" i="51"/>
  <c r="R19" i="51"/>
  <c r="O19" i="51"/>
  <c r="H19" i="51"/>
  <c r="E19" i="51"/>
  <c r="AX17" i="51"/>
  <c r="AW17" i="51"/>
  <c r="AV17" i="51"/>
  <c r="AS17" i="51"/>
  <c r="AR17" i="51"/>
  <c r="AQ17" i="51"/>
  <c r="AN17" i="51"/>
  <c r="AL17" i="51"/>
  <c r="AH17" i="51"/>
  <c r="AG17" i="51"/>
  <c r="AD17" i="51"/>
  <c r="AC17" i="51"/>
  <c r="AB17" i="51"/>
  <c r="Y17" i="51"/>
  <c r="X17" i="51"/>
  <c r="W17" i="51"/>
  <c r="T17" i="51"/>
  <c r="S17" i="51"/>
  <c r="R17" i="51"/>
  <c r="O17" i="51"/>
  <c r="N17" i="51"/>
  <c r="M17" i="51"/>
  <c r="J17" i="51"/>
  <c r="I17" i="51"/>
  <c r="H17" i="51"/>
  <c r="E17" i="51"/>
  <c r="D17" i="51"/>
  <c r="AY15" i="51"/>
  <c r="AX15" i="51"/>
  <c r="AW15" i="51"/>
  <c r="AV15" i="51"/>
  <c r="AT15" i="51"/>
  <c r="AR15" i="51"/>
  <c r="AQ15" i="51"/>
  <c r="AN15" i="51"/>
  <c r="AL15" i="51"/>
  <c r="AE15" i="51"/>
  <c r="AD15" i="51"/>
  <c r="AC15" i="51"/>
  <c r="AB15" i="51"/>
  <c r="Z15" i="51"/>
  <c r="X15" i="51"/>
  <c r="U15" i="51"/>
  <c r="T15" i="51"/>
  <c r="S15" i="51"/>
  <c r="R15" i="51"/>
  <c r="P15" i="51"/>
  <c r="N15" i="51"/>
  <c r="K15" i="51"/>
  <c r="J15" i="51"/>
  <c r="I15" i="51"/>
  <c r="H15" i="51"/>
  <c r="E15" i="51"/>
  <c r="AY11" i="51"/>
  <c r="AX11" i="51"/>
  <c r="AW11" i="51"/>
  <c r="AV11" i="51"/>
  <c r="AQ11" i="51"/>
  <c r="AO11" i="51"/>
  <c r="AJ11" i="51"/>
  <c r="AI11" i="51"/>
  <c r="AH11" i="51"/>
  <c r="AG11" i="51"/>
  <c r="AE11" i="51"/>
  <c r="AD11" i="51"/>
  <c r="AC11" i="51"/>
  <c r="AB11" i="51"/>
  <c r="Z11" i="51"/>
  <c r="Y11" i="51"/>
  <c r="X11" i="51"/>
  <c r="W11" i="51"/>
  <c r="U11" i="51"/>
  <c r="T11" i="51"/>
  <c r="S11" i="51"/>
  <c r="R11" i="51"/>
  <c r="P11" i="51"/>
  <c r="O11" i="51"/>
  <c r="N11" i="51"/>
  <c r="M11" i="51"/>
  <c r="K11" i="51"/>
  <c r="J11" i="51"/>
  <c r="I11" i="51"/>
  <c r="H11" i="51"/>
  <c r="F11" i="51"/>
  <c r="E11" i="51"/>
  <c r="AY9" i="51"/>
  <c r="AX9" i="51"/>
  <c r="AW9" i="51"/>
  <c r="AV9" i="51"/>
  <c r="AT9" i="51"/>
  <c r="AQ9" i="51"/>
  <c r="AL9" i="51"/>
  <c r="AJ9" i="51"/>
  <c r="AI9" i="51"/>
  <c r="AE9" i="51"/>
  <c r="AC9" i="51"/>
  <c r="AB9" i="51"/>
  <c r="Z9" i="51"/>
  <c r="Y9" i="51"/>
  <c r="X9" i="51"/>
  <c r="U9" i="51"/>
  <c r="S9" i="51"/>
  <c r="R9" i="51"/>
  <c r="P9" i="51"/>
  <c r="O9" i="51"/>
  <c r="N9" i="51"/>
  <c r="K9" i="51"/>
  <c r="I9" i="51"/>
  <c r="H9" i="51"/>
  <c r="F9" i="51"/>
  <c r="O39" i="44"/>
  <c r="AY23" i="51" s="1"/>
  <c r="N39" i="44"/>
  <c r="AT23" i="51" s="1"/>
  <c r="M39" i="44"/>
  <c r="K39" i="44"/>
  <c r="AE23" i="51" s="1"/>
  <c r="J39" i="44"/>
  <c r="Z23" i="51" s="1"/>
  <c r="I39" i="44"/>
  <c r="U23" i="51" s="1"/>
  <c r="H39" i="44"/>
  <c r="P23" i="51" s="1"/>
  <c r="G39" i="44"/>
  <c r="K23" i="51" s="1"/>
  <c r="F39" i="44"/>
  <c r="F23" i="51" s="1"/>
  <c r="O38" i="44"/>
  <c r="AX23" i="51" s="1"/>
  <c r="N38" i="44"/>
  <c r="AS23" i="51" s="1"/>
  <c r="M38" i="44"/>
  <c r="AN23" i="51" s="1"/>
  <c r="L38" i="44"/>
  <c r="AI23" i="51" s="1"/>
  <c r="K38" i="44"/>
  <c r="AD23" i="51" s="1"/>
  <c r="J38" i="44"/>
  <c r="Y23" i="51" s="1"/>
  <c r="I38" i="44"/>
  <c r="T23" i="51" s="1"/>
  <c r="H38" i="44"/>
  <c r="O23" i="51" s="1"/>
  <c r="G38" i="44"/>
  <c r="J23" i="51" s="1"/>
  <c r="F38" i="44"/>
  <c r="E23" i="51" s="1"/>
  <c r="O37" i="44"/>
  <c r="AW23" i="51" s="1"/>
  <c r="L37" i="44"/>
  <c r="K37" i="44"/>
  <c r="AC23" i="51" s="1"/>
  <c r="J37" i="44"/>
  <c r="I37" i="44"/>
  <c r="S23" i="51" s="1"/>
  <c r="H37" i="44"/>
  <c r="G37" i="44"/>
  <c r="I23" i="51" s="1"/>
  <c r="F37" i="44"/>
  <c r="O36" i="44"/>
  <c r="N36" i="44"/>
  <c r="AQ23" i="51" s="1"/>
  <c r="M36" i="44"/>
  <c r="AL23" i="51" s="1"/>
  <c r="L36" i="44"/>
  <c r="AG23" i="51" s="1"/>
  <c r="K36" i="44"/>
  <c r="AB23" i="51" s="1"/>
  <c r="J36" i="44"/>
  <c r="W23" i="51" s="1"/>
  <c r="I36" i="44"/>
  <c r="R23" i="51" s="1"/>
  <c r="H36" i="44"/>
  <c r="M23" i="51" s="1"/>
  <c r="G36" i="44"/>
  <c r="H23" i="51" s="1"/>
  <c r="F36" i="44"/>
  <c r="O218" i="43"/>
  <c r="N218" i="43"/>
  <c r="O217" i="43"/>
  <c r="N217" i="43"/>
  <c r="O216" i="43"/>
  <c r="N216" i="43"/>
  <c r="O133" i="43"/>
  <c r="N133" i="43"/>
  <c r="M133" i="43"/>
  <c r="K133" i="43"/>
  <c r="AE19" i="51" s="1"/>
  <c r="J133" i="43"/>
  <c r="Z19" i="51" s="1"/>
  <c r="I133" i="43"/>
  <c r="U19" i="51" s="1"/>
  <c r="H133" i="43"/>
  <c r="P19" i="51" s="1"/>
  <c r="G133" i="43"/>
  <c r="K19" i="51" s="1"/>
  <c r="F133" i="43"/>
  <c r="F19" i="51" s="1"/>
  <c r="O132" i="43"/>
  <c r="N132" i="43"/>
  <c r="M132" i="43"/>
  <c r="L132" i="43"/>
  <c r="AI19" i="51" s="1"/>
  <c r="K132" i="43"/>
  <c r="J132" i="43"/>
  <c r="I132" i="43"/>
  <c r="T19" i="51" s="1"/>
  <c r="H132" i="43"/>
  <c r="G132" i="43"/>
  <c r="F132" i="43"/>
  <c r="O131" i="43"/>
  <c r="N131" i="43"/>
  <c r="M131" i="43"/>
  <c r="K131" i="43"/>
  <c r="AC19" i="51" s="1"/>
  <c r="J131" i="43"/>
  <c r="X19" i="51" s="1"/>
  <c r="I131" i="43"/>
  <c r="S19" i="51" s="1"/>
  <c r="H131" i="43"/>
  <c r="N19" i="51" s="1"/>
  <c r="G131" i="43"/>
  <c r="I19" i="51" s="1"/>
  <c r="F131" i="43"/>
  <c r="D19" i="51" s="1"/>
  <c r="O130" i="43"/>
  <c r="N130" i="43"/>
  <c r="M130" i="43"/>
  <c r="L130" i="43"/>
  <c r="AG19" i="51" s="1"/>
  <c r="K130" i="43"/>
  <c r="J130" i="43"/>
  <c r="W19" i="51" s="1"/>
  <c r="I130" i="43"/>
  <c r="H130" i="43"/>
  <c r="M19" i="51" s="1"/>
  <c r="G130" i="43"/>
  <c r="F130" i="43"/>
  <c r="C19" i="51" s="1"/>
  <c r="C23" i="51" l="1"/>
  <c r="J19" i="51"/>
  <c r="AD19" i="51"/>
  <c r="F84" i="43"/>
  <c r="C17" i="51" s="1"/>
  <c r="F37" i="43"/>
  <c r="F82" i="8"/>
  <c r="F129" i="8"/>
  <c r="C11" i="51"/>
  <c r="C9" i="51"/>
  <c r="AY39" i="51"/>
  <c r="AX39" i="51"/>
  <c r="AW39" i="51"/>
  <c r="AV39" i="51"/>
  <c r="AZ40" i="51" s="1"/>
  <c r="AY37" i="51"/>
  <c r="AX37" i="51"/>
  <c r="AW37" i="51"/>
  <c r="AV37" i="51"/>
  <c r="AZ38" i="51" s="1"/>
  <c r="AY33" i="51"/>
  <c r="AX33" i="51"/>
  <c r="AW33" i="51"/>
  <c r="AV33" i="51"/>
  <c r="AY31" i="51"/>
  <c r="AX31" i="51"/>
  <c r="AW31" i="51"/>
  <c r="AV31" i="51"/>
  <c r="AZ32" i="51" s="1"/>
  <c r="AY24" i="51"/>
  <c r="AX48" i="51"/>
  <c r="AV48" i="51"/>
  <c r="AZ12" i="51"/>
  <c r="O134" i="8" s="1"/>
  <c r="AZ10" i="51"/>
  <c r="O87" i="8" s="1"/>
  <c r="AW48" i="51"/>
  <c r="AZ40" i="50"/>
  <c r="AY40" i="50"/>
  <c r="AX40" i="50"/>
  <c r="AW40" i="50"/>
  <c r="AV40" i="50"/>
  <c r="AZ39" i="50"/>
  <c r="AY39" i="50"/>
  <c r="AX39" i="50"/>
  <c r="AW39" i="50"/>
  <c r="AV39" i="50"/>
  <c r="AZ38" i="50"/>
  <c r="AY38" i="50"/>
  <c r="AX38" i="50"/>
  <c r="AW38" i="50"/>
  <c r="AV38" i="50"/>
  <c r="AZ37" i="50"/>
  <c r="AY37" i="50"/>
  <c r="AX37" i="50"/>
  <c r="AW37" i="50"/>
  <c r="AV37" i="50"/>
  <c r="AZ32" i="50"/>
  <c r="AY32" i="50"/>
  <c r="AX32" i="50"/>
  <c r="AW32" i="50"/>
  <c r="AV32" i="50"/>
  <c r="AZ31" i="50"/>
  <c r="AY31" i="50"/>
  <c r="AX31" i="50"/>
  <c r="AW31" i="50"/>
  <c r="AV31" i="50"/>
  <c r="AZ52" i="49"/>
  <c r="AY52" i="49"/>
  <c r="AX52" i="49"/>
  <c r="AW52" i="49"/>
  <c r="AV52" i="49"/>
  <c r="AZ51" i="49"/>
  <c r="AY51" i="49"/>
  <c r="AX51" i="49"/>
  <c r="AW51" i="49"/>
  <c r="AV51" i="49"/>
  <c r="AZ50" i="49"/>
  <c r="AY50" i="49"/>
  <c r="AX50" i="49"/>
  <c r="AW50" i="49"/>
  <c r="AV50" i="49"/>
  <c r="AZ49" i="49"/>
  <c r="AY49" i="49"/>
  <c r="AX49" i="49"/>
  <c r="AW49" i="49"/>
  <c r="AV49" i="49"/>
  <c r="AZ44" i="49"/>
  <c r="AY44" i="49"/>
  <c r="AX44" i="49"/>
  <c r="AW44" i="49"/>
  <c r="AV44" i="49"/>
  <c r="AZ43" i="49"/>
  <c r="AY43" i="49"/>
  <c r="AX43" i="49"/>
  <c r="AW43" i="49"/>
  <c r="AV43" i="49"/>
  <c r="AY7" i="51"/>
  <c r="AT7" i="51"/>
  <c r="AO7" i="51"/>
  <c r="AJ7" i="51"/>
  <c r="AE7" i="51"/>
  <c r="Z7" i="51"/>
  <c r="U7" i="51"/>
  <c r="P7" i="51"/>
  <c r="K7" i="51"/>
  <c r="AX7" i="51"/>
  <c r="AI7" i="51"/>
  <c r="AW7" i="51"/>
  <c r="AH7" i="51"/>
  <c r="AC7" i="51"/>
  <c r="X7" i="51"/>
  <c r="S7" i="51"/>
  <c r="N7" i="51"/>
  <c r="I7" i="51"/>
  <c r="AV7" i="51"/>
  <c r="AQ7" i="51"/>
  <c r="AG7" i="51"/>
  <c r="AB7" i="51"/>
  <c r="W7" i="51"/>
  <c r="R7" i="51"/>
  <c r="M7" i="51"/>
  <c r="H7" i="51"/>
  <c r="F7" i="51"/>
  <c r="F40" i="8"/>
  <c r="C7" i="51" s="1"/>
  <c r="B48" i="8"/>
  <c r="C48" i="8"/>
  <c r="D48" i="8"/>
  <c r="E48" i="8"/>
  <c r="F48" i="8"/>
  <c r="G48" i="8"/>
  <c r="H48" i="8"/>
  <c r="I48" i="8"/>
  <c r="J48" i="8"/>
  <c r="K48" i="8"/>
  <c r="L48" i="8"/>
  <c r="M48" i="8"/>
  <c r="N48" i="8"/>
  <c r="O48" i="8"/>
  <c r="P48" i="8"/>
  <c r="Q48" i="8"/>
  <c r="R48" i="8"/>
  <c r="B49" i="8"/>
  <c r="U49" i="8"/>
  <c r="V49" i="8"/>
  <c r="Z49" i="8"/>
  <c r="AA49" i="8" s="1"/>
  <c r="AD49" i="8"/>
  <c r="AE49" i="8"/>
  <c r="AF49" i="8"/>
  <c r="AG49" i="8"/>
  <c r="AH49" i="8"/>
  <c r="R49" i="8" s="1"/>
  <c r="AI49" i="8"/>
  <c r="B50" i="8"/>
  <c r="B51" i="8" s="1"/>
  <c r="B52" i="8" s="1"/>
  <c r="B53" i="8" s="1"/>
  <c r="B54" i="8" s="1"/>
  <c r="B55" i="8" s="1"/>
  <c r="U50" i="8"/>
  <c r="V50" i="8"/>
  <c r="Z50" i="8"/>
  <c r="AA50" i="8"/>
  <c r="AB50" i="8"/>
  <c r="AC50" i="8"/>
  <c r="AD50" i="8"/>
  <c r="AE50" i="8"/>
  <c r="R50" i="8" s="1"/>
  <c r="U51" i="8"/>
  <c r="T51" i="8" s="1"/>
  <c r="V51" i="8"/>
  <c r="Z51" i="8"/>
  <c r="AA51" i="8" s="1"/>
  <c r="AE51" i="8"/>
  <c r="R51" i="8" s="1"/>
  <c r="AG51" i="8"/>
  <c r="AI51" i="8"/>
  <c r="U52" i="8"/>
  <c r="V52" i="8"/>
  <c r="Z52" i="8"/>
  <c r="AA52" i="8" s="1"/>
  <c r="AB52" i="8"/>
  <c r="AD52" i="8"/>
  <c r="AE52" i="8"/>
  <c r="AG52" i="8" s="1"/>
  <c r="AI52" i="8"/>
  <c r="U53" i="8"/>
  <c r="T53" i="8" s="1"/>
  <c r="V53" i="8"/>
  <c r="Z53" i="8"/>
  <c r="AA53" i="8" s="1"/>
  <c r="AD53" i="8"/>
  <c r="AE53" i="8"/>
  <c r="AF53" i="8"/>
  <c r="AG53" i="8"/>
  <c r="AH53" i="8"/>
  <c r="R53" i="8" s="1"/>
  <c r="AI53" i="8"/>
  <c r="BI69" i="50"/>
  <c r="BH69" i="50"/>
  <c r="BG69" i="50"/>
  <c r="BI67" i="50"/>
  <c r="BH67" i="50"/>
  <c r="BG67" i="50"/>
  <c r="AX41" i="19"/>
  <c r="AV41" i="19"/>
  <c r="AY31" i="19"/>
  <c r="AW31" i="19"/>
  <c r="L16" i="43"/>
  <c r="L15" i="43"/>
  <c r="L14" i="43"/>
  <c r="L13" i="43"/>
  <c r="F111" i="45"/>
  <c r="O106" i="45"/>
  <c r="AY33" i="50" s="1"/>
  <c r="N106" i="45"/>
  <c r="M106" i="45"/>
  <c r="L106" i="45"/>
  <c r="K106" i="45"/>
  <c r="J106" i="45"/>
  <c r="I106" i="45"/>
  <c r="H106" i="45"/>
  <c r="G106" i="45"/>
  <c r="O105" i="45"/>
  <c r="AX33" i="50" s="1"/>
  <c r="N105" i="45"/>
  <c r="M105" i="45"/>
  <c r="L105" i="45"/>
  <c r="K105" i="45"/>
  <c r="J105" i="45"/>
  <c r="I105" i="45"/>
  <c r="H105" i="45"/>
  <c r="G105" i="45"/>
  <c r="O104" i="45"/>
  <c r="AW33" i="50" s="1"/>
  <c r="N104" i="45"/>
  <c r="M104" i="45"/>
  <c r="L104" i="45"/>
  <c r="K104" i="45"/>
  <c r="J104" i="45"/>
  <c r="I104" i="45"/>
  <c r="H104" i="45"/>
  <c r="G104" i="45"/>
  <c r="O103" i="45"/>
  <c r="AV33" i="50" s="1"/>
  <c r="N103" i="45"/>
  <c r="M103" i="45"/>
  <c r="L103" i="45"/>
  <c r="K103" i="45"/>
  <c r="J103" i="45"/>
  <c r="I103" i="45"/>
  <c r="H103" i="45"/>
  <c r="G103" i="45"/>
  <c r="F106" i="45"/>
  <c r="F105" i="45"/>
  <c r="F104" i="45"/>
  <c r="F103" i="45"/>
  <c r="O98" i="45"/>
  <c r="AY45" i="49" s="1"/>
  <c r="N98" i="45"/>
  <c r="M98" i="45"/>
  <c r="L98" i="45"/>
  <c r="K98" i="45"/>
  <c r="J98" i="45"/>
  <c r="I98" i="45"/>
  <c r="H98" i="45"/>
  <c r="G98" i="45"/>
  <c r="O97" i="45"/>
  <c r="AX45" i="49" s="1"/>
  <c r="N97" i="45"/>
  <c r="M97" i="45"/>
  <c r="L97" i="45"/>
  <c r="K97" i="45"/>
  <c r="J97" i="45"/>
  <c r="I97" i="45"/>
  <c r="H97" i="45"/>
  <c r="G97" i="45"/>
  <c r="O96" i="45"/>
  <c r="AW45" i="49" s="1"/>
  <c r="N96" i="45"/>
  <c r="M96" i="45"/>
  <c r="L96" i="45"/>
  <c r="K96" i="45"/>
  <c r="J96" i="45"/>
  <c r="I96" i="45"/>
  <c r="H96" i="45"/>
  <c r="G96" i="45"/>
  <c r="O95" i="45"/>
  <c r="AV45" i="49" s="1"/>
  <c r="N95" i="45"/>
  <c r="M95" i="45"/>
  <c r="L95" i="45"/>
  <c r="K95" i="45"/>
  <c r="J95" i="45"/>
  <c r="I95" i="45"/>
  <c r="H95" i="45"/>
  <c r="G95" i="45"/>
  <c r="F98" i="45"/>
  <c r="F97" i="45"/>
  <c r="F96" i="45"/>
  <c r="F95" i="45"/>
  <c r="O90" i="45"/>
  <c r="N90" i="45"/>
  <c r="M90" i="45"/>
  <c r="L90" i="45"/>
  <c r="K90" i="45"/>
  <c r="J90" i="45"/>
  <c r="I90" i="45"/>
  <c r="H90" i="45"/>
  <c r="G90" i="45"/>
  <c r="O89" i="45"/>
  <c r="N89" i="45"/>
  <c r="M89" i="45"/>
  <c r="L89" i="45"/>
  <c r="K89" i="45"/>
  <c r="J89" i="45"/>
  <c r="I89" i="45"/>
  <c r="H89" i="45"/>
  <c r="G89" i="45"/>
  <c r="O88" i="45"/>
  <c r="N88" i="45"/>
  <c r="M88" i="45"/>
  <c r="L88" i="45"/>
  <c r="K88" i="45"/>
  <c r="J88" i="45"/>
  <c r="I88" i="45"/>
  <c r="H88" i="45"/>
  <c r="G88" i="45"/>
  <c r="O87" i="45"/>
  <c r="N87" i="45"/>
  <c r="M87" i="45"/>
  <c r="L87" i="45"/>
  <c r="K87" i="45"/>
  <c r="J87" i="45"/>
  <c r="I87" i="45"/>
  <c r="H87" i="45"/>
  <c r="G87" i="45"/>
  <c r="F90" i="45"/>
  <c r="F89" i="45"/>
  <c r="F88" i="45"/>
  <c r="F87" i="45"/>
  <c r="O139" i="48"/>
  <c r="AY41" i="49" s="1"/>
  <c r="O138" i="48"/>
  <c r="AX41" i="49" s="1"/>
  <c r="O137" i="48"/>
  <c r="AW41" i="49" s="1"/>
  <c r="O136" i="48"/>
  <c r="AV41" i="49" s="1"/>
  <c r="O131" i="48"/>
  <c r="AY41" i="19" s="1"/>
  <c r="O130" i="48"/>
  <c r="O129" i="48"/>
  <c r="AW41" i="19" s="1"/>
  <c r="O128" i="48"/>
  <c r="O117" i="48"/>
  <c r="AY39" i="49" s="1"/>
  <c r="O116" i="48"/>
  <c r="AX39" i="49" s="1"/>
  <c r="O115" i="48"/>
  <c r="AW39" i="49" s="1"/>
  <c r="O114" i="48"/>
  <c r="AV39" i="49" s="1"/>
  <c r="O70" i="48"/>
  <c r="AY35" i="49" s="1"/>
  <c r="O69" i="48"/>
  <c r="AX35" i="49" s="1"/>
  <c r="O68" i="48"/>
  <c r="AW35" i="49" s="1"/>
  <c r="O67" i="48"/>
  <c r="AV35" i="49" s="1"/>
  <c r="O62" i="48"/>
  <c r="AY35" i="19" s="1"/>
  <c r="O61" i="48"/>
  <c r="AX35" i="19" s="1"/>
  <c r="O60" i="48"/>
  <c r="AW35" i="19" s="1"/>
  <c r="O59" i="48"/>
  <c r="AV35" i="19" s="1"/>
  <c r="O23" i="48"/>
  <c r="AY31" i="49" s="1"/>
  <c r="O22" i="48"/>
  <c r="AX31" i="49" s="1"/>
  <c r="O21" i="48"/>
  <c r="AW31" i="49" s="1"/>
  <c r="O20" i="48"/>
  <c r="AV31" i="49" s="1"/>
  <c r="O15" i="48"/>
  <c r="O14" i="48"/>
  <c r="AX31" i="19" s="1"/>
  <c r="O13" i="48"/>
  <c r="O12" i="48"/>
  <c r="AV31" i="19" s="1"/>
  <c r="O109" i="48"/>
  <c r="AY39" i="19" s="1"/>
  <c r="O108" i="48"/>
  <c r="AX39" i="19" s="1"/>
  <c r="O107" i="48"/>
  <c r="AW39" i="19" s="1"/>
  <c r="O106" i="48"/>
  <c r="AV39" i="19" s="1"/>
  <c r="O95" i="48"/>
  <c r="AY37" i="49" s="1"/>
  <c r="N95" i="48"/>
  <c r="M95" i="48"/>
  <c r="L95" i="48"/>
  <c r="K95" i="48"/>
  <c r="J95" i="48"/>
  <c r="I95" i="48"/>
  <c r="H95" i="48"/>
  <c r="G95" i="48"/>
  <c r="O94" i="48"/>
  <c r="AX37" i="49" s="1"/>
  <c r="N94" i="48"/>
  <c r="M94" i="48"/>
  <c r="L94" i="48"/>
  <c r="K94" i="48"/>
  <c r="J94" i="48"/>
  <c r="I94" i="48"/>
  <c r="H94" i="48"/>
  <c r="G94" i="48"/>
  <c r="O93" i="48"/>
  <c r="AW37" i="49" s="1"/>
  <c r="N93" i="48"/>
  <c r="M93" i="48"/>
  <c r="L93" i="48"/>
  <c r="K93" i="48"/>
  <c r="J93" i="48"/>
  <c r="I93" i="48"/>
  <c r="H93" i="48"/>
  <c r="G93" i="48"/>
  <c r="O92" i="48"/>
  <c r="AV37" i="49" s="1"/>
  <c r="N92" i="48"/>
  <c r="M92" i="48"/>
  <c r="L92" i="48"/>
  <c r="K92" i="48"/>
  <c r="J92" i="48"/>
  <c r="I92" i="48"/>
  <c r="H92" i="48"/>
  <c r="G92" i="48"/>
  <c r="F95" i="48"/>
  <c r="F94" i="48"/>
  <c r="F93" i="48"/>
  <c r="F92" i="48"/>
  <c r="O87" i="48"/>
  <c r="AY37" i="19" s="1"/>
  <c r="N87" i="48"/>
  <c r="M87" i="48"/>
  <c r="L87" i="48"/>
  <c r="K87" i="48"/>
  <c r="J87" i="48"/>
  <c r="I87" i="48"/>
  <c r="H87" i="48"/>
  <c r="G87" i="48"/>
  <c r="O86" i="48"/>
  <c r="AX37" i="19" s="1"/>
  <c r="N86" i="48"/>
  <c r="M86" i="48"/>
  <c r="L86" i="48"/>
  <c r="K86" i="48"/>
  <c r="J86" i="48"/>
  <c r="I86" i="48"/>
  <c r="H86" i="48"/>
  <c r="G86" i="48"/>
  <c r="O85" i="48"/>
  <c r="AW37" i="19" s="1"/>
  <c r="N85" i="48"/>
  <c r="M85" i="48"/>
  <c r="L85" i="48"/>
  <c r="K85" i="48"/>
  <c r="J85" i="48"/>
  <c r="I85" i="48"/>
  <c r="H85" i="48"/>
  <c r="G85" i="48"/>
  <c r="O84" i="48"/>
  <c r="AV37" i="19" s="1"/>
  <c r="N84" i="48"/>
  <c r="M84" i="48"/>
  <c r="L84" i="48"/>
  <c r="K84" i="48"/>
  <c r="J84" i="48"/>
  <c r="I84" i="48"/>
  <c r="H84" i="48"/>
  <c r="G84" i="48"/>
  <c r="F87" i="48"/>
  <c r="F86" i="48"/>
  <c r="F85" i="48"/>
  <c r="F84" i="48"/>
  <c r="O47" i="48"/>
  <c r="AY33" i="49" s="1"/>
  <c r="N47" i="48"/>
  <c r="M47" i="48"/>
  <c r="L47" i="48"/>
  <c r="K47" i="48"/>
  <c r="J47" i="48"/>
  <c r="I47" i="48"/>
  <c r="H47" i="48"/>
  <c r="G47" i="48"/>
  <c r="O46" i="48"/>
  <c r="AX33" i="49" s="1"/>
  <c r="N46" i="48"/>
  <c r="M46" i="48"/>
  <c r="L46" i="48"/>
  <c r="K46" i="48"/>
  <c r="J46" i="48"/>
  <c r="I46" i="48"/>
  <c r="H46" i="48"/>
  <c r="G46" i="48"/>
  <c r="O45" i="48"/>
  <c r="AW33" i="49" s="1"/>
  <c r="N45" i="48"/>
  <c r="M45" i="48"/>
  <c r="L45" i="48"/>
  <c r="K45" i="48"/>
  <c r="J45" i="48"/>
  <c r="I45" i="48"/>
  <c r="H45" i="48"/>
  <c r="G45" i="48"/>
  <c r="O44" i="48"/>
  <c r="AV33" i="49" s="1"/>
  <c r="N44" i="48"/>
  <c r="M44" i="48"/>
  <c r="L44" i="48"/>
  <c r="K44" i="48"/>
  <c r="J44" i="48"/>
  <c r="I44" i="48"/>
  <c r="H44" i="48"/>
  <c r="G44" i="48"/>
  <c r="F47" i="48"/>
  <c r="F46" i="48"/>
  <c r="F45" i="48"/>
  <c r="F44" i="48"/>
  <c r="O39" i="48"/>
  <c r="AY33" i="19" s="1"/>
  <c r="N39" i="48"/>
  <c r="M39" i="48"/>
  <c r="L39" i="48"/>
  <c r="K39" i="48"/>
  <c r="J39" i="48"/>
  <c r="I39" i="48"/>
  <c r="H39" i="48"/>
  <c r="G39" i="48"/>
  <c r="O38" i="48"/>
  <c r="N38" i="48"/>
  <c r="M38" i="48"/>
  <c r="L38" i="48"/>
  <c r="K38" i="48"/>
  <c r="J38" i="48"/>
  <c r="I38" i="48"/>
  <c r="H38" i="48"/>
  <c r="G38" i="48"/>
  <c r="O37" i="48"/>
  <c r="N37" i="48"/>
  <c r="M37" i="48"/>
  <c r="L37" i="48"/>
  <c r="K37" i="48"/>
  <c r="J37" i="48"/>
  <c r="I37" i="48"/>
  <c r="H37" i="48"/>
  <c r="G37" i="48"/>
  <c r="O36" i="48"/>
  <c r="N36" i="48"/>
  <c r="M36" i="48"/>
  <c r="L36" i="48"/>
  <c r="K36" i="48"/>
  <c r="J36" i="48"/>
  <c r="I36" i="48"/>
  <c r="H36" i="48"/>
  <c r="G36" i="48"/>
  <c r="F39" i="48"/>
  <c r="F38" i="48"/>
  <c r="F37" i="48"/>
  <c r="F36" i="48"/>
  <c r="AH155" i="43"/>
  <c r="AF155" i="43"/>
  <c r="AE155" i="43"/>
  <c r="AI155" i="43" s="1"/>
  <c r="Z155" i="43"/>
  <c r="V155" i="43"/>
  <c r="U155" i="43"/>
  <c r="T155" i="43" s="1"/>
  <c r="R155" i="43"/>
  <c r="AH154" i="43"/>
  <c r="AF154" i="43"/>
  <c r="AE154" i="43"/>
  <c r="AI154" i="43" s="1"/>
  <c r="AB154" i="43"/>
  <c r="Z154" i="43"/>
  <c r="W154" i="43"/>
  <c r="X154" i="43" s="1"/>
  <c r="V154" i="43"/>
  <c r="U154" i="43"/>
  <c r="T154" i="43" s="1"/>
  <c r="R154" i="43"/>
  <c r="P154" i="43"/>
  <c r="AH153" i="43"/>
  <c r="AF153" i="43"/>
  <c r="AE153" i="43"/>
  <c r="AI153" i="43" s="1"/>
  <c r="Z153" i="43"/>
  <c r="V153" i="43"/>
  <c r="U153" i="43"/>
  <c r="T153" i="43" s="1"/>
  <c r="R153" i="43"/>
  <c r="AH152" i="43"/>
  <c r="AF152" i="43"/>
  <c r="AE152" i="43"/>
  <c r="AI152" i="43" s="1"/>
  <c r="AB152" i="43"/>
  <c r="Z152" i="43"/>
  <c r="W152" i="43"/>
  <c r="X152" i="43" s="1"/>
  <c r="V152" i="43"/>
  <c r="U152" i="43"/>
  <c r="T152" i="43" s="1"/>
  <c r="R152" i="43"/>
  <c r="P152" i="43"/>
  <c r="Q152" i="43" s="1"/>
  <c r="AE151" i="43"/>
  <c r="AI151" i="43" s="1"/>
  <c r="Z151" i="43"/>
  <c r="V151" i="43"/>
  <c r="U151" i="43"/>
  <c r="T151" i="43" s="1"/>
  <c r="R151" i="43"/>
  <c r="AE150" i="43"/>
  <c r="AI150" i="43" s="1"/>
  <c r="Z150" i="43"/>
  <c r="AB150" i="43" s="1"/>
  <c r="V150" i="43"/>
  <c r="U150" i="43"/>
  <c r="T150" i="43" s="1"/>
  <c r="R150" i="43"/>
  <c r="P150" i="43"/>
  <c r="AE149" i="43"/>
  <c r="AI149" i="43" s="1"/>
  <c r="Z149" i="43"/>
  <c r="V149" i="43"/>
  <c r="U149" i="43"/>
  <c r="T149" i="43" s="1"/>
  <c r="R149" i="43"/>
  <c r="AE148" i="43"/>
  <c r="AI148" i="43" s="1"/>
  <c r="Z148" i="43"/>
  <c r="AB148" i="43" s="1"/>
  <c r="V148" i="43"/>
  <c r="U148" i="43"/>
  <c r="T148" i="43" s="1"/>
  <c r="R148" i="43"/>
  <c r="P148" i="43"/>
  <c r="Q148" i="43" s="1"/>
  <c r="AE147" i="43"/>
  <c r="AI147" i="43" s="1"/>
  <c r="Z147" i="43"/>
  <c r="V147" i="43"/>
  <c r="U147" i="43"/>
  <c r="T147" i="43" s="1"/>
  <c r="R147" i="43"/>
  <c r="AE146" i="43"/>
  <c r="AI146" i="43" s="1"/>
  <c r="Z146" i="43"/>
  <c r="AB146" i="43" s="1"/>
  <c r="V146" i="43"/>
  <c r="U146" i="43"/>
  <c r="T146" i="43" s="1"/>
  <c r="R146" i="43"/>
  <c r="AE145" i="43"/>
  <c r="AI145" i="43" s="1"/>
  <c r="Z145" i="43"/>
  <c r="V145" i="43"/>
  <c r="U145" i="43"/>
  <c r="T145" i="43" s="1"/>
  <c r="R145" i="43"/>
  <c r="AF144" i="43"/>
  <c r="AE144" i="43"/>
  <c r="AI144" i="43" s="1"/>
  <c r="AB144" i="43"/>
  <c r="Z144" i="43"/>
  <c r="W144" i="43"/>
  <c r="X144" i="43" s="1"/>
  <c r="V144" i="43"/>
  <c r="U144" i="43"/>
  <c r="T144" i="43" s="1"/>
  <c r="R144" i="43"/>
  <c r="AE143" i="43"/>
  <c r="AI143" i="43" s="1"/>
  <c r="AA143" i="43"/>
  <c r="Z143" i="43"/>
  <c r="AD143" i="43" s="1"/>
  <c r="X143" i="43"/>
  <c r="W143" i="43"/>
  <c r="V143" i="43"/>
  <c r="U143" i="43"/>
  <c r="T143" i="43" s="1"/>
  <c r="AE142" i="43"/>
  <c r="AH142" i="43" s="1"/>
  <c r="AA142" i="43"/>
  <c r="Z142" i="43"/>
  <c r="AD142" i="43" s="1"/>
  <c r="X142" i="43"/>
  <c r="W142" i="43"/>
  <c r="V142" i="43"/>
  <c r="U142" i="43"/>
  <c r="T142" i="43" s="1"/>
  <c r="AE141" i="43"/>
  <c r="AH141" i="43" s="1"/>
  <c r="AA141" i="43"/>
  <c r="P141" i="43" s="1"/>
  <c r="Z141" i="43"/>
  <c r="AD141" i="43" s="1"/>
  <c r="X141" i="43"/>
  <c r="W141" i="43"/>
  <c r="V141" i="43"/>
  <c r="U141" i="43"/>
  <c r="T141" i="43" s="1"/>
  <c r="AE140" i="43"/>
  <c r="AH140" i="43" s="1"/>
  <c r="AA140" i="43"/>
  <c r="Z140" i="43"/>
  <c r="AD140" i="43" s="1"/>
  <c r="X140" i="43"/>
  <c r="W140" i="43"/>
  <c r="V140" i="43"/>
  <c r="U140" i="43"/>
  <c r="T140" i="43" s="1"/>
  <c r="R284" i="45"/>
  <c r="Q284" i="45"/>
  <c r="P284" i="45"/>
  <c r="O284" i="45"/>
  <c r="N284" i="45"/>
  <c r="M284" i="45"/>
  <c r="L284" i="45"/>
  <c r="K284" i="45"/>
  <c r="J284" i="45"/>
  <c r="I284" i="45"/>
  <c r="H284" i="45"/>
  <c r="G284" i="45"/>
  <c r="F284" i="45"/>
  <c r="E284" i="45"/>
  <c r="D284" i="45"/>
  <c r="C284" i="45"/>
  <c r="B284" i="45"/>
  <c r="R204" i="45"/>
  <c r="Q204" i="45"/>
  <c r="P204" i="45"/>
  <c r="O204" i="45"/>
  <c r="N204" i="45"/>
  <c r="M204" i="45"/>
  <c r="L204" i="45"/>
  <c r="K204" i="45"/>
  <c r="J204" i="45"/>
  <c r="I204" i="45"/>
  <c r="H204" i="45"/>
  <c r="G204" i="45"/>
  <c r="F204" i="45"/>
  <c r="E204" i="45"/>
  <c r="D204" i="45"/>
  <c r="C204" i="45"/>
  <c r="B204" i="45"/>
  <c r="R119" i="45"/>
  <c r="Q119" i="45"/>
  <c r="P119" i="45"/>
  <c r="O119" i="45"/>
  <c r="N119" i="45"/>
  <c r="M119" i="45"/>
  <c r="L119" i="45"/>
  <c r="K119" i="45"/>
  <c r="J119" i="45"/>
  <c r="I119" i="45"/>
  <c r="H119" i="45"/>
  <c r="G119" i="45"/>
  <c r="F119" i="45"/>
  <c r="E119" i="45"/>
  <c r="D119" i="45"/>
  <c r="C119" i="45"/>
  <c r="B119" i="45"/>
  <c r="R5" i="45"/>
  <c r="Q5" i="45"/>
  <c r="P5" i="45"/>
  <c r="O5" i="45"/>
  <c r="N5" i="45"/>
  <c r="M5" i="45"/>
  <c r="L5" i="45"/>
  <c r="K5" i="45"/>
  <c r="J5" i="45"/>
  <c r="I5" i="45"/>
  <c r="H5" i="45"/>
  <c r="G5" i="45"/>
  <c r="F5" i="45"/>
  <c r="E5" i="45"/>
  <c r="D5" i="45"/>
  <c r="C5" i="45"/>
  <c r="B5" i="45"/>
  <c r="R5" i="46"/>
  <c r="Q5" i="46"/>
  <c r="P5" i="46"/>
  <c r="O5" i="46"/>
  <c r="N5" i="46"/>
  <c r="M5" i="46"/>
  <c r="L5" i="46"/>
  <c r="K5" i="46"/>
  <c r="J5" i="46"/>
  <c r="I5" i="46"/>
  <c r="H5" i="46"/>
  <c r="G5" i="46"/>
  <c r="F5" i="46"/>
  <c r="E5" i="46"/>
  <c r="D5" i="46"/>
  <c r="C5" i="46"/>
  <c r="B5" i="46"/>
  <c r="R134" i="44"/>
  <c r="Q134" i="44"/>
  <c r="P134" i="44"/>
  <c r="O134" i="44"/>
  <c r="N134" i="44"/>
  <c r="M134" i="44"/>
  <c r="L134" i="44"/>
  <c r="K134" i="44"/>
  <c r="J134" i="44"/>
  <c r="I134" i="44"/>
  <c r="H134" i="44"/>
  <c r="G134" i="44"/>
  <c r="F134" i="44"/>
  <c r="E134" i="44"/>
  <c r="D134" i="44"/>
  <c r="C134" i="44"/>
  <c r="B134" i="44"/>
  <c r="R87" i="44"/>
  <c r="Q87" i="44"/>
  <c r="P87" i="44"/>
  <c r="O87" i="44"/>
  <c r="N87" i="44"/>
  <c r="M87" i="44"/>
  <c r="L87" i="44"/>
  <c r="K87" i="44"/>
  <c r="J87" i="44"/>
  <c r="I87" i="44"/>
  <c r="H87" i="44"/>
  <c r="G87" i="44"/>
  <c r="F87" i="44"/>
  <c r="E87" i="44"/>
  <c r="D87" i="44"/>
  <c r="C87" i="44"/>
  <c r="B87" i="44"/>
  <c r="R45" i="44"/>
  <c r="Q45" i="44"/>
  <c r="P45" i="44"/>
  <c r="O45" i="44"/>
  <c r="N45" i="44"/>
  <c r="M45" i="44"/>
  <c r="L45" i="44"/>
  <c r="K45" i="44"/>
  <c r="J45" i="44"/>
  <c r="I45" i="44"/>
  <c r="H45" i="44"/>
  <c r="G45" i="44"/>
  <c r="F45" i="44"/>
  <c r="E45" i="44"/>
  <c r="D45" i="44"/>
  <c r="C45" i="44"/>
  <c r="B45" i="44"/>
  <c r="R5" i="44"/>
  <c r="Q5" i="44"/>
  <c r="P5" i="44"/>
  <c r="O5" i="44"/>
  <c r="N5" i="44"/>
  <c r="M5" i="44"/>
  <c r="L5" i="44"/>
  <c r="K5" i="44"/>
  <c r="J5" i="44"/>
  <c r="I5" i="44"/>
  <c r="H5" i="44"/>
  <c r="G5" i="44"/>
  <c r="F5" i="44"/>
  <c r="E5" i="44"/>
  <c r="D5" i="44"/>
  <c r="C5" i="44"/>
  <c r="B5" i="44"/>
  <c r="R139" i="43"/>
  <c r="Q139" i="43"/>
  <c r="P139" i="43"/>
  <c r="O139" i="43"/>
  <c r="N139" i="43"/>
  <c r="M139" i="43"/>
  <c r="L139" i="43"/>
  <c r="K139" i="43"/>
  <c r="J139" i="43"/>
  <c r="I139" i="43"/>
  <c r="H139" i="43"/>
  <c r="G139" i="43"/>
  <c r="F139" i="43"/>
  <c r="E139" i="43"/>
  <c r="D139" i="43"/>
  <c r="C139" i="43"/>
  <c r="B139" i="43"/>
  <c r="R93" i="43"/>
  <c r="Q93" i="43"/>
  <c r="P93" i="43"/>
  <c r="O93" i="43"/>
  <c r="N93" i="43"/>
  <c r="M93" i="43"/>
  <c r="L93" i="43"/>
  <c r="K93" i="43"/>
  <c r="J93" i="43"/>
  <c r="I93" i="43"/>
  <c r="H93" i="43"/>
  <c r="G93" i="43"/>
  <c r="F93" i="43"/>
  <c r="E93" i="43"/>
  <c r="D93" i="43"/>
  <c r="C93" i="43"/>
  <c r="B93" i="43"/>
  <c r="R46" i="43"/>
  <c r="Q46" i="43"/>
  <c r="P46" i="43"/>
  <c r="O46" i="43"/>
  <c r="N46" i="43"/>
  <c r="M46" i="43"/>
  <c r="L46" i="43"/>
  <c r="K46" i="43"/>
  <c r="J46" i="43"/>
  <c r="I46" i="43"/>
  <c r="H46" i="43"/>
  <c r="G46" i="43"/>
  <c r="F46" i="43"/>
  <c r="E46" i="43"/>
  <c r="D46" i="43"/>
  <c r="C46" i="43"/>
  <c r="B46" i="43"/>
  <c r="R5" i="43"/>
  <c r="Q5" i="43"/>
  <c r="P5" i="43"/>
  <c r="O5" i="43"/>
  <c r="N5" i="43"/>
  <c r="M5" i="43"/>
  <c r="L5" i="43"/>
  <c r="K5" i="43"/>
  <c r="J5" i="43"/>
  <c r="I5" i="43"/>
  <c r="H5" i="43"/>
  <c r="G5" i="43"/>
  <c r="F5" i="43"/>
  <c r="E5" i="43"/>
  <c r="D5" i="43"/>
  <c r="C5" i="43"/>
  <c r="B5" i="43"/>
  <c r="R138" i="8"/>
  <c r="Q138" i="8"/>
  <c r="P138" i="8"/>
  <c r="O138" i="8"/>
  <c r="N138" i="8"/>
  <c r="M138" i="8"/>
  <c r="L138" i="8"/>
  <c r="K138" i="8"/>
  <c r="J138" i="8"/>
  <c r="I138" i="8"/>
  <c r="H138" i="8"/>
  <c r="G138" i="8"/>
  <c r="F138" i="8"/>
  <c r="E138" i="8"/>
  <c r="D138" i="8"/>
  <c r="C138" i="8"/>
  <c r="B138" i="8"/>
  <c r="R90" i="8"/>
  <c r="Q90" i="8"/>
  <c r="P90" i="8"/>
  <c r="O90" i="8"/>
  <c r="N90" i="8"/>
  <c r="M90" i="8"/>
  <c r="L90" i="8"/>
  <c r="K90" i="8"/>
  <c r="J90" i="8"/>
  <c r="I90" i="8"/>
  <c r="H90" i="8"/>
  <c r="G90" i="8"/>
  <c r="F90" i="8"/>
  <c r="E90" i="8"/>
  <c r="D90" i="8"/>
  <c r="C90" i="8"/>
  <c r="B90" i="8"/>
  <c r="R5" i="8"/>
  <c r="Q5" i="8"/>
  <c r="P5" i="8"/>
  <c r="O5" i="8"/>
  <c r="N5" i="8"/>
  <c r="M5" i="8"/>
  <c r="L5" i="8"/>
  <c r="K5" i="8"/>
  <c r="J5" i="8"/>
  <c r="I5" i="8"/>
  <c r="H5" i="8"/>
  <c r="G5" i="8"/>
  <c r="F5" i="8"/>
  <c r="E5" i="8"/>
  <c r="D5" i="8"/>
  <c r="C5" i="8"/>
  <c r="B5" i="8"/>
  <c r="R122" i="48"/>
  <c r="Q122" i="48"/>
  <c r="P122" i="48"/>
  <c r="O122" i="48"/>
  <c r="N122" i="48"/>
  <c r="M122" i="48"/>
  <c r="L122" i="48"/>
  <c r="K122" i="48"/>
  <c r="J122" i="48"/>
  <c r="I122" i="48"/>
  <c r="H122" i="48"/>
  <c r="G122" i="48"/>
  <c r="F122" i="48"/>
  <c r="E122" i="48"/>
  <c r="D122" i="48"/>
  <c r="C122" i="48"/>
  <c r="B122" i="48"/>
  <c r="R100" i="48"/>
  <c r="Q100" i="48"/>
  <c r="P100" i="48"/>
  <c r="O100" i="48"/>
  <c r="N100" i="48"/>
  <c r="M100" i="48"/>
  <c r="L100" i="48"/>
  <c r="K100" i="48"/>
  <c r="J100" i="48"/>
  <c r="I100" i="48"/>
  <c r="H100" i="48"/>
  <c r="G100" i="48"/>
  <c r="F100" i="48"/>
  <c r="E100" i="48"/>
  <c r="D100" i="48"/>
  <c r="C100" i="48"/>
  <c r="B100" i="48"/>
  <c r="R75" i="48"/>
  <c r="Q75" i="48"/>
  <c r="P75" i="48"/>
  <c r="O75" i="48"/>
  <c r="N75" i="48"/>
  <c r="M75" i="48"/>
  <c r="L75" i="48"/>
  <c r="K75" i="48"/>
  <c r="J75" i="48"/>
  <c r="I75" i="48"/>
  <c r="H75" i="48"/>
  <c r="G75" i="48"/>
  <c r="F75" i="48"/>
  <c r="E75" i="48"/>
  <c r="D75" i="48"/>
  <c r="C75" i="48"/>
  <c r="B75" i="48"/>
  <c r="R52" i="48"/>
  <c r="Q52" i="48"/>
  <c r="P52" i="48"/>
  <c r="O52" i="48"/>
  <c r="N52" i="48"/>
  <c r="M52" i="48"/>
  <c r="L52" i="48"/>
  <c r="K52" i="48"/>
  <c r="J52" i="48"/>
  <c r="I52" i="48"/>
  <c r="H52" i="48"/>
  <c r="G52" i="48"/>
  <c r="F52" i="48"/>
  <c r="E52" i="48"/>
  <c r="D52" i="48"/>
  <c r="C52" i="48"/>
  <c r="B52" i="48"/>
  <c r="R28" i="48"/>
  <c r="Q28" i="48"/>
  <c r="P28" i="48"/>
  <c r="O28" i="48"/>
  <c r="N28" i="48"/>
  <c r="M28" i="48"/>
  <c r="L28" i="48"/>
  <c r="K28" i="48"/>
  <c r="J28" i="48"/>
  <c r="I28" i="48"/>
  <c r="H28" i="48"/>
  <c r="G28" i="48"/>
  <c r="F28" i="48"/>
  <c r="E28" i="48"/>
  <c r="D28" i="48"/>
  <c r="C28" i="48"/>
  <c r="B28" i="48"/>
  <c r="R5" i="48"/>
  <c r="Q5" i="48"/>
  <c r="P5" i="48"/>
  <c r="O5" i="48"/>
  <c r="N5" i="48"/>
  <c r="M5" i="48"/>
  <c r="L5" i="48"/>
  <c r="K5" i="48"/>
  <c r="J5" i="48"/>
  <c r="I5" i="48"/>
  <c r="H5" i="48"/>
  <c r="G5" i="48"/>
  <c r="F5" i="48"/>
  <c r="E5" i="48"/>
  <c r="D5" i="48"/>
  <c r="C5" i="48"/>
  <c r="B5" i="48"/>
  <c r="B399" i="45"/>
  <c r="B398" i="45"/>
  <c r="B397" i="45"/>
  <c r="B86" i="46"/>
  <c r="B85" i="46"/>
  <c r="B84" i="46"/>
  <c r="B218" i="44"/>
  <c r="B217" i="44"/>
  <c r="B216" i="44"/>
  <c r="B225" i="43"/>
  <c r="B224" i="43"/>
  <c r="B223" i="43"/>
  <c r="B225" i="8"/>
  <c r="B224" i="8"/>
  <c r="B223" i="8"/>
  <c r="B145" i="48"/>
  <c r="B144" i="48"/>
  <c r="B143" i="48"/>
  <c r="B205" i="45"/>
  <c r="B120" i="45"/>
  <c r="B121" i="45" s="1"/>
  <c r="B122" i="45" s="1"/>
  <c r="B123" i="45" s="1"/>
  <c r="B124" i="45" s="1"/>
  <c r="B125" i="45" s="1"/>
  <c r="B126" i="45" s="1"/>
  <c r="B127" i="45" s="1"/>
  <c r="B128" i="45" s="1"/>
  <c r="B129" i="45" s="1"/>
  <c r="B130" i="45" s="1"/>
  <c r="B131" i="45" s="1"/>
  <c r="B132" i="45" s="1"/>
  <c r="B133" i="45" s="1"/>
  <c r="B134" i="45" s="1"/>
  <c r="B135" i="45" s="1"/>
  <c r="B136" i="45" s="1"/>
  <c r="B137" i="45" s="1"/>
  <c r="B138" i="45" s="1"/>
  <c r="B139" i="45" s="1"/>
  <c r="B140" i="45" s="1"/>
  <c r="B141" i="45" s="1"/>
  <c r="B142" i="45" s="1"/>
  <c r="B143" i="45" s="1"/>
  <c r="B144" i="45" s="1"/>
  <c r="B145" i="45" s="1"/>
  <c r="B146" i="45" s="1"/>
  <c r="B147" i="45" s="1"/>
  <c r="B148" i="45" s="1"/>
  <c r="B149" i="45" s="1"/>
  <c r="B150" i="45" s="1"/>
  <c r="B151" i="45" s="1"/>
  <c r="B152" i="45" s="1"/>
  <c r="B153" i="45" s="1"/>
  <c r="B154" i="45" s="1"/>
  <c r="B155" i="45" s="1"/>
  <c r="B156" i="45" s="1"/>
  <c r="B157" i="45" s="1"/>
  <c r="B158" i="45" s="1"/>
  <c r="B159" i="45" s="1"/>
  <c r="B160" i="45" s="1"/>
  <c r="B161" i="45" s="1"/>
  <c r="B162" i="45" s="1"/>
  <c r="B163" i="45" s="1"/>
  <c r="B164" i="45" s="1"/>
  <c r="B165" i="45" s="1"/>
  <c r="B166" i="45" s="1"/>
  <c r="B167" i="45" s="1"/>
  <c r="B168" i="45" s="1"/>
  <c r="B169" i="45" s="1"/>
  <c r="B6" i="45"/>
  <c r="B135" i="44"/>
  <c r="B136" i="44" s="1"/>
  <c r="B137" i="44" s="1"/>
  <c r="B138" i="44" s="1"/>
  <c r="B139" i="44" s="1"/>
  <c r="B140" i="44" s="1"/>
  <c r="B141" i="44" s="1"/>
  <c r="B142" i="44" s="1"/>
  <c r="B143" i="44" s="1"/>
  <c r="B144" i="44" s="1"/>
  <c r="B145" i="44" s="1"/>
  <c r="B146" i="44" s="1"/>
  <c r="B147" i="44" s="1"/>
  <c r="B148" i="44" s="1"/>
  <c r="B88" i="44"/>
  <c r="B89" i="44" s="1"/>
  <c r="B90" i="44" s="1"/>
  <c r="B91" i="44" s="1"/>
  <c r="B92" i="44" s="1"/>
  <c r="B93" i="44" s="1"/>
  <c r="B94" i="44" s="1"/>
  <c r="B95" i="44" s="1"/>
  <c r="B96" i="44" s="1"/>
  <c r="B97" i="44" s="1"/>
  <c r="B98" i="44" s="1"/>
  <c r="B99" i="44" s="1"/>
  <c r="B46" i="44"/>
  <c r="B47" i="44" s="1"/>
  <c r="B48" i="44" s="1"/>
  <c r="B49" i="44" s="1"/>
  <c r="B50" i="44" s="1"/>
  <c r="B51" i="44" s="1"/>
  <c r="B52" i="44" s="1"/>
  <c r="B140" i="43"/>
  <c r="B141" i="43" s="1"/>
  <c r="B142" i="43" s="1"/>
  <c r="B143" i="43" s="1"/>
  <c r="B144" i="43" s="1"/>
  <c r="B145" i="43" s="1"/>
  <c r="B146" i="43" s="1"/>
  <c r="B147" i="43" s="1"/>
  <c r="B148" i="43" s="1"/>
  <c r="B149" i="43" s="1"/>
  <c r="B150" i="43" s="1"/>
  <c r="B151" i="43" s="1"/>
  <c r="B152" i="43" s="1"/>
  <c r="B153" i="43" s="1"/>
  <c r="B154" i="43" s="1"/>
  <c r="B155" i="43" s="1"/>
  <c r="B94" i="43"/>
  <c r="B95" i="43" s="1"/>
  <c r="B96" i="43" s="1"/>
  <c r="B97" i="43" s="1"/>
  <c r="B98" i="43" s="1"/>
  <c r="B99" i="43" s="1"/>
  <c r="B100" i="43" s="1"/>
  <c r="B101" i="43" s="1"/>
  <c r="B102" i="43" s="1"/>
  <c r="B103" i="43" s="1"/>
  <c r="B48" i="43"/>
  <c r="B49" i="43" s="1"/>
  <c r="B50" i="43" s="1"/>
  <c r="B51" i="43" s="1"/>
  <c r="B52" i="43" s="1"/>
  <c r="B53" i="43" s="1"/>
  <c r="B54" i="43" s="1"/>
  <c r="B55" i="43" s="1"/>
  <c r="B56" i="43" s="1"/>
  <c r="B57" i="43" s="1"/>
  <c r="B47" i="43"/>
  <c r="AF329" i="45"/>
  <c r="AE329" i="45"/>
  <c r="AI329" i="45" s="1"/>
  <c r="AD329" i="45"/>
  <c r="Z329" i="45"/>
  <c r="V329" i="45"/>
  <c r="U329" i="45"/>
  <c r="T329" i="45" s="1"/>
  <c r="R329" i="45"/>
  <c r="AE328" i="45"/>
  <c r="Z328" i="45"/>
  <c r="V328" i="45"/>
  <c r="U328" i="45"/>
  <c r="T328" i="45" s="1"/>
  <c r="R328" i="45"/>
  <c r="AF327" i="45"/>
  <c r="AE327" i="45"/>
  <c r="AI327" i="45" s="1"/>
  <c r="AD327" i="45"/>
  <c r="Z327" i="45"/>
  <c r="V327" i="45"/>
  <c r="U327" i="45"/>
  <c r="T327" i="45" s="1"/>
  <c r="R327" i="45"/>
  <c r="AE326" i="45"/>
  <c r="Z326" i="45"/>
  <c r="V326" i="45"/>
  <c r="U326" i="45"/>
  <c r="T326" i="45" s="1"/>
  <c r="R326" i="45"/>
  <c r="AF325" i="45"/>
  <c r="AE325" i="45"/>
  <c r="AI325" i="45" s="1"/>
  <c r="AD325" i="45"/>
  <c r="Z325" i="45"/>
  <c r="V325" i="45"/>
  <c r="U325" i="45"/>
  <c r="T325" i="45" s="1"/>
  <c r="R325" i="45"/>
  <c r="AE324" i="45"/>
  <c r="Z324" i="45"/>
  <c r="V324" i="45"/>
  <c r="U324" i="45"/>
  <c r="T324" i="45" s="1"/>
  <c r="R324" i="45"/>
  <c r="AF323" i="45"/>
  <c r="AE323" i="45"/>
  <c r="AI323" i="45" s="1"/>
  <c r="AD323" i="45"/>
  <c r="Z323" i="45"/>
  <c r="V323" i="45"/>
  <c r="U323" i="45"/>
  <c r="T323" i="45" s="1"/>
  <c r="R323" i="45"/>
  <c r="AE322" i="45"/>
  <c r="Z322" i="45"/>
  <c r="V322" i="45"/>
  <c r="U322" i="45"/>
  <c r="T322" i="45" s="1"/>
  <c r="R322" i="45"/>
  <c r="AF321" i="45"/>
  <c r="AE321" i="45"/>
  <c r="AI321" i="45" s="1"/>
  <c r="AD321" i="45"/>
  <c r="Z321" i="45"/>
  <c r="V321" i="45"/>
  <c r="U321" i="45"/>
  <c r="T321" i="45" s="1"/>
  <c r="R321" i="45"/>
  <c r="AE320" i="45"/>
  <c r="Z320" i="45"/>
  <c r="V320" i="45"/>
  <c r="U320" i="45"/>
  <c r="T320" i="45" s="1"/>
  <c r="R320" i="45"/>
  <c r="AF319" i="45"/>
  <c r="AE319" i="45"/>
  <c r="AI319" i="45" s="1"/>
  <c r="AD319" i="45"/>
  <c r="Z319" i="45"/>
  <c r="V319" i="45"/>
  <c r="U319" i="45"/>
  <c r="T319" i="45" s="1"/>
  <c r="R319" i="45"/>
  <c r="AE318" i="45"/>
  <c r="Z318" i="45"/>
  <c r="V318" i="45"/>
  <c r="U318" i="45"/>
  <c r="T318" i="45" s="1"/>
  <c r="R318" i="45"/>
  <c r="AE317" i="45"/>
  <c r="Z317" i="45"/>
  <c r="V317" i="45"/>
  <c r="U317" i="45"/>
  <c r="T317" i="45" s="1"/>
  <c r="AG316" i="45"/>
  <c r="AE316" i="45"/>
  <c r="AC316" i="45"/>
  <c r="Z316" i="45"/>
  <c r="W316" i="45"/>
  <c r="X316" i="45" s="1"/>
  <c r="V316" i="45"/>
  <c r="U316" i="45"/>
  <c r="T316" i="45" s="1"/>
  <c r="AE315" i="45"/>
  <c r="AA315" i="45"/>
  <c r="Z315" i="45"/>
  <c r="AD315" i="45" s="1"/>
  <c r="X315" i="45"/>
  <c r="W315" i="45"/>
  <c r="V315" i="45"/>
  <c r="U315" i="45"/>
  <c r="T315" i="45" s="1"/>
  <c r="P315" i="45"/>
  <c r="AE314" i="45"/>
  <c r="AG314" i="45" s="1"/>
  <c r="AA314" i="45"/>
  <c r="Z314" i="45"/>
  <c r="AD314" i="45" s="1"/>
  <c r="X314" i="45"/>
  <c r="W314" i="45"/>
  <c r="V314" i="45"/>
  <c r="U314" i="45"/>
  <c r="T314" i="45" s="1"/>
  <c r="P314" i="45"/>
  <c r="AE313" i="45"/>
  <c r="AC313" i="45"/>
  <c r="Z313" i="45"/>
  <c r="W313" i="45"/>
  <c r="X313" i="45" s="1"/>
  <c r="V313" i="45"/>
  <c r="U313" i="45"/>
  <c r="T313" i="45" s="1"/>
  <c r="AE312" i="45"/>
  <c r="AG312" i="45" s="1"/>
  <c r="Z312" i="45"/>
  <c r="V312" i="45"/>
  <c r="U312" i="45"/>
  <c r="T312" i="45" s="1"/>
  <c r="AE311" i="45"/>
  <c r="Z311" i="45"/>
  <c r="V311" i="45"/>
  <c r="U311" i="45"/>
  <c r="T311" i="45" s="1"/>
  <c r="AE310" i="45"/>
  <c r="AG310" i="45" s="1"/>
  <c r="Z310" i="45"/>
  <c r="W310" i="45"/>
  <c r="X310" i="45" s="1"/>
  <c r="V310" i="45"/>
  <c r="U310" i="45"/>
  <c r="T310" i="45" s="1"/>
  <c r="AE309" i="45"/>
  <c r="Z309" i="45"/>
  <c r="V309" i="45"/>
  <c r="U309" i="45"/>
  <c r="T309" i="45" s="1"/>
  <c r="AG308" i="45"/>
  <c r="AE308" i="45"/>
  <c r="AC308" i="45"/>
  <c r="Z308" i="45"/>
  <c r="W308" i="45"/>
  <c r="X308" i="45" s="1"/>
  <c r="V308" i="45"/>
  <c r="U308" i="45"/>
  <c r="T308" i="45" s="1"/>
  <c r="AE307" i="45"/>
  <c r="AA307" i="45"/>
  <c r="Z307" i="45"/>
  <c r="AD307" i="45" s="1"/>
  <c r="X307" i="45"/>
  <c r="W307" i="45"/>
  <c r="V307" i="45"/>
  <c r="U307" i="45"/>
  <c r="T307" i="45" s="1"/>
  <c r="P307" i="45"/>
  <c r="AE306" i="45"/>
  <c r="AG306" i="45" s="1"/>
  <c r="AA306" i="45"/>
  <c r="Z306" i="45"/>
  <c r="AD306" i="45" s="1"/>
  <c r="X306" i="45"/>
  <c r="W306" i="45"/>
  <c r="V306" i="45"/>
  <c r="U306" i="45"/>
  <c r="T306" i="45" s="1"/>
  <c r="P306" i="45"/>
  <c r="AE305" i="45"/>
  <c r="AC305" i="45"/>
  <c r="Z305" i="45"/>
  <c r="W305" i="45"/>
  <c r="X305" i="45" s="1"/>
  <c r="V305" i="45"/>
  <c r="U305" i="45"/>
  <c r="T305" i="45" s="1"/>
  <c r="AE304" i="45"/>
  <c r="AG304" i="45" s="1"/>
  <c r="Z304" i="45"/>
  <c r="V304" i="45"/>
  <c r="U304" i="45"/>
  <c r="T304" i="45" s="1"/>
  <c r="AE303" i="45"/>
  <c r="Z303" i="45"/>
  <c r="W303" i="45"/>
  <c r="X303" i="45" s="1"/>
  <c r="V303" i="45"/>
  <c r="U303" i="45"/>
  <c r="T303" i="45" s="1"/>
  <c r="AE302" i="45"/>
  <c r="AG302" i="45" s="1"/>
  <c r="Z302" i="45"/>
  <c r="V302" i="45"/>
  <c r="U302" i="45"/>
  <c r="T302" i="45" s="1"/>
  <c r="AE301" i="45"/>
  <c r="Z301" i="45"/>
  <c r="V301" i="45"/>
  <c r="U301" i="45"/>
  <c r="T301" i="45" s="1"/>
  <c r="AG300" i="45"/>
  <c r="AE300" i="45"/>
  <c r="AC300" i="45"/>
  <c r="Z300" i="45"/>
  <c r="W300" i="45"/>
  <c r="X300" i="45" s="1"/>
  <c r="V300" i="45"/>
  <c r="U300" i="45"/>
  <c r="T300" i="45" s="1"/>
  <c r="AE299" i="45"/>
  <c r="AA299" i="45"/>
  <c r="Z299" i="45"/>
  <c r="AD299" i="45" s="1"/>
  <c r="X299" i="45"/>
  <c r="W299" i="45"/>
  <c r="V299" i="45"/>
  <c r="U299" i="45"/>
  <c r="T299" i="45" s="1"/>
  <c r="P299" i="45"/>
  <c r="AE298" i="45"/>
  <c r="AG298" i="45" s="1"/>
  <c r="AA298" i="45"/>
  <c r="Z298" i="45"/>
  <c r="AD298" i="45" s="1"/>
  <c r="X298" i="45"/>
  <c r="W298" i="45"/>
  <c r="V298" i="45"/>
  <c r="U298" i="45"/>
  <c r="T298" i="45" s="1"/>
  <c r="P298" i="45"/>
  <c r="AE297" i="45"/>
  <c r="AC297" i="45"/>
  <c r="Z297" i="45"/>
  <c r="W297" i="45"/>
  <c r="X297" i="45" s="1"/>
  <c r="V297" i="45"/>
  <c r="U297" i="45"/>
  <c r="T297" i="45" s="1"/>
  <c r="AE296" i="45"/>
  <c r="AG296" i="45" s="1"/>
  <c r="Z296" i="45"/>
  <c r="V296" i="45"/>
  <c r="U296" i="45"/>
  <c r="T296" i="45" s="1"/>
  <c r="AE295" i="45"/>
  <c r="Z295" i="45"/>
  <c r="V295" i="45"/>
  <c r="U295" i="45"/>
  <c r="T295" i="45" s="1"/>
  <c r="AE294" i="45"/>
  <c r="AG294" i="45" s="1"/>
  <c r="Z294" i="45"/>
  <c r="W294" i="45"/>
  <c r="X294" i="45" s="1"/>
  <c r="V294" i="45"/>
  <c r="U294" i="45"/>
  <c r="T294" i="45" s="1"/>
  <c r="AE293" i="45"/>
  <c r="Z293" i="45"/>
  <c r="V293" i="45"/>
  <c r="U293" i="45"/>
  <c r="T293" i="45" s="1"/>
  <c r="AG292" i="45"/>
  <c r="AE292" i="45"/>
  <c r="AC292" i="45"/>
  <c r="Z292" i="45"/>
  <c r="W292" i="45"/>
  <c r="X292" i="45" s="1"/>
  <c r="V292" i="45"/>
  <c r="U292" i="45"/>
  <c r="T292" i="45" s="1"/>
  <c r="AE291" i="45"/>
  <c r="AA291" i="45"/>
  <c r="Z291" i="45"/>
  <c r="AD291" i="45" s="1"/>
  <c r="X291" i="45"/>
  <c r="W291" i="45"/>
  <c r="V291" i="45"/>
  <c r="U291" i="45"/>
  <c r="T291" i="45" s="1"/>
  <c r="P291" i="45"/>
  <c r="AE290" i="45"/>
  <c r="AG290" i="45" s="1"/>
  <c r="AA290" i="45"/>
  <c r="Z290" i="45"/>
  <c r="AD290" i="45" s="1"/>
  <c r="X290" i="45"/>
  <c r="W290" i="45"/>
  <c r="V290" i="45"/>
  <c r="U290" i="45"/>
  <c r="T290" i="45" s="1"/>
  <c r="P290" i="45"/>
  <c r="AE289" i="45"/>
  <c r="AA289" i="45"/>
  <c r="Z289" i="45"/>
  <c r="X289" i="45"/>
  <c r="W289" i="45"/>
  <c r="V289" i="45"/>
  <c r="U289" i="45"/>
  <c r="T289" i="45" s="1"/>
  <c r="P289" i="45"/>
  <c r="AE288" i="45"/>
  <c r="AH288" i="45" s="1"/>
  <c r="AC288" i="45"/>
  <c r="Z288" i="45"/>
  <c r="W288" i="45"/>
  <c r="X288" i="45" s="1"/>
  <c r="V288" i="45"/>
  <c r="U288" i="45"/>
  <c r="T288" i="45" s="1"/>
  <c r="AE287" i="45"/>
  <c r="AH287" i="45" s="1"/>
  <c r="AA287" i="45"/>
  <c r="Z287" i="45"/>
  <c r="AD287" i="45" s="1"/>
  <c r="X287" i="45"/>
  <c r="W287" i="45"/>
  <c r="V287" i="45"/>
  <c r="U287" i="45"/>
  <c r="T287" i="45" s="1"/>
  <c r="P287" i="45"/>
  <c r="AE286" i="45"/>
  <c r="AH286" i="45" s="1"/>
  <c r="AC286" i="45"/>
  <c r="Z286" i="45"/>
  <c r="W286" i="45"/>
  <c r="X286" i="45" s="1"/>
  <c r="V286" i="45"/>
  <c r="U286" i="45"/>
  <c r="T286" i="45" s="1"/>
  <c r="AE285" i="45"/>
  <c r="AH285" i="45" s="1"/>
  <c r="Z285" i="45"/>
  <c r="V285" i="45"/>
  <c r="U285" i="45"/>
  <c r="T285" i="45" s="1"/>
  <c r="AE249" i="45"/>
  <c r="AH249" i="45" s="1"/>
  <c r="Z249" i="45"/>
  <c r="AD249" i="45" s="1"/>
  <c r="V249" i="45"/>
  <c r="U249" i="45"/>
  <c r="T249" i="45" s="1"/>
  <c r="AE248" i="45"/>
  <c r="Z248" i="45"/>
  <c r="V248" i="45"/>
  <c r="U248" i="45"/>
  <c r="T248" i="45" s="1"/>
  <c r="R248" i="45"/>
  <c r="AE247" i="45"/>
  <c r="Z247" i="45"/>
  <c r="AD247" i="45" s="1"/>
  <c r="V247" i="45"/>
  <c r="U247" i="45"/>
  <c r="T247" i="45" s="1"/>
  <c r="AE246" i="45"/>
  <c r="AH246" i="45" s="1"/>
  <c r="Z246" i="45"/>
  <c r="V246" i="45"/>
  <c r="U246" i="45"/>
  <c r="T246" i="45" s="1"/>
  <c r="R246" i="45"/>
  <c r="AE245" i="45"/>
  <c r="AH245" i="45" s="1"/>
  <c r="Z245" i="45"/>
  <c r="AD245" i="45" s="1"/>
  <c r="V245" i="45"/>
  <c r="U245" i="45"/>
  <c r="T245" i="45" s="1"/>
  <c r="AE244" i="45"/>
  <c r="Z244" i="45"/>
  <c r="V244" i="45"/>
  <c r="U244" i="45"/>
  <c r="T244" i="45" s="1"/>
  <c r="R244" i="45"/>
  <c r="AE243" i="45"/>
  <c r="Z243" i="45"/>
  <c r="AD243" i="45" s="1"/>
  <c r="V243" i="45"/>
  <c r="U243" i="45"/>
  <c r="T243" i="45" s="1"/>
  <c r="AE242" i="45"/>
  <c r="AH242" i="45" s="1"/>
  <c r="Z242" i="45"/>
  <c r="V242" i="45"/>
  <c r="U242" i="45"/>
  <c r="T242" i="45" s="1"/>
  <c r="R242" i="45"/>
  <c r="AE241" i="45"/>
  <c r="AH241" i="45" s="1"/>
  <c r="Z241" i="45"/>
  <c r="AD241" i="45" s="1"/>
  <c r="V241" i="45"/>
  <c r="U241" i="45"/>
  <c r="T241" i="45" s="1"/>
  <c r="AE240" i="45"/>
  <c r="Z240" i="45"/>
  <c r="V240" i="45"/>
  <c r="U240" i="45"/>
  <c r="T240" i="45" s="1"/>
  <c r="R240" i="45"/>
  <c r="AE239" i="45"/>
  <c r="Z239" i="45"/>
  <c r="AD239" i="45" s="1"/>
  <c r="V239" i="45"/>
  <c r="U239" i="45"/>
  <c r="T239" i="45" s="1"/>
  <c r="AE238" i="45"/>
  <c r="AH238" i="45" s="1"/>
  <c r="Z238" i="45"/>
  <c r="V238" i="45"/>
  <c r="U238" i="45"/>
  <c r="T238" i="45" s="1"/>
  <c r="R238" i="45"/>
  <c r="AE237" i="45"/>
  <c r="AA237" i="45"/>
  <c r="Z237" i="45"/>
  <c r="AD237" i="45" s="1"/>
  <c r="X237" i="45"/>
  <c r="W237" i="45"/>
  <c r="V237" i="45"/>
  <c r="U237" i="45"/>
  <c r="T237" i="45" s="1"/>
  <c r="P237" i="45"/>
  <c r="AE236" i="45"/>
  <c r="AG236" i="45" s="1"/>
  <c r="AA236" i="45"/>
  <c r="Z236" i="45"/>
  <c r="AD236" i="45" s="1"/>
  <c r="X236" i="45"/>
  <c r="W236" i="45"/>
  <c r="V236" i="45"/>
  <c r="U236" i="45"/>
  <c r="T236" i="45" s="1"/>
  <c r="P236" i="45"/>
  <c r="AE235" i="45"/>
  <c r="Z235" i="45"/>
  <c r="V235" i="45"/>
  <c r="U235" i="45"/>
  <c r="T235" i="45" s="1"/>
  <c r="AE234" i="45"/>
  <c r="AG234" i="45" s="1"/>
  <c r="Z234" i="45"/>
  <c r="V234" i="45"/>
  <c r="U234" i="45"/>
  <c r="T234" i="45" s="1"/>
  <c r="AE233" i="45"/>
  <c r="Z233" i="45"/>
  <c r="W233" i="45" s="1"/>
  <c r="X233" i="45" s="1"/>
  <c r="V233" i="45"/>
  <c r="U233" i="45"/>
  <c r="T233" i="45" s="1"/>
  <c r="AE232" i="45"/>
  <c r="AG232" i="45" s="1"/>
  <c r="Z232" i="45"/>
  <c r="V232" i="45"/>
  <c r="U232" i="45"/>
  <c r="T232" i="45" s="1"/>
  <c r="AE231" i="45"/>
  <c r="Z231" i="45"/>
  <c r="V231" i="45"/>
  <c r="U231" i="45"/>
  <c r="T231" i="45" s="1"/>
  <c r="AG230" i="45"/>
  <c r="AE230" i="45"/>
  <c r="Z230" i="45"/>
  <c r="V230" i="45"/>
  <c r="U230" i="45"/>
  <c r="T230" i="45" s="1"/>
  <c r="AE229" i="45"/>
  <c r="AA229" i="45"/>
  <c r="Z229" i="45"/>
  <c r="AD229" i="45" s="1"/>
  <c r="X229" i="45"/>
  <c r="W229" i="45"/>
  <c r="V229" i="45"/>
  <c r="U229" i="45"/>
  <c r="T229" i="45" s="1"/>
  <c r="P229" i="45"/>
  <c r="AE228" i="45"/>
  <c r="AG228" i="45" s="1"/>
  <c r="AA228" i="45"/>
  <c r="Z228" i="45"/>
  <c r="AD228" i="45" s="1"/>
  <c r="X228" i="45"/>
  <c r="W228" i="45"/>
  <c r="V228" i="45"/>
  <c r="U228" i="45"/>
  <c r="T228" i="45" s="1"/>
  <c r="P228" i="45"/>
  <c r="AE227" i="45"/>
  <c r="Z227" i="45"/>
  <c r="V227" i="45"/>
  <c r="U227" i="45"/>
  <c r="T227" i="45" s="1"/>
  <c r="AE226" i="45"/>
  <c r="AG226" i="45" s="1"/>
  <c r="Z226" i="45"/>
  <c r="V226" i="45"/>
  <c r="U226" i="45"/>
  <c r="T226" i="45" s="1"/>
  <c r="AE225" i="45"/>
  <c r="Z225" i="45"/>
  <c r="V225" i="45"/>
  <c r="U225" i="45"/>
  <c r="T225" i="45" s="1"/>
  <c r="AE224" i="45"/>
  <c r="AG224" i="45" s="1"/>
  <c r="Z224" i="45"/>
  <c r="W224" i="45" s="1"/>
  <c r="X224" i="45" s="1"/>
  <c r="V224" i="45"/>
  <c r="U224" i="45"/>
  <c r="T224" i="45" s="1"/>
  <c r="AE223" i="45"/>
  <c r="Z223" i="45"/>
  <c r="V223" i="45"/>
  <c r="U223" i="45"/>
  <c r="T223" i="45" s="1"/>
  <c r="AG222" i="45"/>
  <c r="AE222" i="45"/>
  <c r="Z222" i="45"/>
  <c r="V222" i="45"/>
  <c r="U222" i="45"/>
  <c r="T222" i="45" s="1"/>
  <c r="AE221" i="45"/>
  <c r="AA221" i="45"/>
  <c r="Z221" i="45"/>
  <c r="AD221" i="45" s="1"/>
  <c r="X221" i="45"/>
  <c r="W221" i="45"/>
  <c r="V221" i="45"/>
  <c r="U221" i="45"/>
  <c r="T221" i="45" s="1"/>
  <c r="P221" i="45"/>
  <c r="AE220" i="45"/>
  <c r="AG220" i="45" s="1"/>
  <c r="AA220" i="45"/>
  <c r="Z220" i="45"/>
  <c r="AD220" i="45" s="1"/>
  <c r="X220" i="45"/>
  <c r="W220" i="45"/>
  <c r="V220" i="45"/>
  <c r="U220" i="45"/>
  <c r="T220" i="45" s="1"/>
  <c r="P220" i="45"/>
  <c r="AE219" i="45"/>
  <c r="Z219" i="45"/>
  <c r="V219" i="45"/>
  <c r="U219" i="45"/>
  <c r="T219" i="45" s="1"/>
  <c r="AE218" i="45"/>
  <c r="AG218" i="45" s="1"/>
  <c r="Z218" i="45"/>
  <c r="V218" i="45"/>
  <c r="U218" i="45"/>
  <c r="T218" i="45" s="1"/>
  <c r="AE217" i="45"/>
  <c r="Z217" i="45"/>
  <c r="W217" i="45" s="1"/>
  <c r="X217" i="45" s="1"/>
  <c r="V217" i="45"/>
  <c r="U217" i="45"/>
  <c r="T217" i="45" s="1"/>
  <c r="AE216" i="45"/>
  <c r="AG216" i="45" s="1"/>
  <c r="Z216" i="45"/>
  <c r="V216" i="45"/>
  <c r="U216" i="45"/>
  <c r="T216" i="45" s="1"/>
  <c r="AE215" i="45"/>
  <c r="Z215" i="45"/>
  <c r="V215" i="45"/>
  <c r="U215" i="45"/>
  <c r="T215" i="45" s="1"/>
  <c r="AG214" i="45"/>
  <c r="AE214" i="45"/>
  <c r="Z214" i="45"/>
  <c r="V214" i="45"/>
  <c r="U214" i="45"/>
  <c r="T214" i="45" s="1"/>
  <c r="AE213" i="45"/>
  <c r="AA213" i="45"/>
  <c r="Z213" i="45"/>
  <c r="AD213" i="45" s="1"/>
  <c r="X213" i="45"/>
  <c r="W213" i="45"/>
  <c r="V213" i="45"/>
  <c r="U213" i="45"/>
  <c r="T213" i="45" s="1"/>
  <c r="P213" i="45"/>
  <c r="AE212" i="45"/>
  <c r="AG212" i="45" s="1"/>
  <c r="AA212" i="45"/>
  <c r="Z212" i="45"/>
  <c r="AD212" i="45" s="1"/>
  <c r="X212" i="45"/>
  <c r="W212" i="45"/>
  <c r="V212" i="45"/>
  <c r="U212" i="45"/>
  <c r="T212" i="45" s="1"/>
  <c r="P212" i="45"/>
  <c r="AE211" i="45"/>
  <c r="Z211" i="45"/>
  <c r="V211" i="45"/>
  <c r="U211" i="45"/>
  <c r="T211" i="45" s="1"/>
  <c r="AE210" i="45"/>
  <c r="AG210" i="45" s="1"/>
  <c r="AC210" i="45"/>
  <c r="Z210" i="45"/>
  <c r="W210" i="45"/>
  <c r="X210" i="45" s="1"/>
  <c r="V210" i="45"/>
  <c r="U210" i="45"/>
  <c r="T210" i="45" s="1"/>
  <c r="AE209" i="45"/>
  <c r="Z209" i="45"/>
  <c r="V209" i="45"/>
  <c r="U209" i="45"/>
  <c r="T209" i="45" s="1"/>
  <c r="AE208" i="45"/>
  <c r="AH208" i="45" s="1"/>
  <c r="AA208" i="45"/>
  <c r="Z208" i="45"/>
  <c r="AD208" i="45" s="1"/>
  <c r="X208" i="45"/>
  <c r="W208" i="45"/>
  <c r="V208" i="45"/>
  <c r="U208" i="45"/>
  <c r="T208" i="45" s="1"/>
  <c r="P208" i="45"/>
  <c r="AE207" i="45"/>
  <c r="AH207" i="45" s="1"/>
  <c r="Z207" i="45"/>
  <c r="V207" i="45"/>
  <c r="U207" i="45"/>
  <c r="T207" i="45" s="1"/>
  <c r="AE206" i="45"/>
  <c r="AH206" i="45" s="1"/>
  <c r="AA206" i="45"/>
  <c r="Z206" i="45"/>
  <c r="AD206" i="45" s="1"/>
  <c r="X206" i="45"/>
  <c r="W206" i="45"/>
  <c r="V206" i="45"/>
  <c r="U206" i="45"/>
  <c r="T206" i="45" s="1"/>
  <c r="P206" i="45"/>
  <c r="AE205" i="45"/>
  <c r="AH205" i="45" s="1"/>
  <c r="Z205" i="45"/>
  <c r="V205" i="45"/>
  <c r="U205" i="45"/>
  <c r="T205" i="45" s="1"/>
  <c r="AE169" i="45"/>
  <c r="AH169" i="45" s="1"/>
  <c r="Z169" i="45"/>
  <c r="AD169" i="45" s="1"/>
  <c r="V169" i="45"/>
  <c r="U169" i="45"/>
  <c r="T169" i="45" s="1"/>
  <c r="AE168" i="45"/>
  <c r="Z168" i="45"/>
  <c r="V168" i="45"/>
  <c r="U168" i="45"/>
  <c r="T168" i="45" s="1"/>
  <c r="R168" i="45"/>
  <c r="AE167" i="45"/>
  <c r="Z167" i="45"/>
  <c r="AD167" i="45" s="1"/>
  <c r="V167" i="45"/>
  <c r="U167" i="45"/>
  <c r="T167" i="45" s="1"/>
  <c r="AE166" i="45"/>
  <c r="AH166" i="45" s="1"/>
  <c r="Z166" i="45"/>
  <c r="V166" i="45"/>
  <c r="U166" i="45"/>
  <c r="T166" i="45" s="1"/>
  <c r="R166" i="45"/>
  <c r="AE165" i="45"/>
  <c r="AH165" i="45" s="1"/>
  <c r="Z165" i="45"/>
  <c r="AD165" i="45" s="1"/>
  <c r="V165" i="45"/>
  <c r="U165" i="45"/>
  <c r="T165" i="45" s="1"/>
  <c r="AE164" i="45"/>
  <c r="Z164" i="45"/>
  <c r="V164" i="45"/>
  <c r="U164" i="45"/>
  <c r="T164" i="45" s="1"/>
  <c r="R164" i="45"/>
  <c r="AE163" i="45"/>
  <c r="Z163" i="45"/>
  <c r="AD163" i="45" s="1"/>
  <c r="V163" i="45"/>
  <c r="U163" i="45"/>
  <c r="T163" i="45" s="1"/>
  <c r="AE162" i="45"/>
  <c r="AH162" i="45" s="1"/>
  <c r="Z162" i="45"/>
  <c r="V162" i="45"/>
  <c r="U162" i="45"/>
  <c r="T162" i="45" s="1"/>
  <c r="R162" i="45"/>
  <c r="AE161" i="45"/>
  <c r="AH161" i="45" s="1"/>
  <c r="Z161" i="45"/>
  <c r="AD161" i="45" s="1"/>
  <c r="V161" i="45"/>
  <c r="U161" i="45"/>
  <c r="T161" i="45" s="1"/>
  <c r="AE160" i="45"/>
  <c r="Z160" i="45"/>
  <c r="AB160" i="45" s="1"/>
  <c r="W160" i="45"/>
  <c r="X160" i="45" s="1"/>
  <c r="V160" i="45"/>
  <c r="U160" i="45"/>
  <c r="T160" i="45" s="1"/>
  <c r="P160" i="45"/>
  <c r="AF159" i="45"/>
  <c r="AE159" i="45"/>
  <c r="AI159" i="45" s="1"/>
  <c r="AD159" i="45"/>
  <c r="Z159" i="45"/>
  <c r="V159" i="45"/>
  <c r="U159" i="45"/>
  <c r="T159" i="45" s="1"/>
  <c r="R159" i="45"/>
  <c r="AE158" i="45"/>
  <c r="AI158" i="45" s="1"/>
  <c r="Z158" i="45"/>
  <c r="AB158" i="45" s="1"/>
  <c r="V158" i="45"/>
  <c r="U158" i="45"/>
  <c r="T158" i="45" s="1"/>
  <c r="R158" i="45"/>
  <c r="AE157" i="45"/>
  <c r="Z157" i="45"/>
  <c r="AD157" i="45" s="1"/>
  <c r="W157" i="45"/>
  <c r="X157" i="45" s="1"/>
  <c r="V157" i="45"/>
  <c r="U157" i="45"/>
  <c r="T157" i="45" s="1"/>
  <c r="AE156" i="45"/>
  <c r="AG156" i="45" s="1"/>
  <c r="Z156" i="45"/>
  <c r="AD156" i="45" s="1"/>
  <c r="W156" i="45"/>
  <c r="X156" i="45" s="1"/>
  <c r="V156" i="45"/>
  <c r="U156" i="45"/>
  <c r="T156" i="45" s="1"/>
  <c r="AE155" i="45"/>
  <c r="AA155" i="45"/>
  <c r="Z155" i="45"/>
  <c r="AD155" i="45" s="1"/>
  <c r="X155" i="45"/>
  <c r="W155" i="45"/>
  <c r="V155" i="45"/>
  <c r="U155" i="45"/>
  <c r="T155" i="45" s="1"/>
  <c r="P155" i="45"/>
  <c r="AE154" i="45"/>
  <c r="AG154" i="45" s="1"/>
  <c r="AA154" i="45"/>
  <c r="Z154" i="45"/>
  <c r="AD154" i="45" s="1"/>
  <c r="X154" i="45"/>
  <c r="W154" i="45"/>
  <c r="V154" i="45"/>
  <c r="U154" i="45"/>
  <c r="T154" i="45" s="1"/>
  <c r="P154" i="45"/>
  <c r="AE153" i="45"/>
  <c r="Z153" i="45"/>
  <c r="AD153" i="45" s="1"/>
  <c r="V153" i="45"/>
  <c r="U153" i="45"/>
  <c r="T153" i="45" s="1"/>
  <c r="AG152" i="45"/>
  <c r="AE152" i="45"/>
  <c r="Z152" i="45"/>
  <c r="AD152" i="45" s="1"/>
  <c r="V152" i="45"/>
  <c r="U152" i="45"/>
  <c r="T152" i="45" s="1"/>
  <c r="AE151" i="45"/>
  <c r="Z151" i="45"/>
  <c r="AD151" i="45" s="1"/>
  <c r="V151" i="45"/>
  <c r="U151" i="45"/>
  <c r="T151" i="45" s="1"/>
  <c r="AE150" i="45"/>
  <c r="AG150" i="45" s="1"/>
  <c r="Z150" i="45"/>
  <c r="AD150" i="45" s="1"/>
  <c r="W150" i="45"/>
  <c r="X150" i="45" s="1"/>
  <c r="V150" i="45"/>
  <c r="U150" i="45"/>
  <c r="T150" i="45" s="1"/>
  <c r="AE149" i="45"/>
  <c r="Z149" i="45"/>
  <c r="AD149" i="45" s="1"/>
  <c r="V149" i="45"/>
  <c r="U149" i="45"/>
  <c r="T149" i="45" s="1"/>
  <c r="AE148" i="45"/>
  <c r="AG148" i="45" s="1"/>
  <c r="Z148" i="45"/>
  <c r="AD148" i="45" s="1"/>
  <c r="W148" i="45"/>
  <c r="X148" i="45" s="1"/>
  <c r="V148" i="45"/>
  <c r="U148" i="45"/>
  <c r="T148" i="45" s="1"/>
  <c r="AE147" i="45"/>
  <c r="AG147" i="45" s="1"/>
  <c r="AA147" i="45"/>
  <c r="Z147" i="45"/>
  <c r="AD147" i="45" s="1"/>
  <c r="X147" i="45"/>
  <c r="W147" i="45"/>
  <c r="V147" i="45"/>
  <c r="U147" i="45"/>
  <c r="T147" i="45" s="1"/>
  <c r="AG146" i="45"/>
  <c r="AE146" i="45"/>
  <c r="Z146" i="45"/>
  <c r="AD146" i="45" s="1"/>
  <c r="V146" i="45"/>
  <c r="U146" i="45"/>
  <c r="T146" i="45" s="1"/>
  <c r="AE145" i="45"/>
  <c r="AG145" i="45" s="1"/>
  <c r="Z145" i="45"/>
  <c r="AD145" i="45" s="1"/>
  <c r="V145" i="45"/>
  <c r="U145" i="45"/>
  <c r="T145" i="45" s="1"/>
  <c r="AE144" i="45"/>
  <c r="AG144" i="45" s="1"/>
  <c r="Z144" i="45"/>
  <c r="AD144" i="45" s="1"/>
  <c r="W144" i="45"/>
  <c r="X144" i="45" s="1"/>
  <c r="V144" i="45"/>
  <c r="U144" i="45"/>
  <c r="T144" i="45" s="1"/>
  <c r="AE143" i="45"/>
  <c r="AG143" i="45" s="1"/>
  <c r="AA143" i="45"/>
  <c r="Z143" i="45"/>
  <c r="AD143" i="45" s="1"/>
  <c r="X143" i="45"/>
  <c r="W143" i="45"/>
  <c r="V143" i="45"/>
  <c r="U143" i="45"/>
  <c r="T143" i="45" s="1"/>
  <c r="AG142" i="45"/>
  <c r="AE142" i="45"/>
  <c r="Z142" i="45"/>
  <c r="AD142" i="45" s="1"/>
  <c r="V142" i="45"/>
  <c r="U142" i="45"/>
  <c r="T142" i="45" s="1"/>
  <c r="AE141" i="45"/>
  <c r="AG141" i="45" s="1"/>
  <c r="Z141" i="45"/>
  <c r="AD141" i="45" s="1"/>
  <c r="V141" i="45"/>
  <c r="U141" i="45"/>
  <c r="T141" i="45" s="1"/>
  <c r="AE140" i="45"/>
  <c r="AG140" i="45" s="1"/>
  <c r="Z140" i="45"/>
  <c r="AD140" i="45" s="1"/>
  <c r="W140" i="45"/>
  <c r="X140" i="45" s="1"/>
  <c r="V140" i="45"/>
  <c r="U140" i="45"/>
  <c r="T140" i="45" s="1"/>
  <c r="AE139" i="45"/>
  <c r="AG139" i="45" s="1"/>
  <c r="AA139" i="45"/>
  <c r="Z139" i="45"/>
  <c r="AD139" i="45" s="1"/>
  <c r="X139" i="45"/>
  <c r="W139" i="45"/>
  <c r="V139" i="45"/>
  <c r="U139" i="45"/>
  <c r="T139" i="45" s="1"/>
  <c r="AG138" i="45"/>
  <c r="AE138" i="45"/>
  <c r="Z138" i="45"/>
  <c r="AD138" i="45" s="1"/>
  <c r="V138" i="45"/>
  <c r="U138" i="45"/>
  <c r="T138" i="45" s="1"/>
  <c r="AE137" i="45"/>
  <c r="Z137" i="45"/>
  <c r="AD137" i="45" s="1"/>
  <c r="V137" i="45"/>
  <c r="U137" i="45"/>
  <c r="T137" i="45" s="1"/>
  <c r="AE136" i="45"/>
  <c r="AG136" i="45" s="1"/>
  <c r="Z136" i="45"/>
  <c r="AD136" i="45" s="1"/>
  <c r="W136" i="45"/>
  <c r="X136" i="45" s="1"/>
  <c r="V136" i="45"/>
  <c r="U136" i="45"/>
  <c r="T136" i="45" s="1"/>
  <c r="AE135" i="45"/>
  <c r="Z135" i="45"/>
  <c r="AD135" i="45" s="1"/>
  <c r="V135" i="45"/>
  <c r="U135" i="45"/>
  <c r="T135" i="45" s="1"/>
  <c r="AE134" i="45"/>
  <c r="AG134" i="45" s="1"/>
  <c r="Z134" i="45"/>
  <c r="AD134" i="45" s="1"/>
  <c r="W134" i="45"/>
  <c r="X134" i="45" s="1"/>
  <c r="V134" i="45"/>
  <c r="U134" i="45"/>
  <c r="T134" i="45" s="1"/>
  <c r="AE133" i="45"/>
  <c r="AG133" i="45" s="1"/>
  <c r="AA133" i="45"/>
  <c r="Z133" i="45"/>
  <c r="AD133" i="45" s="1"/>
  <c r="X133" i="45"/>
  <c r="W133" i="45"/>
  <c r="V133" i="45"/>
  <c r="U133" i="45"/>
  <c r="T133" i="45" s="1"/>
  <c r="P133" i="45"/>
  <c r="AE132" i="45"/>
  <c r="Z132" i="45"/>
  <c r="AD132" i="45" s="1"/>
  <c r="V132" i="45"/>
  <c r="U132" i="45"/>
  <c r="T132" i="45" s="1"/>
  <c r="AE131" i="45"/>
  <c r="AG131" i="45" s="1"/>
  <c r="Z131" i="45"/>
  <c r="AD131" i="45" s="1"/>
  <c r="V131" i="45"/>
  <c r="U131" i="45"/>
  <c r="T131" i="45" s="1"/>
  <c r="R131" i="45"/>
  <c r="AE130" i="45"/>
  <c r="AH130" i="45" s="1"/>
  <c r="AA130" i="45"/>
  <c r="Z130" i="45"/>
  <c r="AD130" i="45" s="1"/>
  <c r="X130" i="45"/>
  <c r="W130" i="45"/>
  <c r="V130" i="45"/>
  <c r="U130" i="45"/>
  <c r="T130" i="45" s="1"/>
  <c r="P130" i="45"/>
  <c r="AE129" i="45"/>
  <c r="AH129" i="45" s="1"/>
  <c r="Z129" i="45"/>
  <c r="AD129" i="45" s="1"/>
  <c r="V129" i="45"/>
  <c r="U129" i="45"/>
  <c r="T129" i="45" s="1"/>
  <c r="AE128" i="45"/>
  <c r="AH128" i="45" s="1"/>
  <c r="Z128" i="45"/>
  <c r="AD128" i="45" s="1"/>
  <c r="V128" i="45"/>
  <c r="U128" i="45"/>
  <c r="T128" i="45" s="1"/>
  <c r="AE127" i="45"/>
  <c r="AH127" i="45" s="1"/>
  <c r="Z127" i="45"/>
  <c r="AD127" i="45" s="1"/>
  <c r="W127" i="45"/>
  <c r="X127" i="45" s="1"/>
  <c r="V127" i="45"/>
  <c r="U127" i="45"/>
  <c r="T127" i="45" s="1"/>
  <c r="AE126" i="45"/>
  <c r="AH126" i="45" s="1"/>
  <c r="Z126" i="45"/>
  <c r="AD126" i="45" s="1"/>
  <c r="V126" i="45"/>
  <c r="U126" i="45"/>
  <c r="T126" i="45" s="1"/>
  <c r="AE125" i="45"/>
  <c r="AH125" i="45" s="1"/>
  <c r="Z125" i="45"/>
  <c r="AD125" i="45" s="1"/>
  <c r="W125" i="45"/>
  <c r="X125" i="45" s="1"/>
  <c r="V125" i="45"/>
  <c r="U125" i="45"/>
  <c r="T125" i="45" s="1"/>
  <c r="AE124" i="45"/>
  <c r="AH124" i="45" s="1"/>
  <c r="AA124" i="45"/>
  <c r="Z124" i="45"/>
  <c r="AD124" i="45" s="1"/>
  <c r="X124" i="45"/>
  <c r="W124" i="45"/>
  <c r="V124" i="45"/>
  <c r="U124" i="45"/>
  <c r="T124" i="45" s="1"/>
  <c r="P124" i="45"/>
  <c r="AE123" i="45"/>
  <c r="AH123" i="45" s="1"/>
  <c r="Z123" i="45"/>
  <c r="AD123" i="45" s="1"/>
  <c r="V123" i="45"/>
  <c r="U123" i="45"/>
  <c r="T123" i="45" s="1"/>
  <c r="AE122" i="45"/>
  <c r="AH122" i="45" s="1"/>
  <c r="Z122" i="45"/>
  <c r="W122" i="45" s="1"/>
  <c r="X122" i="45" s="1"/>
  <c r="V122" i="45"/>
  <c r="U122" i="45"/>
  <c r="T122" i="45" s="1"/>
  <c r="AE121" i="45"/>
  <c r="AH121" i="45" s="1"/>
  <c r="Z121" i="45"/>
  <c r="AD121" i="45" s="1"/>
  <c r="W121" i="45"/>
  <c r="X121" i="45" s="1"/>
  <c r="V121" i="45"/>
  <c r="U121" i="45"/>
  <c r="T121" i="45" s="1"/>
  <c r="AE120" i="45"/>
  <c r="AH120" i="45" s="1"/>
  <c r="Z120" i="45"/>
  <c r="AD120" i="45" s="1"/>
  <c r="V120" i="45"/>
  <c r="U120" i="45"/>
  <c r="T120" i="45" s="1"/>
  <c r="AE84" i="45"/>
  <c r="Z84" i="45"/>
  <c r="AD84" i="45" s="1"/>
  <c r="V84" i="45"/>
  <c r="U84" i="45"/>
  <c r="T84" i="45" s="1"/>
  <c r="AE83" i="45"/>
  <c r="AH83" i="45" s="1"/>
  <c r="Z83" i="45"/>
  <c r="V83" i="45"/>
  <c r="U83" i="45"/>
  <c r="T83" i="45" s="1"/>
  <c r="R83" i="45"/>
  <c r="AE82" i="45"/>
  <c r="AH82" i="45" s="1"/>
  <c r="Z82" i="45"/>
  <c r="AD82" i="45" s="1"/>
  <c r="V82" i="45"/>
  <c r="U82" i="45"/>
  <c r="T82" i="45" s="1"/>
  <c r="AE81" i="45"/>
  <c r="Z81" i="45"/>
  <c r="V81" i="45"/>
  <c r="U81" i="45"/>
  <c r="T81" i="45" s="1"/>
  <c r="R81" i="45"/>
  <c r="AE80" i="45"/>
  <c r="Z80" i="45"/>
  <c r="AD80" i="45" s="1"/>
  <c r="V80" i="45"/>
  <c r="U80" i="45"/>
  <c r="T80" i="45" s="1"/>
  <c r="AE79" i="45"/>
  <c r="AH79" i="45" s="1"/>
  <c r="Z79" i="45"/>
  <c r="V79" i="45"/>
  <c r="U79" i="45"/>
  <c r="T79" i="45" s="1"/>
  <c r="R79" i="45"/>
  <c r="AE78" i="45"/>
  <c r="AH78" i="45" s="1"/>
  <c r="Z78" i="45"/>
  <c r="AD78" i="45" s="1"/>
  <c r="V78" i="45"/>
  <c r="U78" i="45"/>
  <c r="T78" i="45" s="1"/>
  <c r="AE77" i="45"/>
  <c r="Z77" i="45"/>
  <c r="V77" i="45"/>
  <c r="U77" i="45"/>
  <c r="T77" i="45" s="1"/>
  <c r="R77" i="45"/>
  <c r="AE76" i="45"/>
  <c r="Z76" i="45"/>
  <c r="AD76" i="45" s="1"/>
  <c r="V76" i="45"/>
  <c r="U76" i="45"/>
  <c r="T76" i="45" s="1"/>
  <c r="AE75" i="45"/>
  <c r="AH75" i="45" s="1"/>
  <c r="Z75" i="45"/>
  <c r="V75" i="45"/>
  <c r="U75" i="45"/>
  <c r="T75" i="45" s="1"/>
  <c r="R75" i="45"/>
  <c r="AE74" i="45"/>
  <c r="AH74" i="45" s="1"/>
  <c r="Z74" i="45"/>
  <c r="AD74" i="45" s="1"/>
  <c r="V74" i="45"/>
  <c r="U74" i="45"/>
  <c r="T74" i="45" s="1"/>
  <c r="AE73" i="45"/>
  <c r="Z73" i="45"/>
  <c r="V73" i="45"/>
  <c r="U73" i="45"/>
  <c r="T73" i="45" s="1"/>
  <c r="R73" i="45"/>
  <c r="AE72" i="45"/>
  <c r="Z72" i="45"/>
  <c r="AD72" i="45" s="1"/>
  <c r="W72" i="45"/>
  <c r="X72" i="45" s="1"/>
  <c r="V72" i="45"/>
  <c r="U72" i="45"/>
  <c r="T72" i="45" s="1"/>
  <c r="AE71" i="45"/>
  <c r="AG71" i="45" s="1"/>
  <c r="Z71" i="45"/>
  <c r="AD71" i="45" s="1"/>
  <c r="W71" i="45"/>
  <c r="X71" i="45" s="1"/>
  <c r="V71" i="45"/>
  <c r="U71" i="45"/>
  <c r="T71" i="45" s="1"/>
  <c r="AE70" i="45"/>
  <c r="Z70" i="45"/>
  <c r="AC70" i="45" s="1"/>
  <c r="V70" i="45"/>
  <c r="U70" i="45"/>
  <c r="T70" i="45" s="1"/>
  <c r="AE69" i="45"/>
  <c r="AG69" i="45" s="1"/>
  <c r="Z69" i="45"/>
  <c r="V69" i="45"/>
  <c r="U69" i="45"/>
  <c r="T69" i="45" s="1"/>
  <c r="AE68" i="45"/>
  <c r="Z68" i="45"/>
  <c r="AD68" i="45" s="1"/>
  <c r="W68" i="45"/>
  <c r="X68" i="45" s="1"/>
  <c r="V68" i="45"/>
  <c r="U68" i="45"/>
  <c r="T68" i="45" s="1"/>
  <c r="AE67" i="45"/>
  <c r="AG67" i="45" s="1"/>
  <c r="Z67" i="45"/>
  <c r="AD67" i="45" s="1"/>
  <c r="V67" i="45"/>
  <c r="U67" i="45"/>
  <c r="T67" i="45" s="1"/>
  <c r="AE66" i="45"/>
  <c r="Z66" i="45"/>
  <c r="V66" i="45"/>
  <c r="U66" i="45"/>
  <c r="T66" i="45" s="1"/>
  <c r="AG65" i="45"/>
  <c r="AE65" i="45"/>
  <c r="AC65" i="45"/>
  <c r="Z65" i="45"/>
  <c r="W65" i="45"/>
  <c r="X65" i="45" s="1"/>
  <c r="V65" i="45"/>
  <c r="U65" i="45"/>
  <c r="T65" i="45" s="1"/>
  <c r="AE64" i="45"/>
  <c r="AA64" i="45"/>
  <c r="Z64" i="45"/>
  <c r="AD64" i="45" s="1"/>
  <c r="X64" i="45"/>
  <c r="W64" i="45"/>
  <c r="V64" i="45"/>
  <c r="U64" i="45"/>
  <c r="T64" i="45" s="1"/>
  <c r="P64" i="45"/>
  <c r="AE63" i="45"/>
  <c r="AG63" i="45" s="1"/>
  <c r="AA63" i="45"/>
  <c r="Z63" i="45"/>
  <c r="AD63" i="45" s="1"/>
  <c r="X63" i="45"/>
  <c r="W63" i="45"/>
  <c r="V63" i="45"/>
  <c r="U63" i="45"/>
  <c r="T63" i="45" s="1"/>
  <c r="P63" i="45"/>
  <c r="AE62" i="45"/>
  <c r="AC62" i="45"/>
  <c r="Z62" i="45"/>
  <c r="W62" i="45"/>
  <c r="X62" i="45" s="1"/>
  <c r="V62" i="45"/>
  <c r="U62" i="45"/>
  <c r="T62" i="45" s="1"/>
  <c r="AE61" i="45"/>
  <c r="AG61" i="45" s="1"/>
  <c r="Z61" i="45"/>
  <c r="V61" i="45"/>
  <c r="U61" i="45"/>
  <c r="T61" i="45" s="1"/>
  <c r="AE60" i="45"/>
  <c r="Z60" i="45"/>
  <c r="AD60" i="45" s="1"/>
  <c r="V60" i="45"/>
  <c r="U60" i="45"/>
  <c r="T60" i="45" s="1"/>
  <c r="AE59" i="45"/>
  <c r="AG59" i="45" s="1"/>
  <c r="Z59" i="45"/>
  <c r="AD59" i="45" s="1"/>
  <c r="W59" i="45"/>
  <c r="X59" i="45" s="1"/>
  <c r="V59" i="45"/>
  <c r="U59" i="45"/>
  <c r="T59" i="45" s="1"/>
  <c r="AE58" i="45"/>
  <c r="Z58" i="45"/>
  <c r="V58" i="45"/>
  <c r="U58" i="45"/>
  <c r="T58" i="45" s="1"/>
  <c r="AE57" i="45"/>
  <c r="AG57" i="45" s="1"/>
  <c r="Z57" i="45"/>
  <c r="AC57" i="45" s="1"/>
  <c r="V57" i="45"/>
  <c r="U57" i="45"/>
  <c r="T57" i="45" s="1"/>
  <c r="AE56" i="45"/>
  <c r="Z56" i="45"/>
  <c r="AD56" i="45" s="1"/>
  <c r="W56" i="45"/>
  <c r="X56" i="45" s="1"/>
  <c r="V56" i="45"/>
  <c r="U56" i="45"/>
  <c r="T56" i="45" s="1"/>
  <c r="AE55" i="45"/>
  <c r="AG55" i="45" s="1"/>
  <c r="Z55" i="45"/>
  <c r="AD55" i="45" s="1"/>
  <c r="W55" i="45"/>
  <c r="X55" i="45" s="1"/>
  <c r="V55" i="45"/>
  <c r="U55" i="45"/>
  <c r="T55" i="45" s="1"/>
  <c r="AE54" i="45"/>
  <c r="Z54" i="45"/>
  <c r="AC54" i="45" s="1"/>
  <c r="V54" i="45"/>
  <c r="U54" i="45"/>
  <c r="T54" i="45" s="1"/>
  <c r="AE53" i="45"/>
  <c r="AG53" i="45" s="1"/>
  <c r="Z53" i="45"/>
  <c r="V53" i="45"/>
  <c r="U53" i="45"/>
  <c r="T53" i="45" s="1"/>
  <c r="AE52" i="45"/>
  <c r="Z52" i="45"/>
  <c r="AD52" i="45" s="1"/>
  <c r="W52" i="45"/>
  <c r="X52" i="45" s="1"/>
  <c r="V52" i="45"/>
  <c r="U52" i="45"/>
  <c r="T52" i="45" s="1"/>
  <c r="AE51" i="45"/>
  <c r="AG51" i="45" s="1"/>
  <c r="Z51" i="45"/>
  <c r="AD51" i="45" s="1"/>
  <c r="V51" i="45"/>
  <c r="U51" i="45"/>
  <c r="T51" i="45" s="1"/>
  <c r="AE50" i="45"/>
  <c r="Z50" i="45"/>
  <c r="V50" i="45"/>
  <c r="U50" i="45"/>
  <c r="T50" i="45" s="1"/>
  <c r="AG49" i="45"/>
  <c r="AE49" i="45"/>
  <c r="AC49" i="45"/>
  <c r="Z49" i="45"/>
  <c r="W49" i="45"/>
  <c r="X49" i="45" s="1"/>
  <c r="V49" i="45"/>
  <c r="U49" i="45"/>
  <c r="T49" i="45" s="1"/>
  <c r="AE48" i="45"/>
  <c r="AA48" i="45"/>
  <c r="Z48" i="45"/>
  <c r="AD48" i="45" s="1"/>
  <c r="X48" i="45"/>
  <c r="W48" i="45"/>
  <c r="V48" i="45"/>
  <c r="U48" i="45"/>
  <c r="T48" i="45" s="1"/>
  <c r="P48" i="45"/>
  <c r="AE47" i="45"/>
  <c r="AG47" i="45" s="1"/>
  <c r="AA47" i="45"/>
  <c r="Z47" i="45"/>
  <c r="AD47" i="45" s="1"/>
  <c r="X47" i="45"/>
  <c r="W47" i="45"/>
  <c r="V47" i="45"/>
  <c r="U47" i="45"/>
  <c r="T47" i="45" s="1"/>
  <c r="P47" i="45"/>
  <c r="AE46" i="45"/>
  <c r="AC46" i="45"/>
  <c r="Z46" i="45"/>
  <c r="W46" i="45"/>
  <c r="X46" i="45" s="1"/>
  <c r="V46" i="45"/>
  <c r="U46" i="45"/>
  <c r="T46" i="45" s="1"/>
  <c r="AE45" i="45"/>
  <c r="AG45" i="45" s="1"/>
  <c r="Z45" i="45"/>
  <c r="V45" i="45"/>
  <c r="U45" i="45"/>
  <c r="T45" i="45" s="1"/>
  <c r="AE44" i="45"/>
  <c r="Z44" i="45"/>
  <c r="W44" i="45" s="1"/>
  <c r="X44" i="45" s="1"/>
  <c r="V44" i="45"/>
  <c r="U44" i="45"/>
  <c r="T44" i="45" s="1"/>
  <c r="AE43" i="45"/>
  <c r="AH43" i="45" s="1"/>
  <c r="Z43" i="45"/>
  <c r="W43" i="45"/>
  <c r="X43" i="45" s="1"/>
  <c r="V43" i="45"/>
  <c r="U43" i="45"/>
  <c r="T43" i="45" s="1"/>
  <c r="AE42" i="45"/>
  <c r="AH42" i="45" s="1"/>
  <c r="Z42" i="45"/>
  <c r="V42" i="45"/>
  <c r="U42" i="45"/>
  <c r="T42" i="45" s="1"/>
  <c r="AE41" i="45"/>
  <c r="AH41" i="45" s="1"/>
  <c r="Z41" i="45"/>
  <c r="W41" i="45" s="1"/>
  <c r="X41" i="45" s="1"/>
  <c r="V41" i="45"/>
  <c r="U41" i="45"/>
  <c r="T41" i="45" s="1"/>
  <c r="AE40" i="45"/>
  <c r="AH40" i="45" s="1"/>
  <c r="Z40" i="45"/>
  <c r="V40" i="45"/>
  <c r="U40" i="45"/>
  <c r="T40" i="45" s="1"/>
  <c r="AE39" i="45"/>
  <c r="AH39" i="45" s="1"/>
  <c r="Z39" i="45"/>
  <c r="W39" i="45"/>
  <c r="X39" i="45" s="1"/>
  <c r="V39" i="45"/>
  <c r="U39" i="45"/>
  <c r="T39" i="45" s="1"/>
  <c r="P39" i="45"/>
  <c r="AE38" i="45"/>
  <c r="AH38" i="45" s="1"/>
  <c r="Z38" i="45"/>
  <c r="AC38" i="45" s="1"/>
  <c r="V38" i="45"/>
  <c r="U38" i="45"/>
  <c r="T38" i="45" s="1"/>
  <c r="AE37" i="45"/>
  <c r="AH37" i="45" s="1"/>
  <c r="Z37" i="45"/>
  <c r="AD37" i="45" s="1"/>
  <c r="W37" i="45"/>
  <c r="X37" i="45" s="1"/>
  <c r="V37" i="45"/>
  <c r="U37" i="45"/>
  <c r="T37" i="45" s="1"/>
  <c r="AE36" i="45"/>
  <c r="AH36" i="45" s="1"/>
  <c r="Z36" i="45"/>
  <c r="AC36" i="45" s="1"/>
  <c r="V36" i="45"/>
  <c r="U36" i="45"/>
  <c r="T36" i="45" s="1"/>
  <c r="AE35" i="45"/>
  <c r="AH35" i="45" s="1"/>
  <c r="Z35" i="45"/>
  <c r="AD35" i="45" s="1"/>
  <c r="W35" i="45"/>
  <c r="X35" i="45" s="1"/>
  <c r="V35" i="45"/>
  <c r="U35" i="45"/>
  <c r="T35" i="45" s="1"/>
  <c r="AE34" i="45"/>
  <c r="AH34" i="45" s="1"/>
  <c r="Z34" i="45"/>
  <c r="AC34" i="45" s="1"/>
  <c r="V34" i="45"/>
  <c r="U34" i="45"/>
  <c r="T34" i="45" s="1"/>
  <c r="AE33" i="45"/>
  <c r="AH33" i="45" s="1"/>
  <c r="Z33" i="45"/>
  <c r="AD33" i="45" s="1"/>
  <c r="W33" i="45"/>
  <c r="X33" i="45" s="1"/>
  <c r="V33" i="45"/>
  <c r="U33" i="45"/>
  <c r="T33" i="45" s="1"/>
  <c r="AE32" i="45"/>
  <c r="AH32" i="45" s="1"/>
  <c r="Z32" i="45"/>
  <c r="AC32" i="45" s="1"/>
  <c r="V32" i="45"/>
  <c r="U32" i="45"/>
  <c r="T32" i="45" s="1"/>
  <c r="AE31" i="45"/>
  <c r="AH31" i="45" s="1"/>
  <c r="Z31" i="45"/>
  <c r="AD31" i="45" s="1"/>
  <c r="W31" i="45"/>
  <c r="X31" i="45" s="1"/>
  <c r="V31" i="45"/>
  <c r="U31" i="45"/>
  <c r="T31" i="45" s="1"/>
  <c r="AE30" i="45"/>
  <c r="AH30" i="45" s="1"/>
  <c r="Z30" i="45"/>
  <c r="AC30" i="45" s="1"/>
  <c r="V30" i="45"/>
  <c r="U30" i="45"/>
  <c r="T30" i="45" s="1"/>
  <c r="AE29" i="45"/>
  <c r="Z29" i="45"/>
  <c r="AD29" i="45" s="1"/>
  <c r="W29" i="45"/>
  <c r="X29" i="45" s="1"/>
  <c r="V29" i="45"/>
  <c r="U29" i="45"/>
  <c r="T29" i="45" s="1"/>
  <c r="AE28" i="45"/>
  <c r="AG28" i="45" s="1"/>
  <c r="Z28" i="45"/>
  <c r="AD28" i="45" s="1"/>
  <c r="W28" i="45"/>
  <c r="X28" i="45" s="1"/>
  <c r="V28" i="45"/>
  <c r="U28" i="45"/>
  <c r="T28" i="45" s="1"/>
  <c r="AE27" i="45"/>
  <c r="Z27" i="45"/>
  <c r="AC27" i="45" s="1"/>
  <c r="V27" i="45"/>
  <c r="U27" i="45"/>
  <c r="T27" i="45" s="1"/>
  <c r="AE26" i="45"/>
  <c r="AG26" i="45" s="1"/>
  <c r="Z26" i="45"/>
  <c r="V26" i="45"/>
  <c r="U26" i="45"/>
  <c r="T26" i="45" s="1"/>
  <c r="AE25" i="45"/>
  <c r="Z25" i="45"/>
  <c r="AD25" i="45" s="1"/>
  <c r="W25" i="45"/>
  <c r="X25" i="45" s="1"/>
  <c r="V25" i="45"/>
  <c r="U25" i="45"/>
  <c r="T25" i="45" s="1"/>
  <c r="AE24" i="45"/>
  <c r="AG24" i="45" s="1"/>
  <c r="Z24" i="45"/>
  <c r="AD24" i="45" s="1"/>
  <c r="V24" i="45"/>
  <c r="U24" i="45"/>
  <c r="T24" i="45" s="1"/>
  <c r="AE23" i="45"/>
  <c r="Z23" i="45"/>
  <c r="V23" i="45"/>
  <c r="U23" i="45"/>
  <c r="T23" i="45" s="1"/>
  <c r="AG22" i="45"/>
  <c r="AE22" i="45"/>
  <c r="AC22" i="45"/>
  <c r="Z22" i="45"/>
  <c r="W22" i="45"/>
  <c r="X22" i="45" s="1"/>
  <c r="V22" i="45"/>
  <c r="U22" i="45"/>
  <c r="T22" i="45" s="1"/>
  <c r="AE21" i="45"/>
  <c r="AA21" i="45"/>
  <c r="Z21" i="45"/>
  <c r="AD21" i="45" s="1"/>
  <c r="X21" i="45"/>
  <c r="W21" i="45"/>
  <c r="V21" i="45"/>
  <c r="U21" i="45"/>
  <c r="T21" i="45" s="1"/>
  <c r="P21" i="45"/>
  <c r="AE20" i="45"/>
  <c r="AG20" i="45" s="1"/>
  <c r="AA20" i="45"/>
  <c r="Z20" i="45"/>
  <c r="AD20" i="45" s="1"/>
  <c r="X20" i="45"/>
  <c r="W20" i="45"/>
  <c r="V20" i="45"/>
  <c r="U20" i="45"/>
  <c r="T20" i="45" s="1"/>
  <c r="P20" i="45"/>
  <c r="AE19" i="45"/>
  <c r="AC19" i="45"/>
  <c r="Z19" i="45"/>
  <c r="W19" i="45"/>
  <c r="X19" i="45" s="1"/>
  <c r="V19" i="45"/>
  <c r="U19" i="45"/>
  <c r="T19" i="45" s="1"/>
  <c r="AE18" i="45"/>
  <c r="AG18" i="45" s="1"/>
  <c r="Z18" i="45"/>
  <c r="V18" i="45"/>
  <c r="U18" i="45"/>
  <c r="T18" i="45" s="1"/>
  <c r="AE17" i="45"/>
  <c r="Z17" i="45"/>
  <c r="AD17" i="45" s="1"/>
  <c r="V17" i="45"/>
  <c r="U17" i="45"/>
  <c r="T17" i="45" s="1"/>
  <c r="AE16" i="45"/>
  <c r="AG16" i="45" s="1"/>
  <c r="Z16" i="45"/>
  <c r="AD16" i="45" s="1"/>
  <c r="W16" i="45"/>
  <c r="X16" i="45" s="1"/>
  <c r="V16" i="45"/>
  <c r="U16" i="45"/>
  <c r="T16" i="45" s="1"/>
  <c r="AE15" i="45"/>
  <c r="Z15" i="45"/>
  <c r="V15" i="45"/>
  <c r="U15" i="45"/>
  <c r="T15" i="45" s="1"/>
  <c r="AE14" i="45"/>
  <c r="AG14" i="45" s="1"/>
  <c r="Z14" i="45"/>
  <c r="AC14" i="45" s="1"/>
  <c r="V14" i="45"/>
  <c r="U14" i="45"/>
  <c r="T14" i="45" s="1"/>
  <c r="AE13" i="45"/>
  <c r="Z13" i="45"/>
  <c r="AD13" i="45" s="1"/>
  <c r="W13" i="45"/>
  <c r="X13" i="45" s="1"/>
  <c r="V13" i="45"/>
  <c r="U13" i="45"/>
  <c r="T13" i="45" s="1"/>
  <c r="AE12" i="45"/>
  <c r="Z12" i="45"/>
  <c r="AD12" i="45" s="1"/>
  <c r="V12" i="45"/>
  <c r="U12" i="45"/>
  <c r="T12" i="45" s="1"/>
  <c r="AE11" i="45"/>
  <c r="AG11" i="45" s="1"/>
  <c r="Z11" i="45"/>
  <c r="AD11" i="45" s="1"/>
  <c r="W11" i="45"/>
  <c r="X11" i="45" s="1"/>
  <c r="V11" i="45"/>
  <c r="U11" i="45"/>
  <c r="T11" i="45" s="1"/>
  <c r="AE10" i="45"/>
  <c r="Z10" i="45"/>
  <c r="V10" i="45"/>
  <c r="U10" i="45"/>
  <c r="T10" i="45" s="1"/>
  <c r="AE9" i="45"/>
  <c r="AG9" i="45" s="1"/>
  <c r="Z9" i="45"/>
  <c r="AC9" i="45" s="1"/>
  <c r="V9" i="45"/>
  <c r="U9" i="45"/>
  <c r="AE8" i="45"/>
  <c r="AG8" i="45" s="1"/>
  <c r="Z8" i="45"/>
  <c r="AD8" i="45" s="1"/>
  <c r="W8" i="45"/>
  <c r="X8" i="45" s="1"/>
  <c r="V8" i="45"/>
  <c r="U8" i="45"/>
  <c r="AE7" i="45"/>
  <c r="AG7" i="45" s="1"/>
  <c r="Z7" i="45"/>
  <c r="AC7" i="45" s="1"/>
  <c r="V7" i="45"/>
  <c r="U7" i="45"/>
  <c r="T7" i="45" s="1"/>
  <c r="AE6" i="45"/>
  <c r="Z6" i="45"/>
  <c r="AD6" i="45" s="1"/>
  <c r="W6" i="45"/>
  <c r="X6" i="45" s="1"/>
  <c r="V6" i="45"/>
  <c r="U6" i="45"/>
  <c r="AH50" i="46"/>
  <c r="AF50" i="46"/>
  <c r="AE50" i="46"/>
  <c r="AI50" i="46" s="1"/>
  <c r="AB50" i="46"/>
  <c r="Z50" i="46"/>
  <c r="W50" i="46"/>
  <c r="X50" i="46" s="1"/>
  <c r="V50" i="46"/>
  <c r="U50" i="46"/>
  <c r="T50" i="46" s="1"/>
  <c r="R50" i="46"/>
  <c r="P50" i="46"/>
  <c r="Q50" i="46" s="1"/>
  <c r="AH49" i="46"/>
  <c r="AF49" i="46"/>
  <c r="AE49" i="46"/>
  <c r="AI49" i="46" s="1"/>
  <c r="Z49" i="46"/>
  <c r="V49" i="46"/>
  <c r="U49" i="46"/>
  <c r="T49" i="46" s="1"/>
  <c r="R49" i="46"/>
  <c r="AH48" i="46"/>
  <c r="AF48" i="46"/>
  <c r="AE48" i="46"/>
  <c r="AI48" i="46" s="1"/>
  <c r="AB48" i="46"/>
  <c r="Z48" i="46"/>
  <c r="W48" i="46"/>
  <c r="X48" i="46" s="1"/>
  <c r="V48" i="46"/>
  <c r="U48" i="46"/>
  <c r="T48" i="46" s="1"/>
  <c r="R48" i="46"/>
  <c r="P48" i="46"/>
  <c r="Q48" i="46" s="1"/>
  <c r="AH47" i="46"/>
  <c r="AF47" i="46"/>
  <c r="AE47" i="46"/>
  <c r="AI47" i="46" s="1"/>
  <c r="Z47" i="46"/>
  <c r="V47" i="46"/>
  <c r="U47" i="46"/>
  <c r="T47" i="46" s="1"/>
  <c r="R47" i="46"/>
  <c r="AH46" i="46"/>
  <c r="AF46" i="46"/>
  <c r="AE46" i="46"/>
  <c r="AI46" i="46" s="1"/>
  <c r="AB46" i="46"/>
  <c r="Z46" i="46"/>
  <c r="W46" i="46"/>
  <c r="X46" i="46" s="1"/>
  <c r="V46" i="46"/>
  <c r="U46" i="46"/>
  <c r="T46" i="46" s="1"/>
  <c r="R46" i="46"/>
  <c r="P46" i="46"/>
  <c r="Q46" i="46" s="1"/>
  <c r="AH45" i="46"/>
  <c r="AF45" i="46"/>
  <c r="AE45" i="46"/>
  <c r="AI45" i="46" s="1"/>
  <c r="Z45" i="46"/>
  <c r="V45" i="46"/>
  <c r="U45" i="46"/>
  <c r="T45" i="46" s="1"/>
  <c r="R45" i="46"/>
  <c r="AH44" i="46"/>
  <c r="AF44" i="46"/>
  <c r="AE44" i="46"/>
  <c r="AI44" i="46" s="1"/>
  <c r="AB44" i="46"/>
  <c r="Z44" i="46"/>
  <c r="W44" i="46"/>
  <c r="X44" i="46" s="1"/>
  <c r="V44" i="46"/>
  <c r="U44" i="46"/>
  <c r="T44" i="46" s="1"/>
  <c r="R44" i="46"/>
  <c r="P44" i="46"/>
  <c r="Q44" i="46" s="1"/>
  <c r="AH43" i="46"/>
  <c r="AF43" i="46"/>
  <c r="AE43" i="46"/>
  <c r="AI43" i="46" s="1"/>
  <c r="Z43" i="46"/>
  <c r="V43" i="46"/>
  <c r="U43" i="46"/>
  <c r="T43" i="46" s="1"/>
  <c r="R43" i="46"/>
  <c r="AH42" i="46"/>
  <c r="AF42" i="46"/>
  <c r="AE42" i="46"/>
  <c r="AI42" i="46" s="1"/>
  <c r="AB42" i="46"/>
  <c r="Z42" i="46"/>
  <c r="W42" i="46"/>
  <c r="X42" i="46" s="1"/>
  <c r="V42" i="46"/>
  <c r="U42" i="46"/>
  <c r="T42" i="46" s="1"/>
  <c r="R42" i="46"/>
  <c r="P42" i="46"/>
  <c r="Q42" i="46" s="1"/>
  <c r="AH41" i="46"/>
  <c r="AF41" i="46"/>
  <c r="AE41" i="46"/>
  <c r="AI41" i="46" s="1"/>
  <c r="Z41" i="46"/>
  <c r="V41" i="46"/>
  <c r="U41" i="46"/>
  <c r="T41" i="46" s="1"/>
  <c r="R41" i="46"/>
  <c r="AH40" i="46"/>
  <c r="AF40" i="46"/>
  <c r="AE40" i="46"/>
  <c r="AI40" i="46" s="1"/>
  <c r="AB40" i="46"/>
  <c r="Z40" i="46"/>
  <c r="W40" i="46"/>
  <c r="X40" i="46" s="1"/>
  <c r="V40" i="46"/>
  <c r="U40" i="46"/>
  <c r="T40" i="46" s="1"/>
  <c r="R40" i="46"/>
  <c r="P40" i="46"/>
  <c r="Q40" i="46" s="1"/>
  <c r="AH39" i="46"/>
  <c r="AF39" i="46"/>
  <c r="AE39" i="46"/>
  <c r="AI39" i="46" s="1"/>
  <c r="Z39" i="46"/>
  <c r="V39" i="46"/>
  <c r="U39" i="46"/>
  <c r="T39" i="46" s="1"/>
  <c r="R39" i="46"/>
  <c r="AH38" i="46"/>
  <c r="AF38" i="46"/>
  <c r="AE38" i="46"/>
  <c r="AI38" i="46" s="1"/>
  <c r="AB38" i="46"/>
  <c r="Z38" i="46"/>
  <c r="W38" i="46"/>
  <c r="X38" i="46" s="1"/>
  <c r="V38" i="46"/>
  <c r="U38" i="46"/>
  <c r="T38" i="46" s="1"/>
  <c r="R38" i="46"/>
  <c r="P38" i="46"/>
  <c r="Q38" i="46" s="1"/>
  <c r="AH37" i="46"/>
  <c r="AF37" i="46"/>
  <c r="AE37" i="46"/>
  <c r="AI37" i="46" s="1"/>
  <c r="Z37" i="46"/>
  <c r="V37" i="46"/>
  <c r="U37" i="46"/>
  <c r="T37" i="46" s="1"/>
  <c r="R37" i="46"/>
  <c r="AH36" i="46"/>
  <c r="AF36" i="46"/>
  <c r="AE36" i="46"/>
  <c r="AI36" i="46" s="1"/>
  <c r="AB36" i="46"/>
  <c r="Z36" i="46"/>
  <c r="W36" i="46"/>
  <c r="X36" i="46" s="1"/>
  <c r="V36" i="46"/>
  <c r="U36" i="46"/>
  <c r="T36" i="46" s="1"/>
  <c r="R36" i="46"/>
  <c r="P36" i="46"/>
  <c r="Q36" i="46" s="1"/>
  <c r="AH35" i="46"/>
  <c r="AF35" i="46"/>
  <c r="AE35" i="46"/>
  <c r="AI35" i="46" s="1"/>
  <c r="Z35" i="46"/>
  <c r="V35" i="46"/>
  <c r="U35" i="46"/>
  <c r="T35" i="46" s="1"/>
  <c r="R35" i="46"/>
  <c r="AH34" i="46"/>
  <c r="AF34" i="46"/>
  <c r="AE34" i="46"/>
  <c r="AI34" i="46" s="1"/>
  <c r="AB34" i="46"/>
  <c r="Z34" i="46"/>
  <c r="W34" i="46"/>
  <c r="X34" i="46" s="1"/>
  <c r="V34" i="46"/>
  <c r="U34" i="46"/>
  <c r="T34" i="46" s="1"/>
  <c r="R34" i="46"/>
  <c r="P34" i="46"/>
  <c r="Q34" i="46" s="1"/>
  <c r="AH33" i="46"/>
  <c r="AF33" i="46"/>
  <c r="AE33" i="46"/>
  <c r="AI33" i="46" s="1"/>
  <c r="Z33" i="46"/>
  <c r="V33" i="46"/>
  <c r="U33" i="46"/>
  <c r="T33" i="46" s="1"/>
  <c r="R33" i="46"/>
  <c r="AH32" i="46"/>
  <c r="AF32" i="46"/>
  <c r="AE32" i="46"/>
  <c r="AI32" i="46" s="1"/>
  <c r="AB32" i="46"/>
  <c r="Z32" i="46"/>
  <c r="W32" i="46"/>
  <c r="X32" i="46" s="1"/>
  <c r="V32" i="46"/>
  <c r="U32" i="46"/>
  <c r="T32" i="46" s="1"/>
  <c r="R32" i="46"/>
  <c r="P32" i="46"/>
  <c r="Q32" i="46" s="1"/>
  <c r="AH31" i="46"/>
  <c r="AF31" i="46"/>
  <c r="AE31" i="46"/>
  <c r="AI31" i="46" s="1"/>
  <c r="Z31" i="46"/>
  <c r="V31" i="46"/>
  <c r="U31" i="46"/>
  <c r="T31" i="46" s="1"/>
  <c r="R31" i="46"/>
  <c r="AH30" i="46"/>
  <c r="AF30" i="46"/>
  <c r="AE30" i="46"/>
  <c r="AI30" i="46" s="1"/>
  <c r="AB30" i="46"/>
  <c r="Z30" i="46"/>
  <c r="X30" i="46"/>
  <c r="W30" i="46"/>
  <c r="V30" i="46"/>
  <c r="U30" i="46"/>
  <c r="T30" i="46" s="1"/>
  <c r="R30" i="46"/>
  <c r="Q30" i="46"/>
  <c r="P30" i="46"/>
  <c r="AE29" i="46"/>
  <c r="AH29" i="46" s="1"/>
  <c r="AC29" i="46"/>
  <c r="AA29" i="46"/>
  <c r="Z29" i="46"/>
  <c r="AD29" i="46" s="1"/>
  <c r="X29" i="46"/>
  <c r="W29" i="46"/>
  <c r="V29" i="46"/>
  <c r="U29" i="46"/>
  <c r="T29" i="46" s="1"/>
  <c r="P29" i="46"/>
  <c r="AE28" i="46"/>
  <c r="AH28" i="46" s="1"/>
  <c r="AC28" i="46"/>
  <c r="AA28" i="46"/>
  <c r="Z28" i="46"/>
  <c r="AD28" i="46" s="1"/>
  <c r="X28" i="46"/>
  <c r="W28" i="46"/>
  <c r="V28" i="46"/>
  <c r="U28" i="46"/>
  <c r="T28" i="46" s="1"/>
  <c r="P28" i="46"/>
  <c r="AE27" i="46"/>
  <c r="AH27" i="46" s="1"/>
  <c r="AC27" i="46"/>
  <c r="AA27" i="46"/>
  <c r="Z27" i="46"/>
  <c r="AD27" i="46" s="1"/>
  <c r="X27" i="46"/>
  <c r="W27" i="46"/>
  <c r="V27" i="46"/>
  <c r="U27" i="46"/>
  <c r="T27" i="46" s="1"/>
  <c r="P27" i="46"/>
  <c r="AE26" i="46"/>
  <c r="AC26" i="46"/>
  <c r="AA26" i="46"/>
  <c r="Z26" i="46"/>
  <c r="AD26" i="46" s="1"/>
  <c r="X26" i="46"/>
  <c r="W26" i="46"/>
  <c r="V26" i="46"/>
  <c r="U26" i="46"/>
  <c r="T26" i="46" s="1"/>
  <c r="P26" i="46"/>
  <c r="AE25" i="46"/>
  <c r="AC25" i="46"/>
  <c r="AA25" i="46"/>
  <c r="Z25" i="46"/>
  <c r="AD25" i="46" s="1"/>
  <c r="X25" i="46"/>
  <c r="W25" i="46"/>
  <c r="V25" i="46"/>
  <c r="U25" i="46"/>
  <c r="T25" i="46" s="1"/>
  <c r="P25" i="46"/>
  <c r="AG24" i="46"/>
  <c r="AE24" i="46"/>
  <c r="AC24" i="46"/>
  <c r="AA24" i="46"/>
  <c r="Z24" i="46"/>
  <c r="AD24" i="46" s="1"/>
  <c r="X24" i="46"/>
  <c r="W24" i="46"/>
  <c r="V24" i="46"/>
  <c r="U24" i="46"/>
  <c r="T24" i="46" s="1"/>
  <c r="P24" i="46"/>
  <c r="AE23" i="46"/>
  <c r="AC23" i="46"/>
  <c r="AA23" i="46"/>
  <c r="Z23" i="46"/>
  <c r="AD23" i="46" s="1"/>
  <c r="X23" i="46"/>
  <c r="W23" i="46"/>
  <c r="V23" i="46"/>
  <c r="U23" i="46"/>
  <c r="T23" i="46" s="1"/>
  <c r="P23" i="46"/>
  <c r="AG22" i="46"/>
  <c r="AE22" i="46"/>
  <c r="AC22" i="46"/>
  <c r="AA22" i="46"/>
  <c r="Z22" i="46"/>
  <c r="AD22" i="46" s="1"/>
  <c r="X22" i="46"/>
  <c r="W22" i="46"/>
  <c r="V22" i="46"/>
  <c r="U22" i="46"/>
  <c r="T22" i="46" s="1"/>
  <c r="P22" i="46"/>
  <c r="AE21" i="46"/>
  <c r="AC21" i="46"/>
  <c r="AA21" i="46"/>
  <c r="Z21" i="46"/>
  <c r="AD21" i="46" s="1"/>
  <c r="X21" i="46"/>
  <c r="W21" i="46"/>
  <c r="V21" i="46"/>
  <c r="U21" i="46"/>
  <c r="T21" i="46" s="1"/>
  <c r="P21" i="46"/>
  <c r="AG20" i="46"/>
  <c r="AE20" i="46"/>
  <c r="AC20" i="46"/>
  <c r="AA20" i="46"/>
  <c r="Z20" i="46"/>
  <c r="AD20" i="46" s="1"/>
  <c r="X20" i="46"/>
  <c r="W20" i="46"/>
  <c r="V20" i="46"/>
  <c r="U20" i="46"/>
  <c r="T20" i="46" s="1"/>
  <c r="P20" i="46"/>
  <c r="AE19" i="46"/>
  <c r="AC19" i="46"/>
  <c r="AA19" i="46"/>
  <c r="Z19" i="46"/>
  <c r="AD19" i="46" s="1"/>
  <c r="X19" i="46"/>
  <c r="W19" i="46"/>
  <c r="V19" i="46"/>
  <c r="U19" i="46"/>
  <c r="T19" i="46" s="1"/>
  <c r="P19" i="46"/>
  <c r="AG18" i="46"/>
  <c r="AE18" i="46"/>
  <c r="AC18" i="46"/>
  <c r="AA18" i="46"/>
  <c r="Z18" i="46"/>
  <c r="AD18" i="46" s="1"/>
  <c r="X18" i="46"/>
  <c r="W18" i="46"/>
  <c r="V18" i="46"/>
  <c r="U18" i="46"/>
  <c r="T18" i="46" s="1"/>
  <c r="P18" i="46"/>
  <c r="AE17" i="46"/>
  <c r="AC17" i="46"/>
  <c r="AA17" i="46"/>
  <c r="Z17" i="46"/>
  <c r="AD17" i="46" s="1"/>
  <c r="X17" i="46"/>
  <c r="W17" i="46"/>
  <c r="V17" i="46"/>
  <c r="U17" i="46"/>
  <c r="T17" i="46" s="1"/>
  <c r="P17" i="46"/>
  <c r="AG16" i="46"/>
  <c r="AE16" i="46"/>
  <c r="AC16" i="46"/>
  <c r="AA16" i="46"/>
  <c r="Z16" i="46"/>
  <c r="AD16" i="46" s="1"/>
  <c r="X16" i="46"/>
  <c r="W16" i="46"/>
  <c r="V16" i="46"/>
  <c r="U16" i="46"/>
  <c r="T16" i="46" s="1"/>
  <c r="P16" i="46"/>
  <c r="AE15" i="46"/>
  <c r="AC15" i="46"/>
  <c r="AA15" i="46"/>
  <c r="Z15" i="46"/>
  <c r="AD15" i="46" s="1"/>
  <c r="X15" i="46"/>
  <c r="W15" i="46"/>
  <c r="V15" i="46"/>
  <c r="U15" i="46"/>
  <c r="T15" i="46" s="1"/>
  <c r="P15" i="46"/>
  <c r="AG14" i="46"/>
  <c r="AE14" i="46"/>
  <c r="AC14" i="46"/>
  <c r="AA14" i="46"/>
  <c r="Z14" i="46"/>
  <c r="AD14" i="46" s="1"/>
  <c r="X14" i="46"/>
  <c r="W14" i="46"/>
  <c r="V14" i="46"/>
  <c r="U14" i="46"/>
  <c r="T14" i="46" s="1"/>
  <c r="P14" i="46"/>
  <c r="AE13" i="46"/>
  <c r="AC13" i="46"/>
  <c r="AA13" i="46"/>
  <c r="Z13" i="46"/>
  <c r="AD13" i="46" s="1"/>
  <c r="X13" i="46"/>
  <c r="W13" i="46"/>
  <c r="V13" i="46"/>
  <c r="U13" i="46"/>
  <c r="T13" i="46" s="1"/>
  <c r="P13" i="46"/>
  <c r="AG12" i="46"/>
  <c r="AE12" i="46"/>
  <c r="AC12" i="46"/>
  <c r="AA12" i="46"/>
  <c r="Z12" i="46"/>
  <c r="AD12" i="46" s="1"/>
  <c r="X12" i="46"/>
  <c r="W12" i="46"/>
  <c r="V12" i="46"/>
  <c r="U12" i="46"/>
  <c r="T12" i="46" s="1"/>
  <c r="P12" i="46"/>
  <c r="AE11" i="46"/>
  <c r="Z11" i="46"/>
  <c r="AD11" i="46" s="1"/>
  <c r="W11" i="46"/>
  <c r="X11" i="46" s="1"/>
  <c r="V11" i="46"/>
  <c r="U11" i="46"/>
  <c r="T11" i="46" s="1"/>
  <c r="AG10" i="46"/>
  <c r="AE10" i="46"/>
  <c r="Z10" i="46"/>
  <c r="AD10" i="46" s="1"/>
  <c r="W10" i="46"/>
  <c r="X10" i="46" s="1"/>
  <c r="V10" i="46"/>
  <c r="U10" i="46"/>
  <c r="T10" i="46" s="1"/>
  <c r="AE9" i="46"/>
  <c r="AG9" i="46" s="1"/>
  <c r="AA9" i="46"/>
  <c r="Z9" i="46"/>
  <c r="AD9" i="46" s="1"/>
  <c r="X9" i="46"/>
  <c r="W9" i="46"/>
  <c r="V9" i="46"/>
  <c r="U9" i="46"/>
  <c r="T9" i="46" s="1"/>
  <c r="AG8" i="46"/>
  <c r="AE8" i="46"/>
  <c r="Z8" i="46"/>
  <c r="AD8" i="46" s="1"/>
  <c r="W8" i="46"/>
  <c r="X8" i="46" s="1"/>
  <c r="V8" i="46"/>
  <c r="U8" i="46"/>
  <c r="T8" i="46" s="1"/>
  <c r="AE7" i="46"/>
  <c r="AA7" i="46"/>
  <c r="Z7" i="46"/>
  <c r="AD7" i="46" s="1"/>
  <c r="X7" i="46"/>
  <c r="W7" i="46"/>
  <c r="V7" i="46"/>
  <c r="U7" i="46"/>
  <c r="T7" i="46" s="1"/>
  <c r="AE6" i="46"/>
  <c r="AA6" i="46"/>
  <c r="Z6" i="46"/>
  <c r="AD6" i="46" s="1"/>
  <c r="X6" i="46"/>
  <c r="W6" i="46"/>
  <c r="V6" i="46"/>
  <c r="U6" i="46"/>
  <c r="T6" i="46" s="1"/>
  <c r="AE148" i="44"/>
  <c r="AI148" i="44" s="1"/>
  <c r="Z148" i="44"/>
  <c r="V148" i="44"/>
  <c r="U148" i="44"/>
  <c r="T148" i="44" s="1"/>
  <c r="R148" i="44"/>
  <c r="P148" i="44"/>
  <c r="AE147" i="44"/>
  <c r="AI147" i="44" s="1"/>
  <c r="Z147" i="44"/>
  <c r="AB147" i="44" s="1"/>
  <c r="V147" i="44"/>
  <c r="U147" i="44"/>
  <c r="T147" i="44" s="1"/>
  <c r="R147" i="44"/>
  <c r="P147" i="44"/>
  <c r="AE146" i="44"/>
  <c r="AI146" i="44" s="1"/>
  <c r="Z146" i="44"/>
  <c r="V146" i="44"/>
  <c r="U146" i="44"/>
  <c r="T146" i="44" s="1"/>
  <c r="R146" i="44"/>
  <c r="AF145" i="44"/>
  <c r="AE145" i="44"/>
  <c r="AI145" i="44" s="1"/>
  <c r="AB145" i="44"/>
  <c r="Z145" i="44"/>
  <c r="W145" i="44"/>
  <c r="X145" i="44" s="1"/>
  <c r="V145" i="44"/>
  <c r="U145" i="44"/>
  <c r="T145" i="44" s="1"/>
  <c r="R145" i="44"/>
  <c r="P145" i="44"/>
  <c r="Q145" i="44" s="1"/>
  <c r="AE144" i="44"/>
  <c r="AI144" i="44" s="1"/>
  <c r="Z144" i="44"/>
  <c r="V144" i="44"/>
  <c r="U144" i="44"/>
  <c r="T144" i="44" s="1"/>
  <c r="R144" i="44"/>
  <c r="AE143" i="44"/>
  <c r="AI143" i="44" s="1"/>
  <c r="Z143" i="44"/>
  <c r="AB143" i="44" s="1"/>
  <c r="V143" i="44"/>
  <c r="U143" i="44"/>
  <c r="T143" i="44" s="1"/>
  <c r="R143" i="44"/>
  <c r="AF142" i="44"/>
  <c r="AE142" i="44"/>
  <c r="AI142" i="44" s="1"/>
  <c r="Z142" i="44"/>
  <c r="V142" i="44"/>
  <c r="U142" i="44"/>
  <c r="T142" i="44" s="1"/>
  <c r="R142" i="44"/>
  <c r="AE141" i="44"/>
  <c r="AI141" i="44" s="1"/>
  <c r="Z141" i="44"/>
  <c r="AB141" i="44" s="1"/>
  <c r="V141" i="44"/>
  <c r="U141" i="44"/>
  <c r="T141" i="44" s="1"/>
  <c r="R141" i="44"/>
  <c r="AE140" i="44"/>
  <c r="AI140" i="44" s="1"/>
  <c r="Z140" i="44"/>
  <c r="V140" i="44"/>
  <c r="U140" i="44"/>
  <c r="T140" i="44" s="1"/>
  <c r="R140" i="44"/>
  <c r="AF139" i="44"/>
  <c r="AE139" i="44"/>
  <c r="AI139" i="44" s="1"/>
  <c r="AB139" i="44"/>
  <c r="Z139" i="44"/>
  <c r="W139" i="44"/>
  <c r="X139" i="44" s="1"/>
  <c r="V139" i="44"/>
  <c r="U139" i="44"/>
  <c r="T139" i="44" s="1"/>
  <c r="R139" i="44"/>
  <c r="AE138" i="44"/>
  <c r="AI138" i="44" s="1"/>
  <c r="Z138" i="44"/>
  <c r="V138" i="44"/>
  <c r="U138" i="44"/>
  <c r="T138" i="44" s="1"/>
  <c r="R138" i="44"/>
  <c r="AE137" i="44"/>
  <c r="AI137" i="44" s="1"/>
  <c r="Z137" i="44"/>
  <c r="AB137" i="44" s="1"/>
  <c r="V137" i="44"/>
  <c r="U137" i="44"/>
  <c r="T137" i="44" s="1"/>
  <c r="R137" i="44"/>
  <c r="AE136" i="44"/>
  <c r="AI136" i="44" s="1"/>
  <c r="AA136" i="44"/>
  <c r="Z136" i="44"/>
  <c r="AD136" i="44" s="1"/>
  <c r="X136" i="44"/>
  <c r="W136" i="44"/>
  <c r="V136" i="44"/>
  <c r="U136" i="44"/>
  <c r="T136" i="44" s="1"/>
  <c r="AE135" i="44"/>
  <c r="AH135" i="44" s="1"/>
  <c r="Z135" i="44"/>
  <c r="AD135" i="44" s="1"/>
  <c r="W135" i="44"/>
  <c r="X135" i="44" s="1"/>
  <c r="V135" i="44"/>
  <c r="U135" i="44"/>
  <c r="T135" i="44" s="1"/>
  <c r="AE99" i="44"/>
  <c r="AH99" i="44" s="1"/>
  <c r="AA99" i="44"/>
  <c r="Z99" i="44"/>
  <c r="AD99" i="44" s="1"/>
  <c r="X99" i="44"/>
  <c r="W99" i="44"/>
  <c r="V99" i="44"/>
  <c r="U99" i="44"/>
  <c r="T99" i="44" s="1"/>
  <c r="P99" i="44"/>
  <c r="AE98" i="44"/>
  <c r="AH98" i="44" s="1"/>
  <c r="Z98" i="44"/>
  <c r="AD98" i="44" s="1"/>
  <c r="W98" i="44"/>
  <c r="X98" i="44" s="1"/>
  <c r="V98" i="44"/>
  <c r="U98" i="44"/>
  <c r="T98" i="44" s="1"/>
  <c r="AE97" i="44"/>
  <c r="AH97" i="44" s="1"/>
  <c r="AA97" i="44"/>
  <c r="Z97" i="44"/>
  <c r="AD97" i="44" s="1"/>
  <c r="X97" i="44"/>
  <c r="W97" i="44"/>
  <c r="V97" i="44"/>
  <c r="U97" i="44"/>
  <c r="T97" i="44" s="1"/>
  <c r="P97" i="44"/>
  <c r="AE96" i="44"/>
  <c r="AH96" i="44" s="1"/>
  <c r="Z96" i="44"/>
  <c r="AD96" i="44" s="1"/>
  <c r="V96" i="44"/>
  <c r="U96" i="44"/>
  <c r="T96" i="44" s="1"/>
  <c r="AE95" i="44"/>
  <c r="AH95" i="44" s="1"/>
  <c r="Z95" i="44"/>
  <c r="AD95" i="44" s="1"/>
  <c r="W95" i="44"/>
  <c r="X95" i="44" s="1"/>
  <c r="V95" i="44"/>
  <c r="U95" i="44"/>
  <c r="T95" i="44" s="1"/>
  <c r="AE94" i="44"/>
  <c r="AH94" i="44" s="1"/>
  <c r="AA94" i="44"/>
  <c r="Z94" i="44"/>
  <c r="AD94" i="44" s="1"/>
  <c r="X94" i="44"/>
  <c r="W94" i="44"/>
  <c r="V94" i="44"/>
  <c r="U94" i="44"/>
  <c r="T94" i="44" s="1"/>
  <c r="AG93" i="44"/>
  <c r="AE93" i="44"/>
  <c r="Z93" i="44"/>
  <c r="AD93" i="44" s="1"/>
  <c r="V93" i="44"/>
  <c r="U93" i="44"/>
  <c r="T93" i="44" s="1"/>
  <c r="AE92" i="44"/>
  <c r="AG92" i="44" s="1"/>
  <c r="Z92" i="44"/>
  <c r="AD92" i="44" s="1"/>
  <c r="W92" i="44"/>
  <c r="X92" i="44" s="1"/>
  <c r="V92" i="44"/>
  <c r="U92" i="44"/>
  <c r="T92" i="44" s="1"/>
  <c r="AE91" i="44"/>
  <c r="Z91" i="44"/>
  <c r="AD91" i="44" s="1"/>
  <c r="W91" i="44"/>
  <c r="X91" i="44" s="1"/>
  <c r="V91" i="44"/>
  <c r="U91" i="44"/>
  <c r="T91" i="44" s="1"/>
  <c r="AE90" i="44"/>
  <c r="Z90" i="44"/>
  <c r="AD90" i="44" s="1"/>
  <c r="V90" i="44"/>
  <c r="U90" i="44"/>
  <c r="T90" i="44" s="1"/>
  <c r="AG89" i="44"/>
  <c r="AE89" i="44"/>
  <c r="Z89" i="44"/>
  <c r="AD89" i="44" s="1"/>
  <c r="V89" i="44"/>
  <c r="U89" i="44"/>
  <c r="T89" i="44" s="1"/>
  <c r="AE88" i="44"/>
  <c r="AG88" i="44" s="1"/>
  <c r="Z88" i="44"/>
  <c r="AD88" i="44" s="1"/>
  <c r="W88" i="44"/>
  <c r="X88" i="44" s="1"/>
  <c r="V88" i="44"/>
  <c r="U88" i="44"/>
  <c r="T88" i="44" s="1"/>
  <c r="AE52" i="44"/>
  <c r="AI52" i="44" s="1"/>
  <c r="Z52" i="44"/>
  <c r="AC52" i="44" s="1"/>
  <c r="W52" i="44"/>
  <c r="X52" i="44" s="1"/>
  <c r="V52" i="44"/>
  <c r="U52" i="44"/>
  <c r="T52" i="44" s="1"/>
  <c r="AE51" i="44"/>
  <c r="Z51" i="44"/>
  <c r="AC51" i="44" s="1"/>
  <c r="V51" i="44"/>
  <c r="U51" i="44"/>
  <c r="T51" i="44" s="1"/>
  <c r="AE50" i="44"/>
  <c r="Z50" i="44"/>
  <c r="AC50" i="44" s="1"/>
  <c r="W50" i="44"/>
  <c r="X50" i="44" s="1"/>
  <c r="V50" i="44"/>
  <c r="U50" i="44"/>
  <c r="T50" i="44" s="1"/>
  <c r="AE49" i="44"/>
  <c r="Z49" i="44"/>
  <c r="AC49" i="44" s="1"/>
  <c r="V49" i="44"/>
  <c r="U49" i="44"/>
  <c r="T49" i="44" s="1"/>
  <c r="AE48" i="44"/>
  <c r="Z48" i="44"/>
  <c r="AC48" i="44" s="1"/>
  <c r="W48" i="44"/>
  <c r="X48" i="44" s="1"/>
  <c r="V48" i="44"/>
  <c r="U48" i="44"/>
  <c r="T48" i="44" s="1"/>
  <c r="AE47" i="44"/>
  <c r="Z47" i="44"/>
  <c r="AC47" i="44" s="1"/>
  <c r="V47" i="44"/>
  <c r="U47" i="44"/>
  <c r="T47" i="44" s="1"/>
  <c r="AE46" i="44"/>
  <c r="Z46" i="44"/>
  <c r="AC46" i="44" s="1"/>
  <c r="W46" i="44"/>
  <c r="X46" i="44" s="1"/>
  <c r="V46" i="44"/>
  <c r="U46" i="44"/>
  <c r="T46" i="44" s="1"/>
  <c r="AE9" i="44"/>
  <c r="AH9" i="44" s="1"/>
  <c r="Z9" i="44"/>
  <c r="AD9" i="44" s="1"/>
  <c r="W9" i="44"/>
  <c r="X9" i="44" s="1"/>
  <c r="V9" i="44"/>
  <c r="U9" i="44"/>
  <c r="T9" i="44" s="1"/>
  <c r="AE8" i="44"/>
  <c r="AH8" i="44" s="1"/>
  <c r="AA8" i="44"/>
  <c r="Z8" i="44"/>
  <c r="AD8" i="44" s="1"/>
  <c r="W8" i="44"/>
  <c r="X8" i="44" s="1"/>
  <c r="V8" i="44"/>
  <c r="U8" i="44"/>
  <c r="AE7" i="44"/>
  <c r="AH7" i="44" s="1"/>
  <c r="AA7" i="44"/>
  <c r="Z7" i="44"/>
  <c r="AD7" i="44" s="1"/>
  <c r="X7" i="44"/>
  <c r="W7" i="44"/>
  <c r="V7" i="44"/>
  <c r="U7" i="44"/>
  <c r="T7" i="44" s="1"/>
  <c r="AE6" i="44"/>
  <c r="AH6" i="44" s="1"/>
  <c r="Z6" i="44"/>
  <c r="AD6" i="44" s="1"/>
  <c r="V6" i="44"/>
  <c r="U6" i="44"/>
  <c r="AE103" i="43"/>
  <c r="AH103" i="43" s="1"/>
  <c r="AA103" i="43"/>
  <c r="Z103" i="43"/>
  <c r="AD103" i="43" s="1"/>
  <c r="X103" i="43"/>
  <c r="W103" i="43"/>
  <c r="V103" i="43"/>
  <c r="U103" i="43"/>
  <c r="T103" i="43" s="1"/>
  <c r="P103" i="43"/>
  <c r="AE102" i="43"/>
  <c r="AH102" i="43" s="1"/>
  <c r="Z102" i="43"/>
  <c r="AD102" i="43" s="1"/>
  <c r="V102" i="43"/>
  <c r="U102" i="43"/>
  <c r="T102" i="43" s="1"/>
  <c r="AE101" i="43"/>
  <c r="AH101" i="43" s="1"/>
  <c r="Z101" i="43"/>
  <c r="AD101" i="43" s="1"/>
  <c r="W101" i="43"/>
  <c r="X101" i="43" s="1"/>
  <c r="V101" i="43"/>
  <c r="U101" i="43"/>
  <c r="T101" i="43" s="1"/>
  <c r="AE100" i="43"/>
  <c r="AH100" i="43" s="1"/>
  <c r="Z100" i="43"/>
  <c r="AD100" i="43" s="1"/>
  <c r="V100" i="43"/>
  <c r="U100" i="43"/>
  <c r="T100" i="43" s="1"/>
  <c r="AE99" i="43"/>
  <c r="AH99" i="43" s="1"/>
  <c r="Z99" i="43"/>
  <c r="AD99" i="43" s="1"/>
  <c r="W99" i="43"/>
  <c r="X99" i="43" s="1"/>
  <c r="V99" i="43"/>
  <c r="U99" i="43"/>
  <c r="T99" i="43" s="1"/>
  <c r="AE98" i="43"/>
  <c r="AH98" i="43" s="1"/>
  <c r="AA98" i="43"/>
  <c r="Z98" i="43"/>
  <c r="AD98" i="43" s="1"/>
  <c r="X98" i="43"/>
  <c r="W98" i="43"/>
  <c r="V98" i="43"/>
  <c r="U98" i="43"/>
  <c r="T98" i="43" s="1"/>
  <c r="AE97" i="43"/>
  <c r="AH97" i="43" s="1"/>
  <c r="Z97" i="43"/>
  <c r="AD97" i="43" s="1"/>
  <c r="W97" i="43"/>
  <c r="X97" i="43" s="1"/>
  <c r="V97" i="43"/>
  <c r="U97" i="43"/>
  <c r="T97" i="43" s="1"/>
  <c r="AE96" i="43"/>
  <c r="AG96" i="43" s="1"/>
  <c r="Z96" i="43"/>
  <c r="AD96" i="43" s="1"/>
  <c r="V96" i="43"/>
  <c r="U96" i="43"/>
  <c r="AE95" i="43"/>
  <c r="AG95" i="43" s="1"/>
  <c r="Z95" i="43"/>
  <c r="AD95" i="43" s="1"/>
  <c r="W95" i="43"/>
  <c r="X95" i="43" s="1"/>
  <c r="V95" i="43"/>
  <c r="U95" i="43"/>
  <c r="T95" i="43" s="1"/>
  <c r="AE94" i="43"/>
  <c r="Z94" i="43"/>
  <c r="AD94" i="43" s="1"/>
  <c r="V94" i="43"/>
  <c r="U94" i="43"/>
  <c r="AE57" i="43"/>
  <c r="AH57" i="43" s="1"/>
  <c r="Z57" i="43"/>
  <c r="AD57" i="43" s="1"/>
  <c r="V57" i="43"/>
  <c r="U57" i="43"/>
  <c r="T57" i="43" s="1"/>
  <c r="AE56" i="43"/>
  <c r="AH56" i="43" s="1"/>
  <c r="Z56" i="43"/>
  <c r="AD56" i="43" s="1"/>
  <c r="V56" i="43"/>
  <c r="U56" i="43"/>
  <c r="T56" i="43" s="1"/>
  <c r="P56" i="43"/>
  <c r="AE55" i="43"/>
  <c r="AH55" i="43" s="1"/>
  <c r="AA55" i="43"/>
  <c r="Z55" i="43"/>
  <c r="AD55" i="43" s="1"/>
  <c r="X55" i="43"/>
  <c r="W55" i="43"/>
  <c r="V55" i="43"/>
  <c r="U55" i="43"/>
  <c r="T55" i="43" s="1"/>
  <c r="P55" i="43"/>
  <c r="AE54" i="43"/>
  <c r="AH54" i="43" s="1"/>
  <c r="Z54" i="43"/>
  <c r="AD54" i="43" s="1"/>
  <c r="V54" i="43"/>
  <c r="U54" i="43"/>
  <c r="T54" i="43" s="1"/>
  <c r="AE53" i="43"/>
  <c r="AH53" i="43" s="1"/>
  <c r="AA53" i="43"/>
  <c r="Z53" i="43"/>
  <c r="AD53" i="43" s="1"/>
  <c r="W53" i="43"/>
  <c r="X53" i="43" s="1"/>
  <c r="V53" i="43"/>
  <c r="U53" i="43"/>
  <c r="T53" i="43" s="1"/>
  <c r="P53" i="43"/>
  <c r="AE52" i="43"/>
  <c r="AH52" i="43" s="1"/>
  <c r="Z52" i="43"/>
  <c r="AD52" i="43" s="1"/>
  <c r="W52" i="43"/>
  <c r="X52" i="43" s="1"/>
  <c r="V52" i="43"/>
  <c r="U52" i="43"/>
  <c r="T52" i="43" s="1"/>
  <c r="AE51" i="43"/>
  <c r="AH51" i="43" s="1"/>
  <c r="Z51" i="43"/>
  <c r="AD51" i="43" s="1"/>
  <c r="V51" i="43"/>
  <c r="U51" i="43"/>
  <c r="T51" i="43" s="1"/>
  <c r="P51" i="43"/>
  <c r="AE50" i="43"/>
  <c r="AH50" i="43" s="1"/>
  <c r="Z50" i="43"/>
  <c r="AD50" i="43" s="1"/>
  <c r="V50" i="43"/>
  <c r="U50" i="43"/>
  <c r="T50" i="43" s="1"/>
  <c r="AE49" i="43"/>
  <c r="AG49" i="43" s="1"/>
  <c r="AA49" i="43"/>
  <c r="Z49" i="43"/>
  <c r="AD49" i="43" s="1"/>
  <c r="W49" i="43"/>
  <c r="X49" i="43" s="1"/>
  <c r="V49" i="43"/>
  <c r="U49" i="43"/>
  <c r="T49" i="43" s="1"/>
  <c r="AE48" i="43"/>
  <c r="AG48" i="43" s="1"/>
  <c r="AA48" i="43"/>
  <c r="Z48" i="43"/>
  <c r="AD48" i="43" s="1"/>
  <c r="X48" i="43"/>
  <c r="W48" i="43"/>
  <c r="V48" i="43"/>
  <c r="U48" i="43"/>
  <c r="T48" i="43" s="1"/>
  <c r="P48" i="43"/>
  <c r="AE47" i="43"/>
  <c r="Z47" i="43"/>
  <c r="AD47" i="43" s="1"/>
  <c r="V47" i="43"/>
  <c r="U47" i="43"/>
  <c r="AE10" i="43"/>
  <c r="AI10" i="43" s="1"/>
  <c r="Z10" i="43"/>
  <c r="AC10" i="43" s="1"/>
  <c r="W10" i="43"/>
  <c r="X10" i="43" s="1"/>
  <c r="V10" i="43"/>
  <c r="U10" i="43"/>
  <c r="T10" i="43" s="1"/>
  <c r="P10" i="43"/>
  <c r="AF9" i="43"/>
  <c r="AE9" i="43"/>
  <c r="AI9" i="43" s="1"/>
  <c r="Z9" i="43"/>
  <c r="AC9" i="43" s="1"/>
  <c r="V9" i="43"/>
  <c r="U9" i="43"/>
  <c r="T9" i="43" s="1"/>
  <c r="R9" i="43"/>
  <c r="AE8" i="43"/>
  <c r="AI8" i="43" s="1"/>
  <c r="Z8" i="43"/>
  <c r="AC8" i="43" s="1"/>
  <c r="W8" i="43"/>
  <c r="X8" i="43" s="1"/>
  <c r="V8" i="43"/>
  <c r="U8" i="43"/>
  <c r="AE7" i="43"/>
  <c r="AI7" i="43" s="1"/>
  <c r="Z7" i="43"/>
  <c r="AC7" i="43" s="1"/>
  <c r="W7" i="43"/>
  <c r="X7" i="43" s="1"/>
  <c r="V7" i="43"/>
  <c r="U7" i="43"/>
  <c r="AE6" i="43"/>
  <c r="AI6" i="43" s="1"/>
  <c r="Z6" i="43"/>
  <c r="AC6" i="43" s="1"/>
  <c r="W6" i="43"/>
  <c r="X6" i="43" s="1"/>
  <c r="V6" i="43"/>
  <c r="U6" i="43"/>
  <c r="AF155" i="8"/>
  <c r="AE155" i="8"/>
  <c r="AI155" i="8" s="1"/>
  <c r="Z155" i="8"/>
  <c r="V155" i="8"/>
  <c r="U155" i="8"/>
  <c r="T155" i="8" s="1"/>
  <c r="R155" i="8"/>
  <c r="AE154" i="8"/>
  <c r="AI154" i="8" s="1"/>
  <c r="Z154" i="8"/>
  <c r="AB154" i="8" s="1"/>
  <c r="V154" i="8"/>
  <c r="U154" i="8"/>
  <c r="T154" i="8" s="1"/>
  <c r="R154" i="8"/>
  <c r="AE153" i="8"/>
  <c r="AI153" i="8" s="1"/>
  <c r="Z153" i="8"/>
  <c r="V153" i="8"/>
  <c r="U153" i="8"/>
  <c r="T153" i="8" s="1"/>
  <c r="R153" i="8"/>
  <c r="AF152" i="8"/>
  <c r="AE152" i="8"/>
  <c r="AI152" i="8" s="1"/>
  <c r="AB152" i="8"/>
  <c r="Z152" i="8"/>
  <c r="W152" i="8"/>
  <c r="X152" i="8" s="1"/>
  <c r="V152" i="8"/>
  <c r="U152" i="8"/>
  <c r="T152" i="8" s="1"/>
  <c r="R152" i="8"/>
  <c r="P152" i="8"/>
  <c r="Q152" i="8" s="1"/>
  <c r="AF151" i="8"/>
  <c r="AE151" i="8"/>
  <c r="AI151" i="8" s="1"/>
  <c r="Z151" i="8"/>
  <c r="V151" i="8"/>
  <c r="U151" i="8"/>
  <c r="T151" i="8" s="1"/>
  <c r="R151" i="8"/>
  <c r="AE150" i="8"/>
  <c r="AI150" i="8" s="1"/>
  <c r="Z150" i="8"/>
  <c r="AB150" i="8" s="1"/>
  <c r="V150" i="8"/>
  <c r="U150" i="8"/>
  <c r="T150" i="8" s="1"/>
  <c r="R150" i="8"/>
  <c r="AE149" i="8"/>
  <c r="Z149" i="8"/>
  <c r="V149" i="8"/>
  <c r="U149" i="8"/>
  <c r="T149" i="8" s="1"/>
  <c r="R149" i="8"/>
  <c r="AE148" i="8"/>
  <c r="AI148" i="8" s="1"/>
  <c r="Z148" i="8"/>
  <c r="AB148" i="8" s="1"/>
  <c r="V148" i="8"/>
  <c r="U148" i="8"/>
  <c r="T148" i="8" s="1"/>
  <c r="R148" i="8"/>
  <c r="AF147" i="8"/>
  <c r="AE147" i="8"/>
  <c r="AI147" i="8" s="1"/>
  <c r="Z147" i="8"/>
  <c r="V147" i="8"/>
  <c r="U147" i="8"/>
  <c r="T147" i="8" s="1"/>
  <c r="R147" i="8"/>
  <c r="AE146" i="8"/>
  <c r="Z146" i="8"/>
  <c r="V146" i="8"/>
  <c r="U146" i="8"/>
  <c r="T146" i="8" s="1"/>
  <c r="R146" i="8"/>
  <c r="AE145" i="8"/>
  <c r="Z145" i="8"/>
  <c r="V145" i="8"/>
  <c r="U145" i="8"/>
  <c r="T145" i="8" s="1"/>
  <c r="R145" i="8"/>
  <c r="AF144" i="8"/>
  <c r="AE144" i="8"/>
  <c r="AI144" i="8" s="1"/>
  <c r="AB144" i="8"/>
  <c r="Z144" i="8"/>
  <c r="W144" i="8"/>
  <c r="X144" i="8" s="1"/>
  <c r="V144" i="8"/>
  <c r="U144" i="8"/>
  <c r="T144" i="8" s="1"/>
  <c r="AE143" i="8"/>
  <c r="AI143" i="8" s="1"/>
  <c r="Z143" i="8"/>
  <c r="V143" i="8"/>
  <c r="U143" i="8"/>
  <c r="T143" i="8" s="1"/>
  <c r="AE142" i="8"/>
  <c r="AH142" i="8" s="1"/>
  <c r="Z142" i="8"/>
  <c r="V142" i="8"/>
  <c r="U142" i="8"/>
  <c r="T142" i="8" s="1"/>
  <c r="AE141" i="8"/>
  <c r="AH141" i="8" s="1"/>
  <c r="Z141" i="8"/>
  <c r="V141" i="8"/>
  <c r="U141" i="8"/>
  <c r="T141" i="8" s="1"/>
  <c r="AE140" i="8"/>
  <c r="AH140" i="8" s="1"/>
  <c r="Z140" i="8"/>
  <c r="V140" i="8"/>
  <c r="U140" i="8"/>
  <c r="T140" i="8" s="1"/>
  <c r="AE139" i="8"/>
  <c r="AH139" i="8" s="1"/>
  <c r="Z139" i="8"/>
  <c r="V139" i="8"/>
  <c r="U139" i="8"/>
  <c r="T139" i="8" s="1"/>
  <c r="AF102" i="8"/>
  <c r="AE102" i="8"/>
  <c r="AI102" i="8" s="1"/>
  <c r="AB102" i="8"/>
  <c r="Z102" i="8"/>
  <c r="W102" i="8"/>
  <c r="X102" i="8" s="1"/>
  <c r="V102" i="8"/>
  <c r="U102" i="8"/>
  <c r="T102" i="8" s="1"/>
  <c r="R102" i="8"/>
  <c r="P102" i="8"/>
  <c r="AE101" i="8"/>
  <c r="AI101" i="8" s="1"/>
  <c r="Z101" i="8"/>
  <c r="V101" i="8"/>
  <c r="U101" i="8"/>
  <c r="T101" i="8" s="1"/>
  <c r="R101" i="8"/>
  <c r="AE100" i="8"/>
  <c r="Z100" i="8"/>
  <c r="V100" i="8"/>
  <c r="U100" i="8"/>
  <c r="T100" i="8" s="1"/>
  <c r="R100" i="8"/>
  <c r="AF99" i="8"/>
  <c r="AE99" i="8"/>
  <c r="AI99" i="8" s="1"/>
  <c r="Z99" i="8"/>
  <c r="V99" i="8"/>
  <c r="U99" i="8"/>
  <c r="R99" i="8"/>
  <c r="AE98" i="8"/>
  <c r="Z98" i="8"/>
  <c r="V98" i="8"/>
  <c r="U98" i="8"/>
  <c r="AH97" i="8"/>
  <c r="AE97" i="8"/>
  <c r="Z97" i="8"/>
  <c r="V97" i="8"/>
  <c r="U97" i="8"/>
  <c r="R97" i="8"/>
  <c r="AF96" i="8"/>
  <c r="AE96" i="8"/>
  <c r="AI96" i="8" s="1"/>
  <c r="AB96" i="8"/>
  <c r="Z96" i="8"/>
  <c r="W96" i="8"/>
  <c r="X96" i="8" s="1"/>
  <c r="V96" i="8"/>
  <c r="U96" i="8"/>
  <c r="T96" i="8" s="1"/>
  <c r="R96" i="8"/>
  <c r="AH95" i="8"/>
  <c r="AE95" i="8"/>
  <c r="Z95" i="8"/>
  <c r="V95" i="8"/>
  <c r="U95" i="8"/>
  <c r="T95" i="8" s="1"/>
  <c r="AE94" i="8"/>
  <c r="Z94" i="8"/>
  <c r="V94" i="8"/>
  <c r="U94" i="8"/>
  <c r="T94" i="8" s="1"/>
  <c r="AE93" i="8"/>
  <c r="AH93" i="8" s="1"/>
  <c r="Z93" i="8"/>
  <c r="V93" i="8"/>
  <c r="U93" i="8"/>
  <c r="T93" i="8" s="1"/>
  <c r="R93" i="8"/>
  <c r="AE92" i="8"/>
  <c r="AI92" i="8" s="1"/>
  <c r="Z92" i="8"/>
  <c r="AB92" i="8" s="1"/>
  <c r="V92" i="8"/>
  <c r="U92" i="8"/>
  <c r="R92" i="8"/>
  <c r="AE91" i="8"/>
  <c r="AH91" i="8" s="1"/>
  <c r="Z91" i="8"/>
  <c r="V91" i="8"/>
  <c r="U91" i="8"/>
  <c r="AE55" i="8"/>
  <c r="Z55" i="8"/>
  <c r="AC55" i="8" s="1"/>
  <c r="W55" i="8"/>
  <c r="X55" i="8" s="1"/>
  <c r="V55" i="8"/>
  <c r="U55" i="8"/>
  <c r="T55" i="8" s="1"/>
  <c r="P55" i="8"/>
  <c r="AF54" i="8"/>
  <c r="AE54" i="8"/>
  <c r="AI54" i="8" s="1"/>
  <c r="Z54" i="8"/>
  <c r="V54" i="8"/>
  <c r="U54" i="8"/>
  <c r="AE13" i="8"/>
  <c r="Z13" i="8"/>
  <c r="AC13" i="8" s="1"/>
  <c r="W13" i="8"/>
  <c r="X13" i="8" s="1"/>
  <c r="V13" i="8"/>
  <c r="U13" i="8"/>
  <c r="T13" i="8" s="1"/>
  <c r="P13" i="8"/>
  <c r="AF12" i="8"/>
  <c r="AE12" i="8"/>
  <c r="AI12" i="8" s="1"/>
  <c r="Z12" i="8"/>
  <c r="V12" i="8"/>
  <c r="U12" i="8"/>
  <c r="T12" i="8" s="1"/>
  <c r="R12" i="8"/>
  <c r="AE11" i="8"/>
  <c r="AH11" i="8" s="1"/>
  <c r="Z11" i="8"/>
  <c r="AC11" i="8" s="1"/>
  <c r="V11" i="8"/>
  <c r="U11" i="8"/>
  <c r="AF10" i="8"/>
  <c r="AE10" i="8"/>
  <c r="AI10" i="8" s="1"/>
  <c r="Z10" i="8"/>
  <c r="V10" i="8"/>
  <c r="U10" i="8"/>
  <c r="T10" i="8" s="1"/>
  <c r="R10" i="8"/>
  <c r="AE9" i="8"/>
  <c r="Z9" i="8"/>
  <c r="AC9" i="8" s="1"/>
  <c r="W9" i="8"/>
  <c r="X9" i="8" s="1"/>
  <c r="V9" i="8"/>
  <c r="U9" i="8"/>
  <c r="AE8" i="8"/>
  <c r="Z8" i="8"/>
  <c r="AC8" i="8" s="1"/>
  <c r="V8" i="8"/>
  <c r="U8" i="8"/>
  <c r="T8" i="8" s="1"/>
  <c r="AF7" i="8"/>
  <c r="AE7" i="8"/>
  <c r="AI7" i="8" s="1"/>
  <c r="Z7" i="8"/>
  <c r="V7" i="8"/>
  <c r="U7" i="8"/>
  <c r="AE6" i="8"/>
  <c r="AH6" i="8" s="1"/>
  <c r="Z6" i="8"/>
  <c r="AC6" i="8" s="1"/>
  <c r="W6" i="8"/>
  <c r="X6" i="8" s="1"/>
  <c r="V6" i="8"/>
  <c r="U6" i="8"/>
  <c r="AE125" i="48"/>
  <c r="AH125" i="48" s="1"/>
  <c r="AA125" i="48"/>
  <c r="Z125" i="48"/>
  <c r="AD125" i="48" s="1"/>
  <c r="X125" i="48"/>
  <c r="W125" i="48"/>
  <c r="V125" i="48"/>
  <c r="U125" i="48"/>
  <c r="T125" i="48" s="1"/>
  <c r="AE124" i="48"/>
  <c r="AH124" i="48" s="1"/>
  <c r="AA124" i="48"/>
  <c r="Z124" i="48"/>
  <c r="AD124" i="48" s="1"/>
  <c r="X124" i="48"/>
  <c r="W124" i="48"/>
  <c r="V124" i="48"/>
  <c r="U124" i="48"/>
  <c r="T124" i="48" s="1"/>
  <c r="P124" i="48"/>
  <c r="AE123" i="48"/>
  <c r="AH123" i="48" s="1"/>
  <c r="Z123" i="48"/>
  <c r="AD123" i="48" s="1"/>
  <c r="W123" i="48"/>
  <c r="X123" i="48" s="1"/>
  <c r="V123" i="48"/>
  <c r="U123" i="48"/>
  <c r="T123" i="48" s="1"/>
  <c r="AE103" i="48"/>
  <c r="AI103" i="48" s="1"/>
  <c r="Z103" i="48"/>
  <c r="AC103" i="48" s="1"/>
  <c r="W103" i="48"/>
  <c r="X103" i="48" s="1"/>
  <c r="V103" i="48"/>
  <c r="U103" i="48"/>
  <c r="T103" i="48" s="1"/>
  <c r="R103" i="48"/>
  <c r="AE102" i="48"/>
  <c r="AI102" i="48" s="1"/>
  <c r="Z102" i="48"/>
  <c r="AC102" i="48" s="1"/>
  <c r="W102" i="48"/>
  <c r="X102" i="48" s="1"/>
  <c r="V102" i="48"/>
  <c r="U102" i="48"/>
  <c r="T102" i="48" s="1"/>
  <c r="R102" i="48"/>
  <c r="AE101" i="48"/>
  <c r="AI101" i="48" s="1"/>
  <c r="Z101" i="48"/>
  <c r="AC101" i="48" s="1"/>
  <c r="W101" i="48"/>
  <c r="X101" i="48" s="1"/>
  <c r="V101" i="48"/>
  <c r="U101" i="48"/>
  <c r="T101" i="48" s="1"/>
  <c r="R101" i="48"/>
  <c r="AE81" i="48"/>
  <c r="AI81" i="48" s="1"/>
  <c r="Z81" i="48"/>
  <c r="AC81" i="48" s="1"/>
  <c r="W81" i="48"/>
  <c r="X81" i="48" s="1"/>
  <c r="V81" i="48"/>
  <c r="U81" i="48"/>
  <c r="T81" i="48" s="1"/>
  <c r="R81" i="48"/>
  <c r="P81" i="48"/>
  <c r="Q81" i="48" s="1"/>
  <c r="AF80" i="48"/>
  <c r="AE80" i="48"/>
  <c r="AI80" i="48" s="1"/>
  <c r="Z80" i="48"/>
  <c r="AC80" i="48" s="1"/>
  <c r="V80" i="48"/>
  <c r="U80" i="48"/>
  <c r="T80" i="48" s="1"/>
  <c r="R80" i="48"/>
  <c r="AF79" i="48"/>
  <c r="AE79" i="48"/>
  <c r="AI79" i="48" s="1"/>
  <c r="Z79" i="48"/>
  <c r="AC79" i="48" s="1"/>
  <c r="V79" i="48"/>
  <c r="U79" i="48"/>
  <c r="T79" i="48" s="1"/>
  <c r="R79" i="48"/>
  <c r="AF78" i="48"/>
  <c r="AE78" i="48"/>
  <c r="AI78" i="48" s="1"/>
  <c r="Z78" i="48"/>
  <c r="AC78" i="48" s="1"/>
  <c r="V78" i="48"/>
  <c r="U78" i="48"/>
  <c r="T78" i="48" s="1"/>
  <c r="R78" i="48"/>
  <c r="AF77" i="48"/>
  <c r="AE77" i="48"/>
  <c r="AI77" i="48" s="1"/>
  <c r="Z77" i="48"/>
  <c r="AC77" i="48" s="1"/>
  <c r="V77" i="48"/>
  <c r="U77" i="48"/>
  <c r="T77" i="48" s="1"/>
  <c r="R77" i="48"/>
  <c r="AF76" i="48"/>
  <c r="AE76" i="48"/>
  <c r="AI76" i="48" s="1"/>
  <c r="Z76" i="48"/>
  <c r="AC76" i="48" s="1"/>
  <c r="V76" i="48"/>
  <c r="U76" i="48"/>
  <c r="T76" i="48" s="1"/>
  <c r="R76" i="48"/>
  <c r="R86" i="48" s="1"/>
  <c r="AE56" i="48"/>
  <c r="AH56" i="48" s="1"/>
  <c r="AA56" i="48"/>
  <c r="Z56" i="48"/>
  <c r="AD56" i="48" s="1"/>
  <c r="X56" i="48"/>
  <c r="W56" i="48"/>
  <c r="V56" i="48"/>
  <c r="U56" i="48"/>
  <c r="T56" i="48" s="1"/>
  <c r="AE55" i="48"/>
  <c r="AH55" i="48" s="1"/>
  <c r="AA55" i="48"/>
  <c r="Z55" i="48"/>
  <c r="AD55" i="48" s="1"/>
  <c r="X55" i="48"/>
  <c r="W55" i="48"/>
  <c r="V55" i="48"/>
  <c r="U55" i="48"/>
  <c r="T55" i="48" s="1"/>
  <c r="P55" i="48"/>
  <c r="AE54" i="48"/>
  <c r="AH54" i="48" s="1"/>
  <c r="Z54" i="48"/>
  <c r="AD54" i="48" s="1"/>
  <c r="W54" i="48"/>
  <c r="X54" i="48" s="1"/>
  <c r="V54" i="48"/>
  <c r="U54" i="48"/>
  <c r="T54" i="48" s="1"/>
  <c r="AE53" i="48"/>
  <c r="AH53" i="48" s="1"/>
  <c r="Z53" i="48"/>
  <c r="AD53" i="48" s="1"/>
  <c r="W53" i="48"/>
  <c r="X53" i="48" s="1"/>
  <c r="V53" i="48"/>
  <c r="U53" i="48"/>
  <c r="T53" i="48" s="1"/>
  <c r="AE33" i="48"/>
  <c r="AH33" i="48" s="1"/>
  <c r="AA33" i="48"/>
  <c r="Z33" i="48"/>
  <c r="AD33" i="48" s="1"/>
  <c r="X33" i="48"/>
  <c r="W33" i="48"/>
  <c r="V33" i="48"/>
  <c r="U33" i="48"/>
  <c r="T33" i="48" s="1"/>
  <c r="AE32" i="48"/>
  <c r="AH32" i="48" s="1"/>
  <c r="AA32" i="48"/>
  <c r="Z32" i="48"/>
  <c r="AD32" i="48" s="1"/>
  <c r="X32" i="48"/>
  <c r="W32" i="48"/>
  <c r="V32" i="48"/>
  <c r="U32" i="48"/>
  <c r="T32" i="48" s="1"/>
  <c r="AE31" i="48"/>
  <c r="AH31" i="48" s="1"/>
  <c r="AA31" i="48"/>
  <c r="Z31" i="48"/>
  <c r="AD31" i="48" s="1"/>
  <c r="X31" i="48"/>
  <c r="W31" i="48"/>
  <c r="V31" i="48"/>
  <c r="U31" i="48"/>
  <c r="T31" i="48" s="1"/>
  <c r="AE30" i="48"/>
  <c r="AH30" i="48" s="1"/>
  <c r="AA30" i="48"/>
  <c r="Z30" i="48"/>
  <c r="AD30" i="48" s="1"/>
  <c r="X30" i="48"/>
  <c r="W30" i="48"/>
  <c r="V30" i="48"/>
  <c r="U30" i="48"/>
  <c r="T30" i="48" s="1"/>
  <c r="P30" i="48"/>
  <c r="AE29" i="48"/>
  <c r="AH29" i="48" s="1"/>
  <c r="Z29" i="48"/>
  <c r="AD29" i="48" s="1"/>
  <c r="W29" i="48"/>
  <c r="X29" i="48" s="1"/>
  <c r="V29" i="48"/>
  <c r="U29" i="48"/>
  <c r="T29" i="48" s="1"/>
  <c r="AE9" i="48"/>
  <c r="AI9" i="48" s="1"/>
  <c r="Z9" i="48"/>
  <c r="AC9" i="48" s="1"/>
  <c r="W9" i="48"/>
  <c r="X9" i="48" s="1"/>
  <c r="V9" i="48"/>
  <c r="U9" i="48"/>
  <c r="T9" i="48" s="1"/>
  <c r="P9" i="48"/>
  <c r="AF8" i="48"/>
  <c r="AE8" i="48"/>
  <c r="AI8" i="48" s="1"/>
  <c r="Z8" i="48"/>
  <c r="AC8" i="48" s="1"/>
  <c r="V8" i="48"/>
  <c r="U8" i="48"/>
  <c r="T8" i="48" s="1"/>
  <c r="R8" i="48"/>
  <c r="AF7" i="48"/>
  <c r="AE7" i="48"/>
  <c r="AI7" i="48" s="1"/>
  <c r="Z7" i="48"/>
  <c r="AC7" i="48" s="1"/>
  <c r="V7" i="48"/>
  <c r="U7" i="48"/>
  <c r="T7" i="48" s="1"/>
  <c r="R7" i="48"/>
  <c r="AF6" i="48"/>
  <c r="AE6" i="48"/>
  <c r="AI6" i="48" s="1"/>
  <c r="Z6" i="48"/>
  <c r="AC6" i="48" s="1"/>
  <c r="V6" i="48"/>
  <c r="U6" i="48"/>
  <c r="T6" i="48" s="1"/>
  <c r="R6" i="48"/>
  <c r="AE30" i="47"/>
  <c r="AG30" i="47" s="1"/>
  <c r="AA30" i="47"/>
  <c r="Z30" i="47"/>
  <c r="AD30" i="47" s="1"/>
  <c r="X30" i="47"/>
  <c r="W30" i="47"/>
  <c r="V30" i="47"/>
  <c r="U30" i="47"/>
  <c r="T30" i="47" s="1"/>
  <c r="P30" i="47"/>
  <c r="AE29" i="47"/>
  <c r="Z29" i="47"/>
  <c r="AD29" i="47" s="1"/>
  <c r="W29" i="47"/>
  <c r="X29" i="47" s="1"/>
  <c r="V29" i="47"/>
  <c r="U29" i="47"/>
  <c r="T29" i="47" s="1"/>
  <c r="AG28" i="47"/>
  <c r="AE28" i="47"/>
  <c r="Z28" i="47"/>
  <c r="AD28" i="47" s="1"/>
  <c r="W28" i="47"/>
  <c r="X28" i="47" s="1"/>
  <c r="V28" i="47"/>
  <c r="U28" i="47"/>
  <c r="T28" i="47" s="1"/>
  <c r="AE27" i="47"/>
  <c r="AA27" i="47"/>
  <c r="Z27" i="47"/>
  <c r="AD27" i="47" s="1"/>
  <c r="X27" i="47"/>
  <c r="W27" i="47"/>
  <c r="V27" i="47"/>
  <c r="U27" i="47"/>
  <c r="T27" i="47" s="1"/>
  <c r="P27" i="47"/>
  <c r="AE26" i="47"/>
  <c r="AG26" i="47" s="1"/>
  <c r="AA26" i="47"/>
  <c r="Z26" i="47"/>
  <c r="AD26" i="47" s="1"/>
  <c r="X26" i="47"/>
  <c r="W26" i="47"/>
  <c r="V26" i="47"/>
  <c r="U26" i="47"/>
  <c r="T26" i="47" s="1"/>
  <c r="P26" i="47"/>
  <c r="AE25" i="47"/>
  <c r="Z25" i="47"/>
  <c r="AD25" i="47" s="1"/>
  <c r="W25" i="47"/>
  <c r="X25" i="47" s="1"/>
  <c r="V25" i="47"/>
  <c r="U25" i="47"/>
  <c r="T25" i="47" s="1"/>
  <c r="AG24" i="47"/>
  <c r="AE24" i="47"/>
  <c r="Z24" i="47"/>
  <c r="AD24" i="47" s="1"/>
  <c r="W24" i="47"/>
  <c r="X24" i="47" s="1"/>
  <c r="V24" i="47"/>
  <c r="U24" i="47"/>
  <c r="T24" i="47" s="1"/>
  <c r="AE23" i="47"/>
  <c r="AG23" i="47" s="1"/>
  <c r="AA23" i="47"/>
  <c r="Z23" i="47"/>
  <c r="AD23" i="47" s="1"/>
  <c r="X23" i="47"/>
  <c r="W23" i="47"/>
  <c r="V23" i="47"/>
  <c r="U23" i="47"/>
  <c r="T23" i="47" s="1"/>
  <c r="P23" i="47"/>
  <c r="AE22" i="47"/>
  <c r="Z22" i="47"/>
  <c r="AD22" i="47" s="1"/>
  <c r="W22" i="47"/>
  <c r="X22" i="47" s="1"/>
  <c r="V22" i="47"/>
  <c r="U22" i="47"/>
  <c r="T22" i="47" s="1"/>
  <c r="AG21" i="47"/>
  <c r="AE21" i="47"/>
  <c r="Z21" i="47"/>
  <c r="AD21" i="47" s="1"/>
  <c r="W21" i="47"/>
  <c r="X21" i="47" s="1"/>
  <c r="V21" i="47"/>
  <c r="U21" i="47"/>
  <c r="T21" i="47" s="1"/>
  <c r="AE20" i="47"/>
  <c r="AA20" i="47"/>
  <c r="Z20" i="47"/>
  <c r="AD20" i="47" s="1"/>
  <c r="X20" i="47"/>
  <c r="W20" i="47"/>
  <c r="V20" i="47"/>
  <c r="U20" i="47"/>
  <c r="T20" i="47" s="1"/>
  <c r="AE19" i="47"/>
  <c r="AA19" i="47"/>
  <c r="Z19" i="47"/>
  <c r="AD19" i="47" s="1"/>
  <c r="X19" i="47"/>
  <c r="W19" i="47"/>
  <c r="V19" i="47"/>
  <c r="U19" i="47"/>
  <c r="T19" i="47" s="1"/>
  <c r="AE18" i="47"/>
  <c r="AA18" i="47"/>
  <c r="Z18" i="47"/>
  <c r="AD18" i="47" s="1"/>
  <c r="X18" i="47"/>
  <c r="W18" i="47"/>
  <c r="V18" i="47"/>
  <c r="U18" i="47"/>
  <c r="T18" i="47" s="1"/>
  <c r="P18" i="47"/>
  <c r="AE17" i="47"/>
  <c r="AG17" i="47" s="1"/>
  <c r="AA17" i="47"/>
  <c r="Z17" i="47"/>
  <c r="AD17" i="47" s="1"/>
  <c r="X17" i="47"/>
  <c r="W17" i="47"/>
  <c r="V17" i="47"/>
  <c r="U17" i="47"/>
  <c r="T17" i="47" s="1"/>
  <c r="AG16" i="47"/>
  <c r="AE16" i="47"/>
  <c r="Z16" i="47"/>
  <c r="AD16" i="47" s="1"/>
  <c r="W16" i="47"/>
  <c r="X16" i="47" s="1"/>
  <c r="V16" i="47"/>
  <c r="U16" i="47"/>
  <c r="T16" i="47" s="1"/>
  <c r="AE15" i="47"/>
  <c r="AG15" i="47" s="1"/>
  <c r="AA15" i="47"/>
  <c r="Z15" i="47"/>
  <c r="AD15" i="47" s="1"/>
  <c r="X15" i="47"/>
  <c r="W15" i="47"/>
  <c r="V15" i="47"/>
  <c r="U15" i="47"/>
  <c r="T15" i="47" s="1"/>
  <c r="AG14" i="47"/>
  <c r="AE14" i="47"/>
  <c r="Z14" i="47"/>
  <c r="AD14" i="47" s="1"/>
  <c r="W14" i="47"/>
  <c r="X14" i="47" s="1"/>
  <c r="V14" i="47"/>
  <c r="U14" i="47"/>
  <c r="T14" i="47" s="1"/>
  <c r="AE13" i="47"/>
  <c r="AG13" i="47" s="1"/>
  <c r="AA13" i="47"/>
  <c r="Z13" i="47"/>
  <c r="AD13" i="47" s="1"/>
  <c r="X13" i="47"/>
  <c r="W13" i="47"/>
  <c r="V13" i="47"/>
  <c r="U13" i="47"/>
  <c r="T13" i="47" s="1"/>
  <c r="AG12" i="47"/>
  <c r="AE12" i="47"/>
  <c r="Z12" i="47"/>
  <c r="AD12" i="47" s="1"/>
  <c r="W12" i="47"/>
  <c r="X12" i="47" s="1"/>
  <c r="V12" i="47"/>
  <c r="U12" i="47"/>
  <c r="T12" i="47" s="1"/>
  <c r="AE11" i="47"/>
  <c r="AG11" i="47" s="1"/>
  <c r="AA11" i="47"/>
  <c r="Z11" i="47"/>
  <c r="AD11" i="47" s="1"/>
  <c r="X11" i="47"/>
  <c r="W11" i="47"/>
  <c r="V11" i="47"/>
  <c r="U11" i="47"/>
  <c r="T11" i="47" s="1"/>
  <c r="P11" i="47"/>
  <c r="AE10" i="47"/>
  <c r="Z10" i="47"/>
  <c r="AD10" i="47" s="1"/>
  <c r="W10" i="47"/>
  <c r="X10" i="47" s="1"/>
  <c r="V10" i="47"/>
  <c r="U10" i="47"/>
  <c r="T10" i="47" s="1"/>
  <c r="AG9" i="47"/>
  <c r="AE9" i="47"/>
  <c r="Z9" i="47"/>
  <c r="AD9" i="47" s="1"/>
  <c r="W9" i="47"/>
  <c r="X9" i="47" s="1"/>
  <c r="V9" i="47"/>
  <c r="U9" i="47"/>
  <c r="T9" i="47" s="1"/>
  <c r="AE8" i="47"/>
  <c r="AA8" i="47"/>
  <c r="Z8" i="47"/>
  <c r="AD8" i="47" s="1"/>
  <c r="X8" i="47"/>
  <c r="W8" i="47"/>
  <c r="V8" i="47"/>
  <c r="U8" i="47"/>
  <c r="T8" i="47" s="1"/>
  <c r="AE7" i="47"/>
  <c r="AA7" i="47"/>
  <c r="Z7" i="47"/>
  <c r="AD7" i="47" s="1"/>
  <c r="X7" i="47"/>
  <c r="W7" i="47"/>
  <c r="V7" i="47"/>
  <c r="U7" i="47"/>
  <c r="T7" i="47" s="1"/>
  <c r="P7" i="47"/>
  <c r="AA2" i="2"/>
  <c r="V6" i="47"/>
  <c r="U6" i="47"/>
  <c r="B66" i="47"/>
  <c r="B65" i="47"/>
  <c r="B64" i="47"/>
  <c r="W47" i="44" l="1"/>
  <c r="X47" i="44" s="1"/>
  <c r="W49" i="44"/>
  <c r="X49" i="44" s="1"/>
  <c r="W51" i="44"/>
  <c r="X51" i="44" s="1"/>
  <c r="W120" i="45"/>
  <c r="X120" i="45" s="1"/>
  <c r="AA121" i="45"/>
  <c r="P127" i="45"/>
  <c r="AA127" i="45"/>
  <c r="W128" i="45"/>
  <c r="X128" i="45" s="1"/>
  <c r="W135" i="45"/>
  <c r="X135" i="45" s="1"/>
  <c r="W137" i="45"/>
  <c r="X137" i="45" s="1"/>
  <c r="W141" i="45"/>
  <c r="X141" i="45" s="1"/>
  <c r="W145" i="45"/>
  <c r="X145" i="45" s="1"/>
  <c r="W149" i="45"/>
  <c r="X149" i="45" s="1"/>
  <c r="W151" i="45"/>
  <c r="X151" i="45" s="1"/>
  <c r="AA6" i="45"/>
  <c r="W7" i="45"/>
  <c r="X7" i="45" s="1"/>
  <c r="AA8" i="45"/>
  <c r="W9" i="45"/>
  <c r="X9" i="45" s="1"/>
  <c r="W12" i="45"/>
  <c r="X12" i="45" s="1"/>
  <c r="AA13" i="45"/>
  <c r="W14" i="45"/>
  <c r="X14" i="45" s="1"/>
  <c r="W17" i="45"/>
  <c r="X17" i="45" s="1"/>
  <c r="W24" i="45"/>
  <c r="X24" i="45" s="1"/>
  <c r="W27" i="45"/>
  <c r="X27" i="45" s="1"/>
  <c r="P28" i="45"/>
  <c r="AA28" i="45"/>
  <c r="P29" i="45"/>
  <c r="AA29" i="45"/>
  <c r="W30" i="45"/>
  <c r="X30" i="45" s="1"/>
  <c r="P31" i="45"/>
  <c r="AA31" i="45"/>
  <c r="W32" i="45"/>
  <c r="X32" i="45" s="1"/>
  <c r="P33" i="45"/>
  <c r="AA33" i="45"/>
  <c r="W34" i="45"/>
  <c r="X34" i="45" s="1"/>
  <c r="P35" i="45"/>
  <c r="AA35" i="45"/>
  <c r="W36" i="45"/>
  <c r="X36" i="45" s="1"/>
  <c r="P37" i="45"/>
  <c r="AA37" i="45"/>
  <c r="W38" i="45"/>
  <c r="X38" i="45" s="1"/>
  <c r="AD39" i="45"/>
  <c r="AA39" i="45"/>
  <c r="AC40" i="45"/>
  <c r="W40" i="45"/>
  <c r="X40" i="45" s="1"/>
  <c r="AD43" i="45"/>
  <c r="AA43" i="45"/>
  <c r="P43" i="45"/>
  <c r="AW46" i="49"/>
  <c r="AY46" i="49"/>
  <c r="AW34" i="50"/>
  <c r="AY34" i="50"/>
  <c r="AD41" i="45"/>
  <c r="AA41" i="45"/>
  <c r="P41" i="45"/>
  <c r="AC42" i="45"/>
  <c r="W42" i="45"/>
  <c r="X42" i="45" s="1"/>
  <c r="AZ45" i="49"/>
  <c r="O99" i="45" s="1"/>
  <c r="AZ46" i="49"/>
  <c r="O100" i="45" s="1"/>
  <c r="AV46" i="49"/>
  <c r="AX46" i="49"/>
  <c r="AZ33" i="50"/>
  <c r="O107" i="45" s="1"/>
  <c r="AZ34" i="50"/>
  <c r="O108" i="45" s="1"/>
  <c r="AV34" i="50"/>
  <c r="AX34" i="50"/>
  <c r="W51" i="45"/>
  <c r="X51" i="45" s="1"/>
  <c r="W54" i="45"/>
  <c r="X54" i="45" s="1"/>
  <c r="P55" i="45"/>
  <c r="AA55" i="45"/>
  <c r="P56" i="45"/>
  <c r="AA56" i="45"/>
  <c r="W57" i="45"/>
  <c r="X57" i="45" s="1"/>
  <c r="W60" i="45"/>
  <c r="X60" i="45" s="1"/>
  <c r="W67" i="45"/>
  <c r="X67" i="45" s="1"/>
  <c r="W70" i="45"/>
  <c r="X70" i="45" s="1"/>
  <c r="P71" i="45"/>
  <c r="AA71" i="45"/>
  <c r="P72" i="45"/>
  <c r="AA72" i="45"/>
  <c r="AC8" i="46"/>
  <c r="AC10" i="46"/>
  <c r="AC11" i="46"/>
  <c r="AC6" i="46"/>
  <c r="AC7" i="46"/>
  <c r="P8" i="46"/>
  <c r="AA8" i="46"/>
  <c r="AC9" i="46"/>
  <c r="AA10" i="46"/>
  <c r="P11" i="46"/>
  <c r="AA11" i="46"/>
  <c r="AA135" i="44"/>
  <c r="W137" i="44"/>
  <c r="X137" i="44" s="1"/>
  <c r="AF137" i="44"/>
  <c r="AF144" i="44"/>
  <c r="AA88" i="44"/>
  <c r="W89" i="44"/>
  <c r="X89" i="44" s="1"/>
  <c r="W90" i="44"/>
  <c r="X90" i="44" s="1"/>
  <c r="P92" i="44"/>
  <c r="AA92" i="44"/>
  <c r="W93" i="44"/>
  <c r="X93" i="44" s="1"/>
  <c r="W96" i="44"/>
  <c r="X96" i="44" s="1"/>
  <c r="W6" i="44"/>
  <c r="X6" i="44" s="1"/>
  <c r="AA6" i="44"/>
  <c r="AA9" i="44"/>
  <c r="AH145" i="43"/>
  <c r="AH146" i="43"/>
  <c r="AF147" i="43"/>
  <c r="W148" i="43"/>
  <c r="X148" i="43" s="1"/>
  <c r="AF148" i="43"/>
  <c r="AH149" i="43"/>
  <c r="AH150" i="43"/>
  <c r="AF151" i="43"/>
  <c r="AC140" i="43"/>
  <c r="AC141" i="43"/>
  <c r="AC142" i="43"/>
  <c r="AC143" i="43"/>
  <c r="AH144" i="43"/>
  <c r="AF145" i="43"/>
  <c r="P146" i="43"/>
  <c r="W146" i="43"/>
  <c r="X146" i="43" s="1"/>
  <c r="AF146" i="43"/>
  <c r="AH147" i="43"/>
  <c r="AH148" i="43"/>
  <c r="AF149" i="43"/>
  <c r="W150" i="43"/>
  <c r="X150" i="43" s="1"/>
  <c r="AF150" i="43"/>
  <c r="AH151" i="43"/>
  <c r="P95" i="43"/>
  <c r="AA95" i="43"/>
  <c r="AA97" i="43"/>
  <c r="P101" i="43"/>
  <c r="AA101" i="43"/>
  <c r="P52" i="43"/>
  <c r="AA52" i="43"/>
  <c r="W56" i="43"/>
  <c r="X56" i="43" s="1"/>
  <c r="AA56" i="43"/>
  <c r="AH6" i="43"/>
  <c r="AH7" i="43"/>
  <c r="AH8" i="43"/>
  <c r="AH10" i="43"/>
  <c r="R6" i="43"/>
  <c r="AF6" i="43"/>
  <c r="R7" i="43"/>
  <c r="AF7" i="43"/>
  <c r="R8" i="43"/>
  <c r="AF8" i="43"/>
  <c r="P9" i="43"/>
  <c r="Q9" i="43" s="1"/>
  <c r="W9" i="43"/>
  <c r="X9" i="43" s="1"/>
  <c r="AH9" i="43"/>
  <c r="R10" i="43"/>
  <c r="AF10" i="43"/>
  <c r="C15" i="51"/>
  <c r="P148" i="8"/>
  <c r="Q148" i="8" s="1"/>
  <c r="W148" i="8"/>
  <c r="X148" i="8" s="1"/>
  <c r="AF148" i="8"/>
  <c r="W92" i="8"/>
  <c r="X92" i="8" s="1"/>
  <c r="AF92" i="8"/>
  <c r="AF101" i="8"/>
  <c r="R85" i="8"/>
  <c r="AH51" i="8"/>
  <c r="AF51" i="8"/>
  <c r="AD51" i="8"/>
  <c r="AI50" i="8"/>
  <c r="W8" i="8"/>
  <c r="X8" i="8" s="1"/>
  <c r="AZ41" i="49"/>
  <c r="O140" i="48" s="1"/>
  <c r="AZ42" i="49"/>
  <c r="O141" i="48" s="1"/>
  <c r="AV42" i="49"/>
  <c r="AX42" i="49"/>
  <c r="AW42" i="49"/>
  <c r="AY42" i="49"/>
  <c r="AC123" i="48"/>
  <c r="AA123" i="48"/>
  <c r="AC124" i="48"/>
  <c r="AC125" i="48"/>
  <c r="AW40" i="49"/>
  <c r="AY40" i="49"/>
  <c r="AZ39" i="49"/>
  <c r="O118" i="48" s="1"/>
  <c r="AZ40" i="49"/>
  <c r="O119" i="48" s="1"/>
  <c r="AV40" i="49"/>
  <c r="AX40" i="49"/>
  <c r="AH101" i="48"/>
  <c r="AH102" i="48"/>
  <c r="AH103" i="48"/>
  <c r="AF101" i="48"/>
  <c r="AF102" i="48"/>
  <c r="AF103" i="48"/>
  <c r="AW38" i="49"/>
  <c r="AY38" i="49"/>
  <c r="AZ37" i="49"/>
  <c r="O96" i="48" s="1"/>
  <c r="AZ38" i="49"/>
  <c r="O97" i="48" s="1"/>
  <c r="AV38" i="49"/>
  <c r="AX38" i="49"/>
  <c r="AH81" i="48"/>
  <c r="R85" i="48"/>
  <c r="R87" i="48"/>
  <c r="R92" i="48"/>
  <c r="R93" i="48"/>
  <c r="R94" i="48"/>
  <c r="R95" i="48"/>
  <c r="W76" i="48"/>
  <c r="X76" i="48" s="1"/>
  <c r="AH76" i="48"/>
  <c r="W77" i="48"/>
  <c r="X77" i="48" s="1"/>
  <c r="AH77" i="48"/>
  <c r="W78" i="48"/>
  <c r="X78" i="48" s="1"/>
  <c r="AH78" i="48"/>
  <c r="W79" i="48"/>
  <c r="X79" i="48" s="1"/>
  <c r="AH79" i="48"/>
  <c r="W80" i="48"/>
  <c r="X80" i="48" s="1"/>
  <c r="AH80" i="48"/>
  <c r="AF81" i="48"/>
  <c r="R84" i="48"/>
  <c r="AW36" i="49"/>
  <c r="AY36" i="49"/>
  <c r="AZ35" i="49"/>
  <c r="O71" i="48" s="1"/>
  <c r="AZ36" i="49"/>
  <c r="O72" i="48" s="1"/>
  <c r="AV36" i="49"/>
  <c r="AX36" i="49"/>
  <c r="P53" i="48"/>
  <c r="AA53" i="48"/>
  <c r="AA54" i="48"/>
  <c r="AC55" i="48"/>
  <c r="AC56" i="48"/>
  <c r="AC53" i="48"/>
  <c r="AC54" i="48"/>
  <c r="AW34" i="49"/>
  <c r="AY34" i="49"/>
  <c r="AZ33" i="49"/>
  <c r="O48" i="48" s="1"/>
  <c r="AZ34" i="49"/>
  <c r="O49" i="48" s="1"/>
  <c r="AV34" i="49"/>
  <c r="AX34" i="49"/>
  <c r="AA29" i="48"/>
  <c r="AC30" i="48"/>
  <c r="AC31" i="48"/>
  <c r="AC32" i="48"/>
  <c r="AC33" i="48"/>
  <c r="AV33" i="19"/>
  <c r="AX33" i="19"/>
  <c r="AC29" i="48"/>
  <c r="AW33" i="19"/>
  <c r="AZ32" i="49"/>
  <c r="O25" i="48" s="1"/>
  <c r="AV32" i="49"/>
  <c r="AZ31" i="49"/>
  <c r="O24" i="48" s="1"/>
  <c r="AX32" i="49"/>
  <c r="AW32" i="49"/>
  <c r="AY32" i="49"/>
  <c r="AH9" i="48"/>
  <c r="W6" i="48"/>
  <c r="X6" i="48" s="1"/>
  <c r="AH6" i="48"/>
  <c r="W7" i="48"/>
  <c r="X7" i="48" s="1"/>
  <c r="AH7" i="48"/>
  <c r="W8" i="48"/>
  <c r="X8" i="48" s="1"/>
  <c r="AH8" i="48"/>
  <c r="R9" i="48"/>
  <c r="Q9" i="48" s="1"/>
  <c r="AF9" i="48"/>
  <c r="AC9" i="47"/>
  <c r="AC10" i="47"/>
  <c r="AC12" i="47"/>
  <c r="AC14" i="47"/>
  <c r="AC16" i="47"/>
  <c r="AC21" i="47"/>
  <c r="AC22" i="47"/>
  <c r="AC24" i="47"/>
  <c r="AC25" i="47"/>
  <c r="AC28" i="47"/>
  <c r="AC29" i="47"/>
  <c r="AC7" i="47"/>
  <c r="AC8" i="47"/>
  <c r="P9" i="47"/>
  <c r="AA9" i="47"/>
  <c r="P10" i="47"/>
  <c r="AA10" i="47"/>
  <c r="AC11" i="47"/>
  <c r="AA12" i="47"/>
  <c r="AC13" i="47"/>
  <c r="AA14" i="47"/>
  <c r="AC15" i="47"/>
  <c r="AA16" i="47"/>
  <c r="AC17" i="47"/>
  <c r="AC18" i="47"/>
  <c r="AC19" i="47"/>
  <c r="AC20" i="47"/>
  <c r="P21" i="47"/>
  <c r="AA21" i="47"/>
  <c r="P22" i="47"/>
  <c r="AA22" i="47"/>
  <c r="AC23" i="47"/>
  <c r="AA24" i="47"/>
  <c r="P25" i="47"/>
  <c r="AA25" i="47"/>
  <c r="AC26" i="47"/>
  <c r="AC27" i="47"/>
  <c r="P28" i="47"/>
  <c r="AA28" i="47"/>
  <c r="P29" i="47"/>
  <c r="AA29" i="47"/>
  <c r="AC30" i="47"/>
  <c r="T8" i="45"/>
  <c r="L114" i="45"/>
  <c r="T9" i="45"/>
  <c r="L113" i="45"/>
  <c r="T6" i="45"/>
  <c r="L112" i="45"/>
  <c r="AZ34" i="51"/>
  <c r="O116" i="45" s="1"/>
  <c r="T47" i="43"/>
  <c r="L86" i="43"/>
  <c r="T8" i="43"/>
  <c r="L40" i="43"/>
  <c r="AJ15" i="51" s="1"/>
  <c r="T7" i="43"/>
  <c r="L38" i="43"/>
  <c r="AH15" i="51" s="1"/>
  <c r="T6" i="43"/>
  <c r="L37" i="43"/>
  <c r="AG15" i="51" s="1"/>
  <c r="T99" i="8"/>
  <c r="N132" i="8"/>
  <c r="AT11" i="51" s="1"/>
  <c r="N131" i="8"/>
  <c r="AS11" i="51" s="1"/>
  <c r="T97" i="8"/>
  <c r="T98" i="8"/>
  <c r="M131" i="8"/>
  <c r="AN11" i="51" s="1"/>
  <c r="N130" i="8"/>
  <c r="AR11" i="51" s="1"/>
  <c r="T92" i="8"/>
  <c r="M130" i="8"/>
  <c r="AM11" i="51" s="1"/>
  <c r="F130" i="8"/>
  <c r="D11" i="51" s="1"/>
  <c r="T91" i="8"/>
  <c r="M129" i="8"/>
  <c r="AL11" i="51" s="1"/>
  <c r="T50" i="8"/>
  <c r="N84" i="8"/>
  <c r="AS9" i="51" s="1"/>
  <c r="T54" i="8"/>
  <c r="M84" i="8"/>
  <c r="AN9" i="51" s="1"/>
  <c r="T52" i="8"/>
  <c r="F84" i="8"/>
  <c r="E9" i="51" s="1"/>
  <c r="R83" i="8"/>
  <c r="N83" i="8"/>
  <c r="AR9" i="51" s="1"/>
  <c r="M83" i="8"/>
  <c r="AM9" i="51" s="1"/>
  <c r="T49" i="8"/>
  <c r="F83" i="8"/>
  <c r="D9" i="51" s="1"/>
  <c r="K42" i="8"/>
  <c r="AD7" i="51" s="1"/>
  <c r="N42" i="8"/>
  <c r="AS7" i="51" s="1"/>
  <c r="T9" i="8"/>
  <c r="M42" i="8"/>
  <c r="I42" i="8"/>
  <c r="J42" i="8"/>
  <c r="Y7" i="51" s="1"/>
  <c r="G42" i="8"/>
  <c r="H42" i="8"/>
  <c r="T11" i="8"/>
  <c r="F42" i="8"/>
  <c r="E7" i="51" s="1"/>
  <c r="M41" i="8"/>
  <c r="N41" i="8"/>
  <c r="AR7" i="51" s="1"/>
  <c r="T6" i="8"/>
  <c r="F41" i="8"/>
  <c r="D7" i="51" s="1"/>
  <c r="T7" i="8"/>
  <c r="M40" i="8"/>
  <c r="W11" i="8"/>
  <c r="AZ8" i="51"/>
  <c r="O45" i="8" s="1"/>
  <c r="AX8" i="51"/>
  <c r="AX10" i="51"/>
  <c r="AX12" i="51"/>
  <c r="AX32" i="51"/>
  <c r="AX34" i="51"/>
  <c r="AX38" i="51"/>
  <c r="AX40" i="51"/>
  <c r="AZ7" i="51"/>
  <c r="O44" i="8" s="1"/>
  <c r="AW8" i="51"/>
  <c r="AY8" i="51"/>
  <c r="AZ9" i="51"/>
  <c r="O86" i="8" s="1"/>
  <c r="AW10" i="51"/>
  <c r="AY10" i="51"/>
  <c r="AZ11" i="51"/>
  <c r="O133" i="8" s="1"/>
  <c r="AW12" i="51"/>
  <c r="AY12" i="51"/>
  <c r="AX24" i="51"/>
  <c r="AZ31" i="51"/>
  <c r="AW32" i="51"/>
  <c r="AY32" i="51"/>
  <c r="AZ33" i="51"/>
  <c r="O115" i="45" s="1"/>
  <c r="AW34" i="51"/>
  <c r="AY34" i="51"/>
  <c r="AZ37" i="51"/>
  <c r="AW38" i="51"/>
  <c r="AY38" i="51"/>
  <c r="AZ39" i="51"/>
  <c r="AW40" i="51"/>
  <c r="AY40" i="51"/>
  <c r="AV8" i="51"/>
  <c r="AV10" i="51"/>
  <c r="AV12" i="51"/>
  <c r="AV32" i="51"/>
  <c r="AV34" i="51"/>
  <c r="AV38" i="51"/>
  <c r="AV40" i="51"/>
  <c r="T8" i="44"/>
  <c r="L39" i="44"/>
  <c r="AJ23" i="51" s="1"/>
  <c r="N37" i="44"/>
  <c r="AR23" i="51" s="1"/>
  <c r="T6" i="44"/>
  <c r="M37" i="44"/>
  <c r="AM23" i="51" s="1"/>
  <c r="AV24" i="51"/>
  <c r="AZ24" i="51"/>
  <c r="O41" i="44" s="1"/>
  <c r="AZ23" i="51"/>
  <c r="O40" i="44" s="1"/>
  <c r="AW24" i="51"/>
  <c r="T94" i="43"/>
  <c r="L133" i="43"/>
  <c r="AJ19" i="51" s="1"/>
  <c r="T96" i="43"/>
  <c r="L131" i="43"/>
  <c r="AC50" i="43"/>
  <c r="AC57" i="43"/>
  <c r="AC94" i="43"/>
  <c r="AC96" i="43"/>
  <c r="AC100" i="43"/>
  <c r="W102" i="43"/>
  <c r="X102" i="43" s="1"/>
  <c r="AC102" i="43"/>
  <c r="AC47" i="43"/>
  <c r="W50" i="43"/>
  <c r="X50" i="43" s="1"/>
  <c r="AC51" i="43"/>
  <c r="AC54" i="43"/>
  <c r="W57" i="43"/>
  <c r="X57" i="43" s="1"/>
  <c r="W94" i="43"/>
  <c r="X94" i="43" s="1"/>
  <c r="W96" i="43"/>
  <c r="X96" i="43" s="1"/>
  <c r="AC99" i="43"/>
  <c r="W100" i="43"/>
  <c r="X100" i="43" s="1"/>
  <c r="W47" i="43"/>
  <c r="X47" i="43" s="1"/>
  <c r="AA47" i="43"/>
  <c r="AC48" i="43"/>
  <c r="AC49" i="43"/>
  <c r="AA50" i="43"/>
  <c r="W51" i="43"/>
  <c r="X51" i="43" s="1"/>
  <c r="AA51" i="43"/>
  <c r="AC52" i="43"/>
  <c r="AC53" i="43"/>
  <c r="W54" i="43"/>
  <c r="X54" i="43" s="1"/>
  <c r="AA54" i="43"/>
  <c r="AC55" i="43"/>
  <c r="AC56" i="43"/>
  <c r="P57" i="43"/>
  <c r="AA57" i="43"/>
  <c r="AA94" i="43"/>
  <c r="AC95" i="43"/>
  <c r="AA96" i="43"/>
  <c r="AC97" i="43"/>
  <c r="AC98" i="43"/>
  <c r="P99" i="43"/>
  <c r="AA99" i="43"/>
  <c r="AA100" i="43"/>
  <c r="AC101" i="43"/>
  <c r="P102" i="43"/>
  <c r="AA102" i="43"/>
  <c r="AC103" i="43"/>
  <c r="Q146" i="43"/>
  <c r="Q150" i="43"/>
  <c r="Q154" i="43"/>
  <c r="Q10" i="43"/>
  <c r="AZ16" i="51"/>
  <c r="O42" i="43" s="1"/>
  <c r="AV16" i="51"/>
  <c r="AX16" i="51"/>
  <c r="AZ15" i="51"/>
  <c r="O41" i="43" s="1"/>
  <c r="AY16" i="51"/>
  <c r="AZ20" i="51"/>
  <c r="AV20" i="51"/>
  <c r="AX20" i="51"/>
  <c r="AZ19" i="51"/>
  <c r="AY20" i="51"/>
  <c r="AW16" i="51"/>
  <c r="AW20" i="51"/>
  <c r="Q102" i="8"/>
  <c r="AI8" i="8"/>
  <c r="AF8" i="8"/>
  <c r="AI9" i="8"/>
  <c r="AF9" i="8"/>
  <c r="R9" i="8"/>
  <c r="AC12" i="8"/>
  <c r="W12" i="8"/>
  <c r="X12" i="8" s="1"/>
  <c r="P12" i="8"/>
  <c r="AI13" i="8"/>
  <c r="AF13" i="8"/>
  <c r="R13" i="8"/>
  <c r="AC54" i="8"/>
  <c r="W54" i="8"/>
  <c r="X54" i="8" s="1"/>
  <c r="AI55" i="8"/>
  <c r="AF55" i="8"/>
  <c r="R55" i="8"/>
  <c r="AI94" i="8"/>
  <c r="AF94" i="8"/>
  <c r="AI98" i="8"/>
  <c r="AF98" i="8"/>
  <c r="AI100" i="8"/>
  <c r="AF100" i="8"/>
  <c r="AD139" i="8"/>
  <c r="AA139" i="8"/>
  <c r="AD140" i="8"/>
  <c r="AA140" i="8"/>
  <c r="AD141" i="8"/>
  <c r="AA141" i="8"/>
  <c r="AD142" i="8"/>
  <c r="AA142" i="8"/>
  <c r="AD143" i="8"/>
  <c r="AA143" i="8"/>
  <c r="AI145" i="8"/>
  <c r="AF145" i="8"/>
  <c r="AI146" i="8"/>
  <c r="AF146" i="8"/>
  <c r="AI6" i="8"/>
  <c r="AF6" i="8"/>
  <c r="AC7" i="8"/>
  <c r="W7" i="8"/>
  <c r="X7" i="8" s="1"/>
  <c r="AH8" i="8"/>
  <c r="AH9" i="8"/>
  <c r="AC10" i="8"/>
  <c r="W10" i="8"/>
  <c r="X10" i="8" s="1"/>
  <c r="P10" i="8"/>
  <c r="Q10" i="8" s="1"/>
  <c r="AI11" i="8"/>
  <c r="AF11" i="8"/>
  <c r="R11" i="8"/>
  <c r="Q13" i="8"/>
  <c r="AH13" i="8"/>
  <c r="Q55" i="8"/>
  <c r="AH55" i="8"/>
  <c r="AI91" i="8"/>
  <c r="AF91" i="8"/>
  <c r="AI93" i="8"/>
  <c r="AF93" i="8"/>
  <c r="AB94" i="8"/>
  <c r="W94" i="8"/>
  <c r="X94" i="8" s="1"/>
  <c r="AH94" i="8"/>
  <c r="AI95" i="8"/>
  <c r="AF95" i="8"/>
  <c r="AI97" i="8"/>
  <c r="AF97" i="8"/>
  <c r="AB98" i="8"/>
  <c r="W98" i="8"/>
  <c r="X98" i="8" s="1"/>
  <c r="AH98" i="8"/>
  <c r="AB100" i="8"/>
  <c r="W100" i="8"/>
  <c r="X100" i="8" s="1"/>
  <c r="AH100" i="8"/>
  <c r="W139" i="8"/>
  <c r="X139" i="8" s="1"/>
  <c r="AC139" i="8"/>
  <c r="W140" i="8"/>
  <c r="X140" i="8" s="1"/>
  <c r="AC140" i="8"/>
  <c r="W141" i="8"/>
  <c r="X141" i="8" s="1"/>
  <c r="AC141" i="8"/>
  <c r="W142" i="8"/>
  <c r="X142" i="8" s="1"/>
  <c r="AC142" i="8"/>
  <c r="P142" i="8" s="1"/>
  <c r="W143" i="8"/>
  <c r="X143" i="8" s="1"/>
  <c r="AC143" i="8"/>
  <c r="AH145" i="8"/>
  <c r="AB146" i="8"/>
  <c r="W146" i="8"/>
  <c r="X146" i="8" s="1"/>
  <c r="P146" i="8"/>
  <c r="Q146" i="8" s="1"/>
  <c r="AH146" i="8"/>
  <c r="AI149" i="8"/>
  <c r="AF149" i="8"/>
  <c r="AH149" i="8"/>
  <c r="AH150" i="8"/>
  <c r="AH153" i="8"/>
  <c r="AH154" i="8"/>
  <c r="AH7" i="8"/>
  <c r="AH10" i="8"/>
  <c r="AH12" i="8"/>
  <c r="AH54" i="8"/>
  <c r="AH92" i="8"/>
  <c r="AH96" i="8"/>
  <c r="AH99" i="8"/>
  <c r="AH101" i="8"/>
  <c r="AH102" i="8"/>
  <c r="R144" i="8"/>
  <c r="AH144" i="8"/>
  <c r="AH147" i="8"/>
  <c r="AH148" i="8"/>
  <c r="P150" i="8"/>
  <c r="Q150" i="8" s="1"/>
  <c r="W150" i="8"/>
  <c r="X150" i="8" s="1"/>
  <c r="AF150" i="8"/>
  <c r="AH151" i="8"/>
  <c r="AH152" i="8"/>
  <c r="AF153" i="8"/>
  <c r="P154" i="8"/>
  <c r="Q154" i="8" s="1"/>
  <c r="W154" i="8"/>
  <c r="X154" i="8" s="1"/>
  <c r="AF154" i="8"/>
  <c r="AH155" i="8"/>
  <c r="AB53" i="8"/>
  <c r="AC52" i="8"/>
  <c r="AB51" i="8"/>
  <c r="AG50" i="8"/>
  <c r="AB49" i="8"/>
  <c r="Q12" i="8"/>
  <c r="P50" i="8"/>
  <c r="Q50" i="8" s="1"/>
  <c r="P52" i="8"/>
  <c r="W53" i="8"/>
  <c r="X53" i="8" s="1"/>
  <c r="W51" i="8"/>
  <c r="X51" i="8" s="1"/>
  <c r="P51" i="8"/>
  <c r="Q51" i="8" s="1"/>
  <c r="W49" i="8"/>
  <c r="AC53" i="8"/>
  <c r="P53" i="8" s="1"/>
  <c r="Q53" i="8" s="1"/>
  <c r="AH52" i="8"/>
  <c r="R52" i="8" s="1"/>
  <c r="R82" i="8" s="1"/>
  <c r="AF52" i="8"/>
  <c r="W52" i="8"/>
  <c r="X52" i="8" s="1"/>
  <c r="AC51" i="8"/>
  <c r="AH50" i="8"/>
  <c r="AF50" i="8"/>
  <c r="W50" i="8"/>
  <c r="X50" i="8" s="1"/>
  <c r="AC49" i="8"/>
  <c r="P140" i="43"/>
  <c r="AG140" i="43"/>
  <c r="AI140" i="43"/>
  <c r="AG141" i="43"/>
  <c r="AI141" i="43"/>
  <c r="AG142" i="43"/>
  <c r="AI142" i="43"/>
  <c r="AG143" i="43"/>
  <c r="AC145" i="43"/>
  <c r="AA145" i="43"/>
  <c r="AD145" i="43"/>
  <c r="AC147" i="43"/>
  <c r="AA147" i="43"/>
  <c r="AD147" i="43"/>
  <c r="AC149" i="43"/>
  <c r="AA149" i="43"/>
  <c r="AD149" i="43"/>
  <c r="AC151" i="43"/>
  <c r="AA151" i="43"/>
  <c r="AD151" i="43"/>
  <c r="AC153" i="43"/>
  <c r="AA153" i="43"/>
  <c r="AD153" i="43"/>
  <c r="AC155" i="43"/>
  <c r="AA155" i="43"/>
  <c r="AD155" i="43"/>
  <c r="R140" i="43"/>
  <c r="AB140" i="43"/>
  <c r="AF140" i="43"/>
  <c r="R141" i="43"/>
  <c r="Q141" i="43" s="1"/>
  <c r="AB141" i="43"/>
  <c r="AF141" i="43"/>
  <c r="R142" i="43"/>
  <c r="AB142" i="43"/>
  <c r="P142" i="43" s="1"/>
  <c r="AF142" i="43"/>
  <c r="R143" i="43"/>
  <c r="AB143" i="43"/>
  <c r="P143" i="43" s="1"/>
  <c r="AF143" i="43"/>
  <c r="AH143" i="43"/>
  <c r="AC144" i="43"/>
  <c r="AA144" i="43"/>
  <c r="AD144" i="43"/>
  <c r="P145" i="43"/>
  <c r="Q145" i="43" s="1"/>
  <c r="W145" i="43"/>
  <c r="X145" i="43" s="1"/>
  <c r="AB145" i="43"/>
  <c r="AC146" i="43"/>
  <c r="AA146" i="43"/>
  <c r="AD146" i="43"/>
  <c r="P147" i="43"/>
  <c r="Q147" i="43" s="1"/>
  <c r="W147" i="43"/>
  <c r="X147" i="43" s="1"/>
  <c r="AB147" i="43"/>
  <c r="AC148" i="43"/>
  <c r="AA148" i="43"/>
  <c r="AD148" i="43"/>
  <c r="P149" i="43"/>
  <c r="Q149" i="43" s="1"/>
  <c r="W149" i="43"/>
  <c r="X149" i="43" s="1"/>
  <c r="AB149" i="43"/>
  <c r="AC150" i="43"/>
  <c r="AA150" i="43"/>
  <c r="AD150" i="43"/>
  <c r="P151" i="43"/>
  <c r="Q151" i="43" s="1"/>
  <c r="W151" i="43"/>
  <c r="X151" i="43" s="1"/>
  <c r="AB151" i="43"/>
  <c r="AC152" i="43"/>
  <c r="AA152" i="43"/>
  <c r="AD152" i="43"/>
  <c r="P153" i="43"/>
  <c r="Q153" i="43" s="1"/>
  <c r="W153" i="43"/>
  <c r="X153" i="43" s="1"/>
  <c r="AB153" i="43"/>
  <c r="AC154" i="43"/>
  <c r="AA154" i="43"/>
  <c r="AD154" i="43"/>
  <c r="P155" i="43"/>
  <c r="Q155" i="43" s="1"/>
  <c r="W155" i="43"/>
  <c r="X155" i="43" s="1"/>
  <c r="AB155" i="43"/>
  <c r="AG144" i="43"/>
  <c r="AG145" i="43"/>
  <c r="AG146" i="43"/>
  <c r="AG147" i="43"/>
  <c r="AG148" i="43"/>
  <c r="AG149" i="43"/>
  <c r="AG150" i="43"/>
  <c r="AG151" i="43"/>
  <c r="AG152" i="43"/>
  <c r="AG153" i="43"/>
  <c r="AG154" i="43"/>
  <c r="AG155" i="43"/>
  <c r="AD216" i="45"/>
  <c r="AA216" i="45"/>
  <c r="P216" i="45"/>
  <c r="AC223" i="45"/>
  <c r="W223" i="45"/>
  <c r="X223" i="45" s="1"/>
  <c r="AD225" i="45"/>
  <c r="AA225" i="45"/>
  <c r="P225" i="45"/>
  <c r="AC226" i="45"/>
  <c r="W226" i="45"/>
  <c r="X226" i="45" s="1"/>
  <c r="AD232" i="45"/>
  <c r="AA232" i="45"/>
  <c r="P232" i="45"/>
  <c r="AD295" i="45"/>
  <c r="AA295" i="45"/>
  <c r="P295" i="45"/>
  <c r="AD302" i="45"/>
  <c r="AA302" i="45"/>
  <c r="P302" i="45"/>
  <c r="AD311" i="45"/>
  <c r="AA311" i="45"/>
  <c r="P311" i="45"/>
  <c r="AB318" i="45"/>
  <c r="W318" i="45"/>
  <c r="X318" i="45" s="1"/>
  <c r="P318" i="45"/>
  <c r="Q318" i="45" s="1"/>
  <c r="AB320" i="45"/>
  <c r="W320" i="45"/>
  <c r="X320" i="45" s="1"/>
  <c r="P320" i="45"/>
  <c r="Q320" i="45" s="1"/>
  <c r="AB322" i="45"/>
  <c r="W322" i="45"/>
  <c r="X322" i="45" s="1"/>
  <c r="P322" i="45"/>
  <c r="Q322" i="45" s="1"/>
  <c r="AB324" i="45"/>
  <c r="W324" i="45"/>
  <c r="X324" i="45" s="1"/>
  <c r="P324" i="45"/>
  <c r="Q324" i="45" s="1"/>
  <c r="AB326" i="45"/>
  <c r="W326" i="45"/>
  <c r="X326" i="45" s="1"/>
  <c r="P326" i="45"/>
  <c r="Q326" i="45" s="1"/>
  <c r="AB328" i="45"/>
  <c r="W328" i="45"/>
  <c r="X328" i="45" s="1"/>
  <c r="P328" i="45"/>
  <c r="Q328" i="45" s="1"/>
  <c r="P11" i="45"/>
  <c r="AA11" i="45"/>
  <c r="P12" i="45"/>
  <c r="AA12" i="45"/>
  <c r="P16" i="45"/>
  <c r="AA16" i="45"/>
  <c r="P17" i="45"/>
  <c r="AA17" i="45"/>
  <c r="P24" i="45"/>
  <c r="AA24" i="45"/>
  <c r="P25" i="45"/>
  <c r="AA25" i="45"/>
  <c r="P51" i="45"/>
  <c r="AA51" i="45"/>
  <c r="P52" i="45"/>
  <c r="AA52" i="45"/>
  <c r="P59" i="45"/>
  <c r="AA59" i="45"/>
  <c r="P60" i="45"/>
  <c r="AA60" i="45"/>
  <c r="P67" i="45"/>
  <c r="AA67" i="45"/>
  <c r="P68" i="45"/>
  <c r="AA68" i="45"/>
  <c r="AA120" i="45"/>
  <c r="W123" i="45"/>
  <c r="X123" i="45" s="1"/>
  <c r="W126" i="45"/>
  <c r="X126" i="45" s="1"/>
  <c r="AA128" i="45"/>
  <c r="W129" i="45"/>
  <c r="X129" i="45" s="1"/>
  <c r="W131" i="45"/>
  <c r="X131" i="45" s="1"/>
  <c r="W132" i="45"/>
  <c r="X132" i="45" s="1"/>
  <c r="P136" i="45"/>
  <c r="AA136" i="45"/>
  <c r="P137" i="45"/>
  <c r="AA137" i="45"/>
  <c r="W138" i="45"/>
  <c r="X138" i="45" s="1"/>
  <c r="AA141" i="45"/>
  <c r="W142" i="45"/>
  <c r="X142" i="45" s="1"/>
  <c r="AA145" i="45"/>
  <c r="W146" i="45"/>
  <c r="X146" i="45" s="1"/>
  <c r="P150" i="45"/>
  <c r="AA150" i="45"/>
  <c r="P151" i="45"/>
  <c r="AA151" i="45"/>
  <c r="W152" i="45"/>
  <c r="X152" i="45" s="1"/>
  <c r="W153" i="45"/>
  <c r="X153" i="45" s="1"/>
  <c r="P158" i="45"/>
  <c r="Q158" i="45" s="1"/>
  <c r="W158" i="45"/>
  <c r="X158" i="45" s="1"/>
  <c r="AF158" i="45"/>
  <c r="AC215" i="45"/>
  <c r="W215" i="45"/>
  <c r="X215" i="45" s="1"/>
  <c r="W216" i="45"/>
  <c r="X216" i="45" s="1"/>
  <c r="AD217" i="45"/>
  <c r="AA217" i="45"/>
  <c r="P217" i="45"/>
  <c r="AC218" i="45"/>
  <c r="W218" i="45"/>
  <c r="X218" i="45" s="1"/>
  <c r="AD224" i="45"/>
  <c r="AA224" i="45"/>
  <c r="P224" i="45"/>
  <c r="W225" i="45"/>
  <c r="X225" i="45" s="1"/>
  <c r="AC231" i="45"/>
  <c r="W231" i="45"/>
  <c r="X231" i="45" s="1"/>
  <c r="W232" i="45"/>
  <c r="X232" i="45" s="1"/>
  <c r="AD233" i="45"/>
  <c r="AA233" i="45"/>
  <c r="P233" i="45"/>
  <c r="AC234" i="45"/>
  <c r="W234" i="45"/>
  <c r="X234" i="45" s="1"/>
  <c r="AD294" i="45"/>
  <c r="AA294" i="45"/>
  <c r="P294" i="45"/>
  <c r="W295" i="45"/>
  <c r="X295" i="45" s="1"/>
  <c r="W302" i="45"/>
  <c r="X302" i="45" s="1"/>
  <c r="AD303" i="45"/>
  <c r="AA303" i="45"/>
  <c r="P303" i="45"/>
  <c r="AD310" i="45"/>
  <c r="AA310" i="45"/>
  <c r="P310" i="45"/>
  <c r="W311" i="45"/>
  <c r="X311" i="45" s="1"/>
  <c r="AI318" i="45"/>
  <c r="AF318" i="45"/>
  <c r="AI320" i="45"/>
  <c r="AF320" i="45"/>
  <c r="AI322" i="45"/>
  <c r="AF322" i="45"/>
  <c r="AI324" i="45"/>
  <c r="AF324" i="45"/>
  <c r="AI326" i="45"/>
  <c r="AF326" i="45"/>
  <c r="AI328" i="45"/>
  <c r="AF328" i="45"/>
  <c r="AD10" i="45"/>
  <c r="AA10" i="45"/>
  <c r="P10" i="45"/>
  <c r="AD15" i="45"/>
  <c r="AA15" i="45"/>
  <c r="P15" i="45"/>
  <c r="AD18" i="45"/>
  <c r="AA18" i="45"/>
  <c r="P18" i="45"/>
  <c r="AD23" i="45"/>
  <c r="AA23" i="45"/>
  <c r="P23" i="45"/>
  <c r="AD26" i="45"/>
  <c r="AA26" i="45"/>
  <c r="P26" i="45"/>
  <c r="AD45" i="45"/>
  <c r="AA45" i="45"/>
  <c r="P45" i="45"/>
  <c r="AD50" i="45"/>
  <c r="AA50" i="45"/>
  <c r="P50" i="45"/>
  <c r="AD53" i="45"/>
  <c r="AA53" i="45"/>
  <c r="P53" i="45"/>
  <c r="AD58" i="45"/>
  <c r="AA58" i="45"/>
  <c r="P58" i="45"/>
  <c r="AD61" i="45"/>
  <c r="AA61" i="45"/>
  <c r="P61" i="45"/>
  <c r="AD66" i="45"/>
  <c r="AA66" i="45"/>
  <c r="P66" i="45"/>
  <c r="AD69" i="45"/>
  <c r="AA69" i="45"/>
  <c r="P69" i="45"/>
  <c r="AI73" i="45"/>
  <c r="AF73" i="45"/>
  <c r="AB75" i="45"/>
  <c r="W75" i="45"/>
  <c r="X75" i="45" s="1"/>
  <c r="P75" i="45"/>
  <c r="Q75" i="45" s="1"/>
  <c r="AI76" i="45"/>
  <c r="AF76" i="45"/>
  <c r="R76" i="45"/>
  <c r="AI77" i="45"/>
  <c r="AF77" i="45"/>
  <c r="AB79" i="45"/>
  <c r="W79" i="45"/>
  <c r="X79" i="45" s="1"/>
  <c r="P79" i="45"/>
  <c r="Q79" i="45" s="1"/>
  <c r="AI80" i="45"/>
  <c r="AF80" i="45"/>
  <c r="R80" i="45"/>
  <c r="AI81" i="45"/>
  <c r="AF81" i="45"/>
  <c r="AB83" i="45"/>
  <c r="W83" i="45"/>
  <c r="X83" i="45" s="1"/>
  <c r="P83" i="45"/>
  <c r="Q83" i="45" s="1"/>
  <c r="AI84" i="45"/>
  <c r="AF84" i="45"/>
  <c r="R84" i="45"/>
  <c r="AD7" i="45"/>
  <c r="AA7" i="45"/>
  <c r="P7" i="45"/>
  <c r="AD9" i="45"/>
  <c r="AA9" i="45"/>
  <c r="W10" i="45"/>
  <c r="X10" i="45" s="1"/>
  <c r="AC10" i="45"/>
  <c r="AD14" i="45"/>
  <c r="AA14" i="45"/>
  <c r="P14" i="45"/>
  <c r="W15" i="45"/>
  <c r="X15" i="45" s="1"/>
  <c r="AC15" i="45"/>
  <c r="W18" i="45"/>
  <c r="X18" i="45" s="1"/>
  <c r="AC18" i="45"/>
  <c r="AD19" i="45"/>
  <c r="AA19" i="45"/>
  <c r="P19" i="45"/>
  <c r="AD22" i="45"/>
  <c r="AA22" i="45"/>
  <c r="P22" i="45"/>
  <c r="W23" i="45"/>
  <c r="X23" i="45" s="1"/>
  <c r="AC23" i="45"/>
  <c r="W26" i="45"/>
  <c r="X26" i="45" s="1"/>
  <c r="AC26" i="45"/>
  <c r="AD27" i="45"/>
  <c r="AA27" i="45"/>
  <c r="P27" i="45"/>
  <c r="AD30" i="45"/>
  <c r="AA30" i="45"/>
  <c r="P30" i="45"/>
  <c r="AD32" i="45"/>
  <c r="AA32" i="45"/>
  <c r="P32" i="45"/>
  <c r="AD34" i="45"/>
  <c r="AA34" i="45"/>
  <c r="P34" i="45"/>
  <c r="AD36" i="45"/>
  <c r="AA36" i="45"/>
  <c r="P36" i="45"/>
  <c r="AD38" i="45"/>
  <c r="AA38" i="45"/>
  <c r="P38" i="45"/>
  <c r="AD40" i="45"/>
  <c r="AA40" i="45"/>
  <c r="P40" i="45"/>
  <c r="AD42" i="45"/>
  <c r="AA42" i="45"/>
  <c r="P42" i="45"/>
  <c r="AA44" i="45"/>
  <c r="P44" i="45"/>
  <c r="W45" i="45"/>
  <c r="X45" i="45" s="1"/>
  <c r="AC45" i="45"/>
  <c r="AD46" i="45"/>
  <c r="AA46" i="45"/>
  <c r="P46" i="45"/>
  <c r="AD49" i="45"/>
  <c r="AA49" i="45"/>
  <c r="P49" i="45"/>
  <c r="W50" i="45"/>
  <c r="X50" i="45" s="1"/>
  <c r="AC50" i="45"/>
  <c r="W53" i="45"/>
  <c r="X53" i="45" s="1"/>
  <c r="AC53" i="45"/>
  <c r="AD54" i="45"/>
  <c r="AA54" i="45"/>
  <c r="P54" i="45"/>
  <c r="AD57" i="45"/>
  <c r="AA57" i="45"/>
  <c r="P57" i="45"/>
  <c r="W58" i="45"/>
  <c r="X58" i="45" s="1"/>
  <c r="AC58" i="45"/>
  <c r="W61" i="45"/>
  <c r="X61" i="45" s="1"/>
  <c r="AC61" i="45"/>
  <c r="AD62" i="45"/>
  <c r="AA62" i="45"/>
  <c r="P62" i="45"/>
  <c r="AD65" i="45"/>
  <c r="AA65" i="45"/>
  <c r="P65" i="45"/>
  <c r="W66" i="45"/>
  <c r="X66" i="45" s="1"/>
  <c r="AC66" i="45"/>
  <c r="W69" i="45"/>
  <c r="X69" i="45" s="1"/>
  <c r="AC69" i="45"/>
  <c r="AD70" i="45"/>
  <c r="AA70" i="45"/>
  <c r="P70" i="45"/>
  <c r="AB73" i="45"/>
  <c r="W73" i="45"/>
  <c r="X73" i="45" s="1"/>
  <c r="P73" i="45"/>
  <c r="Q73" i="45" s="1"/>
  <c r="AH73" i="45"/>
  <c r="AI74" i="45"/>
  <c r="AF74" i="45"/>
  <c r="R74" i="45"/>
  <c r="AI75" i="45"/>
  <c r="AF75" i="45"/>
  <c r="AH76" i="45"/>
  <c r="AB77" i="45"/>
  <c r="W77" i="45"/>
  <c r="X77" i="45" s="1"/>
  <c r="P77" i="45"/>
  <c r="Q77" i="45" s="1"/>
  <c r="AH77" i="45"/>
  <c r="AI78" i="45"/>
  <c r="AF78" i="45"/>
  <c r="R78" i="45"/>
  <c r="AI79" i="45"/>
  <c r="AF79" i="45"/>
  <c r="AH80" i="45"/>
  <c r="AB81" i="45"/>
  <c r="W81" i="45"/>
  <c r="X81" i="45" s="1"/>
  <c r="P81" i="45"/>
  <c r="Q81" i="45" s="1"/>
  <c r="AH81" i="45"/>
  <c r="AI82" i="45"/>
  <c r="AF82" i="45"/>
  <c r="R82" i="45"/>
  <c r="AI83" i="45"/>
  <c r="AF83" i="45"/>
  <c r="AH84" i="45"/>
  <c r="AD122" i="45"/>
  <c r="AA122" i="45"/>
  <c r="P122" i="45"/>
  <c r="AC122" i="45"/>
  <c r="AC123" i="45"/>
  <c r="AC125" i="45"/>
  <c r="AC126" i="45"/>
  <c r="AC129" i="45"/>
  <c r="AC131" i="45"/>
  <c r="AC132" i="45"/>
  <c r="AC134" i="45"/>
  <c r="AC135" i="45"/>
  <c r="AC138" i="45"/>
  <c r="AC140" i="45"/>
  <c r="AC142" i="45"/>
  <c r="AC144" i="45"/>
  <c r="AC146" i="45"/>
  <c r="AC148" i="45"/>
  <c r="AC149" i="45"/>
  <c r="AC152" i="45"/>
  <c r="AC153" i="45"/>
  <c r="AC156" i="45"/>
  <c r="AC157" i="45"/>
  <c r="AI160" i="45"/>
  <c r="AF160" i="45"/>
  <c r="AB162" i="45"/>
  <c r="W162" i="45"/>
  <c r="X162" i="45" s="1"/>
  <c r="P162" i="45"/>
  <c r="Q162" i="45" s="1"/>
  <c r="AI163" i="45"/>
  <c r="AF163" i="45"/>
  <c r="R163" i="45"/>
  <c r="AI164" i="45"/>
  <c r="AF164" i="45"/>
  <c r="AB166" i="45"/>
  <c r="W166" i="45"/>
  <c r="X166" i="45" s="1"/>
  <c r="P166" i="45"/>
  <c r="Q166" i="45" s="1"/>
  <c r="AI167" i="45"/>
  <c r="AF167" i="45"/>
  <c r="R167" i="45"/>
  <c r="AI168" i="45"/>
  <c r="AF168" i="45"/>
  <c r="AD205" i="45"/>
  <c r="AA205" i="45"/>
  <c r="P205" i="45"/>
  <c r="AD207" i="45"/>
  <c r="AA207" i="45"/>
  <c r="P207" i="45"/>
  <c r="AA209" i="45"/>
  <c r="P209" i="45"/>
  <c r="AD211" i="45"/>
  <c r="AA211" i="45"/>
  <c r="P211" i="45"/>
  <c r="AD214" i="45"/>
  <c r="AA214" i="45"/>
  <c r="P214" i="45"/>
  <c r="AD219" i="45"/>
  <c r="AA219" i="45"/>
  <c r="P219" i="45"/>
  <c r="AD222" i="45"/>
  <c r="AA222" i="45"/>
  <c r="P222" i="45"/>
  <c r="AD227" i="45"/>
  <c r="AA227" i="45"/>
  <c r="P227" i="45"/>
  <c r="AD230" i="45"/>
  <c r="AA230" i="45"/>
  <c r="P230" i="45"/>
  <c r="AD235" i="45"/>
  <c r="AA235" i="45"/>
  <c r="P235" i="45"/>
  <c r="AB238" i="45"/>
  <c r="W238" i="45"/>
  <c r="X238" i="45" s="1"/>
  <c r="P238" i="45"/>
  <c r="Q238" i="45" s="1"/>
  <c r="AI239" i="45"/>
  <c r="AF239" i="45"/>
  <c r="R239" i="45"/>
  <c r="AI240" i="45"/>
  <c r="AF240" i="45"/>
  <c r="AB242" i="45"/>
  <c r="W242" i="45"/>
  <c r="X242" i="45" s="1"/>
  <c r="P242" i="45"/>
  <c r="Q242" i="45" s="1"/>
  <c r="AI243" i="45"/>
  <c r="AF243" i="45"/>
  <c r="R243" i="45"/>
  <c r="AI244" i="45"/>
  <c r="AF244" i="45"/>
  <c r="AB246" i="45"/>
  <c r="W246" i="45"/>
  <c r="X246" i="45" s="1"/>
  <c r="P246" i="45"/>
  <c r="Q246" i="45" s="1"/>
  <c r="AI247" i="45"/>
  <c r="AF247" i="45"/>
  <c r="R247" i="45"/>
  <c r="AI248" i="45"/>
  <c r="AF248" i="45"/>
  <c r="AD285" i="45"/>
  <c r="AA285" i="45"/>
  <c r="P285" i="45"/>
  <c r="AD293" i="45"/>
  <c r="AA293" i="45"/>
  <c r="P293" i="45"/>
  <c r="AC293" i="45"/>
  <c r="W293" i="45"/>
  <c r="X293" i="45" s="1"/>
  <c r="AD296" i="45"/>
  <c r="AA296" i="45"/>
  <c r="P296" i="45"/>
  <c r="AC296" i="45"/>
  <c r="W296" i="45"/>
  <c r="X296" i="45" s="1"/>
  <c r="AD301" i="45"/>
  <c r="AA301" i="45"/>
  <c r="P301" i="45"/>
  <c r="AC301" i="45"/>
  <c r="W301" i="45"/>
  <c r="X301" i="45" s="1"/>
  <c r="AD304" i="45"/>
  <c r="AA304" i="45"/>
  <c r="P304" i="45"/>
  <c r="AC304" i="45"/>
  <c r="W304" i="45"/>
  <c r="X304" i="45" s="1"/>
  <c r="AD309" i="45"/>
  <c r="AA309" i="45"/>
  <c r="P309" i="45"/>
  <c r="AC309" i="45"/>
  <c r="W309" i="45"/>
  <c r="X309" i="45" s="1"/>
  <c r="AD312" i="45"/>
  <c r="AA312" i="45"/>
  <c r="P312" i="45"/>
  <c r="AC312" i="45"/>
  <c r="W312" i="45"/>
  <c r="X312" i="45" s="1"/>
  <c r="AD317" i="45"/>
  <c r="AA317" i="45"/>
  <c r="P317" i="45"/>
  <c r="AC317" i="45"/>
  <c r="W317" i="45"/>
  <c r="X317" i="45" s="1"/>
  <c r="AC6" i="45"/>
  <c r="AC8" i="45"/>
  <c r="AC11" i="45"/>
  <c r="AC12" i="45"/>
  <c r="AC13" i="45"/>
  <c r="AC16" i="45"/>
  <c r="AC17" i="45"/>
  <c r="AC20" i="45"/>
  <c r="AC21" i="45"/>
  <c r="AC24" i="45"/>
  <c r="AC25" i="45"/>
  <c r="AC28" i="45"/>
  <c r="AC29" i="45"/>
  <c r="AC31" i="45"/>
  <c r="AC33" i="45"/>
  <c r="AC35" i="45"/>
  <c r="AC37" i="45"/>
  <c r="AC39" i="45"/>
  <c r="AC41" i="45"/>
  <c r="AC43" i="45"/>
  <c r="AC47" i="45"/>
  <c r="AC48" i="45"/>
  <c r="AC51" i="45"/>
  <c r="AC52" i="45"/>
  <c r="AC55" i="45"/>
  <c r="AC56" i="45"/>
  <c r="AC59" i="45"/>
  <c r="AC60" i="45"/>
  <c r="AC63" i="45"/>
  <c r="AC64" i="45"/>
  <c r="AC67" i="45"/>
  <c r="AC68" i="45"/>
  <c r="AC71" i="45"/>
  <c r="AC72" i="45"/>
  <c r="AC120" i="45"/>
  <c r="AC121" i="45"/>
  <c r="AA123" i="45"/>
  <c r="AC124" i="45"/>
  <c r="P125" i="45"/>
  <c r="AA125" i="45"/>
  <c r="AA126" i="45"/>
  <c r="AC127" i="45"/>
  <c r="AC128" i="45"/>
  <c r="P129" i="45"/>
  <c r="AA129" i="45"/>
  <c r="AC130" i="45"/>
  <c r="P131" i="45"/>
  <c r="Q131" i="45" s="1"/>
  <c r="AA131" i="45"/>
  <c r="P132" i="45"/>
  <c r="AA132" i="45"/>
  <c r="AC133" i="45"/>
  <c r="AA134" i="45"/>
  <c r="P135" i="45"/>
  <c r="AA135" i="45"/>
  <c r="AC136" i="45"/>
  <c r="AC137" i="45"/>
  <c r="P138" i="45"/>
  <c r="AA138" i="45"/>
  <c r="AC139" i="45"/>
  <c r="AA140" i="45"/>
  <c r="AC141" i="45"/>
  <c r="AA142" i="45"/>
  <c r="AC143" i="45"/>
  <c r="AA144" i="45"/>
  <c r="AC145" i="45"/>
  <c r="AA146" i="45"/>
  <c r="AC147" i="45"/>
  <c r="AA148" i="45"/>
  <c r="P149" i="45"/>
  <c r="AA149" i="45"/>
  <c r="AC150" i="45"/>
  <c r="AC151" i="45"/>
  <c r="P152" i="45"/>
  <c r="AA152" i="45"/>
  <c r="P153" i="45"/>
  <c r="AA153" i="45"/>
  <c r="AC154" i="45"/>
  <c r="AC155" i="45"/>
  <c r="P156" i="45"/>
  <c r="AA156" i="45"/>
  <c r="P157" i="45"/>
  <c r="AA157" i="45"/>
  <c r="AH158" i="45"/>
  <c r="AH159" i="45"/>
  <c r="R160" i="45"/>
  <c r="Q160" i="45" s="1"/>
  <c r="AH160" i="45"/>
  <c r="AI161" i="45"/>
  <c r="AF161" i="45"/>
  <c r="R161" i="45"/>
  <c r="AI162" i="45"/>
  <c r="AF162" i="45"/>
  <c r="AH163" i="45"/>
  <c r="AB164" i="45"/>
  <c r="W164" i="45"/>
  <c r="X164" i="45" s="1"/>
  <c r="P164" i="45"/>
  <c r="Q164" i="45" s="1"/>
  <c r="AH164" i="45"/>
  <c r="AI165" i="45"/>
  <c r="AF165" i="45"/>
  <c r="R165" i="45"/>
  <c r="AI166" i="45"/>
  <c r="AF166" i="45"/>
  <c r="AH167" i="45"/>
  <c r="AB168" i="45"/>
  <c r="W168" i="45"/>
  <c r="X168" i="45" s="1"/>
  <c r="P168" i="45"/>
  <c r="Q168" i="45" s="1"/>
  <c r="AH168" i="45"/>
  <c r="AI169" i="45"/>
  <c r="AF169" i="45"/>
  <c r="R169" i="45"/>
  <c r="W205" i="45"/>
  <c r="X205" i="45" s="1"/>
  <c r="AC205" i="45"/>
  <c r="W207" i="45"/>
  <c r="X207" i="45" s="1"/>
  <c r="AC207" i="45"/>
  <c r="W209" i="45"/>
  <c r="X209" i="45" s="1"/>
  <c r="AD210" i="45"/>
  <c r="AA210" i="45"/>
  <c r="P210" i="45"/>
  <c r="W211" i="45"/>
  <c r="X211" i="45" s="1"/>
  <c r="AC211" i="45"/>
  <c r="W214" i="45"/>
  <c r="X214" i="45" s="1"/>
  <c r="AC214" i="45"/>
  <c r="AD215" i="45"/>
  <c r="AA215" i="45"/>
  <c r="P215" i="45"/>
  <c r="AD218" i="45"/>
  <c r="AA218" i="45"/>
  <c r="P218" i="45"/>
  <c r="W219" i="45"/>
  <c r="X219" i="45" s="1"/>
  <c r="AC219" i="45"/>
  <c r="W222" i="45"/>
  <c r="X222" i="45" s="1"/>
  <c r="AC222" i="45"/>
  <c r="AD223" i="45"/>
  <c r="AA223" i="45"/>
  <c r="P223" i="45"/>
  <c r="AD226" i="45"/>
  <c r="AA226" i="45"/>
  <c r="P226" i="45"/>
  <c r="W227" i="45"/>
  <c r="X227" i="45" s="1"/>
  <c r="AC227" i="45"/>
  <c r="W230" i="45"/>
  <c r="X230" i="45" s="1"/>
  <c r="AC230" i="45"/>
  <c r="AD231" i="45"/>
  <c r="AA231" i="45"/>
  <c r="P231" i="45"/>
  <c r="AD234" i="45"/>
  <c r="AA234" i="45"/>
  <c r="P234" i="45"/>
  <c r="W235" i="45"/>
  <c r="X235" i="45" s="1"/>
  <c r="AC235" i="45"/>
  <c r="AI238" i="45"/>
  <c r="AF238" i="45"/>
  <c r="AH239" i="45"/>
  <c r="AB240" i="45"/>
  <c r="W240" i="45"/>
  <c r="X240" i="45" s="1"/>
  <c r="P240" i="45"/>
  <c r="Q240" i="45" s="1"/>
  <c r="AH240" i="45"/>
  <c r="AI241" i="45"/>
  <c r="AF241" i="45"/>
  <c r="R241" i="45"/>
  <c r="AI242" i="45"/>
  <c r="AF242" i="45"/>
  <c r="AH243" i="45"/>
  <c r="AB244" i="45"/>
  <c r="W244" i="45"/>
  <c r="X244" i="45" s="1"/>
  <c r="P244" i="45"/>
  <c r="Q244" i="45" s="1"/>
  <c r="AH244" i="45"/>
  <c r="AI245" i="45"/>
  <c r="AF245" i="45"/>
  <c r="R245" i="45"/>
  <c r="AI246" i="45"/>
  <c r="AF246" i="45"/>
  <c r="AH247" i="45"/>
  <c r="AB248" i="45"/>
  <c r="W248" i="45"/>
  <c r="X248" i="45" s="1"/>
  <c r="P248" i="45"/>
  <c r="Q248" i="45" s="1"/>
  <c r="AH248" i="45"/>
  <c r="AI249" i="45"/>
  <c r="AF249" i="45"/>
  <c r="R249" i="45"/>
  <c r="W285" i="45"/>
  <c r="X285" i="45" s="1"/>
  <c r="AC285" i="45"/>
  <c r="AC206" i="45"/>
  <c r="AC208" i="45"/>
  <c r="AC212" i="45"/>
  <c r="AC213" i="45"/>
  <c r="AC216" i="45"/>
  <c r="AC217" i="45"/>
  <c r="AC220" i="45"/>
  <c r="AC221" i="45"/>
  <c r="AC224" i="45"/>
  <c r="AC225" i="45"/>
  <c r="AC228" i="45"/>
  <c r="AC229" i="45"/>
  <c r="AC232" i="45"/>
  <c r="AC233" i="45"/>
  <c r="AC236" i="45"/>
  <c r="AC237" i="45"/>
  <c r="AD286" i="45"/>
  <c r="AA286" i="45"/>
  <c r="P286" i="45"/>
  <c r="AD288" i="45"/>
  <c r="AA288" i="45"/>
  <c r="P288" i="45"/>
  <c r="AD292" i="45"/>
  <c r="AA292" i="45"/>
  <c r="P292" i="45"/>
  <c r="AD297" i="45"/>
  <c r="AA297" i="45"/>
  <c r="P297" i="45"/>
  <c r="AD300" i="45"/>
  <c r="AA300" i="45"/>
  <c r="P300" i="45"/>
  <c r="AD305" i="45"/>
  <c r="AA305" i="45"/>
  <c r="P305" i="45"/>
  <c r="AD308" i="45"/>
  <c r="AA308" i="45"/>
  <c r="P308" i="45"/>
  <c r="AD313" i="45"/>
  <c r="AA313" i="45"/>
  <c r="P313" i="45"/>
  <c r="AD316" i="45"/>
  <c r="AA316" i="45"/>
  <c r="P316" i="45"/>
  <c r="AC287" i="45"/>
  <c r="AC290" i="45"/>
  <c r="AC291" i="45"/>
  <c r="AC294" i="45"/>
  <c r="AC295" i="45"/>
  <c r="AC298" i="45"/>
  <c r="AC299" i="45"/>
  <c r="AC302" i="45"/>
  <c r="AC303" i="45"/>
  <c r="AC306" i="45"/>
  <c r="AC307" i="45"/>
  <c r="AC310" i="45"/>
  <c r="AC311" i="45"/>
  <c r="AC314" i="45"/>
  <c r="AC315" i="45"/>
  <c r="AH318" i="45"/>
  <c r="AH319" i="45"/>
  <c r="AH320" i="45"/>
  <c r="AH321" i="45"/>
  <c r="AH322" i="45"/>
  <c r="AH323" i="45"/>
  <c r="AH324" i="45"/>
  <c r="AH325" i="45"/>
  <c r="AH326" i="45"/>
  <c r="AH327" i="45"/>
  <c r="AH328" i="45"/>
  <c r="AH329" i="45"/>
  <c r="AI46" i="44"/>
  <c r="AF46" i="44"/>
  <c r="R46" i="44"/>
  <c r="AI47" i="44"/>
  <c r="AF47" i="44"/>
  <c r="R47" i="44"/>
  <c r="AI48" i="44"/>
  <c r="AF48" i="44"/>
  <c r="R48" i="44"/>
  <c r="AI49" i="44"/>
  <c r="AF49" i="44"/>
  <c r="R49" i="44"/>
  <c r="AI50" i="44"/>
  <c r="AF50" i="44"/>
  <c r="R50" i="44"/>
  <c r="AI51" i="44"/>
  <c r="AF51" i="44"/>
  <c r="R51" i="44"/>
  <c r="AH51" i="44"/>
  <c r="AH46" i="44"/>
  <c r="AH47" i="44"/>
  <c r="AH48" i="44"/>
  <c r="AH49" i="44"/>
  <c r="AH50" i="44"/>
  <c r="AH52" i="44"/>
  <c r="AC89" i="44"/>
  <c r="AC90" i="44"/>
  <c r="AC91" i="44"/>
  <c r="AC93" i="44"/>
  <c r="AC95" i="44"/>
  <c r="AC96" i="44"/>
  <c r="AC98" i="44"/>
  <c r="AH138" i="44"/>
  <c r="AH140" i="44"/>
  <c r="AH141" i="44"/>
  <c r="AH143" i="44"/>
  <c r="AH146" i="44"/>
  <c r="AH147" i="44"/>
  <c r="AH148" i="44"/>
  <c r="AC6" i="44"/>
  <c r="AC7" i="44"/>
  <c r="AC8" i="44"/>
  <c r="AC9" i="44"/>
  <c r="R52" i="44"/>
  <c r="AF52" i="44"/>
  <c r="AC88" i="44"/>
  <c r="AA89" i="44"/>
  <c r="P90" i="44"/>
  <c r="AA90" i="44"/>
  <c r="AA91" i="44"/>
  <c r="AC92" i="44"/>
  <c r="AA93" i="44"/>
  <c r="AC94" i="44"/>
  <c r="P95" i="44"/>
  <c r="AA95" i="44"/>
  <c r="AA96" i="44"/>
  <c r="AC97" i="44"/>
  <c r="P98" i="44"/>
  <c r="AA98" i="44"/>
  <c r="AC99" i="44"/>
  <c r="AC135" i="44"/>
  <c r="AC136" i="44"/>
  <c r="AH137" i="44"/>
  <c r="AF138" i="44"/>
  <c r="AH139" i="44"/>
  <c r="AF140" i="44"/>
  <c r="P141" i="44"/>
  <c r="Q141" i="44" s="1"/>
  <c r="W141" i="44"/>
  <c r="X141" i="44" s="1"/>
  <c r="AF141" i="44"/>
  <c r="AH142" i="44"/>
  <c r="W143" i="44"/>
  <c r="X143" i="44" s="1"/>
  <c r="AF143" i="44"/>
  <c r="AH144" i="44"/>
  <c r="AH145" i="44"/>
  <c r="AF146" i="44"/>
  <c r="Q147" i="44"/>
  <c r="AF147" i="44"/>
  <c r="Q148" i="44"/>
  <c r="AF148" i="44"/>
  <c r="AG285" i="45"/>
  <c r="AI285" i="45"/>
  <c r="AG286" i="45"/>
  <c r="AI286" i="45"/>
  <c r="AG287" i="45"/>
  <c r="AI287" i="45"/>
  <c r="AG288" i="45"/>
  <c r="AI288" i="45"/>
  <c r="AH289" i="45"/>
  <c r="AF289" i="45"/>
  <c r="AI289" i="45"/>
  <c r="AH291" i="45"/>
  <c r="AF291" i="45"/>
  <c r="R291" i="45"/>
  <c r="Q291" i="45" s="1"/>
  <c r="AI291" i="45"/>
  <c r="AH293" i="45"/>
  <c r="AF293" i="45"/>
  <c r="R293" i="45"/>
  <c r="Q293" i="45" s="1"/>
  <c r="AI293" i="45"/>
  <c r="AH295" i="45"/>
  <c r="AF295" i="45"/>
  <c r="R295" i="45"/>
  <c r="Q295" i="45" s="1"/>
  <c r="AI295" i="45"/>
  <c r="AH297" i="45"/>
  <c r="AF297" i="45"/>
  <c r="R297" i="45"/>
  <c r="Q297" i="45" s="1"/>
  <c r="AI297" i="45"/>
  <c r="AH299" i="45"/>
  <c r="AF299" i="45"/>
  <c r="R299" i="45"/>
  <c r="Q299" i="45" s="1"/>
  <c r="AI299" i="45"/>
  <c r="AH301" i="45"/>
  <c r="AF301" i="45"/>
  <c r="R301" i="45"/>
  <c r="Q301" i="45" s="1"/>
  <c r="AI301" i="45"/>
  <c r="AH303" i="45"/>
  <c r="AF303" i="45"/>
  <c r="R303" i="45"/>
  <c r="Q303" i="45" s="1"/>
  <c r="AI303" i="45"/>
  <c r="AH305" i="45"/>
  <c r="AF305" i="45"/>
  <c r="R305" i="45"/>
  <c r="Q305" i="45" s="1"/>
  <c r="AI305" i="45"/>
  <c r="AH307" i="45"/>
  <c r="AF307" i="45"/>
  <c r="R307" i="45"/>
  <c r="Q307" i="45" s="1"/>
  <c r="AI307" i="45"/>
  <c r="AH309" i="45"/>
  <c r="AF309" i="45"/>
  <c r="R309" i="45"/>
  <c r="Q309" i="45" s="1"/>
  <c r="AI309" i="45"/>
  <c r="AH311" i="45"/>
  <c r="AF311" i="45"/>
  <c r="R311" i="45"/>
  <c r="Q311" i="45" s="1"/>
  <c r="AI311" i="45"/>
  <c r="AH313" i="45"/>
  <c r="AF313" i="45"/>
  <c r="R313" i="45"/>
  <c r="Q313" i="45" s="1"/>
  <c r="AI313" i="45"/>
  <c r="AH315" i="45"/>
  <c r="AF315" i="45"/>
  <c r="R315" i="45"/>
  <c r="Q315" i="45" s="1"/>
  <c r="AI315" i="45"/>
  <c r="AI317" i="45"/>
  <c r="AH317" i="45"/>
  <c r="AF317" i="45"/>
  <c r="R317" i="45"/>
  <c r="R285" i="45"/>
  <c r="Q285" i="45" s="1"/>
  <c r="AB285" i="45"/>
  <c r="AF285" i="45"/>
  <c r="R286" i="45"/>
  <c r="AB286" i="45"/>
  <c r="AF286" i="45"/>
  <c r="R287" i="45"/>
  <c r="Q287" i="45" s="1"/>
  <c r="AB287" i="45"/>
  <c r="AF287" i="45"/>
  <c r="R288" i="45"/>
  <c r="Q288" i="45" s="1"/>
  <c r="AB288" i="45"/>
  <c r="AF288" i="45"/>
  <c r="R289" i="45"/>
  <c r="Q289" i="45" s="1"/>
  <c r="AD289" i="45"/>
  <c r="AB289" i="45"/>
  <c r="AC289" i="45"/>
  <c r="AG289" i="45"/>
  <c r="AH290" i="45"/>
  <c r="AF290" i="45"/>
  <c r="R290" i="45"/>
  <c r="Q290" i="45" s="1"/>
  <c r="AI290" i="45"/>
  <c r="AG291" i="45"/>
  <c r="AH292" i="45"/>
  <c r="AF292" i="45"/>
  <c r="R292" i="45"/>
  <c r="Q292" i="45" s="1"/>
  <c r="AI292" i="45"/>
  <c r="AG293" i="45"/>
  <c r="AH294" i="45"/>
  <c r="AF294" i="45"/>
  <c r="R294" i="45"/>
  <c r="Q294" i="45" s="1"/>
  <c r="AI294" i="45"/>
  <c r="AG295" i="45"/>
  <c r="AH296" i="45"/>
  <c r="AF296" i="45"/>
  <c r="R296" i="45"/>
  <c r="Q296" i="45" s="1"/>
  <c r="AI296" i="45"/>
  <c r="AG297" i="45"/>
  <c r="AH298" i="45"/>
  <c r="AF298" i="45"/>
  <c r="R298" i="45"/>
  <c r="Q298" i="45" s="1"/>
  <c r="AI298" i="45"/>
  <c r="AG299" i="45"/>
  <c r="AH300" i="45"/>
  <c r="AF300" i="45"/>
  <c r="R300" i="45"/>
  <c r="Q300" i="45" s="1"/>
  <c r="AI300" i="45"/>
  <c r="AG301" i="45"/>
  <c r="AH302" i="45"/>
  <c r="AF302" i="45"/>
  <c r="R302" i="45"/>
  <c r="Q302" i="45" s="1"/>
  <c r="AI302" i="45"/>
  <c r="AG303" i="45"/>
  <c r="AH304" i="45"/>
  <c r="AF304" i="45"/>
  <c r="R304" i="45"/>
  <c r="Q304" i="45" s="1"/>
  <c r="AI304" i="45"/>
  <c r="AG305" i="45"/>
  <c r="AH306" i="45"/>
  <c r="AF306" i="45"/>
  <c r="R306" i="45"/>
  <c r="Q306" i="45" s="1"/>
  <c r="AI306" i="45"/>
  <c r="AG307" i="45"/>
  <c r="AH308" i="45"/>
  <c r="AF308" i="45"/>
  <c r="R308" i="45"/>
  <c r="Q308" i="45" s="1"/>
  <c r="AI308" i="45"/>
  <c r="AG309" i="45"/>
  <c r="AH310" i="45"/>
  <c r="AF310" i="45"/>
  <c r="R310" i="45"/>
  <c r="Q310" i="45" s="1"/>
  <c r="AI310" i="45"/>
  <c r="AG311" i="45"/>
  <c r="AH312" i="45"/>
  <c r="AF312" i="45"/>
  <c r="R312" i="45"/>
  <c r="Q312" i="45" s="1"/>
  <c r="AI312" i="45"/>
  <c r="AG313" i="45"/>
  <c r="AH314" i="45"/>
  <c r="AF314" i="45"/>
  <c r="R314" i="45"/>
  <c r="Q314" i="45" s="1"/>
  <c r="AI314" i="45"/>
  <c r="AG315" i="45"/>
  <c r="AH316" i="45"/>
  <c r="AF316" i="45"/>
  <c r="R316" i="45"/>
  <c r="Q316" i="45" s="1"/>
  <c r="AI316" i="45"/>
  <c r="AG317" i="45"/>
  <c r="AC319" i="45"/>
  <c r="AA319" i="45"/>
  <c r="AB319" i="45"/>
  <c r="W319" i="45"/>
  <c r="X319" i="45" s="1"/>
  <c r="P319" i="45"/>
  <c r="Q319" i="45" s="1"/>
  <c r="AC321" i="45"/>
  <c r="AA321" i="45"/>
  <c r="AB321" i="45"/>
  <c r="W321" i="45"/>
  <c r="X321" i="45" s="1"/>
  <c r="P321" i="45"/>
  <c r="Q321" i="45" s="1"/>
  <c r="AC323" i="45"/>
  <c r="AA323" i="45"/>
  <c r="AB323" i="45"/>
  <c r="W323" i="45"/>
  <c r="X323" i="45" s="1"/>
  <c r="P323" i="45"/>
  <c r="Q323" i="45" s="1"/>
  <c r="AC325" i="45"/>
  <c r="AA325" i="45"/>
  <c r="AB325" i="45"/>
  <c r="W325" i="45"/>
  <c r="X325" i="45" s="1"/>
  <c r="P325" i="45"/>
  <c r="Q325" i="45" s="1"/>
  <c r="AC327" i="45"/>
  <c r="AA327" i="45"/>
  <c r="AB327" i="45"/>
  <c r="W327" i="45"/>
  <c r="X327" i="45" s="1"/>
  <c r="P327" i="45"/>
  <c r="Q327" i="45" s="1"/>
  <c r="AC329" i="45"/>
  <c r="AA329" i="45"/>
  <c r="AB329" i="45"/>
  <c r="W329" i="45"/>
  <c r="X329" i="45" s="1"/>
  <c r="P329" i="45"/>
  <c r="Q329" i="45" s="1"/>
  <c r="AB290" i="45"/>
  <c r="AB291" i="45"/>
  <c r="AB292" i="45"/>
  <c r="AB293" i="45"/>
  <c r="AB294" i="45"/>
  <c r="AB295" i="45"/>
  <c r="AB296" i="45"/>
  <c r="AB297" i="45"/>
  <c r="AB298" i="45"/>
  <c r="AB299" i="45"/>
  <c r="AB300" i="45"/>
  <c r="AB301" i="45"/>
  <c r="AB302" i="45"/>
  <c r="AB303" i="45"/>
  <c r="AB304" i="45"/>
  <c r="AB305" i="45"/>
  <c r="AB306" i="45"/>
  <c r="AB307" i="45"/>
  <c r="AB308" i="45"/>
  <c r="AB309" i="45"/>
  <c r="AB310" i="45"/>
  <c r="AB311" i="45"/>
  <c r="AB312" i="45"/>
  <c r="AB313" i="45"/>
  <c r="AB314" i="45"/>
  <c r="AB315" i="45"/>
  <c r="AB316" i="45"/>
  <c r="AB317" i="45"/>
  <c r="AC318" i="45"/>
  <c r="AA318" i="45"/>
  <c r="AD318" i="45"/>
  <c r="AC320" i="45"/>
  <c r="AA320" i="45"/>
  <c r="AD320" i="45"/>
  <c r="AC322" i="45"/>
  <c r="AA322" i="45"/>
  <c r="AD322" i="45"/>
  <c r="AC324" i="45"/>
  <c r="AA324" i="45"/>
  <c r="AD324" i="45"/>
  <c r="AC326" i="45"/>
  <c r="AA326" i="45"/>
  <c r="AD326" i="45"/>
  <c r="AC328" i="45"/>
  <c r="AA328" i="45"/>
  <c r="AD328" i="45"/>
  <c r="AG318" i="45"/>
  <c r="AG319" i="45"/>
  <c r="AG320" i="45"/>
  <c r="AG321" i="45"/>
  <c r="AG322" i="45"/>
  <c r="AG323" i="45"/>
  <c r="AG324" i="45"/>
  <c r="AG325" i="45"/>
  <c r="AG326" i="45"/>
  <c r="AG327" i="45"/>
  <c r="AG328" i="45"/>
  <c r="AG329" i="45"/>
  <c r="AG205" i="45"/>
  <c r="AI205" i="45"/>
  <c r="AG206" i="45"/>
  <c r="AI206" i="45"/>
  <c r="AG207" i="45"/>
  <c r="AI207" i="45"/>
  <c r="AG208" i="45"/>
  <c r="AI208" i="45"/>
  <c r="AH209" i="45"/>
  <c r="AF209" i="45"/>
  <c r="AI209" i="45"/>
  <c r="AH211" i="45"/>
  <c r="AF211" i="45"/>
  <c r="R211" i="45"/>
  <c r="Q211" i="45" s="1"/>
  <c r="AI211" i="45"/>
  <c r="AH213" i="45"/>
  <c r="AF213" i="45"/>
  <c r="R213" i="45"/>
  <c r="Q213" i="45" s="1"/>
  <c r="AI213" i="45"/>
  <c r="AH215" i="45"/>
  <c r="AF215" i="45"/>
  <c r="R215" i="45"/>
  <c r="Q215" i="45" s="1"/>
  <c r="AI215" i="45"/>
  <c r="AH217" i="45"/>
  <c r="AF217" i="45"/>
  <c r="R217" i="45"/>
  <c r="Q217" i="45" s="1"/>
  <c r="AI217" i="45"/>
  <c r="AH219" i="45"/>
  <c r="AF219" i="45"/>
  <c r="R219" i="45"/>
  <c r="Q219" i="45" s="1"/>
  <c r="AI219" i="45"/>
  <c r="AH221" i="45"/>
  <c r="AF221" i="45"/>
  <c r="R221" i="45"/>
  <c r="Q221" i="45" s="1"/>
  <c r="AI221" i="45"/>
  <c r="AH223" i="45"/>
  <c r="AF223" i="45"/>
  <c r="R223" i="45"/>
  <c r="Q223" i="45" s="1"/>
  <c r="AI223" i="45"/>
  <c r="AH225" i="45"/>
  <c r="AF225" i="45"/>
  <c r="R225" i="45"/>
  <c r="Q225" i="45" s="1"/>
  <c r="AI225" i="45"/>
  <c r="AH227" i="45"/>
  <c r="AF227" i="45"/>
  <c r="R227" i="45"/>
  <c r="Q227" i="45" s="1"/>
  <c r="AI227" i="45"/>
  <c r="AH229" i="45"/>
  <c r="AF229" i="45"/>
  <c r="R229" i="45"/>
  <c r="Q229" i="45" s="1"/>
  <c r="AI229" i="45"/>
  <c r="AH231" i="45"/>
  <c r="AF231" i="45"/>
  <c r="R231" i="45"/>
  <c r="Q231" i="45" s="1"/>
  <c r="AI231" i="45"/>
  <c r="AH233" i="45"/>
  <c r="AF233" i="45"/>
  <c r="R233" i="45"/>
  <c r="Q233" i="45" s="1"/>
  <c r="AI233" i="45"/>
  <c r="AH235" i="45"/>
  <c r="AF235" i="45"/>
  <c r="R235" i="45"/>
  <c r="Q235" i="45" s="1"/>
  <c r="AI235" i="45"/>
  <c r="AI237" i="45"/>
  <c r="AH237" i="45"/>
  <c r="AF237" i="45"/>
  <c r="R237" i="45"/>
  <c r="Q237" i="45" s="1"/>
  <c r="R205" i="45"/>
  <c r="Q205" i="45" s="1"/>
  <c r="AB205" i="45"/>
  <c r="AF205" i="45"/>
  <c r="R206" i="45"/>
  <c r="Q206" i="45" s="1"/>
  <c r="AB206" i="45"/>
  <c r="AF206" i="45"/>
  <c r="R207" i="45"/>
  <c r="Q207" i="45" s="1"/>
  <c r="AB207" i="45"/>
  <c r="AF207" i="45"/>
  <c r="R208" i="45"/>
  <c r="Q208" i="45" s="1"/>
  <c r="AB208" i="45"/>
  <c r="AF208" i="45"/>
  <c r="R209" i="45"/>
  <c r="Q209" i="45" s="1"/>
  <c r="AD209" i="45"/>
  <c r="AB209" i="45"/>
  <c r="AC209" i="45"/>
  <c r="AG209" i="45"/>
  <c r="AH210" i="45"/>
  <c r="AF210" i="45"/>
  <c r="R210" i="45"/>
  <c r="Q210" i="45" s="1"/>
  <c r="AI210" i="45"/>
  <c r="AG211" i="45"/>
  <c r="AH212" i="45"/>
  <c r="AF212" i="45"/>
  <c r="R212" i="45"/>
  <c r="Q212" i="45" s="1"/>
  <c r="AI212" i="45"/>
  <c r="AG213" i="45"/>
  <c r="AH214" i="45"/>
  <c r="AF214" i="45"/>
  <c r="R214" i="45"/>
  <c r="Q214" i="45" s="1"/>
  <c r="AI214" i="45"/>
  <c r="AG215" i="45"/>
  <c r="AH216" i="45"/>
  <c r="AF216" i="45"/>
  <c r="R216" i="45"/>
  <c r="Q216" i="45" s="1"/>
  <c r="AI216" i="45"/>
  <c r="AG217" i="45"/>
  <c r="AH218" i="45"/>
  <c r="AF218" i="45"/>
  <c r="R218" i="45"/>
  <c r="Q218" i="45" s="1"/>
  <c r="AI218" i="45"/>
  <c r="AG219" i="45"/>
  <c r="AH220" i="45"/>
  <c r="AF220" i="45"/>
  <c r="R220" i="45"/>
  <c r="Q220" i="45" s="1"/>
  <c r="AI220" i="45"/>
  <c r="AG221" i="45"/>
  <c r="AH222" i="45"/>
  <c r="AF222" i="45"/>
  <c r="R222" i="45"/>
  <c r="Q222" i="45" s="1"/>
  <c r="AI222" i="45"/>
  <c r="AG223" i="45"/>
  <c r="AH224" i="45"/>
  <c r="AF224" i="45"/>
  <c r="R224" i="45"/>
  <c r="Q224" i="45" s="1"/>
  <c r="AI224" i="45"/>
  <c r="AG225" i="45"/>
  <c r="AH226" i="45"/>
  <c r="AF226" i="45"/>
  <c r="R226" i="45"/>
  <c r="Q226" i="45" s="1"/>
  <c r="AI226" i="45"/>
  <c r="AG227" i="45"/>
  <c r="AH228" i="45"/>
  <c r="AF228" i="45"/>
  <c r="R228" i="45"/>
  <c r="Q228" i="45" s="1"/>
  <c r="AI228" i="45"/>
  <c r="AG229" i="45"/>
  <c r="AH230" i="45"/>
  <c r="AF230" i="45"/>
  <c r="R230" i="45"/>
  <c r="Q230" i="45" s="1"/>
  <c r="AI230" i="45"/>
  <c r="AG231" i="45"/>
  <c r="AH232" i="45"/>
  <c r="AF232" i="45"/>
  <c r="R232" i="45"/>
  <c r="Q232" i="45" s="1"/>
  <c r="AI232" i="45"/>
  <c r="AG233" i="45"/>
  <c r="AH234" i="45"/>
  <c r="AF234" i="45"/>
  <c r="R234" i="45"/>
  <c r="Q234" i="45" s="1"/>
  <c r="AI234" i="45"/>
  <c r="AG235" i="45"/>
  <c r="AH236" i="45"/>
  <c r="AF236" i="45"/>
  <c r="R236" i="45"/>
  <c r="Q236" i="45" s="1"/>
  <c r="AI236" i="45"/>
  <c r="AG237" i="45"/>
  <c r="AC239" i="45"/>
  <c r="AA239" i="45"/>
  <c r="AB239" i="45"/>
  <c r="W239" i="45"/>
  <c r="X239" i="45" s="1"/>
  <c r="P239" i="45"/>
  <c r="AC241" i="45"/>
  <c r="AA241" i="45"/>
  <c r="AB241" i="45"/>
  <c r="W241" i="45"/>
  <c r="X241" i="45" s="1"/>
  <c r="P241" i="45"/>
  <c r="Q241" i="45" s="1"/>
  <c r="AC243" i="45"/>
  <c r="AA243" i="45"/>
  <c r="AB243" i="45"/>
  <c r="W243" i="45"/>
  <c r="X243" i="45" s="1"/>
  <c r="P243" i="45"/>
  <c r="AC245" i="45"/>
  <c r="AA245" i="45"/>
  <c r="AB245" i="45"/>
  <c r="W245" i="45"/>
  <c r="X245" i="45" s="1"/>
  <c r="P245" i="45"/>
  <c r="Q245" i="45" s="1"/>
  <c r="AC247" i="45"/>
  <c r="AA247" i="45"/>
  <c r="AB247" i="45"/>
  <c r="W247" i="45"/>
  <c r="X247" i="45" s="1"/>
  <c r="P247" i="45"/>
  <c r="AC249" i="45"/>
  <c r="AA249" i="45"/>
  <c r="AB249" i="45"/>
  <c r="W249" i="45"/>
  <c r="X249" i="45" s="1"/>
  <c r="P249" i="45"/>
  <c r="Q249" i="45" s="1"/>
  <c r="AB210" i="45"/>
  <c r="AB211" i="45"/>
  <c r="AB212" i="45"/>
  <c r="AB213" i="45"/>
  <c r="AB214" i="45"/>
  <c r="AB215" i="45"/>
  <c r="AB216" i="45"/>
  <c r="AB217" i="45"/>
  <c r="AB218" i="45"/>
  <c r="AB219" i="45"/>
  <c r="AB220" i="45"/>
  <c r="AB221" i="45"/>
  <c r="AB222" i="45"/>
  <c r="AB223" i="45"/>
  <c r="AB224" i="45"/>
  <c r="AB225" i="45"/>
  <c r="AB226" i="45"/>
  <c r="AB227" i="45"/>
  <c r="AB228" i="45"/>
  <c r="AB229" i="45"/>
  <c r="AB230" i="45"/>
  <c r="AB231" i="45"/>
  <c r="AB232" i="45"/>
  <c r="AB233" i="45"/>
  <c r="AB234" i="45"/>
  <c r="AB235" i="45"/>
  <c r="AB236" i="45"/>
  <c r="AB237" i="45"/>
  <c r="AC238" i="45"/>
  <c r="AA238" i="45"/>
  <c r="AD238" i="45"/>
  <c r="AC240" i="45"/>
  <c r="AA240" i="45"/>
  <c r="AD240" i="45"/>
  <c r="AC242" i="45"/>
  <c r="AA242" i="45"/>
  <c r="AD242" i="45"/>
  <c r="AC244" i="45"/>
  <c r="AA244" i="45"/>
  <c r="AD244" i="45"/>
  <c r="AC246" i="45"/>
  <c r="AA246" i="45"/>
  <c r="AD246" i="45"/>
  <c r="AC248" i="45"/>
  <c r="AA248" i="45"/>
  <c r="AD248" i="45"/>
  <c r="AG238" i="45"/>
  <c r="AG239" i="45"/>
  <c r="AG240" i="45"/>
  <c r="AG241" i="45"/>
  <c r="AG242" i="45"/>
  <c r="AG243" i="45"/>
  <c r="AG244" i="45"/>
  <c r="AG245" i="45"/>
  <c r="AG246" i="45"/>
  <c r="AG247" i="45"/>
  <c r="AG248" i="45"/>
  <c r="AG249" i="45"/>
  <c r="AG120" i="45"/>
  <c r="AI120" i="45"/>
  <c r="AG121" i="45"/>
  <c r="AI121" i="45"/>
  <c r="AG122" i="45"/>
  <c r="AI122" i="45"/>
  <c r="AG123" i="45"/>
  <c r="AI123" i="45"/>
  <c r="AG124" i="45"/>
  <c r="AI124" i="45"/>
  <c r="AG125" i="45"/>
  <c r="AI125" i="45"/>
  <c r="AG126" i="45"/>
  <c r="AI126" i="45"/>
  <c r="AG127" i="45"/>
  <c r="AI127" i="45"/>
  <c r="AG128" i="45"/>
  <c r="AI128" i="45"/>
  <c r="AG129" i="45"/>
  <c r="AI129" i="45"/>
  <c r="AG130" i="45"/>
  <c r="AI130" i="45"/>
  <c r="AH132" i="45"/>
  <c r="AF132" i="45"/>
  <c r="R132" i="45"/>
  <c r="Q132" i="45" s="1"/>
  <c r="AI132" i="45"/>
  <c r="AH135" i="45"/>
  <c r="AF135" i="45"/>
  <c r="R135" i="45"/>
  <c r="Q135" i="45" s="1"/>
  <c r="AI135" i="45"/>
  <c r="AH137" i="45"/>
  <c r="AF137" i="45"/>
  <c r="R137" i="45"/>
  <c r="Q137" i="45" s="1"/>
  <c r="AI137" i="45"/>
  <c r="AH149" i="45"/>
  <c r="AF149" i="45"/>
  <c r="R149" i="45"/>
  <c r="Q149" i="45" s="1"/>
  <c r="AI149" i="45"/>
  <c r="AH151" i="45"/>
  <c r="AF151" i="45"/>
  <c r="R151" i="45"/>
  <c r="Q151" i="45" s="1"/>
  <c r="AI151" i="45"/>
  <c r="AH153" i="45"/>
  <c r="AF153" i="45"/>
  <c r="R153" i="45"/>
  <c r="Q153" i="45" s="1"/>
  <c r="AI153" i="45"/>
  <c r="AH155" i="45"/>
  <c r="AF155" i="45"/>
  <c r="R155" i="45"/>
  <c r="Q155" i="45" s="1"/>
  <c r="AI155" i="45"/>
  <c r="AI157" i="45"/>
  <c r="AH157" i="45"/>
  <c r="AF157" i="45"/>
  <c r="R157" i="45"/>
  <c r="Q157" i="45" s="1"/>
  <c r="R120" i="45"/>
  <c r="AB120" i="45"/>
  <c r="P120" i="45" s="1"/>
  <c r="AF120" i="45"/>
  <c r="R121" i="45"/>
  <c r="AB121" i="45"/>
  <c r="P121" i="45" s="1"/>
  <c r="Q121" i="45" s="1"/>
  <c r="AF121" i="45"/>
  <c r="R122" i="45"/>
  <c r="Q122" i="45" s="1"/>
  <c r="AB122" i="45"/>
  <c r="AF122" i="45"/>
  <c r="R123" i="45"/>
  <c r="AB123" i="45"/>
  <c r="P123" i="45" s="1"/>
  <c r="Q123" i="45" s="1"/>
  <c r="AF123" i="45"/>
  <c r="R124" i="45"/>
  <c r="Q124" i="45" s="1"/>
  <c r="AB124" i="45"/>
  <c r="AF124" i="45"/>
  <c r="R125" i="45"/>
  <c r="AB125" i="45"/>
  <c r="AF125" i="45"/>
  <c r="R126" i="45"/>
  <c r="AB126" i="45"/>
  <c r="AF126" i="45"/>
  <c r="R127" i="45"/>
  <c r="AB127" i="45"/>
  <c r="AF127" i="45"/>
  <c r="R128" i="45"/>
  <c r="AB128" i="45"/>
  <c r="P128" i="45" s="1"/>
  <c r="AF128" i="45"/>
  <c r="R129" i="45"/>
  <c r="AB129" i="45"/>
  <c r="AF129" i="45"/>
  <c r="R130" i="45"/>
  <c r="Q130" i="45" s="1"/>
  <c r="AB130" i="45"/>
  <c r="AF130" i="45"/>
  <c r="AB131" i="45"/>
  <c r="AH131" i="45"/>
  <c r="AF131" i="45"/>
  <c r="AI131" i="45"/>
  <c r="AG132" i="45"/>
  <c r="AH133" i="45"/>
  <c r="AF133" i="45"/>
  <c r="R133" i="45"/>
  <c r="Q133" i="45" s="1"/>
  <c r="AI133" i="45"/>
  <c r="P134" i="45"/>
  <c r="Q134" i="45" s="1"/>
  <c r="AH134" i="45"/>
  <c r="AF134" i="45"/>
  <c r="R134" i="45"/>
  <c r="AI134" i="45"/>
  <c r="AG135" i="45"/>
  <c r="AH136" i="45"/>
  <c r="AF136" i="45"/>
  <c r="R136" i="45"/>
  <c r="Q136" i="45" s="1"/>
  <c r="AI136" i="45"/>
  <c r="AG137" i="45"/>
  <c r="AH138" i="45"/>
  <c r="AF138" i="45"/>
  <c r="R138" i="45"/>
  <c r="AI138" i="45"/>
  <c r="AH139" i="45"/>
  <c r="AF139" i="45"/>
  <c r="AI139" i="45"/>
  <c r="R139" i="45" s="1"/>
  <c r="AH140" i="45"/>
  <c r="AF140" i="45"/>
  <c r="AI140" i="45"/>
  <c r="R140" i="45" s="1"/>
  <c r="AH141" i="45"/>
  <c r="AF141" i="45"/>
  <c r="AI141" i="45"/>
  <c r="R141" i="45" s="1"/>
  <c r="AH142" i="45"/>
  <c r="AF142" i="45"/>
  <c r="AI142" i="45"/>
  <c r="R142" i="45" s="1"/>
  <c r="AH143" i="45"/>
  <c r="AF143" i="45"/>
  <c r="AI143" i="45"/>
  <c r="R143" i="45" s="1"/>
  <c r="AH144" i="45"/>
  <c r="AF144" i="45"/>
  <c r="AI144" i="45"/>
  <c r="R144" i="45" s="1"/>
  <c r="AH145" i="45"/>
  <c r="AF145" i="45"/>
  <c r="R145" i="45"/>
  <c r="AI145" i="45"/>
  <c r="AH146" i="45"/>
  <c r="AF146" i="45"/>
  <c r="AI146" i="45"/>
  <c r="R146" i="45" s="1"/>
  <c r="AH147" i="45"/>
  <c r="AF147" i="45"/>
  <c r="AI147" i="45"/>
  <c r="R147" i="45" s="1"/>
  <c r="AH148" i="45"/>
  <c r="AF148" i="45"/>
  <c r="AI148" i="45"/>
  <c r="R148" i="45" s="1"/>
  <c r="AG149" i="45"/>
  <c r="AH150" i="45"/>
  <c r="AF150" i="45"/>
  <c r="R150" i="45"/>
  <c r="AI150" i="45"/>
  <c r="AG151" i="45"/>
  <c r="AH152" i="45"/>
  <c r="AF152" i="45"/>
  <c r="R152" i="45"/>
  <c r="Q152" i="45" s="1"/>
  <c r="AI152" i="45"/>
  <c r="AG153" i="45"/>
  <c r="AH154" i="45"/>
  <c r="AF154" i="45"/>
  <c r="R154" i="45"/>
  <c r="Q154" i="45" s="1"/>
  <c r="AI154" i="45"/>
  <c r="AG155" i="45"/>
  <c r="AH156" i="45"/>
  <c r="AF156" i="45"/>
  <c r="R156" i="45"/>
  <c r="Q156" i="45" s="1"/>
  <c r="AI156" i="45"/>
  <c r="AG157" i="45"/>
  <c r="AC159" i="45"/>
  <c r="AA159" i="45"/>
  <c r="AB159" i="45"/>
  <c r="W159" i="45"/>
  <c r="X159" i="45" s="1"/>
  <c r="P159" i="45"/>
  <c r="Q159" i="45" s="1"/>
  <c r="AC161" i="45"/>
  <c r="AA161" i="45"/>
  <c r="AB161" i="45"/>
  <c r="W161" i="45"/>
  <c r="X161" i="45" s="1"/>
  <c r="P161" i="45"/>
  <c r="Q161" i="45" s="1"/>
  <c r="AC163" i="45"/>
  <c r="AA163" i="45"/>
  <c r="AB163" i="45"/>
  <c r="W163" i="45"/>
  <c r="X163" i="45" s="1"/>
  <c r="P163" i="45"/>
  <c r="Q163" i="45" s="1"/>
  <c r="AC165" i="45"/>
  <c r="AA165" i="45"/>
  <c r="AB165" i="45"/>
  <c r="W165" i="45"/>
  <c r="X165" i="45" s="1"/>
  <c r="P165" i="45"/>
  <c r="Q165" i="45" s="1"/>
  <c r="AC167" i="45"/>
  <c r="AA167" i="45"/>
  <c r="AB167" i="45"/>
  <c r="W167" i="45"/>
  <c r="X167" i="45" s="1"/>
  <c r="P167" i="45"/>
  <c r="Q167" i="45" s="1"/>
  <c r="AC169" i="45"/>
  <c r="AA169" i="45"/>
  <c r="AB169" i="45"/>
  <c r="W169" i="45"/>
  <c r="X169" i="45" s="1"/>
  <c r="P169" i="45"/>
  <c r="Q169" i="45" s="1"/>
  <c r="AB132" i="45"/>
  <c r="AB133" i="45"/>
  <c r="AB134" i="45"/>
  <c r="AB135" i="45"/>
  <c r="AB136" i="45"/>
  <c r="AB137" i="45"/>
  <c r="AB138" i="45"/>
  <c r="AB139" i="45"/>
  <c r="P139" i="45" s="1"/>
  <c r="AB140" i="45"/>
  <c r="AB141" i="45"/>
  <c r="P141" i="45" s="1"/>
  <c r="AB142" i="45"/>
  <c r="AB143" i="45"/>
  <c r="P143" i="45" s="1"/>
  <c r="AB144" i="45"/>
  <c r="AB145" i="45"/>
  <c r="P145" i="45" s="1"/>
  <c r="Q145" i="45" s="1"/>
  <c r="AB146" i="45"/>
  <c r="AB147" i="45"/>
  <c r="P147" i="45" s="1"/>
  <c r="AB148" i="45"/>
  <c r="AB149" i="45"/>
  <c r="AB150" i="45"/>
  <c r="AB151" i="45"/>
  <c r="AB152" i="45"/>
  <c r="AB153" i="45"/>
  <c r="AB154" i="45"/>
  <c r="AB155" i="45"/>
  <c r="AB156" i="45"/>
  <c r="AB157" i="45"/>
  <c r="AC158" i="45"/>
  <c r="AA158" i="45"/>
  <c r="AD158" i="45"/>
  <c r="AC160" i="45"/>
  <c r="AA160" i="45"/>
  <c r="AD160" i="45"/>
  <c r="AC162" i="45"/>
  <c r="AA162" i="45"/>
  <c r="AD162" i="45"/>
  <c r="AC164" i="45"/>
  <c r="AA164" i="45"/>
  <c r="AD164" i="45"/>
  <c r="AC166" i="45"/>
  <c r="AA166" i="45"/>
  <c r="AD166" i="45"/>
  <c r="AC168" i="45"/>
  <c r="AA168" i="45"/>
  <c r="AD168" i="45"/>
  <c r="AG158" i="45"/>
  <c r="AG159" i="45"/>
  <c r="AG160" i="45"/>
  <c r="AG161" i="45"/>
  <c r="AG162" i="45"/>
  <c r="AG163" i="45"/>
  <c r="AG164" i="45"/>
  <c r="AG165" i="45"/>
  <c r="AG166" i="45"/>
  <c r="AG167" i="45"/>
  <c r="AG168" i="45"/>
  <c r="AG169" i="45"/>
  <c r="AH6" i="45"/>
  <c r="AF6" i="45"/>
  <c r="R6" i="45"/>
  <c r="AI6" i="45"/>
  <c r="AH10" i="45"/>
  <c r="AF10" i="45"/>
  <c r="R10" i="45"/>
  <c r="Q10" i="45" s="1"/>
  <c r="AI10" i="45"/>
  <c r="AH12" i="45"/>
  <c r="AF12" i="45"/>
  <c r="R12" i="45"/>
  <c r="Q12" i="45" s="1"/>
  <c r="AI12" i="45"/>
  <c r="AH13" i="45"/>
  <c r="AF13" i="45"/>
  <c r="R13" i="45"/>
  <c r="AI13" i="45"/>
  <c r="AH15" i="45"/>
  <c r="AF15" i="45"/>
  <c r="R15" i="45"/>
  <c r="Q15" i="45" s="1"/>
  <c r="AI15" i="45"/>
  <c r="AH17" i="45"/>
  <c r="AF17" i="45"/>
  <c r="R17" i="45"/>
  <c r="Q17" i="45" s="1"/>
  <c r="AI17" i="45"/>
  <c r="AH19" i="45"/>
  <c r="AF19" i="45"/>
  <c r="R19" i="45"/>
  <c r="Q19" i="45" s="1"/>
  <c r="AI19" i="45"/>
  <c r="AH21" i="45"/>
  <c r="AF21" i="45"/>
  <c r="R21" i="45"/>
  <c r="Q21" i="45" s="1"/>
  <c r="AI21" i="45"/>
  <c r="AH23" i="45"/>
  <c r="AF23" i="45"/>
  <c r="R23" i="45"/>
  <c r="Q23" i="45" s="1"/>
  <c r="AI23" i="45"/>
  <c r="AH25" i="45"/>
  <c r="AF25" i="45"/>
  <c r="R25" i="45"/>
  <c r="Q25" i="45" s="1"/>
  <c r="AI25" i="45"/>
  <c r="AH27" i="45"/>
  <c r="AF27" i="45"/>
  <c r="R27" i="45"/>
  <c r="Q27" i="45" s="1"/>
  <c r="AI27" i="45"/>
  <c r="AH29" i="45"/>
  <c r="AF29" i="45"/>
  <c r="R29" i="45"/>
  <c r="Q29" i="45" s="1"/>
  <c r="AI29" i="45"/>
  <c r="AG29" i="45"/>
  <c r="AG6" i="45"/>
  <c r="AH7" i="45"/>
  <c r="AF7" i="45"/>
  <c r="R7" i="45"/>
  <c r="Q7" i="45" s="1"/>
  <c r="AI7" i="45"/>
  <c r="AH8" i="45"/>
  <c r="AF8" i="45"/>
  <c r="R8" i="45"/>
  <c r="AI8" i="45"/>
  <c r="AH9" i="45"/>
  <c r="AF9" i="45"/>
  <c r="R9" i="45"/>
  <c r="AI9" i="45"/>
  <c r="AG10" i="45"/>
  <c r="AH11" i="45"/>
  <c r="AF11" i="45"/>
  <c r="R11" i="45"/>
  <c r="Q11" i="45" s="1"/>
  <c r="AI11" i="45"/>
  <c r="AG12" i="45"/>
  <c r="AG13" i="45"/>
  <c r="AH14" i="45"/>
  <c r="AF14" i="45"/>
  <c r="R14" i="45"/>
  <c r="Q14" i="45" s="1"/>
  <c r="AI14" i="45"/>
  <c r="AG15" i="45"/>
  <c r="AH16" i="45"/>
  <c r="AF16" i="45"/>
  <c r="R16" i="45"/>
  <c r="Q16" i="45" s="1"/>
  <c r="AI16" i="45"/>
  <c r="AG17" i="45"/>
  <c r="AH18" i="45"/>
  <c r="AF18" i="45"/>
  <c r="R18" i="45"/>
  <c r="Q18" i="45" s="1"/>
  <c r="AI18" i="45"/>
  <c r="AG19" i="45"/>
  <c r="AH20" i="45"/>
  <c r="AF20" i="45"/>
  <c r="R20" i="45"/>
  <c r="Q20" i="45" s="1"/>
  <c r="AI20" i="45"/>
  <c r="AG21" i="45"/>
  <c r="AH22" i="45"/>
  <c r="AF22" i="45"/>
  <c r="R22" i="45"/>
  <c r="Q22" i="45" s="1"/>
  <c r="AI22" i="45"/>
  <c r="AG23" i="45"/>
  <c r="AH24" i="45"/>
  <c r="AF24" i="45"/>
  <c r="R24" i="45"/>
  <c r="Q24" i="45" s="1"/>
  <c r="AI24" i="45"/>
  <c r="AG25" i="45"/>
  <c r="AH26" i="45"/>
  <c r="AF26" i="45"/>
  <c r="R26" i="45"/>
  <c r="Q26" i="45" s="1"/>
  <c r="AI26" i="45"/>
  <c r="AG27" i="45"/>
  <c r="AH28" i="45"/>
  <c r="AF28" i="45"/>
  <c r="R28" i="45"/>
  <c r="Q28" i="45" s="1"/>
  <c r="AI28" i="45"/>
  <c r="AG30" i="45"/>
  <c r="AI30" i="45"/>
  <c r="AG31" i="45"/>
  <c r="AI31" i="45"/>
  <c r="AG32" i="45"/>
  <c r="AI32" i="45"/>
  <c r="AG33" i="45"/>
  <c r="AI33" i="45"/>
  <c r="AG34" i="45"/>
  <c r="AI34" i="45"/>
  <c r="AG35" i="45"/>
  <c r="AI35" i="45"/>
  <c r="AG36" i="45"/>
  <c r="AI36" i="45"/>
  <c r="AG37" i="45"/>
  <c r="AI37" i="45"/>
  <c r="AG38" i="45"/>
  <c r="AI38" i="45"/>
  <c r="AG39" i="45"/>
  <c r="AI39" i="45"/>
  <c r="AG40" i="45"/>
  <c r="AI40" i="45"/>
  <c r="AG41" i="45"/>
  <c r="AI41" i="45"/>
  <c r="AG42" i="45"/>
  <c r="AI42" i="45"/>
  <c r="AG43" i="45"/>
  <c r="AI43" i="45"/>
  <c r="AH44" i="45"/>
  <c r="AF44" i="45"/>
  <c r="AI44" i="45"/>
  <c r="AH46" i="45"/>
  <c r="AF46" i="45"/>
  <c r="R46" i="45"/>
  <c r="Q46" i="45" s="1"/>
  <c r="AI46" i="45"/>
  <c r="AH48" i="45"/>
  <c r="AF48" i="45"/>
  <c r="R48" i="45"/>
  <c r="Q48" i="45" s="1"/>
  <c r="AI48" i="45"/>
  <c r="AH50" i="45"/>
  <c r="AF50" i="45"/>
  <c r="R50" i="45"/>
  <c r="Q50" i="45" s="1"/>
  <c r="AI50" i="45"/>
  <c r="AH52" i="45"/>
  <c r="AF52" i="45"/>
  <c r="R52" i="45"/>
  <c r="Q52" i="45" s="1"/>
  <c r="AI52" i="45"/>
  <c r="AH54" i="45"/>
  <c r="AF54" i="45"/>
  <c r="R54" i="45"/>
  <c r="Q54" i="45" s="1"/>
  <c r="AI54" i="45"/>
  <c r="AH56" i="45"/>
  <c r="AF56" i="45"/>
  <c r="R56" i="45"/>
  <c r="Q56" i="45" s="1"/>
  <c r="AI56" i="45"/>
  <c r="AH58" i="45"/>
  <c r="AF58" i="45"/>
  <c r="R58" i="45"/>
  <c r="Q58" i="45" s="1"/>
  <c r="AI58" i="45"/>
  <c r="AH60" i="45"/>
  <c r="AF60" i="45"/>
  <c r="R60" i="45"/>
  <c r="Q60" i="45" s="1"/>
  <c r="AI60" i="45"/>
  <c r="AH62" i="45"/>
  <c r="AF62" i="45"/>
  <c r="R62" i="45"/>
  <c r="Q62" i="45" s="1"/>
  <c r="AI62" i="45"/>
  <c r="AH64" i="45"/>
  <c r="AF64" i="45"/>
  <c r="R64" i="45"/>
  <c r="Q64" i="45" s="1"/>
  <c r="AI64" i="45"/>
  <c r="AH66" i="45"/>
  <c r="AF66" i="45"/>
  <c r="R66" i="45"/>
  <c r="Q66" i="45" s="1"/>
  <c r="AI66" i="45"/>
  <c r="AH68" i="45"/>
  <c r="AF68" i="45"/>
  <c r="R68" i="45"/>
  <c r="Q68" i="45" s="1"/>
  <c r="AI68" i="45"/>
  <c r="AH70" i="45"/>
  <c r="AF70" i="45"/>
  <c r="R70" i="45"/>
  <c r="Q70" i="45" s="1"/>
  <c r="AI70" i="45"/>
  <c r="AI72" i="45"/>
  <c r="AH72" i="45"/>
  <c r="AF72" i="45"/>
  <c r="R72" i="45"/>
  <c r="Q72" i="45" s="1"/>
  <c r="AB6" i="45"/>
  <c r="P6" i="45" s="1"/>
  <c r="AB7" i="45"/>
  <c r="AB8" i="45"/>
  <c r="P8" i="45" s="1"/>
  <c r="Q8" i="45" s="1"/>
  <c r="AB9" i="45"/>
  <c r="P9" i="45" s="1"/>
  <c r="Q9" i="45" s="1"/>
  <c r="AB10" i="45"/>
  <c r="AB11" i="45"/>
  <c r="AB12" i="45"/>
  <c r="AB13" i="45"/>
  <c r="P13" i="45" s="1"/>
  <c r="Q13" i="45" s="1"/>
  <c r="AB14" i="45"/>
  <c r="AB15" i="45"/>
  <c r="AB16" i="45"/>
  <c r="AB17" i="45"/>
  <c r="AB18" i="45"/>
  <c r="AB19" i="45"/>
  <c r="AB20" i="45"/>
  <c r="AB21" i="45"/>
  <c r="AB22" i="45"/>
  <c r="AB23" i="45"/>
  <c r="AB24" i="45"/>
  <c r="AB25" i="45"/>
  <c r="AB26" i="45"/>
  <c r="AB27" i="45"/>
  <c r="AB28" i="45"/>
  <c r="AB29" i="45"/>
  <c r="R30" i="45"/>
  <c r="Q30" i="45" s="1"/>
  <c r="AB30" i="45"/>
  <c r="AF30" i="45"/>
  <c r="R31" i="45"/>
  <c r="Q31" i="45" s="1"/>
  <c r="AB31" i="45"/>
  <c r="AF31" i="45"/>
  <c r="R32" i="45"/>
  <c r="Q32" i="45" s="1"/>
  <c r="AB32" i="45"/>
  <c r="AF32" i="45"/>
  <c r="R33" i="45"/>
  <c r="Q33" i="45" s="1"/>
  <c r="AB33" i="45"/>
  <c r="AF33" i="45"/>
  <c r="R34" i="45"/>
  <c r="Q34" i="45" s="1"/>
  <c r="AB34" i="45"/>
  <c r="AF34" i="45"/>
  <c r="R35" i="45"/>
  <c r="Q35" i="45" s="1"/>
  <c r="AB35" i="45"/>
  <c r="AF35" i="45"/>
  <c r="R36" i="45"/>
  <c r="Q36" i="45" s="1"/>
  <c r="AB36" i="45"/>
  <c r="AF36" i="45"/>
  <c r="R37" i="45"/>
  <c r="Q37" i="45" s="1"/>
  <c r="AB37" i="45"/>
  <c r="AF37" i="45"/>
  <c r="R38" i="45"/>
  <c r="Q38" i="45" s="1"/>
  <c r="AB38" i="45"/>
  <c r="AF38" i="45"/>
  <c r="R39" i="45"/>
  <c r="Q39" i="45" s="1"/>
  <c r="AB39" i="45"/>
  <c r="AF39" i="45"/>
  <c r="R40" i="45"/>
  <c r="Q40" i="45" s="1"/>
  <c r="AB40" i="45"/>
  <c r="AF40" i="45"/>
  <c r="R41" i="45"/>
  <c r="Q41" i="45" s="1"/>
  <c r="AB41" i="45"/>
  <c r="AF41" i="45"/>
  <c r="R42" i="45"/>
  <c r="Q42" i="45" s="1"/>
  <c r="AB42" i="45"/>
  <c r="AF42" i="45"/>
  <c r="R43" i="45"/>
  <c r="Q43" i="45" s="1"/>
  <c r="AB43" i="45"/>
  <c r="AF43" i="45"/>
  <c r="R44" i="45"/>
  <c r="Q44" i="45" s="1"/>
  <c r="AD44" i="45"/>
  <c r="AB44" i="45"/>
  <c r="AC44" i="45"/>
  <c r="AG44" i="45"/>
  <c r="AH45" i="45"/>
  <c r="AF45" i="45"/>
  <c r="R45" i="45"/>
  <c r="AI45" i="45"/>
  <c r="AG46" i="45"/>
  <c r="AH47" i="45"/>
  <c r="AF47" i="45"/>
  <c r="R47" i="45"/>
  <c r="Q47" i="45" s="1"/>
  <c r="AI47" i="45"/>
  <c r="AG48" i="45"/>
  <c r="AH49" i="45"/>
  <c r="AF49" i="45"/>
  <c r="R49" i="45"/>
  <c r="AI49" i="45"/>
  <c r="AG50" i="45"/>
  <c r="AH51" i="45"/>
  <c r="AF51" i="45"/>
  <c r="R51" i="45"/>
  <c r="Q51" i="45" s="1"/>
  <c r="AI51" i="45"/>
  <c r="AG52" i="45"/>
  <c r="AH53" i="45"/>
  <c r="AF53" i="45"/>
  <c r="R53" i="45"/>
  <c r="AI53" i="45"/>
  <c r="AG54" i="45"/>
  <c r="AH55" i="45"/>
  <c r="AF55" i="45"/>
  <c r="R55" i="45"/>
  <c r="Q55" i="45" s="1"/>
  <c r="AI55" i="45"/>
  <c r="AG56" i="45"/>
  <c r="AH57" i="45"/>
  <c r="AF57" i="45"/>
  <c r="R57" i="45"/>
  <c r="AI57" i="45"/>
  <c r="AG58" i="45"/>
  <c r="AH59" i="45"/>
  <c r="AF59" i="45"/>
  <c r="R59" i="45"/>
  <c r="Q59" i="45" s="1"/>
  <c r="AI59" i="45"/>
  <c r="AG60" i="45"/>
  <c r="AH61" i="45"/>
  <c r="AF61" i="45"/>
  <c r="R61" i="45"/>
  <c r="AI61" i="45"/>
  <c r="AG62" i="45"/>
  <c r="AH63" i="45"/>
  <c r="AF63" i="45"/>
  <c r="R63" i="45"/>
  <c r="Q63" i="45" s="1"/>
  <c r="AI63" i="45"/>
  <c r="AG64" i="45"/>
  <c r="AH65" i="45"/>
  <c r="AF65" i="45"/>
  <c r="R65" i="45"/>
  <c r="AI65" i="45"/>
  <c r="AG66" i="45"/>
  <c r="AH67" i="45"/>
  <c r="AF67" i="45"/>
  <c r="R67" i="45"/>
  <c r="Q67" i="45" s="1"/>
  <c r="AI67" i="45"/>
  <c r="AG68" i="45"/>
  <c r="AH69" i="45"/>
  <c r="AF69" i="45"/>
  <c r="R69" i="45"/>
  <c r="AI69" i="45"/>
  <c r="AG70" i="45"/>
  <c r="AH71" i="45"/>
  <c r="AF71" i="45"/>
  <c r="R71" i="45"/>
  <c r="Q71" i="45" s="1"/>
  <c r="AI71" i="45"/>
  <c r="AG72" i="45"/>
  <c r="AC74" i="45"/>
  <c r="AA74" i="45"/>
  <c r="AB74" i="45"/>
  <c r="W74" i="45"/>
  <c r="X74" i="45" s="1"/>
  <c r="P74" i="45"/>
  <c r="AC76" i="45"/>
  <c r="AA76" i="45"/>
  <c r="AB76" i="45"/>
  <c r="W76" i="45"/>
  <c r="X76" i="45" s="1"/>
  <c r="P76" i="45"/>
  <c r="Q76" i="45" s="1"/>
  <c r="AC78" i="45"/>
  <c r="AA78" i="45"/>
  <c r="AB78" i="45"/>
  <c r="W78" i="45"/>
  <c r="X78" i="45" s="1"/>
  <c r="P78" i="45"/>
  <c r="AC80" i="45"/>
  <c r="AA80" i="45"/>
  <c r="AB80" i="45"/>
  <c r="W80" i="45"/>
  <c r="X80" i="45" s="1"/>
  <c r="P80" i="45"/>
  <c r="Q80" i="45" s="1"/>
  <c r="AC82" i="45"/>
  <c r="AA82" i="45"/>
  <c r="AB82" i="45"/>
  <c r="W82" i="45"/>
  <c r="X82" i="45" s="1"/>
  <c r="P82" i="45"/>
  <c r="AC84" i="45"/>
  <c r="AA84" i="45"/>
  <c r="AB84" i="45"/>
  <c r="W84" i="45"/>
  <c r="X84" i="45" s="1"/>
  <c r="P84" i="45"/>
  <c r="Q84" i="45" s="1"/>
  <c r="AB45" i="45"/>
  <c r="AB46" i="45"/>
  <c r="AB47" i="45"/>
  <c r="AB48" i="45"/>
  <c r="AB49" i="45"/>
  <c r="AB50" i="45"/>
  <c r="AB51" i="45"/>
  <c r="AB52" i="45"/>
  <c r="AB53" i="45"/>
  <c r="AB54" i="45"/>
  <c r="AB55" i="45"/>
  <c r="AB56" i="45"/>
  <c r="AB57" i="45"/>
  <c r="AB58" i="45"/>
  <c r="AB59" i="45"/>
  <c r="AB60" i="45"/>
  <c r="AB61" i="45"/>
  <c r="AB62" i="45"/>
  <c r="AB63" i="45"/>
  <c r="AB64" i="45"/>
  <c r="AB65" i="45"/>
  <c r="AB66" i="45"/>
  <c r="AB67" i="45"/>
  <c r="AB68" i="45"/>
  <c r="AB69" i="45"/>
  <c r="AB70" i="45"/>
  <c r="AB71" i="45"/>
  <c r="AB72" i="45"/>
  <c r="AC73" i="45"/>
  <c r="AA73" i="45"/>
  <c r="AD73" i="45"/>
  <c r="AC75" i="45"/>
  <c r="AA75" i="45"/>
  <c r="AD75" i="45"/>
  <c r="AC77" i="45"/>
  <c r="AA77" i="45"/>
  <c r="AD77" i="45"/>
  <c r="AC79" i="45"/>
  <c r="AA79" i="45"/>
  <c r="AD79" i="45"/>
  <c r="AC81" i="45"/>
  <c r="AA81" i="45"/>
  <c r="AD81" i="45"/>
  <c r="AC83" i="45"/>
  <c r="AA83" i="45"/>
  <c r="AD83" i="45"/>
  <c r="AG73" i="45"/>
  <c r="AG74" i="45"/>
  <c r="AG75" i="45"/>
  <c r="AG76" i="45"/>
  <c r="AG77" i="45"/>
  <c r="AG78" i="45"/>
  <c r="AG79" i="45"/>
  <c r="AG80" i="45"/>
  <c r="AG81" i="45"/>
  <c r="AG82" i="45"/>
  <c r="AG83" i="45"/>
  <c r="AG84" i="45"/>
  <c r="P6" i="46"/>
  <c r="Q6" i="46" s="1"/>
  <c r="AH6" i="46"/>
  <c r="AF6" i="46"/>
  <c r="R6" i="46"/>
  <c r="AI6" i="46"/>
  <c r="AH7" i="46"/>
  <c r="AF7" i="46"/>
  <c r="R7" i="46"/>
  <c r="AI7" i="46"/>
  <c r="AH11" i="46"/>
  <c r="AF11" i="46"/>
  <c r="R11" i="46"/>
  <c r="Q11" i="46" s="1"/>
  <c r="AI11" i="46"/>
  <c r="AH13" i="46"/>
  <c r="AF13" i="46"/>
  <c r="R13" i="46"/>
  <c r="Q13" i="46" s="1"/>
  <c r="AI13" i="46"/>
  <c r="AH15" i="46"/>
  <c r="AF15" i="46"/>
  <c r="R15" i="46"/>
  <c r="Q15" i="46" s="1"/>
  <c r="AI15" i="46"/>
  <c r="AH17" i="46"/>
  <c r="AF17" i="46"/>
  <c r="R17" i="46"/>
  <c r="Q17" i="46" s="1"/>
  <c r="AI17" i="46"/>
  <c r="AH19" i="46"/>
  <c r="AF19" i="46"/>
  <c r="R19" i="46"/>
  <c r="Q19" i="46" s="1"/>
  <c r="AI19" i="46"/>
  <c r="AH21" i="46"/>
  <c r="AF21" i="46"/>
  <c r="R21" i="46"/>
  <c r="Q21" i="46" s="1"/>
  <c r="AI21" i="46"/>
  <c r="AH23" i="46"/>
  <c r="AF23" i="46"/>
  <c r="R23" i="46"/>
  <c r="Q23" i="46" s="1"/>
  <c r="AI23" i="46"/>
  <c r="AH25" i="46"/>
  <c r="AF25" i="46"/>
  <c r="R25" i="46"/>
  <c r="Q25" i="46" s="1"/>
  <c r="AI25" i="46"/>
  <c r="AG6" i="46"/>
  <c r="AG7" i="46"/>
  <c r="AH8" i="46"/>
  <c r="AF8" i="46"/>
  <c r="R8" i="46"/>
  <c r="Q8" i="46" s="1"/>
  <c r="AI8" i="46"/>
  <c r="P9" i="46"/>
  <c r="AH9" i="46"/>
  <c r="AF9" i="46"/>
  <c r="R9" i="46"/>
  <c r="AI9" i="46"/>
  <c r="AH10" i="46"/>
  <c r="AF10" i="46"/>
  <c r="R10" i="46"/>
  <c r="AI10" i="46"/>
  <c r="AG11" i="46"/>
  <c r="AH12" i="46"/>
  <c r="AF12" i="46"/>
  <c r="R12" i="46"/>
  <c r="Q12" i="46" s="1"/>
  <c r="AI12" i="46"/>
  <c r="AG13" i="46"/>
  <c r="AH14" i="46"/>
  <c r="AF14" i="46"/>
  <c r="R14" i="46"/>
  <c r="Q14" i="46" s="1"/>
  <c r="AI14" i="46"/>
  <c r="AG15" i="46"/>
  <c r="AH16" i="46"/>
  <c r="AF16" i="46"/>
  <c r="R16" i="46"/>
  <c r="Q16" i="46" s="1"/>
  <c r="AI16" i="46"/>
  <c r="AG17" i="46"/>
  <c r="AH18" i="46"/>
  <c r="AF18" i="46"/>
  <c r="R18" i="46"/>
  <c r="Q18" i="46" s="1"/>
  <c r="AI18" i="46"/>
  <c r="AG19" i="46"/>
  <c r="AH20" i="46"/>
  <c r="AF20" i="46"/>
  <c r="R20" i="46"/>
  <c r="Q20" i="46" s="1"/>
  <c r="AI20" i="46"/>
  <c r="AG21" i="46"/>
  <c r="AH22" i="46"/>
  <c r="AF22" i="46"/>
  <c r="R22" i="46"/>
  <c r="Q22" i="46" s="1"/>
  <c r="AI22" i="46"/>
  <c r="AG23" i="46"/>
  <c r="AH24" i="46"/>
  <c r="AF24" i="46"/>
  <c r="R24" i="46"/>
  <c r="Q24" i="46" s="1"/>
  <c r="AI24" i="46"/>
  <c r="AG25" i="46"/>
  <c r="AH26" i="46"/>
  <c r="AF26" i="46"/>
  <c r="R26" i="46"/>
  <c r="Q26" i="46" s="1"/>
  <c r="AI26" i="46"/>
  <c r="AG26" i="46"/>
  <c r="AG27" i="46"/>
  <c r="AI27" i="46"/>
  <c r="AG28" i="46"/>
  <c r="AI28" i="46"/>
  <c r="AG29" i="46"/>
  <c r="AI29" i="46"/>
  <c r="AC31" i="46"/>
  <c r="AA31" i="46"/>
  <c r="AD31" i="46"/>
  <c r="AC33" i="46"/>
  <c r="AA33" i="46"/>
  <c r="AD33" i="46"/>
  <c r="AC35" i="46"/>
  <c r="AA35" i="46"/>
  <c r="AD35" i="46"/>
  <c r="AC37" i="46"/>
  <c r="AA37" i="46"/>
  <c r="AD37" i="46"/>
  <c r="AC39" i="46"/>
  <c r="AA39" i="46"/>
  <c r="AB39" i="46"/>
  <c r="W39" i="46"/>
  <c r="X39" i="46" s="1"/>
  <c r="P39" i="46"/>
  <c r="Q39" i="46" s="1"/>
  <c r="AC41" i="46"/>
  <c r="AA41" i="46"/>
  <c r="AB41" i="46"/>
  <c r="W41" i="46"/>
  <c r="X41" i="46" s="1"/>
  <c r="P41" i="46"/>
  <c r="Q41" i="46" s="1"/>
  <c r="AC43" i="46"/>
  <c r="AA43" i="46"/>
  <c r="AB43" i="46"/>
  <c r="W43" i="46"/>
  <c r="X43" i="46" s="1"/>
  <c r="P43" i="46"/>
  <c r="Q43" i="46" s="1"/>
  <c r="AC45" i="46"/>
  <c r="AA45" i="46"/>
  <c r="AB45" i="46"/>
  <c r="W45" i="46"/>
  <c r="X45" i="46" s="1"/>
  <c r="P45" i="46"/>
  <c r="Q45" i="46" s="1"/>
  <c r="AC47" i="46"/>
  <c r="AA47" i="46"/>
  <c r="AB47" i="46"/>
  <c r="W47" i="46"/>
  <c r="X47" i="46" s="1"/>
  <c r="P47" i="46"/>
  <c r="Q47" i="46" s="1"/>
  <c r="AC49" i="46"/>
  <c r="AA49" i="46"/>
  <c r="AB49" i="46"/>
  <c r="W49" i="46"/>
  <c r="X49" i="46" s="1"/>
  <c r="P49" i="46"/>
  <c r="Q49" i="46" s="1"/>
  <c r="AB6" i="46"/>
  <c r="AB7" i="46"/>
  <c r="P7" i="46" s="1"/>
  <c r="Q7" i="46" s="1"/>
  <c r="AB8" i="46"/>
  <c r="AB9" i="46"/>
  <c r="AB10" i="46"/>
  <c r="P10" i="46" s="1"/>
  <c r="AB11" i="46"/>
  <c r="AB12" i="46"/>
  <c r="AB13" i="46"/>
  <c r="AB14" i="46"/>
  <c r="AB15" i="46"/>
  <c r="AB16" i="46"/>
  <c r="AB17" i="46"/>
  <c r="AB18" i="46"/>
  <c r="AB19" i="46"/>
  <c r="AB20" i="46"/>
  <c r="AB21" i="46"/>
  <c r="AB22" i="46"/>
  <c r="AB23" i="46"/>
  <c r="AB24" i="46"/>
  <c r="AB25" i="46"/>
  <c r="AB26" i="46"/>
  <c r="R27" i="46"/>
  <c r="Q27" i="46" s="1"/>
  <c r="AB27" i="46"/>
  <c r="AF27" i="46"/>
  <c r="R28" i="46"/>
  <c r="Q28" i="46" s="1"/>
  <c r="AB28" i="46"/>
  <c r="AF28" i="46"/>
  <c r="R29" i="46"/>
  <c r="Q29" i="46" s="1"/>
  <c r="AB29" i="46"/>
  <c r="AF29" i="46"/>
  <c r="AC30" i="46"/>
  <c r="AA30" i="46"/>
  <c r="AD30" i="46"/>
  <c r="P31" i="46"/>
  <c r="Q31" i="46" s="1"/>
  <c r="W31" i="46"/>
  <c r="X31" i="46" s="1"/>
  <c r="AB31" i="46"/>
  <c r="AC32" i="46"/>
  <c r="AA32" i="46"/>
  <c r="AD32" i="46"/>
  <c r="P33" i="46"/>
  <c r="Q33" i="46" s="1"/>
  <c r="W33" i="46"/>
  <c r="X33" i="46" s="1"/>
  <c r="AB33" i="46"/>
  <c r="AC34" i="46"/>
  <c r="AA34" i="46"/>
  <c r="AD34" i="46"/>
  <c r="P35" i="46"/>
  <c r="Q35" i="46" s="1"/>
  <c r="W35" i="46"/>
  <c r="X35" i="46" s="1"/>
  <c r="AB35" i="46"/>
  <c r="AC36" i="46"/>
  <c r="AA36" i="46"/>
  <c r="AD36" i="46"/>
  <c r="P37" i="46"/>
  <c r="Q37" i="46" s="1"/>
  <c r="W37" i="46"/>
  <c r="X37" i="46" s="1"/>
  <c r="AB37" i="46"/>
  <c r="AC38" i="46"/>
  <c r="AA38" i="46"/>
  <c r="AD38" i="46"/>
  <c r="AD39" i="46"/>
  <c r="AD41" i="46"/>
  <c r="AD43" i="46"/>
  <c r="AD45" i="46"/>
  <c r="AD47" i="46"/>
  <c r="AD49" i="46"/>
  <c r="AG30" i="46"/>
  <c r="AG31" i="46"/>
  <c r="AG32" i="46"/>
  <c r="AG33" i="46"/>
  <c r="AG34" i="46"/>
  <c r="AG35" i="46"/>
  <c r="AG36" i="46"/>
  <c r="AG37" i="46"/>
  <c r="AG38" i="46"/>
  <c r="AC40" i="46"/>
  <c r="AA40" i="46"/>
  <c r="AD40" i="46"/>
  <c r="AC42" i="46"/>
  <c r="AA42" i="46"/>
  <c r="AD42" i="46"/>
  <c r="AC44" i="46"/>
  <c r="AA44" i="46"/>
  <c r="AD44" i="46"/>
  <c r="AC46" i="46"/>
  <c r="AA46" i="46"/>
  <c r="AD46" i="46"/>
  <c r="AC48" i="46"/>
  <c r="AA48" i="46"/>
  <c r="AD48" i="46"/>
  <c r="AC50" i="46"/>
  <c r="AA50" i="46"/>
  <c r="AD50" i="46"/>
  <c r="AG39" i="46"/>
  <c r="AG40" i="46"/>
  <c r="AG41" i="46"/>
  <c r="AG42" i="46"/>
  <c r="AG43" i="46"/>
  <c r="AG44" i="46"/>
  <c r="AG45" i="46"/>
  <c r="AG46" i="46"/>
  <c r="AG47" i="46"/>
  <c r="AG48" i="46"/>
  <c r="AG49" i="46"/>
  <c r="AG50" i="46"/>
  <c r="AG135" i="44"/>
  <c r="AI135" i="44"/>
  <c r="AG136" i="44"/>
  <c r="AC138" i="44"/>
  <c r="AA138" i="44"/>
  <c r="AD138" i="44"/>
  <c r="AC140" i="44"/>
  <c r="AA140" i="44"/>
  <c r="AD140" i="44"/>
  <c r="AC142" i="44"/>
  <c r="AA142" i="44"/>
  <c r="AD142" i="44"/>
  <c r="AC144" i="44"/>
  <c r="AA144" i="44"/>
  <c r="AD144" i="44"/>
  <c r="AC146" i="44"/>
  <c r="AA146" i="44"/>
  <c r="AD146" i="44"/>
  <c r="W147" i="44"/>
  <c r="X147" i="44" s="1"/>
  <c r="AC148" i="44"/>
  <c r="AA148" i="44"/>
  <c r="AD148" i="44"/>
  <c r="R135" i="44"/>
  <c r="AB135" i="44"/>
  <c r="P135" i="44" s="1"/>
  <c r="Q135" i="44" s="1"/>
  <c r="AF135" i="44"/>
  <c r="R136" i="44"/>
  <c r="AB136" i="44"/>
  <c r="P136" i="44" s="1"/>
  <c r="AF136" i="44"/>
  <c r="AH136" i="44"/>
  <c r="AC137" i="44"/>
  <c r="AA137" i="44"/>
  <c r="AD137" i="44"/>
  <c r="W138" i="44"/>
  <c r="X138" i="44" s="1"/>
  <c r="AB138" i="44"/>
  <c r="P138" i="44" s="1"/>
  <c r="Q138" i="44" s="1"/>
  <c r="AC139" i="44"/>
  <c r="AA139" i="44"/>
  <c r="P139" i="44" s="1"/>
  <c r="Q139" i="44" s="1"/>
  <c r="AD139" i="44"/>
  <c r="W140" i="44"/>
  <c r="X140" i="44" s="1"/>
  <c r="AB140" i="44"/>
  <c r="P140" i="44" s="1"/>
  <c r="Q140" i="44" s="1"/>
  <c r="AC141" i="44"/>
  <c r="AA141" i="44"/>
  <c r="AD141" i="44"/>
  <c r="W142" i="44"/>
  <c r="X142" i="44" s="1"/>
  <c r="AB142" i="44"/>
  <c r="P142" i="44" s="1"/>
  <c r="Q142" i="44" s="1"/>
  <c r="AC143" i="44"/>
  <c r="AA143" i="44"/>
  <c r="P143" i="44" s="1"/>
  <c r="Q143" i="44" s="1"/>
  <c r="AD143" i="44"/>
  <c r="P144" i="44"/>
  <c r="Q144" i="44" s="1"/>
  <c r="W144" i="44"/>
  <c r="X144" i="44" s="1"/>
  <c r="AB144" i="44"/>
  <c r="AC145" i="44"/>
  <c r="AA145" i="44"/>
  <c r="AD145" i="44"/>
  <c r="P146" i="44"/>
  <c r="Q146" i="44" s="1"/>
  <c r="W146" i="44"/>
  <c r="X146" i="44" s="1"/>
  <c r="AB146" i="44"/>
  <c r="AC147" i="44"/>
  <c r="AA147" i="44"/>
  <c r="AD147" i="44"/>
  <c r="W148" i="44"/>
  <c r="X148" i="44" s="1"/>
  <c r="AB148" i="44"/>
  <c r="AG137" i="44"/>
  <c r="AG138" i="44"/>
  <c r="AG139" i="44"/>
  <c r="AG140" i="44"/>
  <c r="AG141" i="44"/>
  <c r="AG142" i="44"/>
  <c r="AG143" i="44"/>
  <c r="AG144" i="44"/>
  <c r="AG145" i="44"/>
  <c r="AG146" i="44"/>
  <c r="AG147" i="44"/>
  <c r="AG148" i="44"/>
  <c r="AH90" i="44"/>
  <c r="AF90" i="44"/>
  <c r="R90" i="44"/>
  <c r="Q90" i="44" s="1"/>
  <c r="AI90" i="44"/>
  <c r="AH91" i="44"/>
  <c r="AF91" i="44"/>
  <c r="R91" i="44"/>
  <c r="AI91" i="44"/>
  <c r="AH88" i="44"/>
  <c r="AF88" i="44"/>
  <c r="R88" i="44"/>
  <c r="AI88" i="44"/>
  <c r="AH89" i="44"/>
  <c r="AF89" i="44"/>
  <c r="R89" i="44"/>
  <c r="AI89" i="44"/>
  <c r="AG90" i="44"/>
  <c r="AG91" i="44"/>
  <c r="AH92" i="44"/>
  <c r="AF92" i="44"/>
  <c r="R92" i="44"/>
  <c r="Q92" i="44" s="1"/>
  <c r="AI92" i="44"/>
  <c r="AH93" i="44"/>
  <c r="AF93" i="44"/>
  <c r="R93" i="44"/>
  <c r="AI93" i="44"/>
  <c r="AG94" i="44"/>
  <c r="AI94" i="44"/>
  <c r="AG95" i="44"/>
  <c r="AI95" i="44"/>
  <c r="AG96" i="44"/>
  <c r="AI96" i="44"/>
  <c r="AG97" i="44"/>
  <c r="AI97" i="44"/>
  <c r="AG98" i="44"/>
  <c r="AI98" i="44"/>
  <c r="AG99" i="44"/>
  <c r="AI99" i="44"/>
  <c r="AB88" i="44"/>
  <c r="P88" i="44" s="1"/>
  <c r="Q88" i="44" s="1"/>
  <c r="AB89" i="44"/>
  <c r="P89" i="44" s="1"/>
  <c r="AB90" i="44"/>
  <c r="AB91" i="44"/>
  <c r="P91" i="44" s="1"/>
  <c r="AB92" i="44"/>
  <c r="AB93" i="44"/>
  <c r="P93" i="44" s="1"/>
  <c r="R94" i="44"/>
  <c r="AB94" i="44"/>
  <c r="P94" i="44" s="1"/>
  <c r="AF94" i="44"/>
  <c r="R95" i="44"/>
  <c r="Q95" i="44" s="1"/>
  <c r="AB95" i="44"/>
  <c r="AF95" i="44"/>
  <c r="R96" i="44"/>
  <c r="AB96" i="44"/>
  <c r="P96" i="44" s="1"/>
  <c r="AF96" i="44"/>
  <c r="R97" i="44"/>
  <c r="Q97" i="44" s="1"/>
  <c r="AB97" i="44"/>
  <c r="AF97" i="44"/>
  <c r="R98" i="44"/>
  <c r="Q98" i="44" s="1"/>
  <c r="AB98" i="44"/>
  <c r="AF98" i="44"/>
  <c r="R99" i="44"/>
  <c r="Q99" i="44" s="1"/>
  <c r="AB99" i="44"/>
  <c r="AF99" i="44"/>
  <c r="AB46" i="44"/>
  <c r="AD46" i="44"/>
  <c r="AB47" i="44"/>
  <c r="AD47" i="44"/>
  <c r="AB48" i="44"/>
  <c r="AD48" i="44"/>
  <c r="AB49" i="44"/>
  <c r="AD49" i="44"/>
  <c r="AB50" i="44"/>
  <c r="AD50" i="44"/>
  <c r="AB51" i="44"/>
  <c r="AD51" i="44"/>
  <c r="AB52" i="44"/>
  <c r="AD52" i="44"/>
  <c r="AA46" i="44"/>
  <c r="AG46" i="44"/>
  <c r="AA47" i="44"/>
  <c r="AG47" i="44"/>
  <c r="AA48" i="44"/>
  <c r="AG48" i="44"/>
  <c r="AA49" i="44"/>
  <c r="AG49" i="44"/>
  <c r="AA50" i="44"/>
  <c r="AG50" i="44"/>
  <c r="AA51" i="44"/>
  <c r="AG51" i="44"/>
  <c r="AA52" i="44"/>
  <c r="AG52" i="44"/>
  <c r="AG6" i="44"/>
  <c r="AI6" i="44"/>
  <c r="AG7" i="44"/>
  <c r="AI7" i="44"/>
  <c r="AG8" i="44"/>
  <c r="AI8" i="44"/>
  <c r="AG9" i="44"/>
  <c r="AI9" i="44"/>
  <c r="R6" i="44"/>
  <c r="AB6" i="44"/>
  <c r="P6" i="44" s="1"/>
  <c r="AF6" i="44"/>
  <c r="R7" i="44"/>
  <c r="AB7" i="44"/>
  <c r="P7" i="44" s="1"/>
  <c r="P39" i="44" s="1"/>
  <c r="AF7" i="44"/>
  <c r="R8" i="44"/>
  <c r="AB8" i="44"/>
  <c r="P8" i="44" s="1"/>
  <c r="AF8" i="44"/>
  <c r="R9" i="44"/>
  <c r="AB9" i="44"/>
  <c r="P9" i="44" s="1"/>
  <c r="AF9" i="44"/>
  <c r="AH94" i="43"/>
  <c r="AF94" i="43"/>
  <c r="R94" i="43"/>
  <c r="AI94" i="43"/>
  <c r="AG94" i="43"/>
  <c r="AH95" i="43"/>
  <c r="AF95" i="43"/>
  <c r="R95" i="43"/>
  <c r="Q95" i="43" s="1"/>
  <c r="AI95" i="43"/>
  <c r="AH96" i="43"/>
  <c r="AF96" i="43"/>
  <c r="R96" i="43"/>
  <c r="AI96" i="43"/>
  <c r="AG97" i="43"/>
  <c r="AI97" i="43"/>
  <c r="AG98" i="43"/>
  <c r="AI98" i="43"/>
  <c r="AG99" i="43"/>
  <c r="AI99" i="43"/>
  <c r="AG100" i="43"/>
  <c r="AI100" i="43"/>
  <c r="AG101" i="43"/>
  <c r="AI101" i="43"/>
  <c r="AG102" i="43"/>
  <c r="AI102" i="43"/>
  <c r="AG103" i="43"/>
  <c r="AI103" i="43"/>
  <c r="AB94" i="43"/>
  <c r="P94" i="43" s="1"/>
  <c r="AB95" i="43"/>
  <c r="AB96" i="43"/>
  <c r="P96" i="43" s="1"/>
  <c r="Q96" i="43" s="1"/>
  <c r="R97" i="43"/>
  <c r="AB97" i="43"/>
  <c r="P97" i="43" s="1"/>
  <c r="AF97" i="43"/>
  <c r="R98" i="43"/>
  <c r="AB98" i="43"/>
  <c r="P98" i="43" s="1"/>
  <c r="AF98" i="43"/>
  <c r="R99" i="43"/>
  <c r="Q99" i="43" s="1"/>
  <c r="AB99" i="43"/>
  <c r="AF99" i="43"/>
  <c r="R100" i="43"/>
  <c r="AB100" i="43"/>
  <c r="P100" i="43" s="1"/>
  <c r="AF100" i="43"/>
  <c r="R101" i="43"/>
  <c r="Q101" i="43" s="1"/>
  <c r="AB101" i="43"/>
  <c r="AF101" i="43"/>
  <c r="R102" i="43"/>
  <c r="AB102" i="43"/>
  <c r="AF102" i="43"/>
  <c r="R103" i="43"/>
  <c r="Q103" i="43" s="1"/>
  <c r="AB103" i="43"/>
  <c r="AF103" i="43"/>
  <c r="AH47" i="43"/>
  <c r="AF47" i="43"/>
  <c r="R47" i="43"/>
  <c r="AI47" i="43"/>
  <c r="AG47" i="43"/>
  <c r="AH48" i="43"/>
  <c r="AF48" i="43"/>
  <c r="R48" i="43"/>
  <c r="Q48" i="43" s="1"/>
  <c r="AI48" i="43"/>
  <c r="AH49" i="43"/>
  <c r="AF49" i="43"/>
  <c r="R49" i="43"/>
  <c r="AI49" i="43"/>
  <c r="AG50" i="43"/>
  <c r="AI50" i="43"/>
  <c r="AG51" i="43"/>
  <c r="AI51" i="43"/>
  <c r="AG52" i="43"/>
  <c r="AI52" i="43"/>
  <c r="AG53" i="43"/>
  <c r="AI53" i="43"/>
  <c r="AG54" i="43"/>
  <c r="AI54" i="43"/>
  <c r="AG55" i="43"/>
  <c r="AI55" i="43"/>
  <c r="AG56" i="43"/>
  <c r="AI56" i="43"/>
  <c r="AG57" i="43"/>
  <c r="AI57" i="43"/>
  <c r="AB47" i="43"/>
  <c r="P47" i="43" s="1"/>
  <c r="AB48" i="43"/>
  <c r="AB49" i="43"/>
  <c r="P49" i="43" s="1"/>
  <c r="Q49" i="43" s="1"/>
  <c r="R50" i="43"/>
  <c r="AB50" i="43"/>
  <c r="P50" i="43" s="1"/>
  <c r="AF50" i="43"/>
  <c r="R51" i="43"/>
  <c r="Q51" i="43" s="1"/>
  <c r="AB51" i="43"/>
  <c r="AF51" i="43"/>
  <c r="R52" i="43"/>
  <c r="Q52" i="43" s="1"/>
  <c r="AB52" i="43"/>
  <c r="AF52" i="43"/>
  <c r="R53" i="43"/>
  <c r="Q53" i="43" s="1"/>
  <c r="AB53" i="43"/>
  <c r="AF53" i="43"/>
  <c r="R54" i="43"/>
  <c r="AB54" i="43"/>
  <c r="P54" i="43" s="1"/>
  <c r="AF54" i="43"/>
  <c r="R55" i="43"/>
  <c r="AB55" i="43"/>
  <c r="AF55" i="43"/>
  <c r="R56" i="43"/>
  <c r="Q56" i="43" s="1"/>
  <c r="AB56" i="43"/>
  <c r="AF56" i="43"/>
  <c r="R57" i="43"/>
  <c r="AB57" i="43"/>
  <c r="AF57" i="43"/>
  <c r="AB6" i="43"/>
  <c r="AD6" i="43"/>
  <c r="AB7" i="43"/>
  <c r="AD7" i="43"/>
  <c r="AB8" i="43"/>
  <c r="AD8" i="43"/>
  <c r="AB9" i="43"/>
  <c r="AD9" i="43"/>
  <c r="AB10" i="43"/>
  <c r="AD10" i="43"/>
  <c r="AA6" i="43"/>
  <c r="AG6" i="43"/>
  <c r="AA7" i="43"/>
  <c r="AG7" i="43"/>
  <c r="AA8" i="43"/>
  <c r="AG8" i="43"/>
  <c r="AA9" i="43"/>
  <c r="AG9" i="43"/>
  <c r="AA10" i="43"/>
  <c r="AG10" i="43"/>
  <c r="AG139" i="8"/>
  <c r="AI139" i="8"/>
  <c r="AG140" i="8"/>
  <c r="AI140" i="8"/>
  <c r="AG141" i="8"/>
  <c r="R141" i="8" s="1"/>
  <c r="AI141" i="8"/>
  <c r="AG142" i="8"/>
  <c r="R142" i="8" s="1"/>
  <c r="AI142" i="8"/>
  <c r="AG143" i="8"/>
  <c r="AC145" i="8"/>
  <c r="AA145" i="8"/>
  <c r="AD145" i="8"/>
  <c r="AC147" i="8"/>
  <c r="AA147" i="8"/>
  <c r="AD147" i="8"/>
  <c r="AC149" i="8"/>
  <c r="AA149" i="8"/>
  <c r="AD149" i="8"/>
  <c r="AC151" i="8"/>
  <c r="AA151" i="8"/>
  <c r="AD151" i="8"/>
  <c r="AC153" i="8"/>
  <c r="AA153" i="8"/>
  <c r="AD153" i="8"/>
  <c r="AC155" i="8"/>
  <c r="AA155" i="8"/>
  <c r="AD155" i="8"/>
  <c r="R139" i="8"/>
  <c r="AB139" i="8"/>
  <c r="P139" i="8" s="1"/>
  <c r="Q139" i="8" s="1"/>
  <c r="AF139" i="8"/>
  <c r="R140" i="8"/>
  <c r="AB140" i="8"/>
  <c r="AF140" i="8"/>
  <c r="AB141" i="8"/>
  <c r="AF141" i="8"/>
  <c r="AB142" i="8"/>
  <c r="AF142" i="8"/>
  <c r="AB143" i="8"/>
  <c r="P143" i="8" s="1"/>
  <c r="AF143" i="8"/>
  <c r="AH143" i="8"/>
  <c r="R143" i="8" s="1"/>
  <c r="AC144" i="8"/>
  <c r="AA144" i="8"/>
  <c r="P144" i="8" s="1"/>
  <c r="AD144" i="8"/>
  <c r="P145" i="8"/>
  <c r="Q145" i="8" s="1"/>
  <c r="W145" i="8"/>
  <c r="X145" i="8" s="1"/>
  <c r="AB145" i="8"/>
  <c r="AC146" i="8"/>
  <c r="AA146" i="8"/>
  <c r="AD146" i="8"/>
  <c r="P147" i="8"/>
  <c r="Q147" i="8" s="1"/>
  <c r="W147" i="8"/>
  <c r="X147" i="8" s="1"/>
  <c r="AB147" i="8"/>
  <c r="AC148" i="8"/>
  <c r="AA148" i="8"/>
  <c r="AD148" i="8"/>
  <c r="P149" i="8"/>
  <c r="Q149" i="8" s="1"/>
  <c r="W149" i="8"/>
  <c r="X149" i="8" s="1"/>
  <c r="AB149" i="8"/>
  <c r="AC150" i="8"/>
  <c r="AA150" i="8"/>
  <c r="AD150" i="8"/>
  <c r="P151" i="8"/>
  <c r="Q151" i="8" s="1"/>
  <c r="W151" i="8"/>
  <c r="X151" i="8" s="1"/>
  <c r="AB151" i="8"/>
  <c r="AC152" i="8"/>
  <c r="AA152" i="8"/>
  <c r="AD152" i="8"/>
  <c r="P153" i="8"/>
  <c r="Q153" i="8" s="1"/>
  <c r="W153" i="8"/>
  <c r="X153" i="8" s="1"/>
  <c r="AB153" i="8"/>
  <c r="AC154" i="8"/>
  <c r="AA154" i="8"/>
  <c r="AD154" i="8"/>
  <c r="P155" i="8"/>
  <c r="Q155" i="8" s="1"/>
  <c r="W155" i="8"/>
  <c r="X155" i="8" s="1"/>
  <c r="AB155" i="8"/>
  <c r="AG144" i="8"/>
  <c r="AG145" i="8"/>
  <c r="AG146" i="8"/>
  <c r="AG147" i="8"/>
  <c r="AG148" i="8"/>
  <c r="AG149" i="8"/>
  <c r="AG150" i="8"/>
  <c r="AG151" i="8"/>
  <c r="AG152" i="8"/>
  <c r="AG153" i="8"/>
  <c r="AG154" i="8"/>
  <c r="AG155" i="8"/>
  <c r="AC91" i="8"/>
  <c r="AA91" i="8"/>
  <c r="AD91" i="8"/>
  <c r="AC93" i="8"/>
  <c r="AA93" i="8"/>
  <c r="AD93" i="8"/>
  <c r="AC95" i="8"/>
  <c r="AA95" i="8"/>
  <c r="AD95" i="8"/>
  <c r="AC97" i="8"/>
  <c r="AA97" i="8"/>
  <c r="AD97" i="8"/>
  <c r="AC99" i="8"/>
  <c r="AA99" i="8"/>
  <c r="AD99" i="8"/>
  <c r="AC101" i="8"/>
  <c r="AA101" i="8"/>
  <c r="AD101" i="8"/>
  <c r="W91" i="8"/>
  <c r="X91" i="8" s="1"/>
  <c r="AB91" i="8"/>
  <c r="AC92" i="8"/>
  <c r="AA92" i="8"/>
  <c r="AD92" i="8"/>
  <c r="W93" i="8"/>
  <c r="X93" i="8" s="1"/>
  <c r="AB93" i="8"/>
  <c r="AC94" i="8"/>
  <c r="AA94" i="8"/>
  <c r="AD94" i="8"/>
  <c r="W95" i="8"/>
  <c r="X95" i="8" s="1"/>
  <c r="AB95" i="8"/>
  <c r="AC96" i="8"/>
  <c r="AA96" i="8"/>
  <c r="AD96" i="8"/>
  <c r="W97" i="8"/>
  <c r="X97" i="8" s="1"/>
  <c r="AB97" i="8"/>
  <c r="AC98" i="8"/>
  <c r="AA98" i="8"/>
  <c r="AD98" i="8"/>
  <c r="W99" i="8"/>
  <c r="X99" i="8" s="1"/>
  <c r="AB99" i="8"/>
  <c r="AC100" i="8"/>
  <c r="AA100" i="8"/>
  <c r="AD100" i="8"/>
  <c r="W101" i="8"/>
  <c r="X101" i="8" s="1"/>
  <c r="AB101" i="8"/>
  <c r="AC102" i="8"/>
  <c r="AA102" i="8"/>
  <c r="AD102" i="8"/>
  <c r="AG91" i="8"/>
  <c r="AG92" i="8"/>
  <c r="AG93" i="8"/>
  <c r="AG94" i="8"/>
  <c r="R94" i="8" s="1"/>
  <c r="AG95" i="8"/>
  <c r="R95" i="8" s="1"/>
  <c r="AG96" i="8"/>
  <c r="AG97" i="8"/>
  <c r="AG98" i="8"/>
  <c r="R98" i="8" s="1"/>
  <c r="AG99" i="8"/>
  <c r="AG100" i="8"/>
  <c r="AG101" i="8"/>
  <c r="AG102" i="8"/>
  <c r="AB54" i="8"/>
  <c r="AD54" i="8"/>
  <c r="AB55" i="8"/>
  <c r="AD55" i="8"/>
  <c r="AA54" i="8"/>
  <c r="AG54" i="8"/>
  <c r="R54" i="8" s="1"/>
  <c r="AA55" i="8"/>
  <c r="AG55" i="8"/>
  <c r="AB6" i="8"/>
  <c r="AD6" i="8"/>
  <c r="AB7" i="8"/>
  <c r="AD7" i="8"/>
  <c r="AB8" i="8"/>
  <c r="AD8" i="8"/>
  <c r="AB9" i="8"/>
  <c r="AD9" i="8"/>
  <c r="AB10" i="8"/>
  <c r="AD10" i="8"/>
  <c r="AB11" i="8"/>
  <c r="AD11" i="8"/>
  <c r="AB12" i="8"/>
  <c r="AD12" i="8"/>
  <c r="AB13" i="8"/>
  <c r="AD13" i="8"/>
  <c r="AA6" i="8"/>
  <c r="AG6" i="8"/>
  <c r="R6" i="8" s="1"/>
  <c r="AA7" i="8"/>
  <c r="AG7" i="8"/>
  <c r="R7" i="8" s="1"/>
  <c r="AA8" i="8"/>
  <c r="AG8" i="8"/>
  <c r="R8" i="8" s="1"/>
  <c r="AA9" i="8"/>
  <c r="AG9" i="8"/>
  <c r="AA10" i="8"/>
  <c r="AG10" i="8"/>
  <c r="AA11" i="8"/>
  <c r="AG11" i="8"/>
  <c r="AA12" i="8"/>
  <c r="AG12" i="8"/>
  <c r="AA13" i="8"/>
  <c r="AG13" i="8"/>
  <c r="P123" i="48"/>
  <c r="AG123" i="48"/>
  <c r="AI123" i="48"/>
  <c r="AG124" i="48"/>
  <c r="AI124" i="48"/>
  <c r="AG125" i="48"/>
  <c r="AI125" i="48"/>
  <c r="R123" i="48"/>
  <c r="AB123" i="48"/>
  <c r="AF123" i="48"/>
  <c r="R124" i="48"/>
  <c r="Q124" i="48" s="1"/>
  <c r="AB124" i="48"/>
  <c r="AF124" i="48"/>
  <c r="R125" i="48"/>
  <c r="AB125" i="48"/>
  <c r="P125" i="48" s="1"/>
  <c r="Q125" i="48" s="1"/>
  <c r="AF125" i="48"/>
  <c r="AB101" i="48"/>
  <c r="AD101" i="48"/>
  <c r="AB102" i="48"/>
  <c r="AD102" i="48"/>
  <c r="AB103" i="48"/>
  <c r="AD103" i="48"/>
  <c r="AA101" i="48"/>
  <c r="AG101" i="48"/>
  <c r="AA102" i="48"/>
  <c r="AG102" i="48"/>
  <c r="AA103" i="48"/>
  <c r="AG103" i="48"/>
  <c r="AB76" i="48"/>
  <c r="AD76" i="48"/>
  <c r="AB77" i="48"/>
  <c r="AD77" i="48"/>
  <c r="AB78" i="48"/>
  <c r="AD78" i="48"/>
  <c r="AB79" i="48"/>
  <c r="AD79" i="48"/>
  <c r="AB80" i="48"/>
  <c r="AD80" i="48"/>
  <c r="AB81" i="48"/>
  <c r="AD81" i="48"/>
  <c r="AA76" i="48"/>
  <c r="AG76" i="48"/>
  <c r="AA77" i="48"/>
  <c r="AG77" i="48"/>
  <c r="AA78" i="48"/>
  <c r="AG78" i="48"/>
  <c r="AA79" i="48"/>
  <c r="AG79" i="48"/>
  <c r="AA80" i="48"/>
  <c r="AG80" i="48"/>
  <c r="AA81" i="48"/>
  <c r="AG81" i="48"/>
  <c r="P56" i="48"/>
  <c r="AG53" i="48"/>
  <c r="AI53" i="48"/>
  <c r="AG54" i="48"/>
  <c r="AI54" i="48"/>
  <c r="AG55" i="48"/>
  <c r="AI55" i="48"/>
  <c r="AG56" i="48"/>
  <c r="AI56" i="48"/>
  <c r="R53" i="48"/>
  <c r="Q53" i="48" s="1"/>
  <c r="AB53" i="48"/>
  <c r="AF53" i="48"/>
  <c r="R54" i="48"/>
  <c r="AB54" i="48"/>
  <c r="P54" i="48" s="1"/>
  <c r="Q54" i="48" s="1"/>
  <c r="AF54" i="48"/>
  <c r="R55" i="48"/>
  <c r="Q55" i="48" s="1"/>
  <c r="AB55" i="48"/>
  <c r="AF55" i="48"/>
  <c r="R56" i="48"/>
  <c r="AB56" i="48"/>
  <c r="AF56" i="48"/>
  <c r="P31" i="48"/>
  <c r="P29" i="48"/>
  <c r="P45" i="48" s="1"/>
  <c r="AG29" i="48"/>
  <c r="AI29" i="48"/>
  <c r="AG30" i="48"/>
  <c r="AI30" i="48"/>
  <c r="AG31" i="48"/>
  <c r="AI31" i="48"/>
  <c r="AG32" i="48"/>
  <c r="AI32" i="48"/>
  <c r="AG33" i="48"/>
  <c r="AI33" i="48"/>
  <c r="R29" i="48"/>
  <c r="AB29" i="48"/>
  <c r="AF29" i="48"/>
  <c r="R30" i="48"/>
  <c r="Q30" i="48" s="1"/>
  <c r="AB30" i="48"/>
  <c r="AF30" i="48"/>
  <c r="R31" i="48"/>
  <c r="AB31" i="48"/>
  <c r="AF31" i="48"/>
  <c r="R32" i="48"/>
  <c r="AB32" i="48"/>
  <c r="P32" i="48" s="1"/>
  <c r="Q32" i="48" s="1"/>
  <c r="AF32" i="48"/>
  <c r="R33" i="48"/>
  <c r="AB33" i="48"/>
  <c r="P33" i="48" s="1"/>
  <c r="Q33" i="48" s="1"/>
  <c r="AF33" i="48"/>
  <c r="AB6" i="48"/>
  <c r="AD6" i="48"/>
  <c r="AB7" i="48"/>
  <c r="AD7" i="48"/>
  <c r="AB8" i="48"/>
  <c r="AD8" i="48"/>
  <c r="AB9" i="48"/>
  <c r="AD9" i="48"/>
  <c r="AA6" i="48"/>
  <c r="AG6" i="48"/>
  <c r="AA7" i="48"/>
  <c r="AG7" i="48"/>
  <c r="AA8" i="48"/>
  <c r="AG8" i="48"/>
  <c r="AA9" i="48"/>
  <c r="AG9" i="48"/>
  <c r="AH7" i="47"/>
  <c r="AF7" i="47"/>
  <c r="R7" i="47"/>
  <c r="Q7" i="47" s="1"/>
  <c r="AI7" i="47"/>
  <c r="AH8" i="47"/>
  <c r="AF8" i="47"/>
  <c r="R8" i="47"/>
  <c r="AI8" i="47"/>
  <c r="AH10" i="47"/>
  <c r="AF10" i="47"/>
  <c r="R10" i="47"/>
  <c r="Q10" i="47" s="1"/>
  <c r="AI10" i="47"/>
  <c r="AH18" i="47"/>
  <c r="AF18" i="47"/>
  <c r="R18" i="47"/>
  <c r="Q18" i="47" s="1"/>
  <c r="AG18" i="47"/>
  <c r="AH19" i="47"/>
  <c r="AF19" i="47"/>
  <c r="R19" i="47"/>
  <c r="AG19" i="47"/>
  <c r="AH20" i="47"/>
  <c r="AF20" i="47"/>
  <c r="R20" i="47"/>
  <c r="AG20" i="47"/>
  <c r="AG7" i="47"/>
  <c r="AG8" i="47"/>
  <c r="AH9" i="47"/>
  <c r="AF9" i="47"/>
  <c r="R9" i="47"/>
  <c r="Q9" i="47" s="1"/>
  <c r="AI9" i="47"/>
  <c r="AG10" i="47"/>
  <c r="AH11" i="47"/>
  <c r="AF11" i="47"/>
  <c r="R11" i="47"/>
  <c r="Q11" i="47" s="1"/>
  <c r="AI11" i="47"/>
  <c r="P12" i="47"/>
  <c r="AH12" i="47"/>
  <c r="AF12" i="47"/>
  <c r="R12" i="47"/>
  <c r="AI12" i="47"/>
  <c r="P13" i="47"/>
  <c r="AH13" i="47"/>
  <c r="AF13" i="47"/>
  <c r="R13" i="47"/>
  <c r="AI13" i="47"/>
  <c r="P14" i="47"/>
  <c r="AH14" i="47"/>
  <c r="AF14" i="47"/>
  <c r="R14" i="47"/>
  <c r="AI14" i="47"/>
  <c r="AI18" i="47"/>
  <c r="AI19" i="47"/>
  <c r="AI20" i="47"/>
  <c r="AH22" i="47"/>
  <c r="AF22" i="47"/>
  <c r="R22" i="47"/>
  <c r="Q22" i="47" s="1"/>
  <c r="AI22" i="47"/>
  <c r="AH25" i="47"/>
  <c r="AF25" i="47"/>
  <c r="R25" i="47"/>
  <c r="Q25" i="47" s="1"/>
  <c r="AI25" i="47"/>
  <c r="AH27" i="47"/>
  <c r="AF27" i="47"/>
  <c r="R27" i="47"/>
  <c r="Q27" i="47" s="1"/>
  <c r="AI27" i="47"/>
  <c r="AH29" i="47"/>
  <c r="AF29" i="47"/>
  <c r="R29" i="47"/>
  <c r="Q29" i="47" s="1"/>
  <c r="AI29" i="47"/>
  <c r="AB7" i="47"/>
  <c r="AB8" i="47"/>
  <c r="P8" i="47" s="1"/>
  <c r="Q8" i="47" s="1"/>
  <c r="AB9" i="47"/>
  <c r="AB10" i="47"/>
  <c r="AB11" i="47"/>
  <c r="AB12" i="47"/>
  <c r="AB13" i="47"/>
  <c r="AB14" i="47"/>
  <c r="AH15" i="47"/>
  <c r="AF15" i="47"/>
  <c r="R15" i="47"/>
  <c r="AI15" i="47"/>
  <c r="AH16" i="47"/>
  <c r="AF16" i="47"/>
  <c r="R16" i="47"/>
  <c r="AI16" i="47"/>
  <c r="AH17" i="47"/>
  <c r="AF17" i="47"/>
  <c r="R17" i="47"/>
  <c r="AI17" i="47"/>
  <c r="AH21" i="47"/>
  <c r="AF21" i="47"/>
  <c r="R21" i="47"/>
  <c r="Q21" i="47" s="1"/>
  <c r="AI21" i="47"/>
  <c r="AG22" i="47"/>
  <c r="AH23" i="47"/>
  <c r="AF23" i="47"/>
  <c r="R23" i="47"/>
  <c r="Q23" i="47" s="1"/>
  <c r="AI23" i="47"/>
  <c r="P24" i="47"/>
  <c r="AH24" i="47"/>
  <c r="AF24" i="47"/>
  <c r="R24" i="47"/>
  <c r="AI24" i="47"/>
  <c r="AG25" i="47"/>
  <c r="AH26" i="47"/>
  <c r="AF26" i="47"/>
  <c r="R26" i="47"/>
  <c r="Q26" i="47" s="1"/>
  <c r="AI26" i="47"/>
  <c r="AG27" i="47"/>
  <c r="AH28" i="47"/>
  <c r="AF28" i="47"/>
  <c r="R28" i="47"/>
  <c r="Q28" i="47" s="1"/>
  <c r="AI28" i="47"/>
  <c r="AG29" i="47"/>
  <c r="AH30" i="47"/>
  <c r="AF30" i="47"/>
  <c r="R30" i="47"/>
  <c r="Q30" i="47" s="1"/>
  <c r="AI30" i="47"/>
  <c r="AB15" i="47"/>
  <c r="P15" i="47" s="1"/>
  <c r="AB16" i="47"/>
  <c r="P16" i="47" s="1"/>
  <c r="Q16" i="47" s="1"/>
  <c r="AB17" i="47"/>
  <c r="P17" i="47" s="1"/>
  <c r="AB18" i="47"/>
  <c r="AB19" i="47"/>
  <c r="P19" i="47" s="1"/>
  <c r="Q19" i="47" s="1"/>
  <c r="AB20" i="47"/>
  <c r="P20" i="47" s="1"/>
  <c r="Q20" i="47" s="1"/>
  <c r="AB21" i="47"/>
  <c r="AB22" i="47"/>
  <c r="AB23" i="47"/>
  <c r="AB24" i="47"/>
  <c r="AB25" i="47"/>
  <c r="AB26" i="47"/>
  <c r="AB27" i="47"/>
  <c r="AB28" i="47"/>
  <c r="AB29" i="47"/>
  <c r="AB30" i="47"/>
  <c r="Q150" i="45" l="1"/>
  <c r="Q138" i="45"/>
  <c r="Q127" i="45"/>
  <c r="Q125" i="45"/>
  <c r="R114" i="45"/>
  <c r="R113" i="45"/>
  <c r="R112" i="45"/>
  <c r="R111" i="45"/>
  <c r="R106" i="45"/>
  <c r="R105" i="45"/>
  <c r="R104" i="45"/>
  <c r="R103" i="45"/>
  <c r="R98" i="45"/>
  <c r="R97" i="45"/>
  <c r="R96" i="45"/>
  <c r="R95" i="45"/>
  <c r="R90" i="45"/>
  <c r="R89" i="45"/>
  <c r="R88" i="45"/>
  <c r="R87" i="45"/>
  <c r="Q6" i="45"/>
  <c r="P111" i="45"/>
  <c r="P106" i="45"/>
  <c r="P105" i="45"/>
  <c r="P104" i="45"/>
  <c r="P103" i="45"/>
  <c r="P98" i="45"/>
  <c r="P97" i="45"/>
  <c r="P96" i="45"/>
  <c r="P95" i="45"/>
  <c r="P90" i="45"/>
  <c r="P89" i="45"/>
  <c r="P88" i="45"/>
  <c r="P87" i="45"/>
  <c r="P112" i="45"/>
  <c r="P113" i="45"/>
  <c r="P114" i="45"/>
  <c r="Q10" i="46"/>
  <c r="Q9" i="46"/>
  <c r="Q93" i="44"/>
  <c r="Q91" i="44"/>
  <c r="R37" i="44"/>
  <c r="R39" i="44"/>
  <c r="R38" i="44"/>
  <c r="R36" i="44"/>
  <c r="P37" i="44"/>
  <c r="Q8" i="44"/>
  <c r="P38" i="44"/>
  <c r="P36" i="44"/>
  <c r="Q94" i="43"/>
  <c r="P132" i="43"/>
  <c r="P130" i="43"/>
  <c r="R133" i="43"/>
  <c r="R132" i="43"/>
  <c r="R131" i="43"/>
  <c r="R130" i="43"/>
  <c r="P131" i="43"/>
  <c r="P133" i="43"/>
  <c r="R86" i="43"/>
  <c r="R85" i="43"/>
  <c r="R84" i="43"/>
  <c r="P86" i="43"/>
  <c r="Q57" i="43"/>
  <c r="Q54" i="43"/>
  <c r="P85" i="43"/>
  <c r="P84" i="43"/>
  <c r="R38" i="43"/>
  <c r="R37" i="43"/>
  <c r="R40" i="43"/>
  <c r="R39" i="43"/>
  <c r="Q144" i="8"/>
  <c r="R84" i="8"/>
  <c r="R43" i="8"/>
  <c r="R40" i="8"/>
  <c r="R42" i="8"/>
  <c r="R41" i="8"/>
  <c r="R46" i="48"/>
  <c r="R44" i="48"/>
  <c r="R39" i="48"/>
  <c r="R37" i="48"/>
  <c r="R47" i="48"/>
  <c r="R45" i="48"/>
  <c r="R38" i="48"/>
  <c r="R36" i="48"/>
  <c r="P39" i="48"/>
  <c r="P37" i="48"/>
  <c r="P46" i="48"/>
  <c r="P38" i="48"/>
  <c r="P36" i="48"/>
  <c r="P44" i="48"/>
  <c r="P47" i="48"/>
  <c r="Q17" i="47"/>
  <c r="Q15" i="47"/>
  <c r="Q24" i="47"/>
  <c r="Q13" i="47"/>
  <c r="AI17" i="51"/>
  <c r="J7" i="51"/>
  <c r="AN7" i="51"/>
  <c r="AL7" i="51"/>
  <c r="X11" i="8"/>
  <c r="P11" i="8"/>
  <c r="Q11" i="8" s="1"/>
  <c r="AH19" i="51"/>
  <c r="Q6" i="44"/>
  <c r="Q102" i="43"/>
  <c r="P144" i="43"/>
  <c r="Q144" i="43" s="1"/>
  <c r="Q143" i="43"/>
  <c r="Q47" i="43"/>
  <c r="Q100" i="43"/>
  <c r="Q98" i="43"/>
  <c r="Q55" i="43"/>
  <c r="P49" i="8"/>
  <c r="P9" i="8"/>
  <c r="Q9" i="8" s="1"/>
  <c r="P8" i="8"/>
  <c r="P7" i="8"/>
  <c r="P6" i="8"/>
  <c r="R91" i="8"/>
  <c r="P141" i="8"/>
  <c r="P140" i="8"/>
  <c r="Q140" i="8" s="1"/>
  <c r="Q52" i="8"/>
  <c r="AM7" i="51"/>
  <c r="P101" i="8"/>
  <c r="Q101" i="8" s="1"/>
  <c r="P99" i="8"/>
  <c r="P97" i="8"/>
  <c r="Q97" i="8" s="1"/>
  <c r="P95" i="8"/>
  <c r="Q95" i="8" s="1"/>
  <c r="P93" i="8"/>
  <c r="Q93" i="8" s="1"/>
  <c r="P91" i="8"/>
  <c r="W48" i="8"/>
  <c r="X49" i="8"/>
  <c r="X48" i="8" s="1"/>
  <c r="Q142" i="43"/>
  <c r="Q140" i="43"/>
  <c r="Q141" i="45"/>
  <c r="P126" i="45"/>
  <c r="Q147" i="45"/>
  <c r="Q143" i="45"/>
  <c r="Q139" i="45"/>
  <c r="Q82" i="45"/>
  <c r="Q78" i="45"/>
  <c r="Q74" i="45"/>
  <c r="Q69" i="45"/>
  <c r="Q65" i="45"/>
  <c r="Q61" i="45"/>
  <c r="Q57" i="45"/>
  <c r="Q53" i="45"/>
  <c r="Q49" i="45"/>
  <c r="Q45" i="45"/>
  <c r="P148" i="45"/>
  <c r="Q148" i="45" s="1"/>
  <c r="P146" i="45"/>
  <c r="P144" i="45"/>
  <c r="Q144" i="45" s="1"/>
  <c r="P142" i="45"/>
  <c r="Q142" i="45" s="1"/>
  <c r="P140" i="45"/>
  <c r="Q140" i="45" s="1"/>
  <c r="Q129" i="45"/>
  <c r="Q128" i="45"/>
  <c r="Q120" i="45"/>
  <c r="Q247" i="45"/>
  <c r="Q243" i="45"/>
  <c r="Q239" i="45"/>
  <c r="Q286" i="45"/>
  <c r="Q317" i="45"/>
  <c r="Q7" i="44"/>
  <c r="Q96" i="44"/>
  <c r="Q94" i="44"/>
  <c r="Q89" i="44"/>
  <c r="P137" i="44"/>
  <c r="Q137" i="44" s="1"/>
  <c r="Q136" i="44"/>
  <c r="Q146" i="45"/>
  <c r="Q126" i="45"/>
  <c r="P52" i="44"/>
  <c r="Q52" i="44" s="1"/>
  <c r="P51" i="44"/>
  <c r="Q51" i="44" s="1"/>
  <c r="P50" i="44"/>
  <c r="Q50" i="44" s="1"/>
  <c r="P49" i="44"/>
  <c r="Q49" i="44" s="1"/>
  <c r="P48" i="44"/>
  <c r="Q48" i="44" s="1"/>
  <c r="P47" i="44"/>
  <c r="Q47" i="44" s="1"/>
  <c r="P46" i="44"/>
  <c r="Q46" i="44" s="1"/>
  <c r="Q9" i="44"/>
  <c r="Q97" i="43"/>
  <c r="Q50" i="43"/>
  <c r="P8" i="43"/>
  <c r="Q8" i="43" s="1"/>
  <c r="P7" i="43"/>
  <c r="Q7" i="43" s="1"/>
  <c r="P6" i="43"/>
  <c r="Q143" i="8"/>
  <c r="Q141" i="8"/>
  <c r="Q142" i="8"/>
  <c r="P100" i="8"/>
  <c r="Q100" i="8" s="1"/>
  <c r="P98" i="8"/>
  <c r="Q98" i="8" s="1"/>
  <c r="P96" i="8"/>
  <c r="Q96" i="8" s="1"/>
  <c r="P94" i="8"/>
  <c r="Q94" i="8" s="1"/>
  <c r="P92" i="8"/>
  <c r="Q92" i="8" s="1"/>
  <c r="P54" i="8"/>
  <c r="Q54" i="8" s="1"/>
  <c r="Q8" i="8"/>
  <c r="Q7" i="8"/>
  <c r="Q123" i="48"/>
  <c r="P103" i="48"/>
  <c r="Q103" i="48" s="1"/>
  <c r="P102" i="48"/>
  <c r="Q102" i="48" s="1"/>
  <c r="P101" i="48"/>
  <c r="Q101" i="48" s="1"/>
  <c r="P80" i="48"/>
  <c r="Q80" i="48" s="1"/>
  <c r="P79" i="48"/>
  <c r="Q79" i="48" s="1"/>
  <c r="P78" i="48"/>
  <c r="Q78" i="48" s="1"/>
  <c r="P77" i="48"/>
  <c r="Q77" i="48" s="1"/>
  <c r="P76" i="48"/>
  <c r="Q56" i="48"/>
  <c r="Q29" i="48"/>
  <c r="Q31" i="48"/>
  <c r="P8" i="48"/>
  <c r="Q8" i="48" s="1"/>
  <c r="P7" i="48"/>
  <c r="Q7" i="48" s="1"/>
  <c r="P6" i="48"/>
  <c r="Q6" i="48" s="1"/>
  <c r="Q14" i="47"/>
  <c r="Q12" i="47"/>
  <c r="Q111" i="45" l="1"/>
  <c r="Q106" i="45"/>
  <c r="Q105" i="45"/>
  <c r="Q104" i="45"/>
  <c r="Q103" i="45"/>
  <c r="Q98" i="45"/>
  <c r="Q97" i="45"/>
  <c r="Q96" i="45"/>
  <c r="Q95" i="45"/>
  <c r="Q90" i="45"/>
  <c r="Q89" i="45"/>
  <c r="Q88" i="45"/>
  <c r="Q87" i="45"/>
  <c r="Q114" i="45"/>
  <c r="Q113" i="45"/>
  <c r="Q112" i="45"/>
  <c r="Q38" i="44"/>
  <c r="Q36" i="44"/>
  <c r="Q39" i="44"/>
  <c r="Q37" i="44"/>
  <c r="Q130" i="43"/>
  <c r="Q132" i="43"/>
  <c r="Q133" i="43"/>
  <c r="Q131" i="43"/>
  <c r="Q84" i="43"/>
  <c r="Q85" i="43"/>
  <c r="Q86" i="43"/>
  <c r="P39" i="43"/>
  <c r="P40" i="43"/>
  <c r="P38" i="43"/>
  <c r="P37" i="43"/>
  <c r="Q91" i="8"/>
  <c r="P129" i="8"/>
  <c r="P131" i="8"/>
  <c r="P132" i="8"/>
  <c r="P130" i="8"/>
  <c r="R132" i="8"/>
  <c r="R131" i="8"/>
  <c r="R129" i="8"/>
  <c r="R130" i="8"/>
  <c r="P85" i="8"/>
  <c r="P82" i="8"/>
  <c r="P84" i="8"/>
  <c r="P83" i="8"/>
  <c r="Q6" i="8"/>
  <c r="P43" i="8"/>
  <c r="P40" i="8"/>
  <c r="P42" i="8"/>
  <c r="P41" i="8"/>
  <c r="Q76" i="48"/>
  <c r="P86" i="48"/>
  <c r="P84" i="48"/>
  <c r="P95" i="48"/>
  <c r="P94" i="48"/>
  <c r="P93" i="48"/>
  <c r="P92" i="48"/>
  <c r="P87" i="48"/>
  <c r="P85" i="48"/>
  <c r="T7" i="51"/>
  <c r="O7" i="51"/>
  <c r="Q6" i="43"/>
  <c r="Q99" i="8"/>
  <c r="Q49" i="8"/>
  <c r="Q38" i="48"/>
  <c r="Q36" i="48"/>
  <c r="Q46" i="48"/>
  <c r="Q39" i="48"/>
  <c r="Q37" i="48"/>
  <c r="Q45" i="48"/>
  <c r="Q47" i="48"/>
  <c r="Q44" i="48"/>
  <c r="N69" i="76"/>
  <c r="N68" i="76"/>
  <c r="N67" i="76"/>
  <c r="N66" i="76"/>
  <c r="N65" i="76"/>
  <c r="N64" i="76"/>
  <c r="N63" i="76"/>
  <c r="N62" i="76"/>
  <c r="N61" i="76"/>
  <c r="N60" i="76"/>
  <c r="N59" i="76"/>
  <c r="N58" i="76"/>
  <c r="N57" i="76"/>
  <c r="N56" i="76"/>
  <c r="N55" i="76"/>
  <c r="N54" i="76"/>
  <c r="N53" i="76"/>
  <c r="N52" i="76"/>
  <c r="N51" i="76"/>
  <c r="N50" i="76"/>
  <c r="N49" i="76"/>
  <c r="N48" i="76"/>
  <c r="N47" i="76"/>
  <c r="N46" i="76"/>
  <c r="N45" i="76"/>
  <c r="N44" i="76"/>
  <c r="N43" i="76"/>
  <c r="N42" i="76"/>
  <c r="N41" i="76"/>
  <c r="N40" i="76"/>
  <c r="N39" i="76"/>
  <c r="N38" i="76"/>
  <c r="N37" i="76"/>
  <c r="N36" i="76"/>
  <c r="N35" i="76"/>
  <c r="N34" i="76"/>
  <c r="N33" i="76"/>
  <c r="N32" i="76"/>
  <c r="N31" i="76"/>
  <c r="N30" i="76"/>
  <c r="N29" i="76"/>
  <c r="N28" i="76"/>
  <c r="N27" i="76"/>
  <c r="N26" i="76"/>
  <c r="N25" i="76"/>
  <c r="N24" i="76"/>
  <c r="N23" i="76"/>
  <c r="N22" i="76"/>
  <c r="N21" i="76"/>
  <c r="N20" i="76"/>
  <c r="N19" i="76"/>
  <c r="N18" i="76"/>
  <c r="N17" i="76"/>
  <c r="N16" i="76"/>
  <c r="N15" i="76"/>
  <c r="N14" i="76"/>
  <c r="N13" i="76"/>
  <c r="N12" i="76"/>
  <c r="N11" i="76"/>
  <c r="A11" i="76"/>
  <c r="A12" i="76" s="1"/>
  <c r="A13" i="76" s="1"/>
  <c r="A14" i="76" s="1"/>
  <c r="A15" i="76" s="1"/>
  <c r="A16" i="76" s="1"/>
  <c r="A17" i="76" s="1"/>
  <c r="A18" i="76" s="1"/>
  <c r="A19" i="76" s="1"/>
  <c r="A20" i="76" s="1"/>
  <c r="A21" i="76" s="1"/>
  <c r="A22" i="76" s="1"/>
  <c r="A23" i="76" s="1"/>
  <c r="A24" i="76" s="1"/>
  <c r="A25" i="76" s="1"/>
  <c r="A26" i="76" s="1"/>
  <c r="A27" i="76" s="1"/>
  <c r="A28" i="76" s="1"/>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N10" i="76"/>
  <c r="N69" i="75"/>
  <c r="N68" i="75"/>
  <c r="N67" i="75"/>
  <c r="N66" i="75"/>
  <c r="N65" i="75"/>
  <c r="N64" i="75"/>
  <c r="N63" i="75"/>
  <c r="N62" i="75"/>
  <c r="N61" i="75"/>
  <c r="N60" i="75"/>
  <c r="N59" i="75"/>
  <c r="N58" i="75"/>
  <c r="N57" i="75"/>
  <c r="N56" i="75"/>
  <c r="N55" i="75"/>
  <c r="N54" i="75"/>
  <c r="N53" i="75"/>
  <c r="N52" i="75"/>
  <c r="N51" i="75"/>
  <c r="N50" i="75"/>
  <c r="N49" i="75"/>
  <c r="N48" i="75"/>
  <c r="N47" i="75"/>
  <c r="N46" i="75"/>
  <c r="N45" i="75"/>
  <c r="N44" i="75"/>
  <c r="N43" i="75"/>
  <c r="N42" i="75"/>
  <c r="N41" i="75"/>
  <c r="N40" i="75"/>
  <c r="N39" i="75"/>
  <c r="N38" i="75"/>
  <c r="N37" i="75"/>
  <c r="N36" i="75"/>
  <c r="N35" i="75"/>
  <c r="N34" i="75"/>
  <c r="N33" i="75"/>
  <c r="N32" i="75"/>
  <c r="N31" i="75"/>
  <c r="N30" i="75"/>
  <c r="N29" i="75"/>
  <c r="N28" i="75"/>
  <c r="N27" i="75"/>
  <c r="N26" i="75"/>
  <c r="N25" i="75"/>
  <c r="N24" i="75"/>
  <c r="N23" i="75"/>
  <c r="N22" i="75"/>
  <c r="N21" i="75"/>
  <c r="N20" i="75"/>
  <c r="N19" i="75"/>
  <c r="N18" i="75"/>
  <c r="N17" i="75"/>
  <c r="N16" i="75"/>
  <c r="N15" i="75"/>
  <c r="N14" i="75"/>
  <c r="N13" i="75"/>
  <c r="N12" i="75"/>
  <c r="N11" i="75"/>
  <c r="A11" i="75"/>
  <c r="A12" i="75" s="1"/>
  <c r="A13" i="75" s="1"/>
  <c r="A14" i="75" s="1"/>
  <c r="A15" i="75" s="1"/>
  <c r="A16" i="75" s="1"/>
  <c r="A17" i="75" s="1"/>
  <c r="A18" i="75" s="1"/>
  <c r="A19" i="75" s="1"/>
  <c r="A20" i="75" s="1"/>
  <c r="A21" i="75" s="1"/>
  <c r="A22" i="75" s="1"/>
  <c r="A23" i="75" s="1"/>
  <c r="A24" i="75" s="1"/>
  <c r="A25" i="75" s="1"/>
  <c r="A26" i="75" s="1"/>
  <c r="A27" i="75" s="1"/>
  <c r="A28" i="75" s="1"/>
  <c r="A29" i="75" s="1"/>
  <c r="A30" i="75" s="1"/>
  <c r="A31" i="75" s="1"/>
  <c r="A32" i="75" s="1"/>
  <c r="A33" i="75" s="1"/>
  <c r="A34" i="75" s="1"/>
  <c r="A35" i="75" s="1"/>
  <c r="A36" i="75" s="1"/>
  <c r="A37" i="75" s="1"/>
  <c r="A38" i="75" s="1"/>
  <c r="A39" i="75" s="1"/>
  <c r="A40" i="75" s="1"/>
  <c r="A41" i="75" s="1"/>
  <c r="A42" i="75" s="1"/>
  <c r="A43" i="75" s="1"/>
  <c r="A44" i="75" s="1"/>
  <c r="A45" i="75" s="1"/>
  <c r="A46" i="75" s="1"/>
  <c r="A47" i="75" s="1"/>
  <c r="A48" i="75" s="1"/>
  <c r="A49" i="75" s="1"/>
  <c r="A50" i="75" s="1"/>
  <c r="A51" i="75" s="1"/>
  <c r="A52" i="75" s="1"/>
  <c r="A53" i="75" s="1"/>
  <c r="A54" i="75" s="1"/>
  <c r="A55" i="75" s="1"/>
  <c r="A56" i="75" s="1"/>
  <c r="N10" i="75"/>
  <c r="N69" i="74"/>
  <c r="N68" i="74"/>
  <c r="N67" i="74"/>
  <c r="N66" i="74"/>
  <c r="N65" i="74"/>
  <c r="N64" i="74"/>
  <c r="N63" i="74"/>
  <c r="N62" i="74"/>
  <c r="N61" i="74"/>
  <c r="N60" i="74"/>
  <c r="N59" i="74"/>
  <c r="N58" i="74"/>
  <c r="N57" i="74"/>
  <c r="N56" i="74"/>
  <c r="N55" i="74"/>
  <c r="N54" i="74"/>
  <c r="N53" i="74"/>
  <c r="N52" i="74"/>
  <c r="N51" i="74"/>
  <c r="N50" i="74"/>
  <c r="N49" i="74"/>
  <c r="N48" i="74"/>
  <c r="N47" i="74"/>
  <c r="N46" i="74"/>
  <c r="N45" i="74"/>
  <c r="N44" i="74"/>
  <c r="N43" i="74"/>
  <c r="N42" i="74"/>
  <c r="N41" i="74"/>
  <c r="N40" i="74"/>
  <c r="N39" i="74"/>
  <c r="N38" i="74"/>
  <c r="N37" i="74"/>
  <c r="N36" i="74"/>
  <c r="N35" i="74"/>
  <c r="N34" i="74"/>
  <c r="N33" i="74"/>
  <c r="N32" i="74"/>
  <c r="N31" i="74"/>
  <c r="N30" i="74"/>
  <c r="N29" i="74"/>
  <c r="N28" i="74"/>
  <c r="N27" i="74"/>
  <c r="N26" i="74"/>
  <c r="N25" i="74"/>
  <c r="N24" i="74"/>
  <c r="N23" i="74"/>
  <c r="N22" i="74"/>
  <c r="N21" i="74"/>
  <c r="N20" i="74"/>
  <c r="N19" i="74"/>
  <c r="N18" i="74"/>
  <c r="N17" i="74"/>
  <c r="N16" i="74"/>
  <c r="N15" i="74"/>
  <c r="N14" i="74"/>
  <c r="N13" i="74"/>
  <c r="N12" i="74"/>
  <c r="N11" i="74"/>
  <c r="A11" i="74"/>
  <c r="A12" i="74" s="1"/>
  <c r="A13" i="74" s="1"/>
  <c r="A14" i="74" s="1"/>
  <c r="A15" i="74" s="1"/>
  <c r="A16" i="74" s="1"/>
  <c r="A17" i="74" s="1"/>
  <c r="A18" i="74" s="1"/>
  <c r="A19" i="74" s="1"/>
  <c r="A20" i="74" s="1"/>
  <c r="A21" i="74" s="1"/>
  <c r="A22" i="74" s="1"/>
  <c r="A23" i="74" s="1"/>
  <c r="A24" i="74" s="1"/>
  <c r="A25" i="74" s="1"/>
  <c r="A26" i="74" s="1"/>
  <c r="A27" i="74" s="1"/>
  <c r="A28" i="74" s="1"/>
  <c r="A29" i="74" s="1"/>
  <c r="A30" i="74" s="1"/>
  <c r="A31" i="74" s="1"/>
  <c r="A32" i="74" s="1"/>
  <c r="A33" i="74" s="1"/>
  <c r="A34" i="74" s="1"/>
  <c r="A35" i="74" s="1"/>
  <c r="A36" i="74" s="1"/>
  <c r="A37" i="74" s="1"/>
  <c r="A38" i="74" s="1"/>
  <c r="A39" i="74" s="1"/>
  <c r="A40" i="74" s="1"/>
  <c r="A41" i="74" s="1"/>
  <c r="A42" i="74" s="1"/>
  <c r="A43" i="74" s="1"/>
  <c r="A44" i="74" s="1"/>
  <c r="A45" i="74" s="1"/>
  <c r="A46" i="74" s="1"/>
  <c r="A47" i="74" s="1"/>
  <c r="A48" i="74" s="1"/>
  <c r="A49" i="74" s="1"/>
  <c r="A50" i="74" s="1"/>
  <c r="A51" i="74" s="1"/>
  <c r="A52" i="74" s="1"/>
  <c r="A53" i="74" s="1"/>
  <c r="A54" i="74" s="1"/>
  <c r="A55" i="74" s="1"/>
  <c r="A56" i="74" s="1"/>
  <c r="N10" i="74"/>
  <c r="N69" i="73"/>
  <c r="N68" i="73"/>
  <c r="N67" i="73"/>
  <c r="N66" i="73"/>
  <c r="N65" i="73"/>
  <c r="N64" i="73"/>
  <c r="N63" i="73"/>
  <c r="N62" i="73"/>
  <c r="N61" i="73"/>
  <c r="N60" i="73"/>
  <c r="N59" i="73"/>
  <c r="N58" i="73"/>
  <c r="N57" i="73"/>
  <c r="N56" i="73"/>
  <c r="N55" i="73"/>
  <c r="N54" i="73"/>
  <c r="N53" i="73"/>
  <c r="N52" i="73"/>
  <c r="N51" i="73"/>
  <c r="N50" i="73"/>
  <c r="N49" i="73"/>
  <c r="N48" i="73"/>
  <c r="N47" i="73"/>
  <c r="N46" i="73"/>
  <c r="N45" i="73"/>
  <c r="N44" i="73"/>
  <c r="N43" i="73"/>
  <c r="N42" i="73"/>
  <c r="N41" i="73"/>
  <c r="N40" i="73"/>
  <c r="N39" i="73"/>
  <c r="N38" i="73"/>
  <c r="N37" i="73"/>
  <c r="N36" i="73"/>
  <c r="N35" i="73"/>
  <c r="N34" i="73"/>
  <c r="N33" i="73"/>
  <c r="N32" i="73"/>
  <c r="N31" i="73"/>
  <c r="N30" i="73"/>
  <c r="N29" i="73"/>
  <c r="N28" i="73"/>
  <c r="N27" i="73"/>
  <c r="N26" i="73"/>
  <c r="N25" i="73"/>
  <c r="N24" i="73"/>
  <c r="N23" i="73"/>
  <c r="N22" i="73"/>
  <c r="N21" i="73"/>
  <c r="N20" i="73"/>
  <c r="N19" i="73"/>
  <c r="N18" i="73"/>
  <c r="N17" i="73"/>
  <c r="N16" i="73"/>
  <c r="N15" i="73"/>
  <c r="N14" i="73"/>
  <c r="N13" i="73"/>
  <c r="N12" i="73"/>
  <c r="N11" i="73"/>
  <c r="A11" i="73"/>
  <c r="A12" i="73" s="1"/>
  <c r="A13" i="73" s="1"/>
  <c r="A14" i="73" s="1"/>
  <c r="A15" i="73" s="1"/>
  <c r="A16" i="73" s="1"/>
  <c r="A17" i="73" s="1"/>
  <c r="A18" i="73" s="1"/>
  <c r="A19" i="73" s="1"/>
  <c r="A20" i="73" s="1"/>
  <c r="A21" i="73" s="1"/>
  <c r="A22" i="73" s="1"/>
  <c r="A23" i="73" s="1"/>
  <c r="A24" i="73" s="1"/>
  <c r="A25" i="73" s="1"/>
  <c r="A26" i="73" s="1"/>
  <c r="A27" i="73" s="1"/>
  <c r="A28" i="73" s="1"/>
  <c r="A29" i="73" s="1"/>
  <c r="A30" i="73" s="1"/>
  <c r="A31" i="73" s="1"/>
  <c r="A32" i="73" s="1"/>
  <c r="A33" i="73" s="1"/>
  <c r="A34" i="73" s="1"/>
  <c r="A35" i="73" s="1"/>
  <c r="A36" i="73" s="1"/>
  <c r="A37" i="73" s="1"/>
  <c r="A38" i="73" s="1"/>
  <c r="A39" i="73" s="1"/>
  <c r="A40" i="73" s="1"/>
  <c r="A41" i="73" s="1"/>
  <c r="A42" i="73" s="1"/>
  <c r="A43" i="73" s="1"/>
  <c r="A44" i="73" s="1"/>
  <c r="A45" i="73" s="1"/>
  <c r="A46" i="73" s="1"/>
  <c r="A47" i="73" s="1"/>
  <c r="A48" i="73" s="1"/>
  <c r="A49" i="73" s="1"/>
  <c r="A50" i="73" s="1"/>
  <c r="A51" i="73" s="1"/>
  <c r="A52" i="73" s="1"/>
  <c r="A53" i="73" s="1"/>
  <c r="A54" i="73" s="1"/>
  <c r="A55" i="73" s="1"/>
  <c r="A56" i="73" s="1"/>
  <c r="N10" i="73"/>
  <c r="N69" i="72"/>
  <c r="N68" i="72"/>
  <c r="N67" i="72"/>
  <c r="N66" i="72"/>
  <c r="N65" i="72"/>
  <c r="N64" i="72"/>
  <c r="N63" i="72"/>
  <c r="N62" i="72"/>
  <c r="N61" i="72"/>
  <c r="N60" i="72"/>
  <c r="N59" i="72"/>
  <c r="N58" i="72"/>
  <c r="N57" i="72"/>
  <c r="N56" i="72"/>
  <c r="N55" i="72"/>
  <c r="N54" i="72"/>
  <c r="N53" i="72"/>
  <c r="N52" i="72"/>
  <c r="N51" i="72"/>
  <c r="N50" i="72"/>
  <c r="N49" i="72"/>
  <c r="N48" i="72"/>
  <c r="N47" i="72"/>
  <c r="N46" i="72"/>
  <c r="N45" i="72"/>
  <c r="N44" i="72"/>
  <c r="N43" i="72"/>
  <c r="N42" i="72"/>
  <c r="N41" i="72"/>
  <c r="N40" i="72"/>
  <c r="N39" i="72"/>
  <c r="N38" i="72"/>
  <c r="N37" i="72"/>
  <c r="N36" i="72"/>
  <c r="N35" i="72"/>
  <c r="N34" i="72"/>
  <c r="N33" i="72"/>
  <c r="N32" i="72"/>
  <c r="N31" i="72"/>
  <c r="N30" i="72"/>
  <c r="N29" i="72"/>
  <c r="N28" i="72"/>
  <c r="N27" i="72"/>
  <c r="N26" i="72"/>
  <c r="N25" i="72"/>
  <c r="N24" i="72"/>
  <c r="N23" i="72"/>
  <c r="N22" i="72"/>
  <c r="N21" i="72"/>
  <c r="N20" i="72"/>
  <c r="N19" i="72"/>
  <c r="N18" i="72"/>
  <c r="N17" i="72"/>
  <c r="N16" i="72"/>
  <c r="N15" i="72"/>
  <c r="N14" i="72"/>
  <c r="N13" i="72"/>
  <c r="N12" i="72"/>
  <c r="N11" i="72"/>
  <c r="A11" i="72"/>
  <c r="A12" i="72" s="1"/>
  <c r="A13" i="72" s="1"/>
  <c r="A14" i="72" s="1"/>
  <c r="A15" i="72" s="1"/>
  <c r="A16" i="72" s="1"/>
  <c r="A17" i="72" s="1"/>
  <c r="A18" i="72" s="1"/>
  <c r="A19" i="72" s="1"/>
  <c r="A20" i="72" s="1"/>
  <c r="A21" i="72" s="1"/>
  <c r="A22" i="72" s="1"/>
  <c r="A23" i="72" s="1"/>
  <c r="A24" i="72" s="1"/>
  <c r="A25" i="72" s="1"/>
  <c r="A26" i="72" s="1"/>
  <c r="A27" i="72" s="1"/>
  <c r="A28" i="72" s="1"/>
  <c r="A29" i="72" s="1"/>
  <c r="A30" i="72" s="1"/>
  <c r="A31" i="72" s="1"/>
  <c r="A32" i="72" s="1"/>
  <c r="A33" i="72" s="1"/>
  <c r="A34" i="72" s="1"/>
  <c r="A35" i="72" s="1"/>
  <c r="A36" i="72" s="1"/>
  <c r="A37" i="72" s="1"/>
  <c r="A38" i="72" s="1"/>
  <c r="A39" i="72" s="1"/>
  <c r="A40" i="72" s="1"/>
  <c r="A41" i="72" s="1"/>
  <c r="A42" i="72" s="1"/>
  <c r="A43" i="72" s="1"/>
  <c r="A44" i="72" s="1"/>
  <c r="A45" i="72" s="1"/>
  <c r="A46" i="72" s="1"/>
  <c r="A47" i="72" s="1"/>
  <c r="A48" i="72" s="1"/>
  <c r="A49" i="72" s="1"/>
  <c r="A50" i="72" s="1"/>
  <c r="A51" i="72" s="1"/>
  <c r="A52" i="72" s="1"/>
  <c r="A53" i="72" s="1"/>
  <c r="A54" i="72" s="1"/>
  <c r="A55" i="72" s="1"/>
  <c r="A56" i="72" s="1"/>
  <c r="N10" i="72"/>
  <c r="N69" i="71"/>
  <c r="N68" i="71"/>
  <c r="N67" i="71"/>
  <c r="N66" i="71"/>
  <c r="N65" i="71"/>
  <c r="N64" i="71"/>
  <c r="N63" i="71"/>
  <c r="N62" i="71"/>
  <c r="N61" i="71"/>
  <c r="N60" i="71"/>
  <c r="N59" i="71"/>
  <c r="N58" i="71"/>
  <c r="N57" i="71"/>
  <c r="N56" i="71"/>
  <c r="N55" i="71"/>
  <c r="N54" i="71"/>
  <c r="N53" i="71"/>
  <c r="N52" i="71"/>
  <c r="N51" i="71"/>
  <c r="N50" i="71"/>
  <c r="N49" i="71"/>
  <c r="N48" i="71"/>
  <c r="N47" i="71"/>
  <c r="N46" i="71"/>
  <c r="N45" i="71"/>
  <c r="N44" i="71"/>
  <c r="N43" i="71"/>
  <c r="N42" i="71"/>
  <c r="N41" i="71"/>
  <c r="N40" i="71"/>
  <c r="N39" i="71"/>
  <c r="N38" i="71"/>
  <c r="N37" i="71"/>
  <c r="N36" i="71"/>
  <c r="N35" i="71"/>
  <c r="N34" i="71"/>
  <c r="N33" i="71"/>
  <c r="N32" i="71"/>
  <c r="N31" i="71"/>
  <c r="N30" i="71"/>
  <c r="N29" i="71"/>
  <c r="N28" i="71"/>
  <c r="N27" i="71"/>
  <c r="N26" i="71"/>
  <c r="N25" i="71"/>
  <c r="N24" i="71"/>
  <c r="N23" i="71"/>
  <c r="N22" i="71"/>
  <c r="N21" i="71"/>
  <c r="N20" i="71"/>
  <c r="N19" i="71"/>
  <c r="N18" i="71"/>
  <c r="N17" i="71"/>
  <c r="N16" i="71"/>
  <c r="N15" i="71"/>
  <c r="N14" i="71"/>
  <c r="N13" i="71"/>
  <c r="N12" i="71"/>
  <c r="N11" i="71"/>
  <c r="A11" i="71"/>
  <c r="A12" i="71" s="1"/>
  <c r="A13" i="71" s="1"/>
  <c r="A14" i="71" s="1"/>
  <c r="A15" i="71" s="1"/>
  <c r="A16" i="71" s="1"/>
  <c r="A17" i="71" s="1"/>
  <c r="A18" i="71" s="1"/>
  <c r="A19" i="71" s="1"/>
  <c r="A20" i="71" s="1"/>
  <c r="A21" i="71" s="1"/>
  <c r="A22" i="71" s="1"/>
  <c r="A23" i="71" s="1"/>
  <c r="A24" i="71" s="1"/>
  <c r="A25" i="71" s="1"/>
  <c r="A26" i="71" s="1"/>
  <c r="A27" i="71" s="1"/>
  <c r="A28" i="71" s="1"/>
  <c r="A29" i="71" s="1"/>
  <c r="A30" i="71" s="1"/>
  <c r="A31" i="71" s="1"/>
  <c r="A32" i="71" s="1"/>
  <c r="A33" i="71" s="1"/>
  <c r="A34" i="71" s="1"/>
  <c r="A35" i="71" s="1"/>
  <c r="A36" i="71" s="1"/>
  <c r="A37" i="71" s="1"/>
  <c r="A38" i="71" s="1"/>
  <c r="A39" i="71" s="1"/>
  <c r="A40" i="71" s="1"/>
  <c r="A41" i="71" s="1"/>
  <c r="A42" i="71" s="1"/>
  <c r="A43" i="71" s="1"/>
  <c r="A44" i="71" s="1"/>
  <c r="A45" i="71" s="1"/>
  <c r="A46" i="71" s="1"/>
  <c r="A47" i="71" s="1"/>
  <c r="A48" i="71" s="1"/>
  <c r="A49" i="71" s="1"/>
  <c r="A50" i="71" s="1"/>
  <c r="A51" i="71" s="1"/>
  <c r="A52" i="71" s="1"/>
  <c r="A53" i="71" s="1"/>
  <c r="A54" i="71" s="1"/>
  <c r="A55" i="71" s="1"/>
  <c r="A56" i="71" s="1"/>
  <c r="N10" i="71"/>
  <c r="N69" i="70"/>
  <c r="N68" i="70"/>
  <c r="N67" i="70"/>
  <c r="N66" i="70"/>
  <c r="N65" i="70"/>
  <c r="N64" i="70"/>
  <c r="N63" i="70"/>
  <c r="N62" i="70"/>
  <c r="N61" i="70"/>
  <c r="N60" i="70"/>
  <c r="N59" i="70"/>
  <c r="N58" i="70"/>
  <c r="N57" i="70"/>
  <c r="N56" i="70"/>
  <c r="N55" i="70"/>
  <c r="N54" i="70"/>
  <c r="N53" i="70"/>
  <c r="N52" i="70"/>
  <c r="N51" i="70"/>
  <c r="N50" i="70"/>
  <c r="N49" i="70"/>
  <c r="N48" i="70"/>
  <c r="N47" i="70"/>
  <c r="N46" i="70"/>
  <c r="N45" i="70"/>
  <c r="N44" i="70"/>
  <c r="N43" i="70"/>
  <c r="N42" i="70"/>
  <c r="N41" i="70"/>
  <c r="N40" i="70"/>
  <c r="N39" i="70"/>
  <c r="N38" i="70"/>
  <c r="N37" i="70"/>
  <c r="N36" i="70"/>
  <c r="N35" i="70"/>
  <c r="N34" i="70"/>
  <c r="N33" i="70"/>
  <c r="N32" i="70"/>
  <c r="N31" i="70"/>
  <c r="N30" i="70"/>
  <c r="N29" i="70"/>
  <c r="N28" i="70"/>
  <c r="N27" i="70"/>
  <c r="N26" i="70"/>
  <c r="N25" i="70"/>
  <c r="N24" i="70"/>
  <c r="N23" i="70"/>
  <c r="N22" i="70"/>
  <c r="N21" i="70"/>
  <c r="N20" i="70"/>
  <c r="N19" i="70"/>
  <c r="N18" i="70"/>
  <c r="N17" i="70"/>
  <c r="N16" i="70"/>
  <c r="N15" i="70"/>
  <c r="N14" i="70"/>
  <c r="N13" i="70"/>
  <c r="N12" i="70"/>
  <c r="N11" i="70"/>
  <c r="A11" i="70"/>
  <c r="A12" i="70" s="1"/>
  <c r="A13" i="70" s="1"/>
  <c r="A14" i="70" s="1"/>
  <c r="A15" i="70" s="1"/>
  <c r="A16" i="70" s="1"/>
  <c r="A17" i="70" s="1"/>
  <c r="A18" i="70" s="1"/>
  <c r="A19" i="70" s="1"/>
  <c r="A20" i="70" s="1"/>
  <c r="A21" i="70" s="1"/>
  <c r="A22" i="70" s="1"/>
  <c r="A23" i="70" s="1"/>
  <c r="A24" i="70" s="1"/>
  <c r="A25" i="70" s="1"/>
  <c r="A26" i="70" s="1"/>
  <c r="A27" i="70" s="1"/>
  <c r="A28" i="70" s="1"/>
  <c r="A29" i="70" s="1"/>
  <c r="A30" i="70" s="1"/>
  <c r="A31" i="70" s="1"/>
  <c r="A32" i="70" s="1"/>
  <c r="A33" i="70" s="1"/>
  <c r="A34" i="70" s="1"/>
  <c r="A35" i="70" s="1"/>
  <c r="A36" i="70" s="1"/>
  <c r="A37" i="70" s="1"/>
  <c r="A38" i="70" s="1"/>
  <c r="A39" i="70" s="1"/>
  <c r="A40" i="70" s="1"/>
  <c r="A41" i="70" s="1"/>
  <c r="A42" i="70" s="1"/>
  <c r="A43" i="70" s="1"/>
  <c r="A44" i="70" s="1"/>
  <c r="A45" i="70" s="1"/>
  <c r="A46" i="70" s="1"/>
  <c r="A47" i="70" s="1"/>
  <c r="A48" i="70" s="1"/>
  <c r="A49" i="70" s="1"/>
  <c r="A50" i="70" s="1"/>
  <c r="A51" i="70" s="1"/>
  <c r="A52" i="70" s="1"/>
  <c r="A53" i="70" s="1"/>
  <c r="A54" i="70" s="1"/>
  <c r="A55" i="70" s="1"/>
  <c r="A56" i="70" s="1"/>
  <c r="N10" i="70"/>
  <c r="N69" i="69"/>
  <c r="N68" i="69"/>
  <c r="N67" i="69"/>
  <c r="N66" i="69"/>
  <c r="N65" i="69"/>
  <c r="N64" i="69"/>
  <c r="N63" i="69"/>
  <c r="N62" i="69"/>
  <c r="N61" i="69"/>
  <c r="N60" i="69"/>
  <c r="N59" i="69"/>
  <c r="N58" i="69"/>
  <c r="N57" i="69"/>
  <c r="N56" i="69"/>
  <c r="N55" i="69"/>
  <c r="N54" i="69"/>
  <c r="N53" i="69"/>
  <c r="N52" i="69"/>
  <c r="N51" i="69"/>
  <c r="N50" i="69"/>
  <c r="N49" i="69"/>
  <c r="N48" i="69"/>
  <c r="N47" i="69"/>
  <c r="N46" i="69"/>
  <c r="N45" i="69"/>
  <c r="N44" i="69"/>
  <c r="N43" i="69"/>
  <c r="N42" i="69"/>
  <c r="N41" i="69"/>
  <c r="N40" i="69"/>
  <c r="N39" i="69"/>
  <c r="N38" i="69"/>
  <c r="N37" i="69"/>
  <c r="N36" i="69"/>
  <c r="N35" i="69"/>
  <c r="N34" i="69"/>
  <c r="N33" i="69"/>
  <c r="N32" i="69"/>
  <c r="N31" i="69"/>
  <c r="N30" i="69"/>
  <c r="N29" i="69"/>
  <c r="N28" i="69"/>
  <c r="N27" i="69"/>
  <c r="N26" i="69"/>
  <c r="N25" i="69"/>
  <c r="N24" i="69"/>
  <c r="N23" i="69"/>
  <c r="N22" i="69"/>
  <c r="N21" i="69"/>
  <c r="N20" i="69"/>
  <c r="N19" i="69"/>
  <c r="N18" i="69"/>
  <c r="N17" i="69"/>
  <c r="N16" i="69"/>
  <c r="N15" i="69"/>
  <c r="N14" i="69"/>
  <c r="N13" i="69"/>
  <c r="N12" i="69"/>
  <c r="N11" i="69"/>
  <c r="A11" i="69"/>
  <c r="A12" i="69" s="1"/>
  <c r="A13" i="69" s="1"/>
  <c r="A14" i="69" s="1"/>
  <c r="A15" i="69" s="1"/>
  <c r="A16" i="69" s="1"/>
  <c r="A17" i="69" s="1"/>
  <c r="A18" i="69" s="1"/>
  <c r="A19" i="69" s="1"/>
  <c r="A20" i="69" s="1"/>
  <c r="A21" i="69" s="1"/>
  <c r="A22" i="69" s="1"/>
  <c r="A23" i="69" s="1"/>
  <c r="A24" i="69" s="1"/>
  <c r="A25" i="69" s="1"/>
  <c r="A26" i="69" s="1"/>
  <c r="A27" i="69" s="1"/>
  <c r="A28" i="69" s="1"/>
  <c r="A29" i="69" s="1"/>
  <c r="A30" i="69" s="1"/>
  <c r="A31" i="69" s="1"/>
  <c r="A32" i="69" s="1"/>
  <c r="A33" i="69" s="1"/>
  <c r="A34" i="69" s="1"/>
  <c r="A35" i="69" s="1"/>
  <c r="A36" i="69" s="1"/>
  <c r="A37" i="69" s="1"/>
  <c r="A38" i="69" s="1"/>
  <c r="A39" i="69" s="1"/>
  <c r="A40" i="69" s="1"/>
  <c r="A41" i="69" s="1"/>
  <c r="A42" i="69" s="1"/>
  <c r="A43" i="69" s="1"/>
  <c r="A44" i="69" s="1"/>
  <c r="A45" i="69" s="1"/>
  <c r="A46" i="69" s="1"/>
  <c r="A47" i="69" s="1"/>
  <c r="A48" i="69" s="1"/>
  <c r="A49" i="69" s="1"/>
  <c r="A50" i="69" s="1"/>
  <c r="A51" i="69" s="1"/>
  <c r="A52" i="69" s="1"/>
  <c r="A53" i="69" s="1"/>
  <c r="A54" i="69" s="1"/>
  <c r="A55" i="69" s="1"/>
  <c r="A56" i="69" s="1"/>
  <c r="N10" i="69"/>
  <c r="N69" i="68"/>
  <c r="N68" i="68"/>
  <c r="N67" i="68"/>
  <c r="N66" i="68"/>
  <c r="N65" i="68"/>
  <c r="N64" i="68"/>
  <c r="N63" i="68"/>
  <c r="N62" i="68"/>
  <c r="N61" i="68"/>
  <c r="N60" i="68"/>
  <c r="N59" i="68"/>
  <c r="N58" i="68"/>
  <c r="N57" i="68"/>
  <c r="N56" i="68"/>
  <c r="N55" i="68"/>
  <c r="N54" i="68"/>
  <c r="N53" i="68"/>
  <c r="N52" i="68"/>
  <c r="N51" i="68"/>
  <c r="N50" i="68"/>
  <c r="N49" i="68"/>
  <c r="N48" i="68"/>
  <c r="N47" i="68"/>
  <c r="N46" i="68"/>
  <c r="N45" i="68"/>
  <c r="N44" i="68"/>
  <c r="N43" i="68"/>
  <c r="N42" i="68"/>
  <c r="N41" i="68"/>
  <c r="N40" i="68"/>
  <c r="N39" i="68"/>
  <c r="N38" i="68"/>
  <c r="N37" i="68"/>
  <c r="N36" i="68"/>
  <c r="N35" i="68"/>
  <c r="N34" i="68"/>
  <c r="N33" i="68"/>
  <c r="N32" i="68"/>
  <c r="N31" i="68"/>
  <c r="N30" i="68"/>
  <c r="N29" i="68"/>
  <c r="N28" i="68"/>
  <c r="N27" i="68"/>
  <c r="N26" i="68"/>
  <c r="N25" i="68"/>
  <c r="N24" i="68"/>
  <c r="N23" i="68"/>
  <c r="N22" i="68"/>
  <c r="N21" i="68"/>
  <c r="N20" i="68"/>
  <c r="N19" i="68"/>
  <c r="N18" i="68"/>
  <c r="N17" i="68"/>
  <c r="N16" i="68"/>
  <c r="N15" i="68"/>
  <c r="N14" i="68"/>
  <c r="N13" i="68"/>
  <c r="N12" i="68"/>
  <c r="N11" i="68"/>
  <c r="A11" i="68"/>
  <c r="A12" i="68" s="1"/>
  <c r="A13" i="68" s="1"/>
  <c r="A14" i="68" s="1"/>
  <c r="A15" i="68" s="1"/>
  <c r="A16" i="68" s="1"/>
  <c r="A17" i="68" s="1"/>
  <c r="A18" i="68" s="1"/>
  <c r="A19" i="68" s="1"/>
  <c r="A20" i="68" s="1"/>
  <c r="A21" i="68" s="1"/>
  <c r="A22" i="68" s="1"/>
  <c r="A23" i="68" s="1"/>
  <c r="A24" i="68" s="1"/>
  <c r="A25" i="68" s="1"/>
  <c r="A26" i="68" s="1"/>
  <c r="A27" i="68" s="1"/>
  <c r="A28" i="68" s="1"/>
  <c r="A29" i="68" s="1"/>
  <c r="A30" i="68" s="1"/>
  <c r="A31" i="68" s="1"/>
  <c r="A32" i="68" s="1"/>
  <c r="A33" i="68" s="1"/>
  <c r="A34" i="68" s="1"/>
  <c r="A35" i="68" s="1"/>
  <c r="A36" i="68" s="1"/>
  <c r="A37" i="68" s="1"/>
  <c r="A38" i="68" s="1"/>
  <c r="A39" i="68" s="1"/>
  <c r="A40" i="68" s="1"/>
  <c r="A41" i="68" s="1"/>
  <c r="A42" i="68" s="1"/>
  <c r="A43" i="68" s="1"/>
  <c r="A44" i="68" s="1"/>
  <c r="A45" i="68" s="1"/>
  <c r="A46" i="68" s="1"/>
  <c r="A47" i="68" s="1"/>
  <c r="A48" i="68" s="1"/>
  <c r="A49" i="68" s="1"/>
  <c r="A50" i="68" s="1"/>
  <c r="A51" i="68" s="1"/>
  <c r="A52" i="68" s="1"/>
  <c r="A53" i="68" s="1"/>
  <c r="A54" i="68" s="1"/>
  <c r="A55" i="68" s="1"/>
  <c r="A56" i="68" s="1"/>
  <c r="N10" i="68"/>
  <c r="N69" i="67"/>
  <c r="N68" i="67"/>
  <c r="N67" i="67"/>
  <c r="N66" i="67"/>
  <c r="N65" i="67"/>
  <c r="N64" i="67"/>
  <c r="N63" i="67"/>
  <c r="N62" i="67"/>
  <c r="N61" i="67"/>
  <c r="N60" i="67"/>
  <c r="N59" i="67"/>
  <c r="N58" i="67"/>
  <c r="N57" i="67"/>
  <c r="N56" i="67"/>
  <c r="N55" i="67"/>
  <c r="N54" i="67"/>
  <c r="N53" i="67"/>
  <c r="N52" i="67"/>
  <c r="N51" i="67"/>
  <c r="N50" i="67"/>
  <c r="N49" i="67"/>
  <c r="N48" i="67"/>
  <c r="N47" i="67"/>
  <c r="N46" i="67"/>
  <c r="N45" i="67"/>
  <c r="N44" i="67"/>
  <c r="N43" i="67"/>
  <c r="N42" i="67"/>
  <c r="N41" i="67"/>
  <c r="N40" i="67"/>
  <c r="N39" i="67"/>
  <c r="N38" i="67"/>
  <c r="N37" i="67"/>
  <c r="N36" i="67"/>
  <c r="N35" i="67"/>
  <c r="N34" i="67"/>
  <c r="N33" i="67"/>
  <c r="N32" i="67"/>
  <c r="N31" i="67"/>
  <c r="N30" i="67"/>
  <c r="N29" i="67"/>
  <c r="N28" i="67"/>
  <c r="N27" i="67"/>
  <c r="N26" i="67"/>
  <c r="N25" i="67"/>
  <c r="N24" i="67"/>
  <c r="N23" i="67"/>
  <c r="N22" i="67"/>
  <c r="N21" i="67"/>
  <c r="N20" i="67"/>
  <c r="N19" i="67"/>
  <c r="N18" i="67"/>
  <c r="N17" i="67"/>
  <c r="N16" i="67"/>
  <c r="N15" i="67"/>
  <c r="N14" i="67"/>
  <c r="N13" i="67"/>
  <c r="N12" i="67"/>
  <c r="N11" i="67"/>
  <c r="A11" i="67"/>
  <c r="A12" i="67" s="1"/>
  <c r="A13" i="67" s="1"/>
  <c r="A14" i="67" s="1"/>
  <c r="A15" i="67" s="1"/>
  <c r="A16" i="67" s="1"/>
  <c r="A17" i="67" s="1"/>
  <c r="A18" i="67" s="1"/>
  <c r="A19" i="67" s="1"/>
  <c r="A20" i="67" s="1"/>
  <c r="A21" i="67" s="1"/>
  <c r="A22" i="67" s="1"/>
  <c r="A23" i="67" s="1"/>
  <c r="A24" i="67" s="1"/>
  <c r="A25" i="67" s="1"/>
  <c r="A26" i="67" s="1"/>
  <c r="A27" i="67" s="1"/>
  <c r="A28" i="67" s="1"/>
  <c r="A29" i="67" s="1"/>
  <c r="A30" i="67" s="1"/>
  <c r="A31" i="67" s="1"/>
  <c r="A32" i="67" s="1"/>
  <c r="A33" i="67" s="1"/>
  <c r="A34" i="67" s="1"/>
  <c r="A35" i="67" s="1"/>
  <c r="A36" i="67" s="1"/>
  <c r="A37" i="67" s="1"/>
  <c r="A38" i="67" s="1"/>
  <c r="A39" i="67" s="1"/>
  <c r="A40" i="67" s="1"/>
  <c r="A41" i="67" s="1"/>
  <c r="A42" i="67" s="1"/>
  <c r="A43" i="67" s="1"/>
  <c r="A44" i="67" s="1"/>
  <c r="A45" i="67" s="1"/>
  <c r="A46" i="67" s="1"/>
  <c r="A47" i="67" s="1"/>
  <c r="A48" i="67" s="1"/>
  <c r="A49" i="67" s="1"/>
  <c r="A50" i="67" s="1"/>
  <c r="A51" i="67" s="1"/>
  <c r="A52" i="67" s="1"/>
  <c r="A53" i="67" s="1"/>
  <c r="A54" i="67" s="1"/>
  <c r="A55" i="67" s="1"/>
  <c r="A56" i="67" s="1"/>
  <c r="N10" i="67"/>
  <c r="N69" i="66"/>
  <c r="N68" i="66"/>
  <c r="N67" i="66"/>
  <c r="N66" i="66"/>
  <c r="N65" i="66"/>
  <c r="N64" i="66"/>
  <c r="N63" i="66"/>
  <c r="N62" i="66"/>
  <c r="N61" i="66"/>
  <c r="N60" i="66"/>
  <c r="N59" i="66"/>
  <c r="N58" i="66"/>
  <c r="N57" i="66"/>
  <c r="N56" i="66"/>
  <c r="N55" i="66"/>
  <c r="N54" i="66"/>
  <c r="N53" i="66"/>
  <c r="N52" i="66"/>
  <c r="N51" i="66"/>
  <c r="N50" i="66"/>
  <c r="N49" i="66"/>
  <c r="N48" i="66"/>
  <c r="N47" i="66"/>
  <c r="N46" i="66"/>
  <c r="N45" i="66"/>
  <c r="N44" i="66"/>
  <c r="N43" i="66"/>
  <c r="N42" i="66"/>
  <c r="N41" i="66"/>
  <c r="N40" i="66"/>
  <c r="N39" i="66"/>
  <c r="N38" i="66"/>
  <c r="N37" i="66"/>
  <c r="N36" i="66"/>
  <c r="N35" i="66"/>
  <c r="N34" i="66"/>
  <c r="N33" i="66"/>
  <c r="N32" i="66"/>
  <c r="N31" i="66"/>
  <c r="N30" i="66"/>
  <c r="N29" i="66"/>
  <c r="N28" i="66"/>
  <c r="N27" i="66"/>
  <c r="N26" i="66"/>
  <c r="N25" i="66"/>
  <c r="N24" i="66"/>
  <c r="N23" i="66"/>
  <c r="N22" i="66"/>
  <c r="N21" i="66"/>
  <c r="N20" i="66"/>
  <c r="N19" i="66"/>
  <c r="N18" i="66"/>
  <c r="N17" i="66"/>
  <c r="N16" i="66"/>
  <c r="N15" i="66"/>
  <c r="N14" i="66"/>
  <c r="N13" i="66"/>
  <c r="N12" i="66"/>
  <c r="N11" i="66"/>
  <c r="A11" i="66"/>
  <c r="A12" i="66" s="1"/>
  <c r="A13" i="66" s="1"/>
  <c r="A14" i="66" s="1"/>
  <c r="A15" i="66" s="1"/>
  <c r="A16" i="66" s="1"/>
  <c r="A17" i="66" s="1"/>
  <c r="A18" i="66" s="1"/>
  <c r="A19" i="66" s="1"/>
  <c r="A20" i="66" s="1"/>
  <c r="A21" i="66" s="1"/>
  <c r="A22" i="66" s="1"/>
  <c r="A23" i="66" s="1"/>
  <c r="A24" i="66" s="1"/>
  <c r="A25" i="66" s="1"/>
  <c r="A26" i="66" s="1"/>
  <c r="A27" i="66" s="1"/>
  <c r="A28" i="66" s="1"/>
  <c r="A29" i="66" s="1"/>
  <c r="A30" i="66" s="1"/>
  <c r="A31" i="66" s="1"/>
  <c r="A32" i="66" s="1"/>
  <c r="A33" i="66" s="1"/>
  <c r="A34" i="66" s="1"/>
  <c r="A35" i="66" s="1"/>
  <c r="A36" i="66" s="1"/>
  <c r="A37" i="66" s="1"/>
  <c r="A38" i="66" s="1"/>
  <c r="A39" i="66" s="1"/>
  <c r="A40" i="66" s="1"/>
  <c r="A41" i="66" s="1"/>
  <c r="A42" i="66" s="1"/>
  <c r="A43" i="66" s="1"/>
  <c r="A44" i="66" s="1"/>
  <c r="A45" i="66" s="1"/>
  <c r="A46" i="66" s="1"/>
  <c r="A47" i="66" s="1"/>
  <c r="A48" i="66" s="1"/>
  <c r="A49" i="66" s="1"/>
  <c r="A50" i="66" s="1"/>
  <c r="A51" i="66" s="1"/>
  <c r="A52" i="66" s="1"/>
  <c r="A53" i="66" s="1"/>
  <c r="A54" i="66" s="1"/>
  <c r="A55" i="66" s="1"/>
  <c r="A56" i="66" s="1"/>
  <c r="N10" i="66"/>
  <c r="N69" i="65"/>
  <c r="N68" i="65"/>
  <c r="N67" i="65"/>
  <c r="N66" i="65"/>
  <c r="N65" i="65"/>
  <c r="N64" i="65"/>
  <c r="N63" i="65"/>
  <c r="N62" i="65"/>
  <c r="N61" i="65"/>
  <c r="N60" i="65"/>
  <c r="N59" i="65"/>
  <c r="N58" i="65"/>
  <c r="N57" i="65"/>
  <c r="N56" i="65"/>
  <c r="N55" i="65"/>
  <c r="N54" i="65"/>
  <c r="N53" i="65"/>
  <c r="N52" i="65"/>
  <c r="N51" i="65"/>
  <c r="N50" i="65"/>
  <c r="N49" i="65"/>
  <c r="N48" i="65"/>
  <c r="N47" i="65"/>
  <c r="N46" i="65"/>
  <c r="N45" i="65"/>
  <c r="N44" i="65"/>
  <c r="N43" i="65"/>
  <c r="N42" i="65"/>
  <c r="N41" i="65"/>
  <c r="N40" i="65"/>
  <c r="N39" i="65"/>
  <c r="N38" i="65"/>
  <c r="N37" i="65"/>
  <c r="N36" i="65"/>
  <c r="N35" i="65"/>
  <c r="N34" i="65"/>
  <c r="N33" i="65"/>
  <c r="N32" i="65"/>
  <c r="N31" i="65"/>
  <c r="N30" i="65"/>
  <c r="N29" i="65"/>
  <c r="N28" i="65"/>
  <c r="N27" i="65"/>
  <c r="N26" i="65"/>
  <c r="N25" i="65"/>
  <c r="N24" i="65"/>
  <c r="N23" i="65"/>
  <c r="N22" i="65"/>
  <c r="N21" i="65"/>
  <c r="N20" i="65"/>
  <c r="N19" i="65"/>
  <c r="N18" i="65"/>
  <c r="N17" i="65"/>
  <c r="N16" i="65"/>
  <c r="N15" i="65"/>
  <c r="N14" i="65"/>
  <c r="N13" i="65"/>
  <c r="N12" i="65"/>
  <c r="N11" i="65"/>
  <c r="A11" i="65"/>
  <c r="A12" i="65" s="1"/>
  <c r="A13" i="65" s="1"/>
  <c r="A14" i="65" s="1"/>
  <c r="A15" i="65" s="1"/>
  <c r="A16" i="65" s="1"/>
  <c r="A17" i="65" s="1"/>
  <c r="A18" i="65" s="1"/>
  <c r="A19" i="65" s="1"/>
  <c r="A20" i="65" s="1"/>
  <c r="A21" i="65" s="1"/>
  <c r="A22" i="65" s="1"/>
  <c r="A23" i="65" s="1"/>
  <c r="A24" i="65" s="1"/>
  <c r="A25" i="65" s="1"/>
  <c r="A26" i="65" s="1"/>
  <c r="A27" i="65" s="1"/>
  <c r="A28" i="65" s="1"/>
  <c r="A29" i="65" s="1"/>
  <c r="A30" i="65" s="1"/>
  <c r="A31" i="65" s="1"/>
  <c r="A32" i="65" s="1"/>
  <c r="A33" i="65" s="1"/>
  <c r="A34" i="65" s="1"/>
  <c r="A35" i="65" s="1"/>
  <c r="A36" i="65" s="1"/>
  <c r="A37" i="65" s="1"/>
  <c r="A38" i="65" s="1"/>
  <c r="A39" i="65" s="1"/>
  <c r="A40" i="65" s="1"/>
  <c r="A41" i="65" s="1"/>
  <c r="A42" i="65" s="1"/>
  <c r="A43" i="65" s="1"/>
  <c r="A44" i="65" s="1"/>
  <c r="A45" i="65" s="1"/>
  <c r="A46" i="65" s="1"/>
  <c r="A47" i="65" s="1"/>
  <c r="A48" i="65" s="1"/>
  <c r="A49" i="65" s="1"/>
  <c r="A50" i="65" s="1"/>
  <c r="A51" i="65" s="1"/>
  <c r="A52" i="65" s="1"/>
  <c r="A53" i="65" s="1"/>
  <c r="A54" i="65" s="1"/>
  <c r="A55" i="65" s="1"/>
  <c r="A56" i="65" s="1"/>
  <c r="N10" i="65"/>
  <c r="BI23" i="51" l="1"/>
  <c r="BD23" i="51"/>
  <c r="BH23" i="51"/>
  <c r="BC23" i="51"/>
  <c r="BG23" i="51"/>
  <c r="BB23" i="51"/>
  <c r="BF23" i="51"/>
  <c r="BA23" i="51"/>
  <c r="BD19" i="51"/>
  <c r="BI19" i="51"/>
  <c r="BF19" i="51"/>
  <c r="BA19" i="51"/>
  <c r="BG19" i="51"/>
  <c r="BB19" i="51"/>
  <c r="BH19" i="51"/>
  <c r="BC19" i="51"/>
  <c r="BH17" i="51"/>
  <c r="BC17" i="51"/>
  <c r="BF17" i="51"/>
  <c r="BA17" i="51"/>
  <c r="BG17" i="51"/>
  <c r="BB17" i="51"/>
  <c r="Q39" i="43"/>
  <c r="Q40" i="43"/>
  <c r="Q38" i="43"/>
  <c r="Q37" i="43"/>
  <c r="Q129" i="8"/>
  <c r="Q132" i="8"/>
  <c r="Q131" i="8"/>
  <c r="Q130" i="8"/>
  <c r="Q82" i="8"/>
  <c r="Q85" i="8"/>
  <c r="Q83" i="8"/>
  <c r="Q84" i="8"/>
  <c r="Q43" i="8"/>
  <c r="Q40" i="8"/>
  <c r="BA7" i="51" s="1"/>
  <c r="Q41" i="8"/>
  <c r="Q42" i="8"/>
  <c r="BC7" i="51" s="1"/>
  <c r="Q95" i="48"/>
  <c r="Q94" i="48"/>
  <c r="Q93" i="48"/>
  <c r="Q92" i="48"/>
  <c r="Q87" i="48"/>
  <c r="Q85" i="48"/>
  <c r="Q86" i="48"/>
  <c r="Q84" i="48"/>
  <c r="BG7" i="51"/>
  <c r="BB7" i="51"/>
  <c r="BI7" i="51"/>
  <c r="BD7" i="51"/>
  <c r="BF7" i="51"/>
  <c r="BH7" i="51"/>
  <c r="G128" i="48"/>
  <c r="H41" i="19" s="1"/>
  <c r="H128" i="48"/>
  <c r="BF15" i="51" l="1"/>
  <c r="BA15" i="51"/>
  <c r="BD15" i="51"/>
  <c r="BI15" i="51"/>
  <c r="BB15" i="51"/>
  <c r="BG15" i="51"/>
  <c r="BH15" i="51"/>
  <c r="BC15" i="51"/>
  <c r="BB11" i="51"/>
  <c r="BG11" i="51"/>
  <c r="BI11" i="51"/>
  <c r="BD11" i="51"/>
  <c r="BH11" i="51"/>
  <c r="BC11" i="51"/>
  <c r="BF11" i="51"/>
  <c r="BA11" i="51"/>
  <c r="BG9" i="51"/>
  <c r="BB9" i="51"/>
  <c r="BF9" i="51"/>
  <c r="BA9" i="51"/>
  <c r="BH9" i="51"/>
  <c r="BC9" i="51"/>
  <c r="BD9" i="51"/>
  <c r="BI9" i="51"/>
  <c r="G13" i="43"/>
  <c r="H13" i="43"/>
  <c r="G14" i="43"/>
  <c r="H14" i="43"/>
  <c r="G15" i="43"/>
  <c r="H15" i="43"/>
  <c r="G16" i="43"/>
  <c r="H16" i="43"/>
  <c r="G21" i="43"/>
  <c r="H21" i="43"/>
  <c r="H23" i="43"/>
  <c r="G24" i="43"/>
  <c r="H24" i="43"/>
  <c r="G29" i="43"/>
  <c r="H29" i="43"/>
  <c r="H31" i="43"/>
  <c r="G32" i="43"/>
  <c r="H32" i="43"/>
  <c r="J105" i="8" l="1"/>
  <c r="O10" i="53" l="1"/>
  <c r="O11" i="53"/>
  <c r="I23" i="43" l="1"/>
  <c r="I24" i="43"/>
  <c r="J24" i="43"/>
  <c r="J108" i="43" l="1"/>
  <c r="B91" i="8" l="1"/>
  <c r="B92" i="8" s="1"/>
  <c r="B93" i="8" s="1"/>
  <c r="B94" i="8" s="1"/>
  <c r="B95" i="8" s="1"/>
  <c r="B96" i="8" s="1"/>
  <c r="B97" i="8" s="1"/>
  <c r="B98" i="8" s="1"/>
  <c r="B99" i="8" s="1"/>
  <c r="B100" i="8" s="1"/>
  <c r="B101" i="8" s="1"/>
  <c r="B102" i="8" s="1"/>
  <c r="K6" i="62" l="1"/>
  <c r="K7" i="62"/>
  <c r="K8" i="62"/>
  <c r="K10" i="62"/>
  <c r="K11" i="62"/>
  <c r="K12" i="62"/>
  <c r="K13" i="62"/>
  <c r="K5" i="62"/>
  <c r="N12" i="44"/>
  <c r="N13" i="44"/>
  <c r="K9" i="62" l="1"/>
  <c r="M9" i="62" s="1"/>
  <c r="K14" i="62"/>
  <c r="M14" i="62" s="1"/>
  <c r="B139" i="8"/>
  <c r="B140" i="8" s="1"/>
  <c r="B141" i="8" s="1"/>
  <c r="B142" i="8" s="1"/>
  <c r="B143" i="8" s="1"/>
  <c r="B144" i="8" s="1"/>
  <c r="B145" i="8" s="1"/>
  <c r="B146" i="8" s="1"/>
  <c r="B147" i="8" s="1"/>
  <c r="B148" i="8" s="1"/>
  <c r="B149" i="8" s="1"/>
  <c r="B150" i="8" s="1"/>
  <c r="B151" i="8" s="1"/>
  <c r="B152" i="8" s="1"/>
  <c r="B153" i="8" s="1"/>
  <c r="B154" i="8" s="1"/>
  <c r="B155" i="8" s="1"/>
  <c r="D142" i="3" l="1"/>
  <c r="C142" i="3"/>
  <c r="J142" i="3" s="1"/>
  <c r="J24" i="3" l="1"/>
  <c r="K4" i="57" l="1"/>
  <c r="S69" i="61" l="1"/>
  <c r="S68" i="61"/>
  <c r="S67" i="61"/>
  <c r="S66" i="61"/>
  <c r="S65" i="61"/>
  <c r="S64" i="61"/>
  <c r="S63" i="61"/>
  <c r="S62" i="61"/>
  <c r="S61" i="61"/>
  <c r="S60" i="61"/>
  <c r="S59" i="61"/>
  <c r="S58" i="61"/>
  <c r="S57" i="61"/>
  <c r="S56" i="61"/>
  <c r="S55" i="61"/>
  <c r="S54" i="61"/>
  <c r="S53" i="61"/>
  <c r="S52" i="61"/>
  <c r="S51" i="61"/>
  <c r="S50" i="61"/>
  <c r="S49" i="61"/>
  <c r="S48" i="61"/>
  <c r="S47" i="61"/>
  <c r="S46" i="61"/>
  <c r="S45" i="61"/>
  <c r="S44" i="61"/>
  <c r="S43" i="61"/>
  <c r="S42" i="61"/>
  <c r="S41" i="61"/>
  <c r="S40" i="61"/>
  <c r="S39" i="61"/>
  <c r="S38" i="61"/>
  <c r="S37" i="61"/>
  <c r="S36" i="61"/>
  <c r="S35" i="61"/>
  <c r="S34" i="61"/>
  <c r="S33" i="61"/>
  <c r="S32" i="61"/>
  <c r="S31" i="61"/>
  <c r="S30" i="61"/>
  <c r="S29" i="61"/>
  <c r="S28" i="61"/>
  <c r="S27" i="61"/>
  <c r="S26" i="61"/>
  <c r="S25" i="61"/>
  <c r="S24" i="61"/>
  <c r="S23" i="61"/>
  <c r="S22" i="61"/>
  <c r="S21" i="61"/>
  <c r="S20" i="61"/>
  <c r="S19" i="61"/>
  <c r="S18" i="61"/>
  <c r="S17" i="61"/>
  <c r="S16" i="61"/>
  <c r="S15" i="61"/>
  <c r="S14" i="61"/>
  <c r="S13" i="61"/>
  <c r="S12" i="61"/>
  <c r="S11" i="61"/>
  <c r="A11" i="61"/>
  <c r="A12" i="61" s="1"/>
  <c r="A13" i="61" s="1"/>
  <c r="A14" i="61" s="1"/>
  <c r="A15" i="61" s="1"/>
  <c r="A16" i="61" s="1"/>
  <c r="A17" i="61" s="1"/>
  <c r="A18" i="61" s="1"/>
  <c r="A19" i="61" s="1"/>
  <c r="A20" i="61" s="1"/>
  <c r="A21" i="61" s="1"/>
  <c r="A22" i="61" s="1"/>
  <c r="A23" i="61" s="1"/>
  <c r="A24" i="61" s="1"/>
  <c r="A25" i="61" s="1"/>
  <c r="A26" i="61" s="1"/>
  <c r="A27" i="61" s="1"/>
  <c r="A28" i="61" s="1"/>
  <c r="A29" i="61" s="1"/>
  <c r="A30" i="61" s="1"/>
  <c r="A31" i="61" s="1"/>
  <c r="A32" i="61" s="1"/>
  <c r="A33" i="61" s="1"/>
  <c r="A34" i="61" s="1"/>
  <c r="A35" i="61" s="1"/>
  <c r="A36" i="61" s="1"/>
  <c r="A37" i="61" s="1"/>
  <c r="A38" i="61" s="1"/>
  <c r="A39" i="61" s="1"/>
  <c r="A40" i="61" s="1"/>
  <c r="A41" i="61" s="1"/>
  <c r="A42" i="61" s="1"/>
  <c r="A43" i="61" s="1"/>
  <c r="A44" i="61" s="1"/>
  <c r="A45" i="61" s="1"/>
  <c r="A46" i="61" s="1"/>
  <c r="A47" i="61" s="1"/>
  <c r="A48" i="61" s="1"/>
  <c r="A49" i="61" s="1"/>
  <c r="A50" i="61" s="1"/>
  <c r="A51" i="61" s="1"/>
  <c r="A52" i="61" s="1"/>
  <c r="A53" i="61" s="1"/>
  <c r="A54" i="61" s="1"/>
  <c r="A55" i="61" s="1"/>
  <c r="A56" i="61" s="1"/>
  <c r="S10" i="61"/>
  <c r="O69" i="58" l="1"/>
  <c r="O68" i="58"/>
  <c r="O67" i="58"/>
  <c r="O66" i="58"/>
  <c r="O65" i="58"/>
  <c r="O64" i="58"/>
  <c r="O63" i="58"/>
  <c r="O62" i="58"/>
  <c r="O61" i="58"/>
  <c r="O60" i="58"/>
  <c r="O59" i="58"/>
  <c r="O58" i="58"/>
  <c r="O57" i="58"/>
  <c r="O56" i="58"/>
  <c r="O55" i="58"/>
  <c r="O54" i="58"/>
  <c r="O53" i="58"/>
  <c r="O52" i="58"/>
  <c r="O51" i="58"/>
  <c r="O50" i="58"/>
  <c r="O49" i="58"/>
  <c r="O48" i="58"/>
  <c r="O47" i="58"/>
  <c r="O46" i="58"/>
  <c r="O45" i="58"/>
  <c r="O44" i="58"/>
  <c r="O43" i="58"/>
  <c r="O42" i="58"/>
  <c r="O41" i="58"/>
  <c r="O40" i="58"/>
  <c r="O39" i="58"/>
  <c r="O38" i="58"/>
  <c r="O37" i="58"/>
  <c r="O36" i="58"/>
  <c r="O35" i="58"/>
  <c r="O34" i="58"/>
  <c r="O33" i="58"/>
  <c r="O32" i="58"/>
  <c r="O31" i="58"/>
  <c r="O30" i="58"/>
  <c r="O29" i="58"/>
  <c r="O28" i="58"/>
  <c r="O27" i="58"/>
  <c r="O26" i="58"/>
  <c r="O25" i="58"/>
  <c r="O24" i="58"/>
  <c r="O23" i="58"/>
  <c r="O22" i="58"/>
  <c r="O21" i="58"/>
  <c r="O20" i="58"/>
  <c r="O19" i="58"/>
  <c r="O18" i="58"/>
  <c r="O17" i="58"/>
  <c r="O16" i="58"/>
  <c r="O15" i="58"/>
  <c r="O14" i="58"/>
  <c r="O13" i="58"/>
  <c r="O12" i="58"/>
  <c r="O11" i="58"/>
  <c r="A11" i="58"/>
  <c r="A12" i="58" s="1"/>
  <c r="A13" i="58" s="1"/>
  <c r="A14" i="58" s="1"/>
  <c r="A15" i="58" s="1"/>
  <c r="A16" i="58" s="1"/>
  <c r="A17" i="58" s="1"/>
  <c r="A18" i="58" s="1"/>
  <c r="A19" i="58" s="1"/>
  <c r="A20" i="58" s="1"/>
  <c r="A21" i="58" s="1"/>
  <c r="A22" i="58" s="1"/>
  <c r="A23" i="58" s="1"/>
  <c r="A24" i="58" s="1"/>
  <c r="A25" i="58" s="1"/>
  <c r="A26" i="58" s="1"/>
  <c r="A27" i="58" s="1"/>
  <c r="A28" i="58" s="1"/>
  <c r="A29" i="58" s="1"/>
  <c r="A30" i="58" s="1"/>
  <c r="A31" i="58" s="1"/>
  <c r="A32" i="58" s="1"/>
  <c r="A33" i="58" s="1"/>
  <c r="A34" i="58" s="1"/>
  <c r="A35" i="58" s="1"/>
  <c r="A36" i="58" s="1"/>
  <c r="A37" i="58" s="1"/>
  <c r="A38" i="58" s="1"/>
  <c r="A39" i="58" s="1"/>
  <c r="A40" i="58" s="1"/>
  <c r="A41" i="58" s="1"/>
  <c r="A42" i="58" s="1"/>
  <c r="A43" i="58" s="1"/>
  <c r="A44" i="58" s="1"/>
  <c r="A45" i="58" s="1"/>
  <c r="A46" i="58" s="1"/>
  <c r="A47" i="58" s="1"/>
  <c r="A48" i="58" s="1"/>
  <c r="A49" i="58" s="1"/>
  <c r="A50" i="58" s="1"/>
  <c r="A51" i="58" s="1"/>
  <c r="A52" i="58" s="1"/>
  <c r="A53" i="58" s="1"/>
  <c r="A54" i="58" s="1"/>
  <c r="A55" i="58" s="1"/>
  <c r="A56" i="58" s="1"/>
  <c r="O10" i="58"/>
  <c r="E1" i="3" l="1"/>
  <c r="D44" i="3"/>
  <c r="C44" i="3"/>
  <c r="J44" i="3" s="1"/>
  <c r="D53" i="3"/>
  <c r="C53" i="3"/>
  <c r="J53" i="3" s="1"/>
  <c r="D16" i="3"/>
  <c r="C16" i="3"/>
  <c r="J16" i="3" s="1"/>
  <c r="D15" i="3"/>
  <c r="C15" i="3"/>
  <c r="J15" i="3" s="1"/>
  <c r="D55" i="3"/>
  <c r="C55" i="3"/>
  <c r="J55" i="3" s="1"/>
  <c r="D21" i="3"/>
  <c r="C21" i="3"/>
  <c r="J21" i="3" s="1"/>
  <c r="D73" i="3"/>
  <c r="C73" i="3"/>
  <c r="J73" i="3" s="1"/>
  <c r="D31" i="3"/>
  <c r="C31" i="3"/>
  <c r="J31" i="3" s="1"/>
  <c r="D32" i="3"/>
  <c r="C32" i="3"/>
  <c r="J32" i="3" s="1"/>
  <c r="D13" i="3"/>
  <c r="C13" i="3"/>
  <c r="J13" i="3" s="1"/>
  <c r="D43" i="3"/>
  <c r="C43" i="3"/>
  <c r="J43" i="3" s="1"/>
  <c r="D5" i="3"/>
  <c r="C5" i="3"/>
  <c r="J5" i="3" s="1"/>
  <c r="D12" i="3"/>
  <c r="C12" i="3"/>
  <c r="J12" i="3" s="1"/>
  <c r="D14" i="3"/>
  <c r="C14" i="3"/>
  <c r="J14" i="3" s="1"/>
  <c r="D3" i="3"/>
  <c r="C3" i="3"/>
  <c r="J3" i="3" s="1"/>
  <c r="D67" i="3"/>
  <c r="C67" i="3"/>
  <c r="J67" i="3" s="1"/>
  <c r="D49" i="3"/>
  <c r="C49" i="3"/>
  <c r="J49" i="3" s="1"/>
  <c r="D46" i="3"/>
  <c r="C46" i="3"/>
  <c r="J46" i="3" s="1"/>
  <c r="D29" i="3"/>
  <c r="C29" i="3"/>
  <c r="J29" i="3" s="1"/>
  <c r="D135" i="3"/>
  <c r="C135" i="3"/>
  <c r="J135" i="3" s="1"/>
  <c r="D112" i="3"/>
  <c r="C112" i="3"/>
  <c r="J112" i="3" s="1"/>
  <c r="D118" i="3"/>
  <c r="C118" i="3"/>
  <c r="J118" i="3" s="1"/>
  <c r="D126" i="3"/>
  <c r="C126" i="3"/>
  <c r="J126" i="3" s="1"/>
  <c r="D128" i="3"/>
  <c r="C128" i="3"/>
  <c r="J128" i="3" s="1"/>
  <c r="D132" i="3"/>
  <c r="C132" i="3"/>
  <c r="J132" i="3" s="1"/>
  <c r="D137" i="3"/>
  <c r="C137" i="3"/>
  <c r="J137" i="3" s="1"/>
  <c r="C141" i="3"/>
  <c r="J141" i="3" s="1"/>
  <c r="C119" i="3"/>
  <c r="J119" i="3" s="1"/>
  <c r="C139" i="3"/>
  <c r="J139" i="3" s="1"/>
  <c r="C111" i="3"/>
  <c r="J111" i="3" s="1"/>
  <c r="C66" i="3"/>
  <c r="J66" i="3" s="1"/>
  <c r="C105" i="3"/>
  <c r="J105" i="3" s="1"/>
  <c r="C63" i="3"/>
  <c r="J63" i="3" s="1"/>
  <c r="C74" i="3"/>
  <c r="J74" i="3" s="1"/>
  <c r="C35" i="3"/>
  <c r="J35" i="3" s="1"/>
  <c r="D62" i="3"/>
  <c r="C62" i="3"/>
  <c r="J62" i="3" s="1"/>
  <c r="D78" i="3"/>
  <c r="C78" i="3"/>
  <c r="J78" i="3" s="1"/>
  <c r="D69" i="3"/>
  <c r="C69" i="3"/>
  <c r="J69" i="3" s="1"/>
  <c r="D28" i="3"/>
  <c r="C28" i="3"/>
  <c r="J28" i="3" s="1"/>
  <c r="D38" i="3"/>
  <c r="C38" i="3"/>
  <c r="J38" i="3" s="1"/>
  <c r="D84" i="3"/>
  <c r="C84" i="3"/>
  <c r="J84" i="3" s="1"/>
  <c r="D64" i="3"/>
  <c r="C64" i="3"/>
  <c r="J64" i="3" s="1"/>
  <c r="D96" i="3"/>
  <c r="C96" i="3"/>
  <c r="J96" i="3" s="1"/>
  <c r="D50" i="3"/>
  <c r="C50" i="3"/>
  <c r="J50" i="3" s="1"/>
  <c r="D18" i="3"/>
  <c r="C18" i="3"/>
  <c r="J18" i="3" s="1"/>
  <c r="D106" i="3"/>
  <c r="C106" i="3"/>
  <c r="J106" i="3" s="1"/>
  <c r="D58" i="3"/>
  <c r="C58" i="3"/>
  <c r="J58" i="3" s="1"/>
  <c r="D133" i="3"/>
  <c r="C133" i="3"/>
  <c r="J133" i="3" s="1"/>
  <c r="D26" i="3"/>
  <c r="C26" i="3"/>
  <c r="J26" i="3" s="1"/>
  <c r="D98" i="3"/>
  <c r="C98" i="3"/>
  <c r="J98" i="3" s="1"/>
  <c r="D60" i="3"/>
  <c r="C60" i="3"/>
  <c r="J60" i="3" s="1"/>
  <c r="D37" i="3"/>
  <c r="C37" i="3"/>
  <c r="J37" i="3" s="1"/>
  <c r="D88" i="3"/>
  <c r="C88" i="3"/>
  <c r="J88" i="3" s="1"/>
  <c r="D117" i="3"/>
  <c r="C117" i="3"/>
  <c r="J117" i="3" s="1"/>
  <c r="D40" i="3"/>
  <c r="C40" i="3"/>
  <c r="J40" i="3" s="1"/>
  <c r="D108" i="3"/>
  <c r="C108" i="3"/>
  <c r="J108" i="3" s="1"/>
  <c r="D107" i="3"/>
  <c r="C107" i="3"/>
  <c r="J107" i="3" s="1"/>
  <c r="D104" i="3"/>
  <c r="C104" i="3"/>
  <c r="J104" i="3" s="1"/>
  <c r="D103" i="3"/>
  <c r="C103" i="3"/>
  <c r="J103" i="3" s="1"/>
  <c r="D99" i="3"/>
  <c r="C99" i="3"/>
  <c r="J99" i="3" s="1"/>
  <c r="D97" i="3"/>
  <c r="C97" i="3"/>
  <c r="J97" i="3" s="1"/>
  <c r="D113" i="3"/>
  <c r="C113" i="3"/>
  <c r="J113" i="3" s="1"/>
  <c r="D36" i="3"/>
  <c r="C36" i="3"/>
  <c r="J36" i="3" s="1"/>
  <c r="D100" i="3"/>
  <c r="C100" i="3"/>
  <c r="J100" i="3" s="1"/>
  <c r="D59" i="3"/>
  <c r="C59" i="3"/>
  <c r="J59" i="3" s="1"/>
  <c r="D116" i="3"/>
  <c r="C116" i="3"/>
  <c r="J116" i="3" s="1"/>
  <c r="D23" i="3"/>
  <c r="C23" i="3"/>
  <c r="J23" i="3" s="1"/>
  <c r="D127" i="3"/>
  <c r="C127" i="3"/>
  <c r="J127" i="3" s="1"/>
  <c r="D51" i="3"/>
  <c r="C51" i="3"/>
  <c r="J51" i="3" s="1"/>
  <c r="D4" i="3"/>
  <c r="C4" i="3"/>
  <c r="J4" i="3" s="1"/>
  <c r="D76" i="3"/>
  <c r="C76" i="3"/>
  <c r="J76" i="3" s="1"/>
  <c r="D79" i="3"/>
  <c r="C79" i="3"/>
  <c r="J79" i="3" s="1"/>
  <c r="D87" i="3"/>
  <c r="C87" i="3"/>
  <c r="J87" i="3" s="1"/>
  <c r="D82" i="3"/>
  <c r="J82" i="3"/>
  <c r="D57" i="3"/>
  <c r="C57" i="3"/>
  <c r="J57" i="3" s="1"/>
  <c r="D93" i="3"/>
  <c r="C93" i="3"/>
  <c r="J93" i="3" s="1"/>
  <c r="D85" i="3"/>
  <c r="C85" i="3"/>
  <c r="J85" i="3" s="1"/>
  <c r="D102" i="3" l="1"/>
  <c r="C102" i="3"/>
  <c r="J102" i="3" s="1"/>
  <c r="C39" i="3" l="1"/>
  <c r="J39" i="3" s="1"/>
  <c r="B6" i="44" l="1"/>
  <c r="B6" i="46" l="1"/>
  <c r="Q5" i="47" l="1"/>
  <c r="C138" i="3"/>
  <c r="D138" i="3"/>
  <c r="J138" i="3"/>
  <c r="C17" i="3"/>
  <c r="D17" i="3"/>
  <c r="J17" i="3"/>
  <c r="C27" i="3"/>
  <c r="D27" i="3"/>
  <c r="J27" i="3"/>
  <c r="C33" i="3"/>
  <c r="J33" i="3" s="1"/>
  <c r="D33" i="3"/>
  <c r="C8" i="3"/>
  <c r="D8" i="3"/>
  <c r="J8" i="3"/>
  <c r="C75" i="3"/>
  <c r="D75" i="3"/>
  <c r="J75" i="3"/>
  <c r="C80" i="3"/>
  <c r="D80" i="3"/>
  <c r="J80" i="3"/>
  <c r="C121" i="3"/>
  <c r="J121" i="3" s="1"/>
  <c r="D121" i="3"/>
  <c r="C109" i="3"/>
  <c r="J109" i="3" s="1"/>
  <c r="D109" i="3"/>
  <c r="C25" i="3"/>
  <c r="J25" i="3" s="1"/>
  <c r="C124" i="3"/>
  <c r="J124" i="3" s="1"/>
  <c r="C34" i="3"/>
  <c r="J34" i="3" s="1"/>
  <c r="K5" i="57" l="1"/>
  <c r="C91" i="3" l="1"/>
  <c r="J91" i="3" s="1"/>
  <c r="D91" i="3"/>
  <c r="C61" i="3"/>
  <c r="J61" i="3" s="1"/>
  <c r="D61" i="3"/>
  <c r="G12" i="56" l="1"/>
  <c r="G13" i="56"/>
  <c r="G14" i="56"/>
  <c r="G11" i="56"/>
  <c r="A11" i="34"/>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O10" i="34"/>
  <c r="O11" i="34"/>
  <c r="O12" i="34"/>
  <c r="O13" i="34"/>
  <c r="O14" i="34"/>
  <c r="O15" i="34"/>
  <c r="O16" i="34"/>
  <c r="O17" i="34"/>
  <c r="O18" i="34"/>
  <c r="O19" i="34"/>
  <c r="O20" i="34"/>
  <c r="O21" i="34"/>
  <c r="O22" i="34"/>
  <c r="O23" i="34"/>
  <c r="O24" i="34"/>
  <c r="O25" i="34"/>
  <c r="O26" i="34"/>
  <c r="O27" i="34"/>
  <c r="O28" i="34"/>
  <c r="O29" i="34"/>
  <c r="O30" i="34"/>
  <c r="O31" i="34"/>
  <c r="O32" i="34"/>
  <c r="O33" i="34"/>
  <c r="O34" i="34"/>
  <c r="O35" i="34"/>
  <c r="O36" i="34"/>
  <c r="O37" i="34"/>
  <c r="O38" i="34"/>
  <c r="O39" i="34"/>
  <c r="O40" i="34"/>
  <c r="O41" i="34"/>
  <c r="O42" i="34"/>
  <c r="O43" i="34"/>
  <c r="O44" i="34"/>
  <c r="O45" i="34"/>
  <c r="O46" i="34"/>
  <c r="O47" i="34"/>
  <c r="O48" i="34"/>
  <c r="O49" i="34"/>
  <c r="O50" i="34"/>
  <c r="O51" i="34"/>
  <c r="O52" i="34"/>
  <c r="O53" i="34"/>
  <c r="O54" i="34"/>
  <c r="O55" i="34"/>
  <c r="O56" i="34"/>
  <c r="A11" i="32"/>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11" i="35" l="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55" i="35" s="1"/>
  <c r="A56" i="35" s="1"/>
  <c r="A11" i="52"/>
  <c r="A12" i="52" s="1"/>
  <c r="A13" i="52" s="1"/>
  <c r="A14" i="52" s="1"/>
  <c r="A15" i="52" s="1"/>
  <c r="A16" i="52" s="1"/>
  <c r="A17" i="52" s="1"/>
  <c r="A18" i="52" s="1"/>
  <c r="A19" i="52" s="1"/>
  <c r="A20" i="52" s="1"/>
  <c r="A21" i="52" s="1"/>
  <c r="A22" i="52" s="1"/>
  <c r="A23" i="52" s="1"/>
  <c r="A24" i="52" s="1"/>
  <c r="A25" i="52" s="1"/>
  <c r="A26" i="52" s="1"/>
  <c r="A27" i="52" s="1"/>
  <c r="A28" i="52" s="1"/>
  <c r="A29" i="52" s="1"/>
  <c r="A30" i="52" s="1"/>
  <c r="A31" i="52" s="1"/>
  <c r="A32" i="52" s="1"/>
  <c r="A33" i="52" s="1"/>
  <c r="A34" i="52" s="1"/>
  <c r="A35" i="52" s="1"/>
  <c r="A36" i="52" s="1"/>
  <c r="A37" i="52" s="1"/>
  <c r="A38" i="52" s="1"/>
  <c r="A39" i="52" s="1"/>
  <c r="A40" i="52" s="1"/>
  <c r="A41" i="52" s="1"/>
  <c r="A42" i="52" s="1"/>
  <c r="A43" i="52" s="1"/>
  <c r="A44" i="52" s="1"/>
  <c r="A45" i="52" s="1"/>
  <c r="A46" i="52" s="1"/>
  <c r="A47" i="52" s="1"/>
  <c r="A48" i="52" s="1"/>
  <c r="A49" i="52" s="1"/>
  <c r="A50" i="52" s="1"/>
  <c r="A51" i="52" s="1"/>
  <c r="A52" i="52" s="1"/>
  <c r="A53" i="52" s="1"/>
  <c r="A54" i="52" s="1"/>
  <c r="A55" i="52" s="1"/>
  <c r="A56" i="52" s="1"/>
  <c r="A11" i="53"/>
  <c r="A12" i="53" s="1"/>
  <c r="A13" i="53" s="1"/>
  <c r="A14" i="53" s="1"/>
  <c r="A15" i="53" s="1"/>
  <c r="A16" i="53" s="1"/>
  <c r="A17" i="53" s="1"/>
  <c r="A18" i="53" s="1"/>
  <c r="A19" i="53" s="1"/>
  <c r="A20" i="53" s="1"/>
  <c r="A21" i="53" s="1"/>
  <c r="A22" i="53" s="1"/>
  <c r="A23" i="53" s="1"/>
  <c r="A24" i="53" s="1"/>
  <c r="A25" i="53" s="1"/>
  <c r="A26" i="53" s="1"/>
  <c r="A27" i="53" s="1"/>
  <c r="A28" i="53" s="1"/>
  <c r="A29" i="53" s="1"/>
  <c r="A30" i="53" s="1"/>
  <c r="A31" i="53" s="1"/>
  <c r="A32" i="53" s="1"/>
  <c r="A33" i="53" s="1"/>
  <c r="A34" i="53" s="1"/>
  <c r="A35" i="53" s="1"/>
  <c r="A36" i="53" s="1"/>
  <c r="A37" i="53" s="1"/>
  <c r="A38" i="53" s="1"/>
  <c r="A39" i="53" s="1"/>
  <c r="A40" i="53" s="1"/>
  <c r="A41" i="53" s="1"/>
  <c r="A42" i="53" s="1"/>
  <c r="A43" i="53" s="1"/>
  <c r="A44" i="53" s="1"/>
  <c r="A45" i="53" s="1"/>
  <c r="A46" i="53" s="1"/>
  <c r="A47" i="53" s="1"/>
  <c r="A48" i="53" s="1"/>
  <c r="A49" i="53" s="1"/>
  <c r="A50" i="53" s="1"/>
  <c r="A51" i="53" s="1"/>
  <c r="A52" i="53" s="1"/>
  <c r="A53" i="53" s="1"/>
  <c r="A54" i="53" s="1"/>
  <c r="A55" i="53" s="1"/>
  <c r="A56" i="53" s="1"/>
  <c r="A11" i="33"/>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11" i="31"/>
  <c r="A12" i="31" s="1"/>
  <c r="A13" i="31" s="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3" i="31" s="1"/>
  <c r="A54" i="31" s="1"/>
  <c r="A55" i="31" s="1"/>
  <c r="A56" i="31" s="1"/>
  <c r="A11" i="30"/>
  <c r="A12" i="30" s="1"/>
  <c r="A13" i="30" s="1"/>
  <c r="A14" i="30" s="1"/>
  <c r="A15" i="30" s="1"/>
  <c r="A16" i="30" s="1"/>
  <c r="A17" i="30" s="1"/>
  <c r="A18" i="30" s="1"/>
  <c r="A19" i="30" s="1"/>
  <c r="A20" i="30" s="1"/>
  <c r="A21" i="30" s="1"/>
  <c r="A22" i="30" s="1"/>
  <c r="A23" i="30" s="1"/>
  <c r="A24" i="30" s="1"/>
  <c r="A25" i="30" s="1"/>
  <c r="A26" i="30" s="1"/>
  <c r="A27" i="30" s="1"/>
  <c r="A28" i="30" s="1"/>
  <c r="A29" i="30" s="1"/>
  <c r="A30" i="30" s="1"/>
  <c r="A31" i="30" s="1"/>
  <c r="A32" i="30" s="1"/>
  <c r="A33" i="30" s="1"/>
  <c r="A34" i="30" s="1"/>
  <c r="A35" i="30" s="1"/>
  <c r="A36" i="30" s="1"/>
  <c r="A37" i="30" s="1"/>
  <c r="A38" i="30" s="1"/>
  <c r="A39" i="30" s="1"/>
  <c r="A40" i="30" s="1"/>
  <c r="A41" i="30" s="1"/>
  <c r="A42" i="30" s="1"/>
  <c r="A43" i="30" s="1"/>
  <c r="A44" i="30" s="1"/>
  <c r="A45" i="30" s="1"/>
  <c r="A46" i="30" s="1"/>
  <c r="A47" i="30" s="1"/>
  <c r="A48" i="30" s="1"/>
  <c r="A49" i="30" s="1"/>
  <c r="A50" i="30" s="1"/>
  <c r="A51" i="30" s="1"/>
  <c r="A52" i="30" s="1"/>
  <c r="A53" i="30" s="1"/>
  <c r="A54" i="30" s="1"/>
  <c r="A55" i="30" s="1"/>
  <c r="A56" i="30" s="1"/>
  <c r="A11" i="54"/>
  <c r="A12" i="54" s="1"/>
  <c r="A13" i="54" s="1"/>
  <c r="A14" i="54" s="1"/>
  <c r="A15" i="54" s="1"/>
  <c r="A16" i="54" s="1"/>
  <c r="A17" i="54" s="1"/>
  <c r="A18" i="54" s="1"/>
  <c r="A19" i="54" s="1"/>
  <c r="A20" i="54" s="1"/>
  <c r="A21" i="54" s="1"/>
  <c r="A22" i="54" s="1"/>
  <c r="A23" i="54" s="1"/>
  <c r="A24" i="54" s="1"/>
  <c r="A25" i="54" s="1"/>
  <c r="A26" i="54" s="1"/>
  <c r="A27" i="54" s="1"/>
  <c r="A28" i="54" s="1"/>
  <c r="A29" i="54" s="1"/>
  <c r="A30" i="54" s="1"/>
  <c r="A31" i="54" s="1"/>
  <c r="A32" i="54" s="1"/>
  <c r="A33" i="54" s="1"/>
  <c r="A34" i="54" s="1"/>
  <c r="A35" i="54" s="1"/>
  <c r="A36" i="54" s="1"/>
  <c r="A37" i="54" s="1"/>
  <c r="A38" i="54" s="1"/>
  <c r="A39" i="54" s="1"/>
  <c r="A40" i="54" s="1"/>
  <c r="A41" i="54" s="1"/>
  <c r="A42" i="54" s="1"/>
  <c r="A43" i="54" s="1"/>
  <c r="A44" i="54" s="1"/>
  <c r="A45" i="54" s="1"/>
  <c r="A46" i="54" s="1"/>
  <c r="A47" i="54" s="1"/>
  <c r="A48" i="54" s="1"/>
  <c r="A49" i="54" s="1"/>
  <c r="A50" i="54" s="1"/>
  <c r="A51" i="54" s="1"/>
  <c r="A52" i="54" s="1"/>
  <c r="A53" i="54" s="1"/>
  <c r="A54" i="54" s="1"/>
  <c r="A55" i="54" s="1"/>
  <c r="A56" i="54" s="1"/>
  <c r="F125" i="43" l="1"/>
  <c r="F124" i="43"/>
  <c r="F123" i="43"/>
  <c r="O122" i="43"/>
  <c r="AV19" i="50" s="1"/>
  <c r="H122" i="43"/>
  <c r="G122" i="43"/>
  <c r="F122" i="43"/>
  <c r="F117" i="43"/>
  <c r="F116" i="43"/>
  <c r="F115" i="43"/>
  <c r="O114" i="43"/>
  <c r="AV19" i="49" s="1"/>
  <c r="H114" i="43"/>
  <c r="G114" i="43"/>
  <c r="F114" i="43"/>
  <c r="O109" i="43"/>
  <c r="N109" i="43"/>
  <c r="M109" i="43"/>
  <c r="L109" i="43"/>
  <c r="K109" i="43"/>
  <c r="J109" i="43"/>
  <c r="I109" i="43"/>
  <c r="H109" i="43"/>
  <c r="G109" i="43"/>
  <c r="F109" i="43"/>
  <c r="O108" i="43"/>
  <c r="N108" i="43"/>
  <c r="M108" i="43"/>
  <c r="L108" i="43"/>
  <c r="K108" i="43"/>
  <c r="I108" i="43"/>
  <c r="H108" i="43"/>
  <c r="G108" i="43"/>
  <c r="F108" i="43"/>
  <c r="O107" i="43"/>
  <c r="N107" i="43"/>
  <c r="M107" i="43"/>
  <c r="L107" i="43"/>
  <c r="K107" i="43"/>
  <c r="J107" i="43"/>
  <c r="I107" i="43"/>
  <c r="H107" i="43"/>
  <c r="G107" i="43"/>
  <c r="F107" i="43"/>
  <c r="O106" i="43"/>
  <c r="N106" i="43"/>
  <c r="M106" i="43"/>
  <c r="L106" i="43"/>
  <c r="K106" i="43"/>
  <c r="J106" i="43"/>
  <c r="I106" i="43"/>
  <c r="H106" i="43"/>
  <c r="G106" i="43"/>
  <c r="F106" i="43"/>
  <c r="O79" i="43"/>
  <c r="AY17" i="50" s="1"/>
  <c r="F79" i="43"/>
  <c r="F78" i="43"/>
  <c r="F77" i="43"/>
  <c r="H76" i="43"/>
  <c r="G76" i="43"/>
  <c r="F76" i="43"/>
  <c r="O71" i="43"/>
  <c r="AY17" i="49" s="1"/>
  <c r="F71" i="43"/>
  <c r="F70" i="43"/>
  <c r="F69" i="43"/>
  <c r="H68" i="43"/>
  <c r="G68" i="43"/>
  <c r="F68" i="43"/>
  <c r="O63" i="43"/>
  <c r="N63" i="43"/>
  <c r="M63" i="43"/>
  <c r="L63" i="43"/>
  <c r="K63" i="43"/>
  <c r="J63" i="43"/>
  <c r="I63" i="43"/>
  <c r="H63" i="43"/>
  <c r="G63" i="43"/>
  <c r="F63" i="43"/>
  <c r="P17" i="19" s="1"/>
  <c r="O62" i="43"/>
  <c r="N62" i="43"/>
  <c r="M62" i="43"/>
  <c r="L62" i="43"/>
  <c r="K62" i="43"/>
  <c r="J62" i="43"/>
  <c r="I62" i="43"/>
  <c r="H62" i="43"/>
  <c r="G62" i="43"/>
  <c r="F62" i="43"/>
  <c r="O61" i="43"/>
  <c r="N61" i="43"/>
  <c r="M61" i="43"/>
  <c r="L61" i="43"/>
  <c r="K61" i="43"/>
  <c r="J61" i="43"/>
  <c r="I61" i="43"/>
  <c r="H61" i="43"/>
  <c r="G61" i="43"/>
  <c r="F61" i="43"/>
  <c r="O60" i="43"/>
  <c r="N60" i="43"/>
  <c r="M60" i="43"/>
  <c r="L60" i="43"/>
  <c r="K60" i="43"/>
  <c r="J60" i="43"/>
  <c r="I60" i="43"/>
  <c r="H60" i="43"/>
  <c r="G60" i="43"/>
  <c r="F60" i="43"/>
  <c r="O32" i="43"/>
  <c r="AY15" i="50" s="1"/>
  <c r="N32" i="43"/>
  <c r="M32" i="43"/>
  <c r="J32" i="43"/>
  <c r="I32" i="43"/>
  <c r="F32" i="43"/>
  <c r="O31" i="43"/>
  <c r="AX15" i="50" s="1"/>
  <c r="F31" i="43"/>
  <c r="F30" i="43"/>
  <c r="N29" i="43"/>
  <c r="F29" i="43"/>
  <c r="O24" i="43"/>
  <c r="AY15" i="49" s="1"/>
  <c r="N24" i="43"/>
  <c r="M24" i="43"/>
  <c r="F24" i="43"/>
  <c r="O23" i="43"/>
  <c r="AX15" i="49" s="1"/>
  <c r="F23" i="43"/>
  <c r="F22" i="43"/>
  <c r="N21" i="43"/>
  <c r="F21" i="43"/>
  <c r="O16" i="43"/>
  <c r="N16" i="43"/>
  <c r="M16" i="43"/>
  <c r="K16" i="43"/>
  <c r="J16" i="43"/>
  <c r="I16" i="43"/>
  <c r="F16" i="43"/>
  <c r="O15" i="43"/>
  <c r="N15" i="43"/>
  <c r="M15" i="43"/>
  <c r="K15" i="43"/>
  <c r="J15" i="43"/>
  <c r="I15" i="43"/>
  <c r="F15" i="43"/>
  <c r="O14" i="43"/>
  <c r="N14" i="43"/>
  <c r="M14" i="43"/>
  <c r="K14" i="43"/>
  <c r="J14" i="43"/>
  <c r="I14" i="43"/>
  <c r="F14" i="43"/>
  <c r="O13" i="43"/>
  <c r="N13" i="43"/>
  <c r="M13" i="43"/>
  <c r="K13" i="43"/>
  <c r="J13" i="43"/>
  <c r="I13" i="43"/>
  <c r="F13" i="43"/>
  <c r="L22" i="43"/>
  <c r="L30" i="43"/>
  <c r="L29" i="43"/>
  <c r="B6" i="43"/>
  <c r="B7" i="43" s="1"/>
  <c r="B8" i="43" s="1"/>
  <c r="B9" i="43" s="1"/>
  <c r="B10" i="43" s="1"/>
  <c r="D68" i="3"/>
  <c r="C68" i="3"/>
  <c r="J68" i="3" s="1"/>
  <c r="L21" i="43" l="1"/>
  <c r="G22" i="43"/>
  <c r="G30" i="43"/>
  <c r="H22" i="43"/>
  <c r="H30" i="43"/>
  <c r="G23" i="43"/>
  <c r="G31" i="43"/>
  <c r="O78" i="43"/>
  <c r="AX17" i="50" s="1"/>
  <c r="L24" i="43"/>
  <c r="M117" i="43"/>
  <c r="M125" i="43"/>
  <c r="K23" i="43"/>
  <c r="I22" i="43"/>
  <c r="L32" i="43"/>
  <c r="K24" i="43"/>
  <c r="K32" i="43"/>
  <c r="M71" i="43"/>
  <c r="M79" i="43"/>
  <c r="O69" i="43"/>
  <c r="AW17" i="49" s="1"/>
  <c r="O124" i="43"/>
  <c r="AX19" i="50" s="1"/>
  <c r="AX20" i="50" s="1"/>
  <c r="O116" i="43"/>
  <c r="AX19" i="49" s="1"/>
  <c r="O117" i="43"/>
  <c r="AY19" i="49" s="1"/>
  <c r="O125" i="43"/>
  <c r="AY19" i="50" s="1"/>
  <c r="O115" i="43"/>
  <c r="AW19" i="49" s="1"/>
  <c r="AW20" i="49" s="1"/>
  <c r="O123" i="43"/>
  <c r="AW19" i="50" s="1"/>
  <c r="AW20" i="50" s="1"/>
  <c r="O77" i="43"/>
  <c r="AW17" i="50" s="1"/>
  <c r="AW18" i="50" s="1"/>
  <c r="O70" i="43"/>
  <c r="AX17" i="49" s="1"/>
  <c r="O68" i="43"/>
  <c r="AV17" i="49" s="1"/>
  <c r="O76" i="43"/>
  <c r="AV17" i="50" s="1"/>
  <c r="L31" i="43"/>
  <c r="K22" i="43"/>
  <c r="J23" i="43"/>
  <c r="K29" i="43"/>
  <c r="J22" i="43"/>
  <c r="L23" i="43"/>
  <c r="K21" i="43"/>
  <c r="J68" i="43"/>
  <c r="J76" i="43"/>
  <c r="M76" i="43"/>
  <c r="M68" i="43"/>
  <c r="J71" i="43"/>
  <c r="J79" i="43"/>
  <c r="J21" i="43"/>
  <c r="J29" i="43"/>
  <c r="L114" i="43"/>
  <c r="L122" i="43"/>
  <c r="N76" i="43"/>
  <c r="N68" i="43"/>
  <c r="N114" i="43"/>
  <c r="N122" i="43"/>
  <c r="K114" i="43"/>
  <c r="K122" i="43"/>
  <c r="K31" i="43"/>
  <c r="K68" i="43"/>
  <c r="K76" i="43"/>
  <c r="J117" i="43"/>
  <c r="J125" i="43"/>
  <c r="I31" i="43"/>
  <c r="I114" i="43"/>
  <c r="I122" i="43"/>
  <c r="N79" i="43"/>
  <c r="N71" i="43"/>
  <c r="N125" i="43"/>
  <c r="N117" i="43"/>
  <c r="K71" i="43"/>
  <c r="K79" i="43"/>
  <c r="K117" i="43"/>
  <c r="K125" i="43"/>
  <c r="H125" i="43"/>
  <c r="H117" i="43"/>
  <c r="G117" i="43"/>
  <c r="G125" i="43"/>
  <c r="H115" i="43"/>
  <c r="H123" i="43"/>
  <c r="H79" i="43"/>
  <c r="H71" i="43"/>
  <c r="G71" i="43"/>
  <c r="G79" i="43"/>
  <c r="O30" i="43"/>
  <c r="AW15" i="50" s="1"/>
  <c r="O22" i="43"/>
  <c r="AW15" i="49" s="1"/>
  <c r="N77" i="43"/>
  <c r="L77" i="43"/>
  <c r="J77" i="43"/>
  <c r="H77" i="43"/>
  <c r="I76" i="43"/>
  <c r="N69" i="43"/>
  <c r="L69" i="43"/>
  <c r="J69" i="43"/>
  <c r="H69" i="43"/>
  <c r="I68" i="43"/>
  <c r="M77" i="43"/>
  <c r="K77" i="43"/>
  <c r="G77" i="43"/>
  <c r="M69" i="43"/>
  <c r="K69" i="43"/>
  <c r="G69" i="43"/>
  <c r="H78" i="43"/>
  <c r="H70" i="43"/>
  <c r="I21" i="43"/>
  <c r="M21" i="43"/>
  <c r="O21" i="43"/>
  <c r="AV15" i="49" s="1"/>
  <c r="N22" i="43"/>
  <c r="M23" i="43"/>
  <c r="I29" i="43"/>
  <c r="M29" i="43"/>
  <c r="O29" i="43"/>
  <c r="AV15" i="50" s="1"/>
  <c r="J30" i="43"/>
  <c r="N30" i="43"/>
  <c r="M31" i="43"/>
  <c r="K78" i="43"/>
  <c r="I78" i="43"/>
  <c r="K70" i="43"/>
  <c r="I70" i="43"/>
  <c r="N78" i="43"/>
  <c r="J78" i="43"/>
  <c r="N70" i="43"/>
  <c r="J70" i="43"/>
  <c r="M22" i="43"/>
  <c r="N23" i="43"/>
  <c r="I30" i="43"/>
  <c r="K30" i="43"/>
  <c r="M30" i="43"/>
  <c r="J31" i="43"/>
  <c r="N31" i="43"/>
  <c r="L123" i="43"/>
  <c r="J123" i="43"/>
  <c r="N124" i="43"/>
  <c r="N116" i="43"/>
  <c r="M115" i="43"/>
  <c r="G115" i="43"/>
  <c r="M123" i="43"/>
  <c r="G123" i="43"/>
  <c r="L115" i="43"/>
  <c r="J115" i="43"/>
  <c r="K124" i="43"/>
  <c r="J124" i="43"/>
  <c r="J116" i="43"/>
  <c r="K116" i="43"/>
  <c r="L125" i="43"/>
  <c r="L117" i="43"/>
  <c r="L68" i="43"/>
  <c r="I69" i="43"/>
  <c r="L70" i="43"/>
  <c r="I71" i="43"/>
  <c r="L76" i="43"/>
  <c r="I77" i="43"/>
  <c r="L78" i="43"/>
  <c r="I79" i="43"/>
  <c r="G124" i="43"/>
  <c r="N123" i="43"/>
  <c r="M122" i="43"/>
  <c r="K123" i="43"/>
  <c r="L116" i="43"/>
  <c r="H116" i="43"/>
  <c r="K115" i="43"/>
  <c r="I115" i="43"/>
  <c r="J114" i="43"/>
  <c r="L124" i="43"/>
  <c r="H124" i="43"/>
  <c r="I123" i="43"/>
  <c r="J122" i="43"/>
  <c r="G116" i="43"/>
  <c r="N115" i="43"/>
  <c r="M114" i="43"/>
  <c r="M124" i="43"/>
  <c r="I124" i="43"/>
  <c r="M116" i="43"/>
  <c r="I116" i="43"/>
  <c r="I125" i="43"/>
  <c r="I117" i="43"/>
  <c r="G70" i="43"/>
  <c r="M70" i="43"/>
  <c r="L71" i="43"/>
  <c r="G78" i="43"/>
  <c r="M78" i="43"/>
  <c r="L79" i="43"/>
  <c r="U5" i="2"/>
  <c r="AZ16" i="50" l="1"/>
  <c r="AV16" i="50"/>
  <c r="AZ15" i="50"/>
  <c r="AW16" i="49"/>
  <c r="AZ18" i="49"/>
  <c r="AV18" i="49"/>
  <c r="AZ17" i="49"/>
  <c r="AY20" i="49"/>
  <c r="AX18" i="50"/>
  <c r="AZ19" i="49"/>
  <c r="AZ20" i="49"/>
  <c r="AZ19" i="50"/>
  <c r="AZ20" i="50"/>
  <c r="AY16" i="50"/>
  <c r="AX16" i="50"/>
  <c r="AZ15" i="49"/>
  <c r="AZ16" i="49"/>
  <c r="AV16" i="49"/>
  <c r="AW16" i="50"/>
  <c r="AZ18" i="50"/>
  <c r="AV18" i="50"/>
  <c r="AZ17" i="50"/>
  <c r="AX18" i="49"/>
  <c r="AY20" i="50"/>
  <c r="AX20" i="49"/>
  <c r="AW18" i="49"/>
  <c r="AV20" i="49"/>
  <c r="AY18" i="49"/>
  <c r="AY16" i="49"/>
  <c r="AX16" i="49"/>
  <c r="AV20" i="50"/>
  <c r="AY18" i="50"/>
  <c r="B2" i="48"/>
  <c r="B2" i="44"/>
  <c r="B2" i="8"/>
  <c r="B2" i="45"/>
  <c r="B2" i="46"/>
  <c r="B2" i="47"/>
  <c r="B2" i="43"/>
  <c r="X5" i="43"/>
  <c r="W5" i="43"/>
  <c r="X46" i="43"/>
  <c r="W46" i="43"/>
  <c r="X93" i="43"/>
  <c r="W93" i="43"/>
  <c r="A4" i="54"/>
  <c r="A79" i="54"/>
  <c r="O69" i="54"/>
  <c r="O68" i="54"/>
  <c r="O67" i="54"/>
  <c r="O66" i="54"/>
  <c r="O65" i="54"/>
  <c r="O64" i="54"/>
  <c r="O63" i="54"/>
  <c r="O62" i="54"/>
  <c r="O61" i="54"/>
  <c r="O60" i="54"/>
  <c r="O59" i="54"/>
  <c r="O58" i="54"/>
  <c r="O57" i="54"/>
  <c r="O56" i="54"/>
  <c r="O55" i="54"/>
  <c r="O54" i="54"/>
  <c r="O53" i="54"/>
  <c r="O52" i="54"/>
  <c r="O51" i="54"/>
  <c r="O50" i="54"/>
  <c r="O49" i="54"/>
  <c r="O48" i="54"/>
  <c r="O47" i="54"/>
  <c r="O46" i="54"/>
  <c r="O45" i="54"/>
  <c r="O44" i="54"/>
  <c r="O43" i="54"/>
  <c r="O42" i="54"/>
  <c r="O41" i="54"/>
  <c r="O40" i="54"/>
  <c r="O39" i="54"/>
  <c r="O38" i="54"/>
  <c r="O37" i="54"/>
  <c r="O36" i="54"/>
  <c r="O35" i="54"/>
  <c r="O34" i="54"/>
  <c r="O33" i="54"/>
  <c r="O32" i="54"/>
  <c r="O31" i="54"/>
  <c r="O30" i="54"/>
  <c r="O29" i="54"/>
  <c r="O28" i="54"/>
  <c r="O27" i="54"/>
  <c r="O26" i="54"/>
  <c r="O25" i="54"/>
  <c r="O24" i="54"/>
  <c r="O23" i="54"/>
  <c r="O22" i="54"/>
  <c r="O21" i="54"/>
  <c r="O20" i="54"/>
  <c r="O19" i="54"/>
  <c r="O18" i="54"/>
  <c r="O17" i="54"/>
  <c r="O16" i="54"/>
  <c r="O15" i="54"/>
  <c r="O14" i="54"/>
  <c r="O13" i="54"/>
  <c r="O12" i="54"/>
  <c r="O11" i="54"/>
  <c r="O10" i="54"/>
  <c r="O69" i="53"/>
  <c r="O68" i="53"/>
  <c r="O67" i="53"/>
  <c r="O66" i="53"/>
  <c r="O65" i="53"/>
  <c r="O64" i="53"/>
  <c r="O63" i="53"/>
  <c r="O62" i="53"/>
  <c r="O61" i="53"/>
  <c r="O60" i="53"/>
  <c r="O59" i="53"/>
  <c r="O58" i="53"/>
  <c r="O57" i="53"/>
  <c r="O56" i="53"/>
  <c r="O55" i="53"/>
  <c r="O54" i="53"/>
  <c r="O53" i="53"/>
  <c r="O52" i="53"/>
  <c r="O51" i="53"/>
  <c r="O50" i="53"/>
  <c r="O49" i="53"/>
  <c r="O48" i="53"/>
  <c r="O47" i="53"/>
  <c r="O46" i="53"/>
  <c r="O45" i="53"/>
  <c r="O44" i="53"/>
  <c r="O43" i="53"/>
  <c r="O42" i="53"/>
  <c r="O41" i="53"/>
  <c r="O40" i="53"/>
  <c r="O39" i="53"/>
  <c r="O38" i="53"/>
  <c r="O37" i="53"/>
  <c r="O36" i="53"/>
  <c r="O35" i="53"/>
  <c r="O34" i="53"/>
  <c r="O33" i="53"/>
  <c r="O32" i="53"/>
  <c r="O31" i="53"/>
  <c r="O30" i="53"/>
  <c r="O29" i="53"/>
  <c r="O28" i="53"/>
  <c r="O27" i="53"/>
  <c r="O26" i="53"/>
  <c r="O25" i="53"/>
  <c r="O24" i="53"/>
  <c r="O23" i="53"/>
  <c r="O22" i="53"/>
  <c r="O21" i="53"/>
  <c r="O20" i="53"/>
  <c r="O19" i="53"/>
  <c r="O18" i="53"/>
  <c r="O17" i="53"/>
  <c r="O16" i="53"/>
  <c r="O15" i="53"/>
  <c r="O14" i="53"/>
  <c r="O13" i="53"/>
  <c r="O12" i="53"/>
  <c r="A79" i="52"/>
  <c r="O69" i="52"/>
  <c r="O68" i="52"/>
  <c r="O67" i="52"/>
  <c r="O66" i="52"/>
  <c r="O65" i="52"/>
  <c r="O64" i="52"/>
  <c r="O63" i="52"/>
  <c r="O62" i="52"/>
  <c r="O61" i="52"/>
  <c r="O60" i="52"/>
  <c r="O59" i="52"/>
  <c r="O58" i="52"/>
  <c r="O57" i="52"/>
  <c r="O56" i="52"/>
  <c r="O55" i="52"/>
  <c r="O54" i="52"/>
  <c r="O53" i="52"/>
  <c r="O52" i="52"/>
  <c r="O51" i="52"/>
  <c r="O50" i="52"/>
  <c r="O49" i="52"/>
  <c r="O48" i="52"/>
  <c r="O47" i="52"/>
  <c r="O46" i="52"/>
  <c r="O45" i="52"/>
  <c r="O44" i="52"/>
  <c r="O43" i="52"/>
  <c r="O42" i="52"/>
  <c r="O41" i="52"/>
  <c r="O40" i="52"/>
  <c r="O39" i="52"/>
  <c r="O38" i="52"/>
  <c r="O37" i="52"/>
  <c r="O36" i="52"/>
  <c r="O35" i="52"/>
  <c r="O34" i="52"/>
  <c r="O33" i="52"/>
  <c r="O32" i="52"/>
  <c r="O31" i="52"/>
  <c r="O30" i="52"/>
  <c r="O29" i="52"/>
  <c r="O28" i="52"/>
  <c r="O27" i="52"/>
  <c r="O26" i="52"/>
  <c r="O25" i="52"/>
  <c r="O24" i="52"/>
  <c r="O23" i="52"/>
  <c r="O22" i="52"/>
  <c r="O21" i="52"/>
  <c r="O20" i="52"/>
  <c r="O19" i="52"/>
  <c r="O18" i="52"/>
  <c r="O17" i="52"/>
  <c r="O16" i="52"/>
  <c r="O15" i="52"/>
  <c r="O14" i="52"/>
  <c r="O13" i="52"/>
  <c r="O12" i="52"/>
  <c r="O11" i="52"/>
  <c r="O10" i="52"/>
  <c r="S49" i="33"/>
  <c r="S48" i="33"/>
  <c r="S47" i="33"/>
  <c r="S46" i="33"/>
  <c r="S45" i="33"/>
  <c r="S44" i="33"/>
  <c r="S43" i="33"/>
  <c r="S42" i="33"/>
  <c r="S41" i="33"/>
  <c r="S40" i="33"/>
  <c r="S39" i="33"/>
  <c r="S38" i="33"/>
  <c r="S37" i="33"/>
  <c r="S36" i="33"/>
  <c r="S35" i="33"/>
  <c r="S49" i="32"/>
  <c r="S48" i="32"/>
  <c r="S47" i="32"/>
  <c r="S46" i="32"/>
  <c r="S45" i="32"/>
  <c r="S44" i="32"/>
  <c r="S43" i="32"/>
  <c r="S42" i="32"/>
  <c r="S41" i="32"/>
  <c r="S40" i="32"/>
  <c r="S39" i="32"/>
  <c r="S38" i="32"/>
  <c r="S37" i="32"/>
  <c r="S36" i="32"/>
  <c r="S35" i="32"/>
  <c r="S34" i="32"/>
  <c r="N49" i="31"/>
  <c r="N48" i="31"/>
  <c r="N47" i="31"/>
  <c r="N46" i="31"/>
  <c r="N45" i="31"/>
  <c r="N44" i="31"/>
  <c r="N43" i="31"/>
  <c r="N42" i="31"/>
  <c r="N41" i="31"/>
  <c r="N40" i="31"/>
  <c r="N39" i="31"/>
  <c r="N38" i="31"/>
  <c r="N37" i="31"/>
  <c r="N36" i="31"/>
  <c r="N35" i="31"/>
  <c r="N34" i="31"/>
  <c r="N49" i="30"/>
  <c r="N48" i="30"/>
  <c r="N47" i="30"/>
  <c r="N46" i="30"/>
  <c r="N45" i="30"/>
  <c r="N44" i="30"/>
  <c r="N43" i="30"/>
  <c r="N42" i="30"/>
  <c r="N41" i="30"/>
  <c r="N40" i="30"/>
  <c r="N39" i="30"/>
  <c r="N38" i="30"/>
  <c r="N37" i="30"/>
  <c r="N36" i="30"/>
  <c r="N35" i="30"/>
  <c r="N34" i="30"/>
  <c r="S50" i="35"/>
  <c r="S49" i="35"/>
  <c r="S48" i="35"/>
  <c r="S47" i="35"/>
  <c r="S46" i="35"/>
  <c r="S45" i="35"/>
  <c r="S44" i="35"/>
  <c r="S43" i="35"/>
  <c r="S42" i="35"/>
  <c r="S41" i="35"/>
  <c r="S40" i="35"/>
  <c r="S39" i="35"/>
  <c r="S38" i="35"/>
  <c r="S37" i="35"/>
  <c r="S36" i="35"/>
  <c r="S35" i="35"/>
  <c r="A81" i="33"/>
  <c r="D2" i="3"/>
  <c r="C2" i="3"/>
  <c r="J2" i="3" s="1"/>
  <c r="C130" i="3"/>
  <c r="J130" i="3" s="1"/>
  <c r="C52" i="3"/>
  <c r="J52" i="3" s="1"/>
  <c r="C72" i="3"/>
  <c r="J72" i="3" s="1"/>
  <c r="C114" i="3"/>
  <c r="J114" i="3" s="1"/>
  <c r="C134" i="3"/>
  <c r="J134" i="3" s="1"/>
  <c r="C136" i="3"/>
  <c r="J136" i="3" s="1"/>
  <c r="C131" i="3"/>
  <c r="J131" i="3" s="1"/>
  <c r="D110" i="3"/>
  <c r="C110" i="3"/>
  <c r="J110" i="3" s="1"/>
  <c r="C83" i="3"/>
  <c r="J83" i="3" s="1"/>
  <c r="D123" i="3"/>
  <c r="C123" i="3"/>
  <c r="J123" i="3" s="1"/>
  <c r="D140" i="3"/>
  <c r="C140" i="3"/>
  <c r="J140" i="3" s="1"/>
  <c r="D94" i="3"/>
  <c r="C94" i="3"/>
  <c r="J94" i="3" s="1"/>
  <c r="C56" i="3"/>
  <c r="J56" i="3" s="1"/>
  <c r="D92" i="3"/>
  <c r="C92" i="3"/>
  <c r="J92" i="3" s="1"/>
  <c r="D47" i="3"/>
  <c r="C47" i="3"/>
  <c r="J47" i="3" s="1"/>
  <c r="D122" i="3"/>
  <c r="C122" i="3"/>
  <c r="J122" i="3" s="1"/>
  <c r="D65" i="3"/>
  <c r="C65" i="3"/>
  <c r="J65" i="3" s="1"/>
  <c r="C54" i="3"/>
  <c r="J54" i="3" s="1"/>
  <c r="C125" i="3"/>
  <c r="J125" i="3" s="1"/>
  <c r="D101" i="3"/>
  <c r="C101" i="3"/>
  <c r="J101" i="3" s="1"/>
  <c r="D77" i="3"/>
  <c r="C77" i="3"/>
  <c r="J77" i="3" s="1"/>
  <c r="C7" i="3"/>
  <c r="J7" i="3" s="1"/>
  <c r="D90" i="3"/>
  <c r="C90" i="3"/>
  <c r="J90" i="3" s="1"/>
  <c r="D71" i="3"/>
  <c r="C71" i="3"/>
  <c r="J71" i="3" s="1"/>
  <c r="D120" i="3"/>
  <c r="C120" i="3"/>
  <c r="J120" i="3" s="1"/>
  <c r="C30" i="3"/>
  <c r="J30" i="3" s="1"/>
  <c r="D19" i="3"/>
  <c r="C19" i="3"/>
  <c r="J19" i="3" s="1"/>
  <c r="C6" i="3"/>
  <c r="J6" i="3" s="1"/>
  <c r="C9" i="3"/>
  <c r="J9" i="3" s="1"/>
  <c r="D95" i="3"/>
  <c r="C95" i="3"/>
  <c r="J95" i="3" s="1"/>
  <c r="D48" i="3"/>
  <c r="C48" i="3"/>
  <c r="J48" i="3" s="1"/>
  <c r="D81" i="3"/>
  <c r="C81" i="3"/>
  <c r="J81" i="3" s="1"/>
  <c r="D129" i="3"/>
  <c r="C129" i="3"/>
  <c r="J129" i="3" s="1"/>
  <c r="D89" i="3"/>
  <c r="C89" i="3"/>
  <c r="J89" i="3" s="1"/>
  <c r="D70" i="3"/>
  <c r="C70" i="3"/>
  <c r="J70" i="3" s="1"/>
  <c r="D22" i="3"/>
  <c r="C22" i="3"/>
  <c r="J22" i="3" s="1"/>
  <c r="D86" i="3"/>
  <c r="C86" i="3"/>
  <c r="J86" i="3" s="1"/>
  <c r="D20" i="3"/>
  <c r="C20" i="3"/>
  <c r="J20" i="3" s="1"/>
  <c r="D115" i="3"/>
  <c r="C115" i="3"/>
  <c r="J115" i="3" s="1"/>
  <c r="C11" i="3"/>
  <c r="J11" i="3" s="1"/>
  <c r="D41" i="3"/>
  <c r="C41" i="3"/>
  <c r="J41" i="3" s="1"/>
  <c r="D42" i="3"/>
  <c r="C42" i="3"/>
  <c r="J42" i="3" s="1"/>
  <c r="D10" i="3"/>
  <c r="C10" i="3"/>
  <c r="J10" i="3" s="1"/>
  <c r="BI65" i="51"/>
  <c r="BH65" i="51"/>
  <c r="BG65" i="51"/>
  <c r="BF65" i="51"/>
  <c r="BI65" i="50"/>
  <c r="BH65" i="50"/>
  <c r="BG65" i="50"/>
  <c r="BF65" i="50"/>
  <c r="BI77" i="49"/>
  <c r="BH77" i="49"/>
  <c r="BG77" i="49"/>
  <c r="BF77" i="49"/>
  <c r="A4" i="70" l="1"/>
  <c r="A4" i="71"/>
  <c r="A4" i="68"/>
  <c r="A4" i="69"/>
  <c r="A4" i="66"/>
  <c r="A4" i="67"/>
  <c r="R29" i="43"/>
  <c r="R22" i="43"/>
  <c r="R21" i="43"/>
  <c r="A4" i="30"/>
  <c r="A4" i="58"/>
  <c r="BF66" i="50"/>
  <c r="BF66" i="51"/>
  <c r="R14" i="43"/>
  <c r="R30" i="43"/>
  <c r="R13" i="43"/>
  <c r="R68" i="43"/>
  <c r="R69" i="43"/>
  <c r="R124" i="43"/>
  <c r="R16" i="43"/>
  <c r="R24" i="43"/>
  <c r="R32" i="43"/>
  <c r="R15" i="43"/>
  <c r="R23" i="43"/>
  <c r="R31" i="43"/>
  <c r="R60" i="43"/>
  <c r="R76" i="43"/>
  <c r="R61" i="43"/>
  <c r="R77" i="43"/>
  <c r="BF78" i="49"/>
  <c r="R62" i="43"/>
  <c r="R70" i="43"/>
  <c r="R78" i="43"/>
  <c r="R63" i="43"/>
  <c r="R71" i="43"/>
  <c r="R79" i="43"/>
  <c r="R116" i="43"/>
  <c r="R117" i="43"/>
  <c r="R115" i="43"/>
  <c r="R114" i="43"/>
  <c r="R123" i="43"/>
  <c r="R109" i="43"/>
  <c r="R108" i="43"/>
  <c r="R125" i="43"/>
  <c r="R107" i="43"/>
  <c r="R122" i="43"/>
  <c r="R106" i="43"/>
  <c r="BG78" i="49"/>
  <c r="BH78" i="49"/>
  <c r="BI78" i="49"/>
  <c r="BG66" i="50"/>
  <c r="BH66" i="50"/>
  <c r="BI66" i="50"/>
  <c r="P62" i="43"/>
  <c r="P70" i="43"/>
  <c r="P78" i="43"/>
  <c r="P63" i="43"/>
  <c r="P71" i="43"/>
  <c r="P79" i="43"/>
  <c r="P31" i="43"/>
  <c r="P29" i="43"/>
  <c r="P23" i="43"/>
  <c r="P21" i="43"/>
  <c r="P15" i="43"/>
  <c r="P13" i="43"/>
  <c r="P32" i="43"/>
  <c r="P30" i="43"/>
  <c r="P24" i="43"/>
  <c r="P22" i="43"/>
  <c r="P16" i="43"/>
  <c r="P14" i="43"/>
  <c r="P125" i="43"/>
  <c r="P123" i="43"/>
  <c r="P117" i="43"/>
  <c r="P124" i="43"/>
  <c r="P122" i="43"/>
  <c r="P116" i="43"/>
  <c r="P114" i="43"/>
  <c r="P108" i="43"/>
  <c r="P106" i="43"/>
  <c r="P115" i="43"/>
  <c r="P109" i="43"/>
  <c r="P107" i="43"/>
  <c r="P60" i="43"/>
  <c r="P68" i="43"/>
  <c r="P76" i="43"/>
  <c r="P61" i="43"/>
  <c r="P69" i="43"/>
  <c r="P77" i="43"/>
  <c r="A4" i="53"/>
  <c r="A4" i="52"/>
  <c r="BG66" i="51"/>
  <c r="BH66" i="51"/>
  <c r="BI66" i="51"/>
  <c r="BI77" i="19"/>
  <c r="BF77" i="19"/>
  <c r="BG77" i="19"/>
  <c r="BH77" i="19"/>
  <c r="O279" i="45"/>
  <c r="N279" i="45"/>
  <c r="AT37" i="51" s="1"/>
  <c r="J279" i="45"/>
  <c r="Z37" i="51" s="1"/>
  <c r="I279" i="45"/>
  <c r="U37" i="51" s="1"/>
  <c r="H279" i="45"/>
  <c r="G279" i="45"/>
  <c r="K37" i="51" s="1"/>
  <c r="F279" i="45"/>
  <c r="O278" i="45"/>
  <c r="F278" i="45"/>
  <c r="E37" i="51" s="1"/>
  <c r="O277" i="45"/>
  <c r="K277" i="45"/>
  <c r="AC37" i="51" s="1"/>
  <c r="F277" i="45"/>
  <c r="D37" i="51" s="1"/>
  <c r="O276" i="45"/>
  <c r="N276" i="45"/>
  <c r="AQ37" i="51" s="1"/>
  <c r="M276" i="45"/>
  <c r="AL37" i="51" s="1"/>
  <c r="L276" i="45"/>
  <c r="AG37" i="51" s="1"/>
  <c r="K276" i="45"/>
  <c r="AB37" i="51" s="1"/>
  <c r="J276" i="45"/>
  <c r="W37" i="51" s="1"/>
  <c r="H276" i="45"/>
  <c r="M37" i="51" s="1"/>
  <c r="G276" i="45"/>
  <c r="H37" i="51" s="1"/>
  <c r="F276" i="45"/>
  <c r="C37" i="51" s="1"/>
  <c r="O271" i="45"/>
  <c r="N271" i="45"/>
  <c r="AT37" i="50" s="1"/>
  <c r="J271" i="45"/>
  <c r="Z37" i="50" s="1"/>
  <c r="I271" i="45"/>
  <c r="U37" i="50" s="1"/>
  <c r="H271" i="45"/>
  <c r="G271" i="45"/>
  <c r="K37" i="50" s="1"/>
  <c r="F271" i="45"/>
  <c r="O270" i="45"/>
  <c r="F270" i="45"/>
  <c r="E37" i="50" s="1"/>
  <c r="O269" i="45"/>
  <c r="K269" i="45"/>
  <c r="AC37" i="50" s="1"/>
  <c r="F269" i="45"/>
  <c r="D37" i="50" s="1"/>
  <c r="O268" i="45"/>
  <c r="N268" i="45"/>
  <c r="AQ37" i="50" s="1"/>
  <c r="M268" i="45"/>
  <c r="AL37" i="50" s="1"/>
  <c r="L268" i="45"/>
  <c r="AG37" i="50" s="1"/>
  <c r="K268" i="45"/>
  <c r="AB37" i="50" s="1"/>
  <c r="J268" i="45"/>
  <c r="W37" i="50" s="1"/>
  <c r="H268" i="45"/>
  <c r="M37" i="50" s="1"/>
  <c r="G268" i="45"/>
  <c r="H37" i="50" s="1"/>
  <c r="F268" i="45"/>
  <c r="C37" i="50" s="1"/>
  <c r="O263" i="45"/>
  <c r="N263" i="45"/>
  <c r="AT49" i="49" s="1"/>
  <c r="J263" i="45"/>
  <c r="Z49" i="49" s="1"/>
  <c r="I263" i="45"/>
  <c r="U49" i="49" s="1"/>
  <c r="H263" i="45"/>
  <c r="G263" i="45"/>
  <c r="K49" i="49" s="1"/>
  <c r="F263" i="45"/>
  <c r="O262" i="45"/>
  <c r="F262" i="45"/>
  <c r="E49" i="49" s="1"/>
  <c r="O261" i="45"/>
  <c r="K261" i="45"/>
  <c r="AC49" i="49" s="1"/>
  <c r="F261" i="45"/>
  <c r="D49" i="49" s="1"/>
  <c r="O260" i="45"/>
  <c r="N260" i="45"/>
  <c r="AQ49" i="49" s="1"/>
  <c r="M260" i="45"/>
  <c r="AL49" i="49" s="1"/>
  <c r="L260" i="45"/>
  <c r="AG49" i="49" s="1"/>
  <c r="K260" i="45"/>
  <c r="AB49" i="49" s="1"/>
  <c r="J260" i="45"/>
  <c r="W49" i="49" s="1"/>
  <c r="H260" i="45"/>
  <c r="M49" i="49" s="1"/>
  <c r="G260" i="45"/>
  <c r="H49" i="49" s="1"/>
  <c r="F260" i="45"/>
  <c r="C49" i="49" s="1"/>
  <c r="O255" i="45"/>
  <c r="AY49" i="19" s="1"/>
  <c r="N255" i="45"/>
  <c r="AT49" i="19" s="1"/>
  <c r="M255" i="45"/>
  <c r="AO49" i="19" s="1"/>
  <c r="L255" i="45"/>
  <c r="AJ49" i="19" s="1"/>
  <c r="K255" i="45"/>
  <c r="AE49" i="19" s="1"/>
  <c r="J255" i="45"/>
  <c r="Z49" i="19" s="1"/>
  <c r="I255" i="45"/>
  <c r="U49" i="19" s="1"/>
  <c r="H255" i="45"/>
  <c r="G255" i="45"/>
  <c r="K49" i="19" s="1"/>
  <c r="F255" i="45"/>
  <c r="P49" i="19" s="1"/>
  <c r="O254" i="45"/>
  <c r="AX49" i="19" s="1"/>
  <c r="N254" i="45"/>
  <c r="AS49" i="19" s="1"/>
  <c r="M254" i="45"/>
  <c r="AN49" i="19" s="1"/>
  <c r="L254" i="45"/>
  <c r="AI49" i="19" s="1"/>
  <c r="K254" i="45"/>
  <c r="AD49" i="19" s="1"/>
  <c r="J254" i="45"/>
  <c r="Y49" i="19" s="1"/>
  <c r="I254" i="45"/>
  <c r="T49" i="19" s="1"/>
  <c r="H254" i="45"/>
  <c r="O49" i="19" s="1"/>
  <c r="G254" i="45"/>
  <c r="J49" i="19" s="1"/>
  <c r="F254" i="45"/>
  <c r="E49" i="19" s="1"/>
  <c r="O253" i="45"/>
  <c r="AW49" i="19" s="1"/>
  <c r="N253" i="45"/>
  <c r="AR49" i="19" s="1"/>
  <c r="M253" i="45"/>
  <c r="AM49" i="19" s="1"/>
  <c r="L253" i="45"/>
  <c r="AH49" i="19" s="1"/>
  <c r="K253" i="45"/>
  <c r="AC49" i="19" s="1"/>
  <c r="J253" i="45"/>
  <c r="X49" i="19" s="1"/>
  <c r="I253" i="45"/>
  <c r="S49" i="19" s="1"/>
  <c r="H253" i="45"/>
  <c r="N49" i="19" s="1"/>
  <c r="G253" i="45"/>
  <c r="I49" i="19" s="1"/>
  <c r="F253" i="45"/>
  <c r="D49" i="19" s="1"/>
  <c r="O252" i="45"/>
  <c r="AV49" i="19" s="1"/>
  <c r="AZ50" i="19" s="1"/>
  <c r="N252" i="45"/>
  <c r="AQ49" i="19" s="1"/>
  <c r="AU50" i="19" s="1"/>
  <c r="M252" i="45"/>
  <c r="AL49" i="19" s="1"/>
  <c r="AP50" i="19" s="1"/>
  <c r="L252" i="45"/>
  <c r="AG49" i="19" s="1"/>
  <c r="AK50" i="19" s="1"/>
  <c r="K252" i="45"/>
  <c r="AB49" i="19" s="1"/>
  <c r="AF50" i="19" s="1"/>
  <c r="J252" i="45"/>
  <c r="W49" i="19" s="1"/>
  <c r="AA50" i="19" s="1"/>
  <c r="I252" i="45"/>
  <c r="R49" i="19" s="1"/>
  <c r="V50" i="19" s="1"/>
  <c r="I257" i="45" s="1"/>
  <c r="H252" i="45"/>
  <c r="M49" i="19" s="1"/>
  <c r="Q50" i="19" s="1"/>
  <c r="H257" i="45" s="1"/>
  <c r="G252" i="45"/>
  <c r="H49" i="19" s="1"/>
  <c r="L50" i="19" s="1"/>
  <c r="G257" i="45" s="1"/>
  <c r="F252" i="45"/>
  <c r="C49" i="19" s="1"/>
  <c r="B123" i="48"/>
  <c r="B124" i="48" s="1"/>
  <c r="B125" i="48" s="1"/>
  <c r="B101" i="48"/>
  <c r="B102" i="48" s="1"/>
  <c r="B103" i="48" s="1"/>
  <c r="B76" i="48"/>
  <c r="B77" i="48" s="1"/>
  <c r="B78" i="48" s="1"/>
  <c r="B79" i="48" s="1"/>
  <c r="B80" i="48" s="1"/>
  <c r="B81" i="48" s="1"/>
  <c r="B53" i="48"/>
  <c r="B54" i="48" s="1"/>
  <c r="B55" i="48" s="1"/>
  <c r="B56" i="48" s="1"/>
  <c r="B29" i="48"/>
  <c r="B30" i="48" s="1"/>
  <c r="B31" i="48" s="1"/>
  <c r="B32" i="48" s="1"/>
  <c r="B33" i="48" s="1"/>
  <c r="J139" i="48"/>
  <c r="Z41" i="49" s="1"/>
  <c r="H139" i="48"/>
  <c r="F139" i="48"/>
  <c r="H138" i="48"/>
  <c r="O41" i="49" s="1"/>
  <c r="F138" i="48"/>
  <c r="E41" i="49" s="1"/>
  <c r="N131" i="48"/>
  <c r="M131" i="48"/>
  <c r="L131" i="48"/>
  <c r="K131" i="48"/>
  <c r="J131" i="48"/>
  <c r="I131" i="48"/>
  <c r="H131" i="48"/>
  <c r="F131" i="48"/>
  <c r="N130" i="48"/>
  <c r="M130" i="48"/>
  <c r="L130" i="48"/>
  <c r="K130" i="48"/>
  <c r="J130" i="48"/>
  <c r="I130" i="48"/>
  <c r="H130" i="48"/>
  <c r="F130" i="48"/>
  <c r="E41" i="19" s="1"/>
  <c r="N129" i="48"/>
  <c r="M129" i="48"/>
  <c r="L129" i="48"/>
  <c r="K129" i="48"/>
  <c r="J129" i="48"/>
  <c r="I129" i="48"/>
  <c r="H129" i="48"/>
  <c r="F129" i="48"/>
  <c r="D41" i="19" s="1"/>
  <c r="N128" i="48"/>
  <c r="M128" i="48"/>
  <c r="L128" i="48"/>
  <c r="K128" i="48"/>
  <c r="J128" i="48"/>
  <c r="I128" i="48"/>
  <c r="F128" i="48"/>
  <c r="J117" i="48"/>
  <c r="Z39" i="49" s="1"/>
  <c r="I117" i="48"/>
  <c r="U39" i="49" s="1"/>
  <c r="H117" i="48"/>
  <c r="G117" i="48"/>
  <c r="K39" i="49" s="1"/>
  <c r="F117" i="48"/>
  <c r="H116" i="48"/>
  <c r="O39" i="49" s="1"/>
  <c r="F116" i="48"/>
  <c r="E39" i="49" s="1"/>
  <c r="N114" i="48"/>
  <c r="N109" i="48"/>
  <c r="AT39" i="19" s="1"/>
  <c r="M109" i="48"/>
  <c r="AO39" i="19" s="1"/>
  <c r="L109" i="48"/>
  <c r="AJ39" i="19" s="1"/>
  <c r="K109" i="48"/>
  <c r="AE39" i="19" s="1"/>
  <c r="J109" i="48"/>
  <c r="Z39" i="19" s="1"/>
  <c r="I109" i="48"/>
  <c r="U39" i="19" s="1"/>
  <c r="H109" i="48"/>
  <c r="G109" i="48"/>
  <c r="K39" i="19" s="1"/>
  <c r="F109" i="48"/>
  <c r="N108" i="48"/>
  <c r="AS39" i="19" s="1"/>
  <c r="M108" i="48"/>
  <c r="AN39" i="19" s="1"/>
  <c r="L108" i="48"/>
  <c r="AI39" i="19" s="1"/>
  <c r="K108" i="48"/>
  <c r="AD39" i="19" s="1"/>
  <c r="J108" i="48"/>
  <c r="Y39" i="19" s="1"/>
  <c r="I108" i="48"/>
  <c r="T39" i="19" s="1"/>
  <c r="H108" i="48"/>
  <c r="O39" i="19" s="1"/>
  <c r="G108" i="48"/>
  <c r="J39" i="19" s="1"/>
  <c r="F108" i="48"/>
  <c r="E39" i="19" s="1"/>
  <c r="N107" i="48"/>
  <c r="AR39" i="19" s="1"/>
  <c r="M107" i="48"/>
  <c r="AM39" i="19" s="1"/>
  <c r="L107" i="48"/>
  <c r="AH39" i="19" s="1"/>
  <c r="K107" i="48"/>
  <c r="AC39" i="19" s="1"/>
  <c r="J107" i="48"/>
  <c r="X39" i="19" s="1"/>
  <c r="I107" i="48"/>
  <c r="S39" i="19" s="1"/>
  <c r="H107" i="48"/>
  <c r="N39" i="19" s="1"/>
  <c r="G107" i="48"/>
  <c r="I39" i="19" s="1"/>
  <c r="F107" i="48"/>
  <c r="D39" i="19" s="1"/>
  <c r="N106" i="48"/>
  <c r="M106" i="48"/>
  <c r="L106" i="48"/>
  <c r="K106" i="48"/>
  <c r="J106" i="48"/>
  <c r="I106" i="48"/>
  <c r="H106" i="48"/>
  <c r="G106" i="48"/>
  <c r="F106" i="48"/>
  <c r="AO37" i="49"/>
  <c r="AE37" i="49"/>
  <c r="Z37" i="49"/>
  <c r="U37" i="49"/>
  <c r="Y37" i="49"/>
  <c r="O37" i="49"/>
  <c r="J37" i="49"/>
  <c r="E37" i="49"/>
  <c r="AT37" i="19"/>
  <c r="AO37" i="19"/>
  <c r="AJ37" i="19"/>
  <c r="AE37" i="19"/>
  <c r="Z37" i="19"/>
  <c r="U37" i="19"/>
  <c r="K37" i="19"/>
  <c r="AS37" i="19"/>
  <c r="AN37" i="19"/>
  <c r="AI37" i="19"/>
  <c r="AD37" i="19"/>
  <c r="Y37" i="19"/>
  <c r="T37" i="19"/>
  <c r="O37" i="19"/>
  <c r="J37" i="19"/>
  <c r="E37" i="19"/>
  <c r="AR37" i="19"/>
  <c r="AM37" i="19"/>
  <c r="AH37" i="19"/>
  <c r="AC37" i="19"/>
  <c r="X37" i="19"/>
  <c r="S37" i="19"/>
  <c r="N37" i="19"/>
  <c r="I37" i="19"/>
  <c r="D37" i="19"/>
  <c r="M70" i="48"/>
  <c r="AO35" i="49" s="1"/>
  <c r="K70" i="48"/>
  <c r="AE35" i="49" s="1"/>
  <c r="J70" i="48"/>
  <c r="Z35" i="49" s="1"/>
  <c r="I70" i="48"/>
  <c r="U35" i="49" s="1"/>
  <c r="F70" i="48"/>
  <c r="M69" i="48"/>
  <c r="AN35" i="49" s="1"/>
  <c r="J69" i="48"/>
  <c r="Y35" i="49" s="1"/>
  <c r="F69" i="48"/>
  <c r="E35" i="49" s="1"/>
  <c r="N67" i="48"/>
  <c r="N62" i="48"/>
  <c r="AT35" i="19" s="1"/>
  <c r="M62" i="48"/>
  <c r="AO35" i="19" s="1"/>
  <c r="L62" i="48"/>
  <c r="AJ35" i="19" s="1"/>
  <c r="K62" i="48"/>
  <c r="AE35" i="19" s="1"/>
  <c r="J62" i="48"/>
  <c r="Z35" i="19" s="1"/>
  <c r="I62" i="48"/>
  <c r="U35" i="19" s="1"/>
  <c r="H62" i="48"/>
  <c r="G62" i="48"/>
  <c r="K35" i="19" s="1"/>
  <c r="F62" i="48"/>
  <c r="N61" i="48"/>
  <c r="AS35" i="19" s="1"/>
  <c r="M61" i="48"/>
  <c r="AN35" i="19" s="1"/>
  <c r="L61" i="48"/>
  <c r="AI35" i="19" s="1"/>
  <c r="K61" i="48"/>
  <c r="AD35" i="19" s="1"/>
  <c r="J61" i="48"/>
  <c r="Y35" i="19" s="1"/>
  <c r="I61" i="48"/>
  <c r="T35" i="19" s="1"/>
  <c r="H61" i="48"/>
  <c r="O35" i="19" s="1"/>
  <c r="G61" i="48"/>
  <c r="J35" i="19" s="1"/>
  <c r="F61" i="48"/>
  <c r="E35" i="19" s="1"/>
  <c r="N60" i="48"/>
  <c r="AR35" i="19" s="1"/>
  <c r="M60" i="48"/>
  <c r="AM35" i="19" s="1"/>
  <c r="L60" i="48"/>
  <c r="AH35" i="19" s="1"/>
  <c r="K60" i="48"/>
  <c r="AC35" i="19" s="1"/>
  <c r="J60" i="48"/>
  <c r="X35" i="19" s="1"/>
  <c r="I60" i="48"/>
  <c r="S35" i="19" s="1"/>
  <c r="H60" i="48"/>
  <c r="N35" i="19" s="1"/>
  <c r="G60" i="48"/>
  <c r="I35" i="19" s="1"/>
  <c r="F60" i="48"/>
  <c r="D35" i="19" s="1"/>
  <c r="N59" i="48"/>
  <c r="M59" i="48"/>
  <c r="L59" i="48"/>
  <c r="K59" i="48"/>
  <c r="J59" i="48"/>
  <c r="I59" i="48"/>
  <c r="H59" i="48"/>
  <c r="G59" i="48"/>
  <c r="F59" i="48"/>
  <c r="AO33" i="49"/>
  <c r="Z33" i="49"/>
  <c r="U33" i="49"/>
  <c r="K33" i="49"/>
  <c r="O33" i="49"/>
  <c r="J33" i="49"/>
  <c r="E33" i="49"/>
  <c r="AT33" i="19"/>
  <c r="AO33" i="19"/>
  <c r="AJ33" i="19"/>
  <c r="AE33" i="19"/>
  <c r="Z33" i="19"/>
  <c r="U33" i="19"/>
  <c r="K33" i="19"/>
  <c r="AS33" i="19"/>
  <c r="AN33" i="19"/>
  <c r="AI33" i="19"/>
  <c r="AD33" i="19"/>
  <c r="Y33" i="19"/>
  <c r="T33" i="19"/>
  <c r="O33" i="19"/>
  <c r="J33" i="19"/>
  <c r="E33" i="19"/>
  <c r="AR33" i="19"/>
  <c r="AM33" i="19"/>
  <c r="AH33" i="19"/>
  <c r="AC33" i="19"/>
  <c r="X33" i="19"/>
  <c r="S33" i="19"/>
  <c r="N33" i="19"/>
  <c r="I33" i="19"/>
  <c r="D33" i="19"/>
  <c r="K23" i="48"/>
  <c r="AE31" i="49" s="1"/>
  <c r="G23" i="48"/>
  <c r="K31" i="49" s="1"/>
  <c r="F23" i="48"/>
  <c r="F20" i="48"/>
  <c r="C31" i="49" s="1"/>
  <c r="N15" i="48"/>
  <c r="AT31" i="19" s="1"/>
  <c r="M15" i="48"/>
  <c r="AO31" i="19" s="1"/>
  <c r="L15" i="48"/>
  <c r="AJ31" i="19" s="1"/>
  <c r="K15" i="48"/>
  <c r="AE31" i="19" s="1"/>
  <c r="J15" i="48"/>
  <c r="Z31" i="19" s="1"/>
  <c r="I15" i="48"/>
  <c r="U31" i="19" s="1"/>
  <c r="H15" i="48"/>
  <c r="G15" i="48"/>
  <c r="K31" i="19" s="1"/>
  <c r="F15" i="48"/>
  <c r="P31" i="19" s="1"/>
  <c r="N14" i="48"/>
  <c r="AS31" i="19" s="1"/>
  <c r="M14" i="48"/>
  <c r="AN31" i="19" s="1"/>
  <c r="L14" i="48"/>
  <c r="AI31" i="19" s="1"/>
  <c r="K14" i="48"/>
  <c r="AD31" i="19" s="1"/>
  <c r="J14" i="48"/>
  <c r="Y31" i="19" s="1"/>
  <c r="I14" i="48"/>
  <c r="T31" i="19" s="1"/>
  <c r="H14" i="48"/>
  <c r="O31" i="19" s="1"/>
  <c r="G14" i="48"/>
  <c r="J31" i="19" s="1"/>
  <c r="F14" i="48"/>
  <c r="E31" i="19" s="1"/>
  <c r="N13" i="48"/>
  <c r="AR31" i="19" s="1"/>
  <c r="M13" i="48"/>
  <c r="AM31" i="19" s="1"/>
  <c r="L13" i="48"/>
  <c r="AH31" i="19" s="1"/>
  <c r="K13" i="48"/>
  <c r="AC31" i="19" s="1"/>
  <c r="J13" i="48"/>
  <c r="X31" i="19" s="1"/>
  <c r="I13" i="48"/>
  <c r="S31" i="19" s="1"/>
  <c r="H13" i="48"/>
  <c r="N31" i="19" s="1"/>
  <c r="G13" i="48"/>
  <c r="I31" i="19" s="1"/>
  <c r="F13" i="48"/>
  <c r="D31" i="19" s="1"/>
  <c r="N12" i="48"/>
  <c r="M12" i="48"/>
  <c r="L12" i="48"/>
  <c r="K12" i="48"/>
  <c r="J12" i="48"/>
  <c r="I12" i="48"/>
  <c r="H12" i="48"/>
  <c r="G12" i="48"/>
  <c r="F12" i="48"/>
  <c r="B6" i="48"/>
  <c r="B7" i="48" s="1"/>
  <c r="B8" i="48" s="1"/>
  <c r="B9" i="48" s="1"/>
  <c r="F60" i="47"/>
  <c r="F52" i="47"/>
  <c r="F44" i="47"/>
  <c r="O36" i="47"/>
  <c r="N36" i="47"/>
  <c r="M36" i="47"/>
  <c r="L36" i="47"/>
  <c r="K36" i="47"/>
  <c r="J36" i="47"/>
  <c r="I36" i="47"/>
  <c r="G36" i="47"/>
  <c r="F36" i="47"/>
  <c r="O35" i="47"/>
  <c r="N35" i="47"/>
  <c r="M35" i="47"/>
  <c r="L35" i="47"/>
  <c r="K35" i="47"/>
  <c r="J35" i="47"/>
  <c r="I35" i="47"/>
  <c r="G35" i="47"/>
  <c r="F35" i="47"/>
  <c r="O34" i="47"/>
  <c r="N34" i="47"/>
  <c r="M34" i="47"/>
  <c r="L34" i="47"/>
  <c r="K34" i="47"/>
  <c r="J34" i="47"/>
  <c r="I34" i="47"/>
  <c r="G34" i="47"/>
  <c r="F34" i="47"/>
  <c r="O33" i="47"/>
  <c r="N33" i="47"/>
  <c r="M33" i="47"/>
  <c r="L33" i="47"/>
  <c r="K33" i="47"/>
  <c r="J33" i="47"/>
  <c r="I33" i="47"/>
  <c r="G33" i="47"/>
  <c r="F33" i="47"/>
  <c r="O59" i="47"/>
  <c r="AX5" i="51" s="1"/>
  <c r="AE6" i="47"/>
  <c r="Z6" i="47"/>
  <c r="T6" i="47"/>
  <c r="B6" i="47"/>
  <c r="B7" i="47" s="1"/>
  <c r="B8" i="47" s="1"/>
  <c r="B9" i="47" s="1"/>
  <c r="B10" i="47" s="1"/>
  <c r="B11" i="47" s="1"/>
  <c r="B12" i="47" s="1"/>
  <c r="B13" i="47" s="1"/>
  <c r="B14" i="47" s="1"/>
  <c r="B15" i="47" s="1"/>
  <c r="B16" i="47" s="1"/>
  <c r="B17" i="47" s="1"/>
  <c r="B18" i="47" s="1"/>
  <c r="B19" i="47" s="1"/>
  <c r="B20" i="47" s="1"/>
  <c r="B21" i="47" s="1"/>
  <c r="B22" i="47" s="1"/>
  <c r="B23" i="47" s="1"/>
  <c r="B24" i="47" s="1"/>
  <c r="B25" i="47" s="1"/>
  <c r="B26" i="47" s="1"/>
  <c r="B27" i="47" s="1"/>
  <c r="B28" i="47" s="1"/>
  <c r="B29" i="47" s="1"/>
  <c r="B30" i="47" s="1"/>
  <c r="R5" i="47"/>
  <c r="P5" i="47"/>
  <c r="O5" i="47"/>
  <c r="N5" i="47"/>
  <c r="M5" i="47"/>
  <c r="L5" i="47"/>
  <c r="K5" i="47"/>
  <c r="J5" i="47"/>
  <c r="I5" i="47"/>
  <c r="H5" i="47"/>
  <c r="G5" i="47"/>
  <c r="F5" i="47"/>
  <c r="E5" i="47"/>
  <c r="D5" i="47"/>
  <c r="C5" i="47"/>
  <c r="B5" i="47"/>
  <c r="O80" i="46"/>
  <c r="F80" i="46"/>
  <c r="O77" i="46"/>
  <c r="G77" i="46"/>
  <c r="H31" i="51" s="1"/>
  <c r="F77" i="46"/>
  <c r="C31" i="51" s="1"/>
  <c r="O72" i="46"/>
  <c r="F72" i="46"/>
  <c r="O69" i="46"/>
  <c r="G69" i="46"/>
  <c r="H31" i="50" s="1"/>
  <c r="F69" i="46"/>
  <c r="C31" i="50" s="1"/>
  <c r="O64" i="46"/>
  <c r="F64" i="46"/>
  <c r="O61" i="46"/>
  <c r="G61" i="46"/>
  <c r="H43" i="49" s="1"/>
  <c r="F61" i="46"/>
  <c r="C43" i="49" s="1"/>
  <c r="O56" i="46"/>
  <c r="AY43" i="19" s="1"/>
  <c r="N56" i="46"/>
  <c r="AT43" i="19" s="1"/>
  <c r="M56" i="46"/>
  <c r="AO43" i="19" s="1"/>
  <c r="L56" i="46"/>
  <c r="AJ43" i="19" s="1"/>
  <c r="K56" i="46"/>
  <c r="AE43" i="19" s="1"/>
  <c r="J56" i="46"/>
  <c r="Z43" i="19" s="1"/>
  <c r="I56" i="46"/>
  <c r="U43" i="19" s="1"/>
  <c r="H56" i="46"/>
  <c r="G56" i="46"/>
  <c r="K43" i="19" s="1"/>
  <c r="F56" i="46"/>
  <c r="P43" i="19" s="1"/>
  <c r="O55" i="46"/>
  <c r="AX43" i="19" s="1"/>
  <c r="N55" i="46"/>
  <c r="AS43" i="19" s="1"/>
  <c r="M55" i="46"/>
  <c r="AN43" i="19" s="1"/>
  <c r="L55" i="46"/>
  <c r="AI43" i="19" s="1"/>
  <c r="K55" i="46"/>
  <c r="AD43" i="19" s="1"/>
  <c r="J55" i="46"/>
  <c r="Y43" i="19" s="1"/>
  <c r="I55" i="46"/>
  <c r="T43" i="19" s="1"/>
  <c r="H55" i="46"/>
  <c r="O43" i="19" s="1"/>
  <c r="G55" i="46"/>
  <c r="J43" i="19" s="1"/>
  <c r="F55" i="46"/>
  <c r="E43" i="19" s="1"/>
  <c r="O54" i="46"/>
  <c r="AW43" i="19" s="1"/>
  <c r="N54" i="46"/>
  <c r="AR43" i="19" s="1"/>
  <c r="M54" i="46"/>
  <c r="AM43" i="19" s="1"/>
  <c r="L54" i="46"/>
  <c r="AH43" i="19" s="1"/>
  <c r="K54" i="46"/>
  <c r="AC43" i="19" s="1"/>
  <c r="J54" i="46"/>
  <c r="X43" i="19" s="1"/>
  <c r="I54" i="46"/>
  <c r="S43" i="19" s="1"/>
  <c r="H54" i="46"/>
  <c r="N43" i="19" s="1"/>
  <c r="G54" i="46"/>
  <c r="I43" i="19" s="1"/>
  <c r="F54" i="46"/>
  <c r="D43" i="19" s="1"/>
  <c r="O53" i="46"/>
  <c r="AV43" i="19" s="1"/>
  <c r="AV44" i="19" s="1"/>
  <c r="N53" i="46"/>
  <c r="AQ43" i="19" s="1"/>
  <c r="M53" i="46"/>
  <c r="AL43" i="19" s="1"/>
  <c r="AL44" i="19" s="1"/>
  <c r="L53" i="46"/>
  <c r="AG43" i="19" s="1"/>
  <c r="AG44" i="19" s="1"/>
  <c r="K53" i="46"/>
  <c r="AB43" i="19" s="1"/>
  <c r="J53" i="46"/>
  <c r="W43" i="19" s="1"/>
  <c r="I53" i="46"/>
  <c r="R43" i="19" s="1"/>
  <c r="H53" i="46"/>
  <c r="M43" i="19" s="1"/>
  <c r="G53" i="46"/>
  <c r="H43" i="19" s="1"/>
  <c r="F53" i="46"/>
  <c r="C43" i="19" s="1"/>
  <c r="F78" i="46"/>
  <c r="D31" i="51" s="1"/>
  <c r="B7" i="46"/>
  <c r="B8" i="46" s="1"/>
  <c r="B9" i="46" s="1"/>
  <c r="B10" i="46" s="1"/>
  <c r="B11" i="46" s="1"/>
  <c r="B12" i="46" s="1"/>
  <c r="B13" i="46" s="1"/>
  <c r="B14" i="46" s="1"/>
  <c r="B15" i="46" s="1"/>
  <c r="B16" i="46" s="1"/>
  <c r="B17" i="46" s="1"/>
  <c r="B18" i="46" s="1"/>
  <c r="B19" i="46" s="1"/>
  <c r="B20" i="46" s="1"/>
  <c r="B21" i="46" s="1"/>
  <c r="B22" i="46" s="1"/>
  <c r="B23" i="46" s="1"/>
  <c r="B24" i="46" s="1"/>
  <c r="B25" i="46" s="1"/>
  <c r="B26" i="46" s="1"/>
  <c r="B27" i="46" s="1"/>
  <c r="B28" i="46" s="1"/>
  <c r="B29" i="46" s="1"/>
  <c r="B30" i="46" s="1"/>
  <c r="B31" i="46" s="1"/>
  <c r="B32" i="46" s="1"/>
  <c r="B33" i="46" s="1"/>
  <c r="B34" i="46" s="1"/>
  <c r="B35" i="46" s="1"/>
  <c r="B36" i="46" s="1"/>
  <c r="B37" i="46" s="1"/>
  <c r="B38" i="46" s="1"/>
  <c r="B39" i="46" s="1"/>
  <c r="B40" i="46" s="1"/>
  <c r="B41" i="46" s="1"/>
  <c r="B42" i="46" s="1"/>
  <c r="B43" i="46" s="1"/>
  <c r="B44" i="46" s="1"/>
  <c r="B45" i="46" s="1"/>
  <c r="B46" i="46" s="1"/>
  <c r="B47" i="46" s="1"/>
  <c r="B48" i="46" s="1"/>
  <c r="B49" i="46" s="1"/>
  <c r="B50" i="46" s="1"/>
  <c r="O359" i="45"/>
  <c r="N359" i="45"/>
  <c r="AT39" i="51" s="1"/>
  <c r="J359" i="45"/>
  <c r="Z39" i="51" s="1"/>
  <c r="H359" i="45"/>
  <c r="G359" i="45"/>
  <c r="K39" i="51" s="1"/>
  <c r="F359" i="45"/>
  <c r="O358" i="45"/>
  <c r="F358" i="45"/>
  <c r="E39" i="51" s="1"/>
  <c r="O357" i="45"/>
  <c r="K357" i="45"/>
  <c r="AC39" i="51" s="1"/>
  <c r="F357" i="45"/>
  <c r="D39" i="51" s="1"/>
  <c r="O356" i="45"/>
  <c r="M356" i="45"/>
  <c r="AL39" i="51" s="1"/>
  <c r="L356" i="45"/>
  <c r="AG39" i="51" s="1"/>
  <c r="K356" i="45"/>
  <c r="AB39" i="51" s="1"/>
  <c r="J356" i="45"/>
  <c r="W39" i="51" s="1"/>
  <c r="F356" i="45"/>
  <c r="C39" i="51" s="1"/>
  <c r="O351" i="45"/>
  <c r="N351" i="45"/>
  <c r="AT39" i="50" s="1"/>
  <c r="J351" i="45"/>
  <c r="Z39" i="50" s="1"/>
  <c r="H351" i="45"/>
  <c r="G351" i="45"/>
  <c r="K39" i="50" s="1"/>
  <c r="F351" i="45"/>
  <c r="O350" i="45"/>
  <c r="F350" i="45"/>
  <c r="E39" i="50" s="1"/>
  <c r="O349" i="45"/>
  <c r="K349" i="45"/>
  <c r="AC39" i="50" s="1"/>
  <c r="F349" i="45"/>
  <c r="D39" i="50" s="1"/>
  <c r="O348" i="45"/>
  <c r="M348" i="45"/>
  <c r="AL39" i="50" s="1"/>
  <c r="L348" i="45"/>
  <c r="AG39" i="50" s="1"/>
  <c r="K348" i="45"/>
  <c r="AB39" i="50" s="1"/>
  <c r="J348" i="45"/>
  <c r="W39" i="50" s="1"/>
  <c r="F348" i="45"/>
  <c r="C39" i="50" s="1"/>
  <c r="O343" i="45"/>
  <c r="N343" i="45"/>
  <c r="AT51" i="49" s="1"/>
  <c r="J343" i="45"/>
  <c r="Z51" i="49" s="1"/>
  <c r="H343" i="45"/>
  <c r="G343" i="45"/>
  <c r="K51" i="49" s="1"/>
  <c r="F343" i="45"/>
  <c r="O342" i="45"/>
  <c r="F342" i="45"/>
  <c r="E51" i="49" s="1"/>
  <c r="O341" i="45"/>
  <c r="K341" i="45"/>
  <c r="AC51" i="49" s="1"/>
  <c r="F341" i="45"/>
  <c r="D51" i="49" s="1"/>
  <c r="O340" i="45"/>
  <c r="M340" i="45"/>
  <c r="AL51" i="49" s="1"/>
  <c r="L340" i="45"/>
  <c r="AG51" i="49" s="1"/>
  <c r="K340" i="45"/>
  <c r="AB51" i="49" s="1"/>
  <c r="J340" i="45"/>
  <c r="W51" i="49" s="1"/>
  <c r="F340" i="45"/>
  <c r="C51" i="49" s="1"/>
  <c r="O335" i="45"/>
  <c r="AY51" i="19" s="1"/>
  <c r="N335" i="45"/>
  <c r="AT51" i="19" s="1"/>
  <c r="M335" i="45"/>
  <c r="AO51" i="19" s="1"/>
  <c r="L335" i="45"/>
  <c r="AJ51" i="19" s="1"/>
  <c r="K335" i="45"/>
  <c r="AE51" i="19" s="1"/>
  <c r="J335" i="45"/>
  <c r="Z51" i="19" s="1"/>
  <c r="I335" i="45"/>
  <c r="U51" i="19" s="1"/>
  <c r="H335" i="45"/>
  <c r="G335" i="45"/>
  <c r="K51" i="19" s="1"/>
  <c r="F335" i="45"/>
  <c r="P51" i="19" s="1"/>
  <c r="O334" i="45"/>
  <c r="AX51" i="19" s="1"/>
  <c r="N334" i="45"/>
  <c r="AS51" i="19" s="1"/>
  <c r="M334" i="45"/>
  <c r="AN51" i="19" s="1"/>
  <c r="L334" i="45"/>
  <c r="AI51" i="19" s="1"/>
  <c r="K334" i="45"/>
  <c r="AD51" i="19" s="1"/>
  <c r="J334" i="45"/>
  <c r="Y51" i="19" s="1"/>
  <c r="I334" i="45"/>
  <c r="T51" i="19" s="1"/>
  <c r="H334" i="45"/>
  <c r="O51" i="19" s="1"/>
  <c r="G334" i="45"/>
  <c r="J51" i="19" s="1"/>
  <c r="F334" i="45"/>
  <c r="E51" i="19" s="1"/>
  <c r="O333" i="45"/>
  <c r="AW51" i="19" s="1"/>
  <c r="N333" i="45"/>
  <c r="AR51" i="19" s="1"/>
  <c r="M333" i="45"/>
  <c r="AM51" i="19" s="1"/>
  <c r="L333" i="45"/>
  <c r="AH51" i="19" s="1"/>
  <c r="K333" i="45"/>
  <c r="AC51" i="19" s="1"/>
  <c r="J333" i="45"/>
  <c r="X51" i="19" s="1"/>
  <c r="I333" i="45"/>
  <c r="S51" i="19" s="1"/>
  <c r="H333" i="45"/>
  <c r="N51" i="19" s="1"/>
  <c r="G333" i="45"/>
  <c r="I51" i="19" s="1"/>
  <c r="F333" i="45"/>
  <c r="D51" i="19" s="1"/>
  <c r="O332" i="45"/>
  <c r="N332" i="45"/>
  <c r="M332" i="45"/>
  <c r="L332" i="45"/>
  <c r="K332" i="45"/>
  <c r="J332" i="45"/>
  <c r="I332" i="45"/>
  <c r="H332" i="45"/>
  <c r="G332" i="45"/>
  <c r="F332" i="45"/>
  <c r="G199" i="45"/>
  <c r="K35" i="51" s="1"/>
  <c r="F199" i="45"/>
  <c r="F198" i="45"/>
  <c r="E35" i="51" s="1"/>
  <c r="M196" i="45"/>
  <c r="H196" i="45"/>
  <c r="M35" i="51" s="1"/>
  <c r="G196" i="45"/>
  <c r="H35" i="51" s="1"/>
  <c r="F196" i="45"/>
  <c r="C35" i="51" s="1"/>
  <c r="G191" i="45"/>
  <c r="K35" i="50" s="1"/>
  <c r="F191" i="45"/>
  <c r="F190" i="45"/>
  <c r="E35" i="50" s="1"/>
  <c r="M188" i="45"/>
  <c r="H188" i="45"/>
  <c r="M35" i="50" s="1"/>
  <c r="G188" i="45"/>
  <c r="H35" i="50" s="1"/>
  <c r="F188" i="45"/>
  <c r="C35" i="50" s="1"/>
  <c r="G183" i="45"/>
  <c r="K47" i="49" s="1"/>
  <c r="F183" i="45"/>
  <c r="F182" i="45"/>
  <c r="E47" i="49" s="1"/>
  <c r="M180" i="45"/>
  <c r="H180" i="45"/>
  <c r="M47" i="49" s="1"/>
  <c r="G180" i="45"/>
  <c r="H47" i="49" s="1"/>
  <c r="F180" i="45"/>
  <c r="C47" i="49" s="1"/>
  <c r="O175" i="45"/>
  <c r="AY47" i="19" s="1"/>
  <c r="N175" i="45"/>
  <c r="AT47" i="19" s="1"/>
  <c r="M175" i="45"/>
  <c r="L175" i="45"/>
  <c r="K175" i="45"/>
  <c r="AE47" i="19" s="1"/>
  <c r="J175" i="45"/>
  <c r="I175" i="45"/>
  <c r="U47" i="19" s="1"/>
  <c r="H175" i="45"/>
  <c r="G175" i="45"/>
  <c r="K47" i="19" s="1"/>
  <c r="F175" i="45"/>
  <c r="P47" i="19" s="1"/>
  <c r="O174" i="45"/>
  <c r="AX47" i="19" s="1"/>
  <c r="N174" i="45"/>
  <c r="AS47" i="19" s="1"/>
  <c r="M174" i="45"/>
  <c r="L174" i="45"/>
  <c r="K174" i="45"/>
  <c r="AD47" i="19" s="1"/>
  <c r="J174" i="45"/>
  <c r="I174" i="45"/>
  <c r="T47" i="19" s="1"/>
  <c r="H174" i="45"/>
  <c r="O47" i="19" s="1"/>
  <c r="G174" i="45"/>
  <c r="J47" i="19" s="1"/>
  <c r="F174" i="45"/>
  <c r="E47" i="19" s="1"/>
  <c r="O173" i="45"/>
  <c r="AW47" i="19" s="1"/>
  <c r="N173" i="45"/>
  <c r="AR47" i="19" s="1"/>
  <c r="M173" i="45"/>
  <c r="L173" i="45"/>
  <c r="K173" i="45"/>
  <c r="AC47" i="19" s="1"/>
  <c r="J173" i="45"/>
  <c r="I173" i="45"/>
  <c r="S47" i="19" s="1"/>
  <c r="H173" i="45"/>
  <c r="N47" i="19" s="1"/>
  <c r="G173" i="45"/>
  <c r="I47" i="19" s="1"/>
  <c r="F173" i="45"/>
  <c r="D47" i="19" s="1"/>
  <c r="O172" i="45"/>
  <c r="N172" i="45"/>
  <c r="M172" i="45"/>
  <c r="L172" i="45"/>
  <c r="K172" i="45"/>
  <c r="K366" i="45" s="1"/>
  <c r="J172" i="45"/>
  <c r="J366" i="45" s="1"/>
  <c r="I172" i="45"/>
  <c r="H172" i="45"/>
  <c r="G172" i="45"/>
  <c r="F172" i="45"/>
  <c r="N199" i="45"/>
  <c r="AO45" i="19"/>
  <c r="AJ45" i="19"/>
  <c r="Z45" i="19"/>
  <c r="AN45" i="19"/>
  <c r="AI45" i="19"/>
  <c r="Y45" i="19"/>
  <c r="AM45" i="19"/>
  <c r="AH45" i="19"/>
  <c r="X45" i="19"/>
  <c r="O366" i="45"/>
  <c r="F178" i="44"/>
  <c r="F177" i="44"/>
  <c r="E29" i="51" s="1"/>
  <c r="F176" i="44"/>
  <c r="D29" i="51" s="1"/>
  <c r="O175" i="44"/>
  <c r="H175" i="44"/>
  <c r="M29" i="51" s="1"/>
  <c r="F175" i="44"/>
  <c r="C29" i="51" s="1"/>
  <c r="F170" i="44"/>
  <c r="F169" i="44"/>
  <c r="E29" i="50" s="1"/>
  <c r="F168" i="44"/>
  <c r="D29" i="50" s="1"/>
  <c r="O167" i="44"/>
  <c r="AV29" i="50" s="1"/>
  <c r="H167" i="44"/>
  <c r="M29" i="50" s="1"/>
  <c r="F167" i="44"/>
  <c r="C29" i="50" s="1"/>
  <c r="F162" i="44"/>
  <c r="F161" i="44"/>
  <c r="E29" i="49" s="1"/>
  <c r="F160" i="44"/>
  <c r="D29" i="49" s="1"/>
  <c r="O159" i="44"/>
  <c r="AV29" i="49" s="1"/>
  <c r="H159" i="44"/>
  <c r="M29" i="49" s="1"/>
  <c r="F159" i="44"/>
  <c r="C29" i="49" s="1"/>
  <c r="O154" i="44"/>
  <c r="AY29" i="19" s="1"/>
  <c r="N154" i="44"/>
  <c r="AT29" i="19" s="1"/>
  <c r="M154" i="44"/>
  <c r="AO29" i="19" s="1"/>
  <c r="L154" i="44"/>
  <c r="AJ29" i="19" s="1"/>
  <c r="K154" i="44"/>
  <c r="AE29" i="19" s="1"/>
  <c r="J154" i="44"/>
  <c r="Z29" i="19" s="1"/>
  <c r="I154" i="44"/>
  <c r="U29" i="19" s="1"/>
  <c r="H154" i="44"/>
  <c r="G154" i="44"/>
  <c r="K29" i="19" s="1"/>
  <c r="F154" i="44"/>
  <c r="P29" i="19" s="1"/>
  <c r="O153" i="44"/>
  <c r="AX29" i="19" s="1"/>
  <c r="N153" i="44"/>
  <c r="AS29" i="19" s="1"/>
  <c r="M153" i="44"/>
  <c r="AN29" i="19" s="1"/>
  <c r="L153" i="44"/>
  <c r="AI29" i="19" s="1"/>
  <c r="K153" i="44"/>
  <c r="AD29" i="19" s="1"/>
  <c r="J153" i="44"/>
  <c r="Y29" i="19" s="1"/>
  <c r="I153" i="44"/>
  <c r="T29" i="19" s="1"/>
  <c r="H153" i="44"/>
  <c r="O29" i="19" s="1"/>
  <c r="G153" i="44"/>
  <c r="J29" i="19" s="1"/>
  <c r="F153" i="44"/>
  <c r="E29" i="19" s="1"/>
  <c r="O152" i="44"/>
  <c r="AW29" i="19" s="1"/>
  <c r="N152" i="44"/>
  <c r="AR29" i="19" s="1"/>
  <c r="M152" i="44"/>
  <c r="AM29" i="19" s="1"/>
  <c r="L152" i="44"/>
  <c r="AH29" i="19" s="1"/>
  <c r="K152" i="44"/>
  <c r="AC29" i="19" s="1"/>
  <c r="J152" i="44"/>
  <c r="X29" i="19" s="1"/>
  <c r="I152" i="44"/>
  <c r="S29" i="19" s="1"/>
  <c r="H152" i="44"/>
  <c r="N29" i="19" s="1"/>
  <c r="G152" i="44"/>
  <c r="I29" i="19" s="1"/>
  <c r="F152" i="44"/>
  <c r="D29" i="19" s="1"/>
  <c r="O151" i="44"/>
  <c r="AV29" i="19" s="1"/>
  <c r="AV30" i="19" s="1"/>
  <c r="N151" i="44"/>
  <c r="AQ29" i="19" s="1"/>
  <c r="M151" i="44"/>
  <c r="AL29" i="19" s="1"/>
  <c r="L151" i="44"/>
  <c r="AG29" i="19" s="1"/>
  <c r="AG30" i="19" s="1"/>
  <c r="K151" i="44"/>
  <c r="AB29" i="19" s="1"/>
  <c r="J151" i="44"/>
  <c r="W29" i="19" s="1"/>
  <c r="I151" i="44"/>
  <c r="R29" i="19" s="1"/>
  <c r="H151" i="44"/>
  <c r="M29" i="19" s="1"/>
  <c r="G151" i="44"/>
  <c r="H29" i="19" s="1"/>
  <c r="F151" i="44"/>
  <c r="C29" i="19" s="1"/>
  <c r="O129" i="44"/>
  <c r="AY27" i="51" s="1"/>
  <c r="F129" i="44"/>
  <c r="F128" i="44"/>
  <c r="F127" i="44"/>
  <c r="O126" i="44"/>
  <c r="AV27" i="51" s="1"/>
  <c r="G126" i="44"/>
  <c r="F126" i="44"/>
  <c r="O121" i="44"/>
  <c r="AY27" i="50" s="1"/>
  <c r="F121" i="44"/>
  <c r="F120" i="44"/>
  <c r="E27" i="50" s="1"/>
  <c r="F119" i="44"/>
  <c r="D27" i="50" s="1"/>
  <c r="O118" i="44"/>
  <c r="AV27" i="50" s="1"/>
  <c r="G118" i="44"/>
  <c r="H27" i="50" s="1"/>
  <c r="F118" i="44"/>
  <c r="C27" i="50" s="1"/>
  <c r="O113" i="44"/>
  <c r="AY27" i="49" s="1"/>
  <c r="F113" i="44"/>
  <c r="F112" i="44"/>
  <c r="E27" i="49" s="1"/>
  <c r="F111" i="44"/>
  <c r="D27" i="49" s="1"/>
  <c r="O110" i="44"/>
  <c r="AV27" i="49" s="1"/>
  <c r="G110" i="44"/>
  <c r="H27" i="49" s="1"/>
  <c r="F110" i="44"/>
  <c r="C27" i="49" s="1"/>
  <c r="O105" i="44"/>
  <c r="AY27" i="19" s="1"/>
  <c r="N105" i="44"/>
  <c r="AT27" i="19" s="1"/>
  <c r="M105" i="44"/>
  <c r="AO27" i="19" s="1"/>
  <c r="L105" i="44"/>
  <c r="AJ27" i="19" s="1"/>
  <c r="K105" i="44"/>
  <c r="AE27" i="19" s="1"/>
  <c r="J105" i="44"/>
  <c r="Z27" i="19" s="1"/>
  <c r="I105" i="44"/>
  <c r="U27" i="19" s="1"/>
  <c r="H105" i="44"/>
  <c r="G105" i="44"/>
  <c r="K27" i="19" s="1"/>
  <c r="F105" i="44"/>
  <c r="P27" i="19" s="1"/>
  <c r="O104" i="44"/>
  <c r="AX27" i="19" s="1"/>
  <c r="N104" i="44"/>
  <c r="AS27" i="19" s="1"/>
  <c r="M104" i="44"/>
  <c r="AN27" i="19" s="1"/>
  <c r="L104" i="44"/>
  <c r="AI27" i="19" s="1"/>
  <c r="K104" i="44"/>
  <c r="AD27" i="19" s="1"/>
  <c r="J104" i="44"/>
  <c r="Y27" i="19" s="1"/>
  <c r="I104" i="44"/>
  <c r="T27" i="19" s="1"/>
  <c r="H104" i="44"/>
  <c r="O27" i="19" s="1"/>
  <c r="G104" i="44"/>
  <c r="J27" i="19" s="1"/>
  <c r="F104" i="44"/>
  <c r="E27" i="19" s="1"/>
  <c r="O103" i="44"/>
  <c r="AW27" i="19" s="1"/>
  <c r="N103" i="44"/>
  <c r="AR27" i="19" s="1"/>
  <c r="M103" i="44"/>
  <c r="AM27" i="19" s="1"/>
  <c r="L103" i="44"/>
  <c r="AH27" i="19" s="1"/>
  <c r="K103" i="44"/>
  <c r="AC27" i="19" s="1"/>
  <c r="J103" i="44"/>
  <c r="X27" i="19" s="1"/>
  <c r="I103" i="44"/>
  <c r="S27" i="19" s="1"/>
  <c r="H103" i="44"/>
  <c r="N27" i="19" s="1"/>
  <c r="G103" i="44"/>
  <c r="I27" i="19" s="1"/>
  <c r="F103" i="44"/>
  <c r="D27" i="19" s="1"/>
  <c r="O102" i="44"/>
  <c r="AV27" i="19" s="1"/>
  <c r="AV28" i="19" s="1"/>
  <c r="N102" i="44"/>
  <c r="AQ27" i="19" s="1"/>
  <c r="M102" i="44"/>
  <c r="AL27" i="19" s="1"/>
  <c r="AL28" i="19" s="1"/>
  <c r="L102" i="44"/>
  <c r="AG27" i="19" s="1"/>
  <c r="AG28" i="19" s="1"/>
  <c r="K102" i="44"/>
  <c r="AB27" i="19" s="1"/>
  <c r="J102" i="44"/>
  <c r="W27" i="19" s="1"/>
  <c r="I102" i="44"/>
  <c r="R27" i="19" s="1"/>
  <c r="H102" i="44"/>
  <c r="M27" i="19" s="1"/>
  <c r="G102" i="44"/>
  <c r="H27" i="19" s="1"/>
  <c r="F102" i="44"/>
  <c r="C27" i="19" s="1"/>
  <c r="O82" i="44"/>
  <c r="AY25" i="51" s="1"/>
  <c r="M82" i="44"/>
  <c r="AO25" i="51" s="1"/>
  <c r="J82" i="44"/>
  <c r="Z25" i="51" s="1"/>
  <c r="F82" i="44"/>
  <c r="F81" i="44"/>
  <c r="E25" i="51" s="1"/>
  <c r="F80" i="44"/>
  <c r="D25" i="51" s="1"/>
  <c r="O79" i="44"/>
  <c r="AV25" i="51" s="1"/>
  <c r="M79" i="44"/>
  <c r="AL25" i="51" s="1"/>
  <c r="H79" i="44"/>
  <c r="M25" i="51" s="1"/>
  <c r="G79" i="44"/>
  <c r="H25" i="51" s="1"/>
  <c r="F79" i="44"/>
  <c r="C25" i="51" s="1"/>
  <c r="O74" i="44"/>
  <c r="AY25" i="50" s="1"/>
  <c r="M74" i="44"/>
  <c r="AO25" i="50" s="1"/>
  <c r="J74" i="44"/>
  <c r="Z25" i="50" s="1"/>
  <c r="F74" i="44"/>
  <c r="F73" i="44"/>
  <c r="E25" i="50" s="1"/>
  <c r="F72" i="44"/>
  <c r="D25" i="50" s="1"/>
  <c r="O71" i="44"/>
  <c r="AV25" i="50" s="1"/>
  <c r="M71" i="44"/>
  <c r="AL25" i="50" s="1"/>
  <c r="H71" i="44"/>
  <c r="M25" i="50" s="1"/>
  <c r="G71" i="44"/>
  <c r="H25" i="50" s="1"/>
  <c r="F71" i="44"/>
  <c r="C25" i="50" s="1"/>
  <c r="O66" i="44"/>
  <c r="AY25" i="49" s="1"/>
  <c r="M66" i="44"/>
  <c r="AO25" i="49" s="1"/>
  <c r="J66" i="44"/>
  <c r="Z25" i="49" s="1"/>
  <c r="F66" i="44"/>
  <c r="F65" i="44"/>
  <c r="E25" i="49" s="1"/>
  <c r="F64" i="44"/>
  <c r="D25" i="49" s="1"/>
  <c r="O63" i="44"/>
  <c r="AV25" i="49" s="1"/>
  <c r="M63" i="44"/>
  <c r="AL25" i="49" s="1"/>
  <c r="H63" i="44"/>
  <c r="M25" i="49" s="1"/>
  <c r="G63" i="44"/>
  <c r="H25" i="49" s="1"/>
  <c r="F63" i="44"/>
  <c r="C25" i="49" s="1"/>
  <c r="O58" i="44"/>
  <c r="AY25" i="19" s="1"/>
  <c r="N58" i="44"/>
  <c r="AT25" i="19" s="1"/>
  <c r="M58" i="44"/>
  <c r="AO25" i="19" s="1"/>
  <c r="L58" i="44"/>
  <c r="AJ25" i="19" s="1"/>
  <c r="K58" i="44"/>
  <c r="AE25" i="19" s="1"/>
  <c r="J58" i="44"/>
  <c r="Z25" i="19" s="1"/>
  <c r="I58" i="44"/>
  <c r="U25" i="19" s="1"/>
  <c r="H58" i="44"/>
  <c r="G58" i="44"/>
  <c r="K25" i="19" s="1"/>
  <c r="F58" i="44"/>
  <c r="P25" i="19" s="1"/>
  <c r="O57" i="44"/>
  <c r="AX25" i="19" s="1"/>
  <c r="N57" i="44"/>
  <c r="AS25" i="19" s="1"/>
  <c r="M57" i="44"/>
  <c r="AN25" i="19" s="1"/>
  <c r="L57" i="44"/>
  <c r="AI25" i="19" s="1"/>
  <c r="K57" i="44"/>
  <c r="AD25" i="19" s="1"/>
  <c r="J57" i="44"/>
  <c r="Y25" i="19" s="1"/>
  <c r="I57" i="44"/>
  <c r="T25" i="19" s="1"/>
  <c r="H57" i="44"/>
  <c r="O25" i="19" s="1"/>
  <c r="G57" i="44"/>
  <c r="J25" i="19" s="1"/>
  <c r="F57" i="44"/>
  <c r="E25" i="19" s="1"/>
  <c r="O56" i="44"/>
  <c r="AW25" i="19" s="1"/>
  <c r="N56" i="44"/>
  <c r="AR25" i="19" s="1"/>
  <c r="M56" i="44"/>
  <c r="AM25" i="19" s="1"/>
  <c r="L56" i="44"/>
  <c r="AH25" i="19" s="1"/>
  <c r="K56" i="44"/>
  <c r="AC25" i="19" s="1"/>
  <c r="J56" i="44"/>
  <c r="X25" i="19" s="1"/>
  <c r="I56" i="44"/>
  <c r="S25" i="19" s="1"/>
  <c r="H56" i="44"/>
  <c r="N25" i="19" s="1"/>
  <c r="G56" i="44"/>
  <c r="I25" i="19" s="1"/>
  <c r="F56" i="44"/>
  <c r="D25" i="19" s="1"/>
  <c r="O55" i="44"/>
  <c r="AV25" i="19" s="1"/>
  <c r="AV26" i="19" s="1"/>
  <c r="N55" i="44"/>
  <c r="AQ25" i="19" s="1"/>
  <c r="AQ26" i="19" s="1"/>
  <c r="M55" i="44"/>
  <c r="AL25" i="19" s="1"/>
  <c r="L55" i="44"/>
  <c r="AG25" i="19" s="1"/>
  <c r="AG26" i="19" s="1"/>
  <c r="K55" i="44"/>
  <c r="AB25" i="19" s="1"/>
  <c r="J55" i="44"/>
  <c r="W25" i="19" s="1"/>
  <c r="I55" i="44"/>
  <c r="R25" i="19" s="1"/>
  <c r="H55" i="44"/>
  <c r="M25" i="19" s="1"/>
  <c r="G55" i="44"/>
  <c r="H25" i="19" s="1"/>
  <c r="F55" i="44"/>
  <c r="C25" i="19" s="1"/>
  <c r="O31" i="44"/>
  <c r="AY23" i="50" s="1"/>
  <c r="N31" i="44"/>
  <c r="M31" i="44"/>
  <c r="J31" i="44"/>
  <c r="I31" i="44"/>
  <c r="G31" i="44"/>
  <c r="F31" i="44"/>
  <c r="O30" i="44"/>
  <c r="AX23" i="50" s="1"/>
  <c r="J30" i="44"/>
  <c r="F30" i="44"/>
  <c r="N28" i="44"/>
  <c r="H28" i="44"/>
  <c r="F28" i="44"/>
  <c r="O23" i="44"/>
  <c r="AY23" i="49" s="1"/>
  <c r="N23" i="44"/>
  <c r="M23" i="44"/>
  <c r="J23" i="44"/>
  <c r="I23" i="44"/>
  <c r="G23" i="44"/>
  <c r="F23" i="44"/>
  <c r="O22" i="44"/>
  <c r="AX23" i="49" s="1"/>
  <c r="J22" i="44"/>
  <c r="F22" i="44"/>
  <c r="N20" i="44"/>
  <c r="H20" i="44"/>
  <c r="F20" i="44"/>
  <c r="O15" i="44"/>
  <c r="N15" i="44"/>
  <c r="M15" i="44"/>
  <c r="L15" i="44"/>
  <c r="K15" i="44"/>
  <c r="J15" i="44"/>
  <c r="I15" i="44"/>
  <c r="H15" i="44"/>
  <c r="G15" i="44"/>
  <c r="F15" i="44"/>
  <c r="O14" i="44"/>
  <c r="N14" i="44"/>
  <c r="M14" i="44"/>
  <c r="L14" i="44"/>
  <c r="K14" i="44"/>
  <c r="J14" i="44"/>
  <c r="I14" i="44"/>
  <c r="H14" i="44"/>
  <c r="G14" i="44"/>
  <c r="F14" i="44"/>
  <c r="O13" i="44"/>
  <c r="M13" i="44"/>
  <c r="L13" i="44"/>
  <c r="K13" i="44"/>
  <c r="J13" i="44"/>
  <c r="I13" i="44"/>
  <c r="H13" i="44"/>
  <c r="G13" i="44"/>
  <c r="F13" i="44"/>
  <c r="O12" i="44"/>
  <c r="M12" i="44"/>
  <c r="L12" i="44"/>
  <c r="K12" i="44"/>
  <c r="J12" i="44"/>
  <c r="I12" i="44"/>
  <c r="H12" i="44"/>
  <c r="G12" i="44"/>
  <c r="F12" i="44"/>
  <c r="B7" i="44"/>
  <c r="B8" i="44" s="1"/>
  <c r="B9" i="44" s="1"/>
  <c r="O185" i="43"/>
  <c r="AY21" i="51" s="1"/>
  <c r="N185" i="43"/>
  <c r="AT21" i="51" s="1"/>
  <c r="M185" i="43"/>
  <c r="AO21" i="51" s="1"/>
  <c r="L185" i="43"/>
  <c r="K185" i="43"/>
  <c r="AE21" i="51" s="1"/>
  <c r="J185" i="43"/>
  <c r="Z21" i="51" s="1"/>
  <c r="I185" i="43"/>
  <c r="U21" i="51" s="1"/>
  <c r="H185" i="43"/>
  <c r="G185" i="43"/>
  <c r="K21" i="51" s="1"/>
  <c r="F185" i="43"/>
  <c r="O184" i="43"/>
  <c r="AX21" i="51" s="1"/>
  <c r="F184" i="43"/>
  <c r="O183" i="43"/>
  <c r="AW21" i="51" s="1"/>
  <c r="F183" i="43"/>
  <c r="O182" i="43"/>
  <c r="AV21" i="51" s="1"/>
  <c r="N182" i="43"/>
  <c r="AQ21" i="51" s="1"/>
  <c r="K182" i="43"/>
  <c r="J182" i="43"/>
  <c r="F182" i="43"/>
  <c r="O177" i="43"/>
  <c r="AY21" i="50" s="1"/>
  <c r="N177" i="43"/>
  <c r="AT21" i="50" s="1"/>
  <c r="M177" i="43"/>
  <c r="AO21" i="50" s="1"/>
  <c r="L177" i="43"/>
  <c r="AJ21" i="50" s="1"/>
  <c r="K177" i="43"/>
  <c r="AE21" i="50" s="1"/>
  <c r="J177" i="43"/>
  <c r="Z21" i="50" s="1"/>
  <c r="I177" i="43"/>
  <c r="U21" i="50" s="1"/>
  <c r="H177" i="43"/>
  <c r="G177" i="43"/>
  <c r="K21" i="50" s="1"/>
  <c r="F177" i="43"/>
  <c r="O176" i="43"/>
  <c r="AX21" i="50" s="1"/>
  <c r="F176" i="43"/>
  <c r="E21" i="50" s="1"/>
  <c r="O175" i="43"/>
  <c r="AW21" i="50" s="1"/>
  <c r="F175" i="43"/>
  <c r="D21" i="50" s="1"/>
  <c r="O174" i="43"/>
  <c r="AV21" i="50" s="1"/>
  <c r="N174" i="43"/>
  <c r="AQ21" i="50" s="1"/>
  <c r="K174" i="43"/>
  <c r="AB21" i="50" s="1"/>
  <c r="J174" i="43"/>
  <c r="W21" i="50" s="1"/>
  <c r="F174" i="43"/>
  <c r="C21" i="50" s="1"/>
  <c r="O169" i="43"/>
  <c r="AY21" i="49" s="1"/>
  <c r="N169" i="43"/>
  <c r="AT21" i="49" s="1"/>
  <c r="M169" i="43"/>
  <c r="AO21" i="49" s="1"/>
  <c r="L169" i="43"/>
  <c r="AJ21" i="49" s="1"/>
  <c r="K169" i="43"/>
  <c r="AE21" i="49" s="1"/>
  <c r="J169" i="43"/>
  <c r="Z21" i="49" s="1"/>
  <c r="I169" i="43"/>
  <c r="U21" i="49" s="1"/>
  <c r="H169" i="43"/>
  <c r="G169" i="43"/>
  <c r="K21" i="49" s="1"/>
  <c r="F169" i="43"/>
  <c r="O168" i="43"/>
  <c r="AX21" i="49" s="1"/>
  <c r="F168" i="43"/>
  <c r="E21" i="49" s="1"/>
  <c r="O167" i="43"/>
  <c r="AW21" i="49" s="1"/>
  <c r="F167" i="43"/>
  <c r="D21" i="49" s="1"/>
  <c r="O166" i="43"/>
  <c r="AV21" i="49" s="1"/>
  <c r="N166" i="43"/>
  <c r="AQ21" i="49" s="1"/>
  <c r="K166" i="43"/>
  <c r="AB21" i="49" s="1"/>
  <c r="J166" i="43"/>
  <c r="W21" i="49" s="1"/>
  <c r="F166" i="43"/>
  <c r="C21" i="49" s="1"/>
  <c r="O161" i="43"/>
  <c r="AY21" i="19" s="1"/>
  <c r="N161" i="43"/>
  <c r="AT21" i="19" s="1"/>
  <c r="M161" i="43"/>
  <c r="AO21" i="19" s="1"/>
  <c r="L161" i="43"/>
  <c r="AJ21" i="19" s="1"/>
  <c r="K161" i="43"/>
  <c r="AE21" i="19" s="1"/>
  <c r="J161" i="43"/>
  <c r="Z21" i="19" s="1"/>
  <c r="I161" i="43"/>
  <c r="U21" i="19" s="1"/>
  <c r="H161" i="43"/>
  <c r="G161" i="43"/>
  <c r="K21" i="19" s="1"/>
  <c r="F161" i="43"/>
  <c r="P21" i="19" s="1"/>
  <c r="O160" i="43"/>
  <c r="AX21" i="19" s="1"/>
  <c r="N160" i="43"/>
  <c r="AS21" i="19" s="1"/>
  <c r="M160" i="43"/>
  <c r="AN21" i="19" s="1"/>
  <c r="L160" i="43"/>
  <c r="AI21" i="19" s="1"/>
  <c r="K160" i="43"/>
  <c r="AD21" i="19" s="1"/>
  <c r="J160" i="43"/>
  <c r="Y21" i="19" s="1"/>
  <c r="I160" i="43"/>
  <c r="T21" i="19" s="1"/>
  <c r="H160" i="43"/>
  <c r="O21" i="19" s="1"/>
  <c r="G160" i="43"/>
  <c r="J21" i="19" s="1"/>
  <c r="F160" i="43"/>
  <c r="E21" i="19" s="1"/>
  <c r="O159" i="43"/>
  <c r="AW21" i="19" s="1"/>
  <c r="N159" i="43"/>
  <c r="AR21" i="19" s="1"/>
  <c r="M159" i="43"/>
  <c r="AM21" i="19" s="1"/>
  <c r="L159" i="43"/>
  <c r="AH21" i="19" s="1"/>
  <c r="K159" i="43"/>
  <c r="AC21" i="19" s="1"/>
  <c r="J159" i="43"/>
  <c r="X21" i="19" s="1"/>
  <c r="I159" i="43"/>
  <c r="S21" i="19" s="1"/>
  <c r="H159" i="43"/>
  <c r="N21" i="19" s="1"/>
  <c r="G159" i="43"/>
  <c r="I21" i="19" s="1"/>
  <c r="F159" i="43"/>
  <c r="D21" i="19" s="1"/>
  <c r="O158" i="43"/>
  <c r="AV21" i="19" s="1"/>
  <c r="AV22" i="19" s="1"/>
  <c r="N158" i="43"/>
  <c r="AQ21" i="19" s="1"/>
  <c r="AQ22" i="19" s="1"/>
  <c r="M158" i="43"/>
  <c r="AL21" i="19" s="1"/>
  <c r="AL22" i="19" s="1"/>
  <c r="L158" i="43"/>
  <c r="AG21" i="19" s="1"/>
  <c r="K158" i="43"/>
  <c r="AB21" i="19" s="1"/>
  <c r="J158" i="43"/>
  <c r="W21" i="19" s="1"/>
  <c r="I158" i="43"/>
  <c r="R21" i="19" s="1"/>
  <c r="H158" i="43"/>
  <c r="M21" i="19" s="1"/>
  <c r="G158" i="43"/>
  <c r="H21" i="19" s="1"/>
  <c r="F158" i="43"/>
  <c r="C21" i="19" s="1"/>
  <c r="AT19" i="50"/>
  <c r="AO19" i="50"/>
  <c r="AE19" i="50"/>
  <c r="Z19" i="50"/>
  <c r="K19" i="50"/>
  <c r="E19" i="50"/>
  <c r="N19" i="50"/>
  <c r="D19" i="50"/>
  <c r="AQ19" i="50"/>
  <c r="AB19" i="50"/>
  <c r="R19" i="50"/>
  <c r="M19" i="50"/>
  <c r="H19" i="50"/>
  <c r="C19" i="50"/>
  <c r="AT19" i="49"/>
  <c r="AO19" i="49"/>
  <c r="AE19" i="49"/>
  <c r="Z19" i="49"/>
  <c r="K19" i="49"/>
  <c r="E19" i="49"/>
  <c r="N19" i="49"/>
  <c r="D19" i="49"/>
  <c r="AQ19" i="49"/>
  <c r="AB19" i="49"/>
  <c r="R19" i="49"/>
  <c r="M19" i="49"/>
  <c r="H19" i="49"/>
  <c r="C19" i="49"/>
  <c r="AY19" i="19"/>
  <c r="AT19" i="19"/>
  <c r="AO19" i="19"/>
  <c r="AJ19" i="19"/>
  <c r="AE19" i="19"/>
  <c r="Z19" i="19"/>
  <c r="U19" i="19"/>
  <c r="K19" i="19"/>
  <c r="P19" i="19"/>
  <c r="AX19" i="19"/>
  <c r="AS19" i="19"/>
  <c r="AN19" i="19"/>
  <c r="AI19" i="19"/>
  <c r="AD19" i="19"/>
  <c r="Y19" i="19"/>
  <c r="T19" i="19"/>
  <c r="O19" i="19"/>
  <c r="J19" i="19"/>
  <c r="E19" i="19"/>
  <c r="AW19" i="19"/>
  <c r="AR19" i="19"/>
  <c r="AM19" i="19"/>
  <c r="AH19" i="19"/>
  <c r="AC19" i="19"/>
  <c r="X19" i="19"/>
  <c r="S19" i="19"/>
  <c r="N19" i="19"/>
  <c r="I19" i="19"/>
  <c r="D19" i="19"/>
  <c r="AV19" i="19"/>
  <c r="AQ19" i="19"/>
  <c r="AL19" i="19"/>
  <c r="AG19" i="19"/>
  <c r="AB19" i="19"/>
  <c r="W19" i="19"/>
  <c r="R19" i="19"/>
  <c r="M19" i="19"/>
  <c r="H19" i="19"/>
  <c r="C19" i="19"/>
  <c r="AT17" i="50"/>
  <c r="AO17" i="50"/>
  <c r="AE17" i="50"/>
  <c r="Z17" i="50"/>
  <c r="K17" i="50"/>
  <c r="E17" i="50"/>
  <c r="D17" i="50"/>
  <c r="AQ17" i="50"/>
  <c r="AL17" i="50"/>
  <c r="AB17" i="50"/>
  <c r="W17" i="50"/>
  <c r="M17" i="50"/>
  <c r="H17" i="50"/>
  <c r="C17" i="50"/>
  <c r="AT17" i="49"/>
  <c r="AO17" i="49"/>
  <c r="AE17" i="49"/>
  <c r="Z17" i="49"/>
  <c r="K17" i="49"/>
  <c r="E17" i="49"/>
  <c r="D17" i="49"/>
  <c r="AQ17" i="49"/>
  <c r="AL17" i="49"/>
  <c r="AB17" i="49"/>
  <c r="W17" i="49"/>
  <c r="M17" i="49"/>
  <c r="H17" i="49"/>
  <c r="C17" i="49"/>
  <c r="AY17" i="19"/>
  <c r="AT17" i="19"/>
  <c r="AO17" i="19"/>
  <c r="AJ17" i="19"/>
  <c r="AE17" i="19"/>
  <c r="Z17" i="19"/>
  <c r="U17" i="19"/>
  <c r="K17" i="19"/>
  <c r="AX17" i="19"/>
  <c r="AS17" i="19"/>
  <c r="AN17" i="19"/>
  <c r="AI17" i="19"/>
  <c r="AD17" i="19"/>
  <c r="Y17" i="19"/>
  <c r="T17" i="19"/>
  <c r="O17" i="19"/>
  <c r="J17" i="19"/>
  <c r="E17" i="19"/>
  <c r="AW17" i="19"/>
  <c r="AR17" i="19"/>
  <c r="AM17" i="19"/>
  <c r="AH17" i="19"/>
  <c r="AC17" i="19"/>
  <c r="X17" i="19"/>
  <c r="S17" i="19"/>
  <c r="N17" i="19"/>
  <c r="I17" i="19"/>
  <c r="D17" i="19"/>
  <c r="AV17" i="19"/>
  <c r="AQ17" i="19"/>
  <c r="AL17" i="19"/>
  <c r="AG17" i="19"/>
  <c r="AB17" i="19"/>
  <c r="W17" i="19"/>
  <c r="R17" i="19"/>
  <c r="M17" i="19"/>
  <c r="H17" i="19"/>
  <c r="C17" i="19"/>
  <c r="B6" i="8"/>
  <c r="B7" i="8" s="1"/>
  <c r="B8" i="8" s="1"/>
  <c r="B9" i="8" s="1"/>
  <c r="B10" i="8" s="1"/>
  <c r="B11" i="8" s="1"/>
  <c r="B12" i="8" s="1"/>
  <c r="B13" i="8" s="1"/>
  <c r="F185" i="8"/>
  <c r="F219" i="8" s="1"/>
  <c r="O182" i="8"/>
  <c r="N182" i="8"/>
  <c r="G182" i="8"/>
  <c r="F182" i="8"/>
  <c r="F177" i="8"/>
  <c r="O174" i="8"/>
  <c r="AV13" i="50" s="1"/>
  <c r="N174" i="8"/>
  <c r="AQ13" i="50" s="1"/>
  <c r="G174" i="8"/>
  <c r="H13" i="50" s="1"/>
  <c r="F174" i="8"/>
  <c r="C13" i="50" s="1"/>
  <c r="F169" i="8"/>
  <c r="O166" i="8"/>
  <c r="AV13" i="49" s="1"/>
  <c r="N166" i="8"/>
  <c r="AQ13" i="49" s="1"/>
  <c r="G166" i="8"/>
  <c r="H13" i="49" s="1"/>
  <c r="F166" i="8"/>
  <c r="C13" i="49" s="1"/>
  <c r="O161" i="8"/>
  <c r="AY13" i="19" s="1"/>
  <c r="N161" i="8"/>
  <c r="AT13" i="19" s="1"/>
  <c r="M161" i="8"/>
  <c r="AO13" i="19" s="1"/>
  <c r="L161" i="8"/>
  <c r="AJ13" i="19" s="1"/>
  <c r="K161" i="8"/>
  <c r="AE13" i="19" s="1"/>
  <c r="J161" i="8"/>
  <c r="Z13" i="19" s="1"/>
  <c r="I161" i="8"/>
  <c r="H161" i="8"/>
  <c r="G161" i="8"/>
  <c r="K13" i="19" s="1"/>
  <c r="F161" i="8"/>
  <c r="P13" i="19" s="1"/>
  <c r="O160" i="8"/>
  <c r="AX13" i="19" s="1"/>
  <c r="N160" i="8"/>
  <c r="AS13" i="19" s="1"/>
  <c r="M160" i="8"/>
  <c r="AN13" i="19" s="1"/>
  <c r="L160" i="8"/>
  <c r="AI13" i="19" s="1"/>
  <c r="K160" i="8"/>
  <c r="AD13" i="19" s="1"/>
  <c r="J160" i="8"/>
  <c r="Y13" i="19" s="1"/>
  <c r="I160" i="8"/>
  <c r="H160" i="8"/>
  <c r="O13" i="19" s="1"/>
  <c r="G160" i="8"/>
  <c r="J13" i="19" s="1"/>
  <c r="F160" i="8"/>
  <c r="E13" i="19" s="1"/>
  <c r="O159" i="8"/>
  <c r="AW13" i="19" s="1"/>
  <c r="N159" i="8"/>
  <c r="AR13" i="19" s="1"/>
  <c r="M159" i="8"/>
  <c r="AM13" i="19" s="1"/>
  <c r="L159" i="8"/>
  <c r="AH13" i="19" s="1"/>
  <c r="K159" i="8"/>
  <c r="AC13" i="19" s="1"/>
  <c r="J159" i="8"/>
  <c r="X13" i="19" s="1"/>
  <c r="I159" i="8"/>
  <c r="H159" i="8"/>
  <c r="N13" i="19" s="1"/>
  <c r="G159" i="8"/>
  <c r="I13" i="19" s="1"/>
  <c r="F159" i="8"/>
  <c r="D13" i="19" s="1"/>
  <c r="O158" i="8"/>
  <c r="AV13" i="19" s="1"/>
  <c r="AV14" i="19" s="1"/>
  <c r="N158" i="8"/>
  <c r="AQ13" i="19" s="1"/>
  <c r="M158" i="8"/>
  <c r="AL13" i="19" s="1"/>
  <c r="L158" i="8"/>
  <c r="AG13" i="19" s="1"/>
  <c r="K158" i="8"/>
  <c r="AB13" i="19" s="1"/>
  <c r="AB14" i="19" s="1"/>
  <c r="J158" i="8"/>
  <c r="W13" i="19" s="1"/>
  <c r="I158" i="8"/>
  <c r="H158" i="8"/>
  <c r="M13" i="19" s="1"/>
  <c r="G158" i="8"/>
  <c r="H13" i="19" s="1"/>
  <c r="H14" i="19" s="1"/>
  <c r="F158" i="8"/>
  <c r="C13" i="19" s="1"/>
  <c r="O121" i="8"/>
  <c r="AV11" i="50" s="1"/>
  <c r="N121" i="8"/>
  <c r="AQ11" i="50" s="1"/>
  <c r="H121" i="8"/>
  <c r="M11" i="50" s="1"/>
  <c r="G121" i="8"/>
  <c r="H11" i="50" s="1"/>
  <c r="F121" i="8"/>
  <c r="C11" i="50" s="1"/>
  <c r="O113" i="8"/>
  <c r="AV11" i="49" s="1"/>
  <c r="N113" i="8"/>
  <c r="AQ11" i="49" s="1"/>
  <c r="H113" i="8"/>
  <c r="M11" i="49" s="1"/>
  <c r="G113" i="8"/>
  <c r="H11" i="49" s="1"/>
  <c r="F113" i="8"/>
  <c r="C11" i="49" s="1"/>
  <c r="O108" i="8"/>
  <c r="AY11" i="19" s="1"/>
  <c r="N108" i="8"/>
  <c r="AT11" i="19" s="1"/>
  <c r="M108" i="8"/>
  <c r="AO11" i="19" s="1"/>
  <c r="L108" i="8"/>
  <c r="AJ11" i="19" s="1"/>
  <c r="K108" i="8"/>
  <c r="AE11" i="19" s="1"/>
  <c r="J108" i="8"/>
  <c r="Z11" i="19" s="1"/>
  <c r="I108" i="8"/>
  <c r="U11" i="19" s="1"/>
  <c r="H108" i="8"/>
  <c r="G108" i="8"/>
  <c r="K11" i="19" s="1"/>
  <c r="F108" i="8"/>
  <c r="P11" i="19" s="1"/>
  <c r="O107" i="8"/>
  <c r="AX11" i="19" s="1"/>
  <c r="N107" i="8"/>
  <c r="AS11" i="19" s="1"/>
  <c r="M107" i="8"/>
  <c r="AN11" i="19" s="1"/>
  <c r="L107" i="8"/>
  <c r="AI11" i="19" s="1"/>
  <c r="K107" i="8"/>
  <c r="AD11" i="19" s="1"/>
  <c r="J107" i="8"/>
  <c r="Y11" i="19" s="1"/>
  <c r="I107" i="8"/>
  <c r="T11" i="19" s="1"/>
  <c r="H107" i="8"/>
  <c r="O11" i="19" s="1"/>
  <c r="G107" i="8"/>
  <c r="J11" i="19" s="1"/>
  <c r="F107" i="8"/>
  <c r="E11" i="19" s="1"/>
  <c r="O106" i="8"/>
  <c r="AW11" i="19" s="1"/>
  <c r="N106" i="8"/>
  <c r="AR11" i="19" s="1"/>
  <c r="M106" i="8"/>
  <c r="AM11" i="19" s="1"/>
  <c r="L106" i="8"/>
  <c r="AH11" i="19" s="1"/>
  <c r="K106" i="8"/>
  <c r="AC11" i="19" s="1"/>
  <c r="J106" i="8"/>
  <c r="X11" i="19" s="1"/>
  <c r="I106" i="8"/>
  <c r="S11" i="19" s="1"/>
  <c r="H106" i="8"/>
  <c r="N11" i="19" s="1"/>
  <c r="G106" i="8"/>
  <c r="I11" i="19" s="1"/>
  <c r="F106" i="8"/>
  <c r="D11" i="19" s="1"/>
  <c r="O105" i="8"/>
  <c r="AV11" i="19" s="1"/>
  <c r="N105" i="8"/>
  <c r="AQ11" i="19" s="1"/>
  <c r="AQ12" i="19" s="1"/>
  <c r="M105" i="8"/>
  <c r="AL11" i="19" s="1"/>
  <c r="AL12" i="19" s="1"/>
  <c r="L105" i="8"/>
  <c r="AG11" i="19" s="1"/>
  <c r="AG12" i="19" s="1"/>
  <c r="K105" i="8"/>
  <c r="AB11" i="19" s="1"/>
  <c r="W11" i="19"/>
  <c r="I105" i="8"/>
  <c r="R11" i="19" s="1"/>
  <c r="H105" i="8"/>
  <c r="M11" i="19" s="1"/>
  <c r="M12" i="19" s="1"/>
  <c r="G105" i="8"/>
  <c r="H11" i="19" s="1"/>
  <c r="H12" i="19" s="1"/>
  <c r="F105" i="8"/>
  <c r="C11" i="19" s="1"/>
  <c r="H174" i="8"/>
  <c r="M13" i="50" s="1"/>
  <c r="O74" i="8"/>
  <c r="AV9" i="50" s="1"/>
  <c r="J74" i="8"/>
  <c r="W9" i="50" s="1"/>
  <c r="H74" i="8"/>
  <c r="M9" i="50" s="1"/>
  <c r="G74" i="8"/>
  <c r="H9" i="50" s="1"/>
  <c r="O66" i="8"/>
  <c r="AV9" i="49" s="1"/>
  <c r="J66" i="8"/>
  <c r="W9" i="49" s="1"/>
  <c r="H66" i="8"/>
  <c r="M9" i="49" s="1"/>
  <c r="G66" i="8"/>
  <c r="H9" i="49" s="1"/>
  <c r="O61" i="8"/>
  <c r="AY9" i="19" s="1"/>
  <c r="L61" i="8"/>
  <c r="AJ9" i="19" s="1"/>
  <c r="K61" i="8"/>
  <c r="AE9" i="19" s="1"/>
  <c r="J61" i="8"/>
  <c r="Z9" i="19" s="1"/>
  <c r="I61" i="8"/>
  <c r="U9" i="19" s="1"/>
  <c r="H61" i="8"/>
  <c r="G61" i="8"/>
  <c r="K9" i="19" s="1"/>
  <c r="O60" i="8"/>
  <c r="AX9" i="19" s="1"/>
  <c r="L60" i="8"/>
  <c r="AI9" i="19" s="1"/>
  <c r="K60" i="8"/>
  <c r="AD9" i="19" s="1"/>
  <c r="J60" i="8"/>
  <c r="Y9" i="19" s="1"/>
  <c r="I60" i="8"/>
  <c r="T9" i="19" s="1"/>
  <c r="H60" i="8"/>
  <c r="O9" i="19" s="1"/>
  <c r="G60" i="8"/>
  <c r="J9" i="19" s="1"/>
  <c r="O59" i="8"/>
  <c r="AW9" i="19" s="1"/>
  <c r="L59" i="8"/>
  <c r="AH9" i="19" s="1"/>
  <c r="K59" i="8"/>
  <c r="AC9" i="19" s="1"/>
  <c r="J59" i="8"/>
  <c r="X9" i="19" s="1"/>
  <c r="I59" i="8"/>
  <c r="S9" i="19" s="1"/>
  <c r="H59" i="8"/>
  <c r="N9" i="19" s="1"/>
  <c r="G59" i="8"/>
  <c r="I9" i="19" s="1"/>
  <c r="O58" i="8"/>
  <c r="AV9" i="19" s="1"/>
  <c r="L58" i="8"/>
  <c r="AG9" i="19" s="1"/>
  <c r="K58" i="8"/>
  <c r="AB9" i="19" s="1"/>
  <c r="J58" i="8"/>
  <c r="W9" i="19" s="1"/>
  <c r="I58" i="8"/>
  <c r="R9" i="19" s="1"/>
  <c r="H58" i="8"/>
  <c r="M9" i="19" s="1"/>
  <c r="G58" i="8"/>
  <c r="H9" i="19" s="1"/>
  <c r="O35" i="8"/>
  <c r="AY7" i="50" s="1"/>
  <c r="N35" i="8"/>
  <c r="M35" i="8"/>
  <c r="F35" i="8"/>
  <c r="O32" i="8"/>
  <c r="AV7" i="50" s="1"/>
  <c r="K32" i="8"/>
  <c r="H32" i="8"/>
  <c r="F32" i="8"/>
  <c r="O27" i="8"/>
  <c r="AY7" i="49" s="1"/>
  <c r="N27" i="8"/>
  <c r="M27" i="8"/>
  <c r="F27" i="8"/>
  <c r="O24" i="8"/>
  <c r="AV7" i="49" s="1"/>
  <c r="K24" i="8"/>
  <c r="H24" i="8"/>
  <c r="F24" i="8"/>
  <c r="O19" i="8"/>
  <c r="N19" i="8"/>
  <c r="M19" i="8"/>
  <c r="L19" i="8"/>
  <c r="K19" i="8"/>
  <c r="I19" i="8"/>
  <c r="H19" i="8"/>
  <c r="G19" i="8"/>
  <c r="O18" i="8"/>
  <c r="N18" i="8"/>
  <c r="M18" i="8"/>
  <c r="L18" i="8"/>
  <c r="K18" i="8"/>
  <c r="I18" i="8"/>
  <c r="H18" i="8"/>
  <c r="G18" i="8"/>
  <c r="O17" i="8"/>
  <c r="N17" i="8"/>
  <c r="M17" i="8"/>
  <c r="L17" i="8"/>
  <c r="K17" i="8"/>
  <c r="I17" i="8"/>
  <c r="H17" i="8"/>
  <c r="G17" i="8"/>
  <c r="O16" i="8"/>
  <c r="AV7" i="19" s="1"/>
  <c r="N16" i="8"/>
  <c r="M16" i="8"/>
  <c r="L16" i="8"/>
  <c r="K16" i="8"/>
  <c r="I16" i="8"/>
  <c r="H16" i="8"/>
  <c r="G16" i="8"/>
  <c r="F19" i="8"/>
  <c r="F18" i="8"/>
  <c r="F17" i="8"/>
  <c r="F16" i="8"/>
  <c r="C7" i="19" s="1"/>
  <c r="F212" i="44" l="1"/>
  <c r="AN64" i="19"/>
  <c r="AT35" i="51"/>
  <c r="N393" i="45"/>
  <c r="AL35" i="51"/>
  <c r="M390" i="45"/>
  <c r="X64" i="19"/>
  <c r="AO64" i="19"/>
  <c r="AV29" i="51"/>
  <c r="AV50" i="51" s="1"/>
  <c r="O209" i="44"/>
  <c r="H27" i="51"/>
  <c r="G209" i="44"/>
  <c r="D27" i="51"/>
  <c r="F210" i="44"/>
  <c r="C27" i="51"/>
  <c r="F209" i="44"/>
  <c r="E27" i="51"/>
  <c r="F211" i="44"/>
  <c r="C21" i="51"/>
  <c r="F216" i="43"/>
  <c r="AB21" i="51"/>
  <c r="K216" i="43"/>
  <c r="W21" i="51"/>
  <c r="J216" i="43"/>
  <c r="D21" i="51"/>
  <c r="F217" i="43"/>
  <c r="E21" i="51"/>
  <c r="F218" i="43"/>
  <c r="P87" i="43"/>
  <c r="R87" i="43"/>
  <c r="C13" i="51"/>
  <c r="F216" i="8"/>
  <c r="AQ13" i="51"/>
  <c r="N216" i="8"/>
  <c r="H13" i="51"/>
  <c r="G216" i="8"/>
  <c r="AV13" i="51"/>
  <c r="O216" i="8"/>
  <c r="AJ21" i="51"/>
  <c r="AZ22" i="49"/>
  <c r="AV22" i="49"/>
  <c r="AZ21" i="49"/>
  <c r="AV60" i="49"/>
  <c r="AW22" i="49"/>
  <c r="AW60" i="49"/>
  <c r="AX22" i="49"/>
  <c r="AX60" i="49"/>
  <c r="AY22" i="49"/>
  <c r="AY60" i="49"/>
  <c r="AY61" i="49" s="1"/>
  <c r="AZ22" i="51"/>
  <c r="AV22" i="51"/>
  <c r="AZ21" i="51"/>
  <c r="AW22" i="51"/>
  <c r="AX22" i="51"/>
  <c r="AY22" i="51"/>
  <c r="AZ22" i="50"/>
  <c r="AV22" i="50"/>
  <c r="AZ21" i="50"/>
  <c r="AV48" i="50"/>
  <c r="AW22" i="50"/>
  <c r="AW48" i="50"/>
  <c r="AX22" i="50"/>
  <c r="AX48" i="50"/>
  <c r="AY22" i="50"/>
  <c r="AY48" i="50"/>
  <c r="AY49" i="50" s="1"/>
  <c r="W10" i="19"/>
  <c r="AV58" i="49"/>
  <c r="AV46" i="50"/>
  <c r="H10" i="19"/>
  <c r="N366" i="45"/>
  <c r="H369" i="45"/>
  <c r="AG22" i="19"/>
  <c r="F385" i="45"/>
  <c r="A4" i="75"/>
  <c r="A4" i="76"/>
  <c r="A4" i="73"/>
  <c r="A4" i="74"/>
  <c r="A4" i="65"/>
  <c r="A4" i="72"/>
  <c r="F377" i="45"/>
  <c r="F393" i="45"/>
  <c r="F58" i="47"/>
  <c r="D5" i="51" s="1"/>
  <c r="O58" i="47"/>
  <c r="AW5" i="51" s="1"/>
  <c r="L185" i="8"/>
  <c r="J69" i="8"/>
  <c r="Z9" i="49" s="1"/>
  <c r="O69" i="8"/>
  <c r="AY9" i="49" s="1"/>
  <c r="J77" i="8"/>
  <c r="Z9" i="50" s="1"/>
  <c r="O77" i="8"/>
  <c r="AY9" i="50" s="1"/>
  <c r="F366" i="45"/>
  <c r="H183" i="45"/>
  <c r="H191" i="45"/>
  <c r="H199" i="45"/>
  <c r="M183" i="45"/>
  <c r="AO47" i="49" s="1"/>
  <c r="M199" i="45"/>
  <c r="H64" i="46"/>
  <c r="J72" i="46"/>
  <c r="Z31" i="50" s="1"/>
  <c r="I80" i="46"/>
  <c r="U31" i="51" s="1"/>
  <c r="M191" i="45"/>
  <c r="AO35" i="50" s="1"/>
  <c r="M64" i="46"/>
  <c r="AO43" i="49" s="1"/>
  <c r="H72" i="46"/>
  <c r="I64" i="46"/>
  <c r="U43" i="49" s="1"/>
  <c r="I72" i="46"/>
  <c r="U31" i="50" s="1"/>
  <c r="M72" i="46"/>
  <c r="AO31" i="50" s="1"/>
  <c r="H80" i="46"/>
  <c r="M80" i="46"/>
  <c r="AO31" i="51" s="1"/>
  <c r="I66" i="44"/>
  <c r="U25" i="49" s="1"/>
  <c r="I74" i="44"/>
  <c r="U25" i="50" s="1"/>
  <c r="I82" i="44"/>
  <c r="U25" i="51" s="1"/>
  <c r="M162" i="44"/>
  <c r="AO29" i="49" s="1"/>
  <c r="M178" i="44"/>
  <c r="AO29" i="51" s="1"/>
  <c r="H23" i="44"/>
  <c r="H31" i="44"/>
  <c r="M113" i="44"/>
  <c r="AO27" i="49" s="1"/>
  <c r="M121" i="44"/>
  <c r="AO27" i="50" s="1"/>
  <c r="M129" i="44"/>
  <c r="M170" i="44"/>
  <c r="AO29" i="50" s="1"/>
  <c r="I35" i="8"/>
  <c r="U7" i="50" s="1"/>
  <c r="I27" i="8"/>
  <c r="U7" i="49" s="1"/>
  <c r="K37" i="49"/>
  <c r="H366" i="45"/>
  <c r="O180" i="45"/>
  <c r="O188" i="45"/>
  <c r="O196" i="45"/>
  <c r="O183" i="45"/>
  <c r="O199" i="45"/>
  <c r="O191" i="45"/>
  <c r="O182" i="45"/>
  <c r="O190" i="45"/>
  <c r="O198" i="45"/>
  <c r="O162" i="44"/>
  <c r="O170" i="44"/>
  <c r="O178" i="44"/>
  <c r="O73" i="44"/>
  <c r="AX25" i="50" s="1"/>
  <c r="O65" i="44"/>
  <c r="AX25" i="49" s="1"/>
  <c r="O81" i="44"/>
  <c r="AX25" i="51" s="1"/>
  <c r="O169" i="44"/>
  <c r="AX29" i="50" s="1"/>
  <c r="O161" i="44"/>
  <c r="AX29" i="49" s="1"/>
  <c r="O177" i="44"/>
  <c r="O120" i="44"/>
  <c r="AX27" i="50" s="1"/>
  <c r="O112" i="44"/>
  <c r="AX27" i="49" s="1"/>
  <c r="O128" i="44"/>
  <c r="AX27" i="51" s="1"/>
  <c r="O111" i="44"/>
  <c r="AW27" i="49" s="1"/>
  <c r="AW28" i="49" s="1"/>
  <c r="O119" i="44"/>
  <c r="AW27" i="50" s="1"/>
  <c r="AW28" i="50" s="1"/>
  <c r="O127" i="44"/>
  <c r="AW27" i="51" s="1"/>
  <c r="AW28" i="51" s="1"/>
  <c r="O64" i="44"/>
  <c r="AW25" i="49" s="1"/>
  <c r="AW26" i="49" s="1"/>
  <c r="O72" i="44"/>
  <c r="AW25" i="50" s="1"/>
  <c r="O80" i="44"/>
  <c r="AW25" i="51" s="1"/>
  <c r="AW26" i="51" s="1"/>
  <c r="O160" i="44"/>
  <c r="AW29" i="49" s="1"/>
  <c r="O168" i="44"/>
  <c r="AW29" i="50" s="1"/>
  <c r="O176" i="44"/>
  <c r="O28" i="44"/>
  <c r="O20" i="44"/>
  <c r="O21" i="44"/>
  <c r="AW23" i="49" s="1"/>
  <c r="O29" i="44"/>
  <c r="AW23" i="50" s="1"/>
  <c r="O67" i="8"/>
  <c r="AW9" i="49" s="1"/>
  <c r="O68" i="8"/>
  <c r="AX9" i="49" s="1"/>
  <c r="O75" i="8"/>
  <c r="AW9" i="50" s="1"/>
  <c r="AW10" i="50" s="1"/>
  <c r="O76" i="8"/>
  <c r="AX9" i="50" s="1"/>
  <c r="O62" i="46"/>
  <c r="O70" i="46"/>
  <c r="O78" i="46"/>
  <c r="O63" i="46"/>
  <c r="O71" i="46"/>
  <c r="O79" i="46"/>
  <c r="O43" i="47"/>
  <c r="AX5" i="49" s="1"/>
  <c r="O51" i="47"/>
  <c r="AX5" i="50" s="1"/>
  <c r="AX6" i="50" s="1"/>
  <c r="O44" i="47"/>
  <c r="AY5" i="49" s="1"/>
  <c r="O60" i="47"/>
  <c r="AY5" i="51" s="1"/>
  <c r="O52" i="47"/>
  <c r="AY5" i="50" s="1"/>
  <c r="AW45" i="19"/>
  <c r="AW64" i="19" s="1"/>
  <c r="O367" i="45"/>
  <c r="AX45" i="19"/>
  <c r="AX64" i="19" s="1"/>
  <c r="O368" i="45"/>
  <c r="AY45" i="19"/>
  <c r="AY64" i="19" s="1"/>
  <c r="O369" i="45"/>
  <c r="O42" i="47"/>
  <c r="AW5" i="49" s="1"/>
  <c r="AW6" i="49" s="1"/>
  <c r="O50" i="47"/>
  <c r="AW5" i="50" s="1"/>
  <c r="O169" i="8"/>
  <c r="AY13" i="49" s="1"/>
  <c r="O177" i="8"/>
  <c r="AY13" i="50" s="1"/>
  <c r="O185" i="8"/>
  <c r="O41" i="47"/>
  <c r="AV5" i="49" s="1"/>
  <c r="O57" i="47"/>
  <c r="AV5" i="51" s="1"/>
  <c r="O49" i="47"/>
  <c r="AV5" i="50" s="1"/>
  <c r="G26" i="8"/>
  <c r="J7" i="49" s="1"/>
  <c r="G34" i="8"/>
  <c r="J7" i="50" s="1"/>
  <c r="M30" i="44"/>
  <c r="AN23" i="50" s="1"/>
  <c r="M22" i="44"/>
  <c r="AN23" i="49" s="1"/>
  <c r="E45" i="49"/>
  <c r="E64" i="49" s="1"/>
  <c r="F376" i="45"/>
  <c r="C33" i="50"/>
  <c r="C52" i="50" s="1"/>
  <c r="F382" i="45"/>
  <c r="D33" i="50"/>
  <c r="E33" i="51"/>
  <c r="E52" i="51" s="1"/>
  <c r="F392" i="45"/>
  <c r="D45" i="19"/>
  <c r="F367" i="45"/>
  <c r="E45" i="19"/>
  <c r="F368" i="45"/>
  <c r="P45" i="19"/>
  <c r="P64" i="19" s="1"/>
  <c r="F369" i="45"/>
  <c r="C45" i="49"/>
  <c r="C64" i="49" s="1"/>
  <c r="F374" i="45"/>
  <c r="D45" i="49"/>
  <c r="E33" i="50"/>
  <c r="E52" i="50" s="1"/>
  <c r="F384" i="45"/>
  <c r="C33" i="51"/>
  <c r="C52" i="51" s="1"/>
  <c r="F390" i="45"/>
  <c r="D33" i="51"/>
  <c r="D52" i="51" s="1"/>
  <c r="G366" i="45"/>
  <c r="AH6" i="47"/>
  <c r="AR45" i="19"/>
  <c r="AR64" i="19" s="1"/>
  <c r="N367" i="45"/>
  <c r="AS45" i="19"/>
  <c r="AS64" i="19" s="1"/>
  <c r="N368" i="45"/>
  <c r="AT45" i="19"/>
  <c r="AT64" i="19" s="1"/>
  <c r="N369" i="45"/>
  <c r="N45" i="19"/>
  <c r="N64" i="19" s="1"/>
  <c r="H367" i="45"/>
  <c r="O45" i="19"/>
  <c r="O64" i="19" s="1"/>
  <c r="H368" i="45"/>
  <c r="I45" i="19"/>
  <c r="I64" i="19" s="1"/>
  <c r="G367" i="45"/>
  <c r="J45" i="19"/>
  <c r="J64" i="19" s="1"/>
  <c r="G368" i="45"/>
  <c r="K45" i="19"/>
  <c r="K64" i="19" s="1"/>
  <c r="G369" i="45"/>
  <c r="AQ44" i="19"/>
  <c r="T37" i="49"/>
  <c r="I366" i="45"/>
  <c r="S45" i="19"/>
  <c r="S64" i="19" s="1"/>
  <c r="I367" i="45"/>
  <c r="T45" i="19"/>
  <c r="T64" i="19" s="1"/>
  <c r="I368" i="45"/>
  <c r="U45" i="19"/>
  <c r="U64" i="19" s="1"/>
  <c r="I369" i="45"/>
  <c r="AC45" i="19"/>
  <c r="AC64" i="19" s="1"/>
  <c r="K367" i="45"/>
  <c r="AD45" i="19"/>
  <c r="AD64" i="19" s="1"/>
  <c r="K368" i="45"/>
  <c r="AE45" i="19"/>
  <c r="AE64" i="19" s="1"/>
  <c r="K369" i="45"/>
  <c r="J188" i="45"/>
  <c r="W35" i="50" s="1"/>
  <c r="J180" i="45"/>
  <c r="W47" i="49" s="1"/>
  <c r="J196" i="45"/>
  <c r="X47" i="19"/>
  <c r="J367" i="45"/>
  <c r="Y47" i="19"/>
  <c r="Y64" i="19" s="1"/>
  <c r="J368" i="45"/>
  <c r="Z47" i="19"/>
  <c r="Z64" i="19" s="1"/>
  <c r="J369" i="45"/>
  <c r="W12" i="19"/>
  <c r="M366" i="45"/>
  <c r="AM47" i="19"/>
  <c r="AM64" i="19" s="1"/>
  <c r="M367" i="45"/>
  <c r="AN47" i="19"/>
  <c r="M368" i="45"/>
  <c r="AO47" i="19"/>
  <c r="M369" i="45"/>
  <c r="AL47" i="49"/>
  <c r="AL35" i="50"/>
  <c r="L366" i="45"/>
  <c r="AH47" i="19"/>
  <c r="AH64" i="19" s="1"/>
  <c r="L367" i="45"/>
  <c r="AI47" i="19"/>
  <c r="AI64" i="19" s="1"/>
  <c r="L368" i="45"/>
  <c r="AJ47" i="19"/>
  <c r="AJ64" i="19" s="1"/>
  <c r="L369" i="45"/>
  <c r="L24" i="8"/>
  <c r="AG7" i="49" s="1"/>
  <c r="L32" i="8"/>
  <c r="AG7" i="50" s="1"/>
  <c r="L138" i="48"/>
  <c r="AI41" i="49" s="1"/>
  <c r="N52" i="47"/>
  <c r="AT5" i="50" s="1"/>
  <c r="H110" i="44"/>
  <c r="M27" i="49" s="1"/>
  <c r="H118" i="44"/>
  <c r="M27" i="50" s="1"/>
  <c r="H126" i="44"/>
  <c r="N22" i="44"/>
  <c r="N30" i="44"/>
  <c r="AS23" i="50" s="1"/>
  <c r="P18" i="19"/>
  <c r="H22" i="44"/>
  <c r="O23" i="49" s="1"/>
  <c r="H30" i="44"/>
  <c r="O23" i="50" s="1"/>
  <c r="G22" i="44"/>
  <c r="J23" i="49" s="1"/>
  <c r="G30" i="44"/>
  <c r="J23" i="50" s="1"/>
  <c r="I260" i="45"/>
  <c r="R49" i="49" s="1"/>
  <c r="I268" i="45"/>
  <c r="R37" i="50" s="1"/>
  <c r="I276" i="45"/>
  <c r="R37" i="51" s="1"/>
  <c r="I261" i="45"/>
  <c r="S49" i="49" s="1"/>
  <c r="I277" i="45"/>
  <c r="S37" i="51" s="1"/>
  <c r="I269" i="45"/>
  <c r="S37" i="50" s="1"/>
  <c r="N261" i="45"/>
  <c r="AR49" i="49" s="1"/>
  <c r="N269" i="45"/>
  <c r="AR37" i="50" s="1"/>
  <c r="N277" i="45"/>
  <c r="AR37" i="51" s="1"/>
  <c r="M261" i="45"/>
  <c r="AM49" i="49" s="1"/>
  <c r="M277" i="45"/>
  <c r="AM37" i="51" s="1"/>
  <c r="M269" i="45"/>
  <c r="AM37" i="50" s="1"/>
  <c r="J261" i="45"/>
  <c r="X49" i="49" s="1"/>
  <c r="J269" i="45"/>
  <c r="X37" i="50" s="1"/>
  <c r="J277" i="45"/>
  <c r="X37" i="51" s="1"/>
  <c r="L269" i="45"/>
  <c r="AH37" i="50" s="1"/>
  <c r="L261" i="45"/>
  <c r="AH49" i="49" s="1"/>
  <c r="L277" i="45"/>
  <c r="AH37" i="51" s="1"/>
  <c r="H262" i="45"/>
  <c r="O49" i="49" s="1"/>
  <c r="H270" i="45"/>
  <c r="O37" i="50" s="1"/>
  <c r="H278" i="45"/>
  <c r="O37" i="51" s="1"/>
  <c r="M14" i="19"/>
  <c r="AQ28" i="19"/>
  <c r="AQ30" i="19"/>
  <c r="AD37" i="49"/>
  <c r="W14" i="19"/>
  <c r="D36" i="54"/>
  <c r="AL14" i="19"/>
  <c r="AB12" i="19"/>
  <c r="K31" i="44"/>
  <c r="AE23" i="50" s="1"/>
  <c r="K23" i="44"/>
  <c r="AE23" i="49" s="1"/>
  <c r="AL30" i="19"/>
  <c r="AI33" i="49"/>
  <c r="AN37" i="49"/>
  <c r="AG10" i="19"/>
  <c r="G175" i="44"/>
  <c r="H29" i="51" s="1"/>
  <c r="G159" i="44"/>
  <c r="H29" i="49" s="1"/>
  <c r="G167" i="44"/>
  <c r="H29" i="50" s="1"/>
  <c r="L22" i="44"/>
  <c r="AI23" i="49" s="1"/>
  <c r="L30" i="44"/>
  <c r="AI23" i="50" s="1"/>
  <c r="L177" i="8"/>
  <c r="AJ13" i="50" s="1"/>
  <c r="L169" i="8"/>
  <c r="AJ13" i="49" s="1"/>
  <c r="L35" i="8"/>
  <c r="AJ7" i="50" s="1"/>
  <c r="L27" i="8"/>
  <c r="AJ7" i="49" s="1"/>
  <c r="I23" i="48"/>
  <c r="U31" i="49" s="1"/>
  <c r="H69" i="48"/>
  <c r="O35" i="49" s="1"/>
  <c r="H70" i="48"/>
  <c r="G70" i="48"/>
  <c r="K35" i="49" s="1"/>
  <c r="AB10" i="19"/>
  <c r="G69" i="48"/>
  <c r="J35" i="49" s="1"/>
  <c r="F187" i="44"/>
  <c r="F188" i="44"/>
  <c r="L31" i="44"/>
  <c r="AJ23" i="50" s="1"/>
  <c r="L23" i="44"/>
  <c r="AJ23" i="49" s="1"/>
  <c r="H166" i="8"/>
  <c r="M13" i="49" s="1"/>
  <c r="M177" i="8"/>
  <c r="AO13" i="50" s="1"/>
  <c r="H182" i="8"/>
  <c r="M169" i="8"/>
  <c r="AO13" i="49" s="1"/>
  <c r="M185" i="8"/>
  <c r="F185" i="44"/>
  <c r="F186" i="44"/>
  <c r="AV10" i="19"/>
  <c r="M116" i="8"/>
  <c r="AO11" i="49" s="1"/>
  <c r="M124" i="8"/>
  <c r="AO11" i="50" s="1"/>
  <c r="O185" i="44"/>
  <c r="O186" i="44"/>
  <c r="O187" i="44"/>
  <c r="O188" i="44"/>
  <c r="J63" i="44"/>
  <c r="W25" i="49" s="1"/>
  <c r="J110" i="44"/>
  <c r="W27" i="49" s="1"/>
  <c r="J118" i="44"/>
  <c r="W27" i="50" s="1"/>
  <c r="J126" i="44"/>
  <c r="J79" i="44"/>
  <c r="W25" i="51" s="1"/>
  <c r="J159" i="44"/>
  <c r="W29" i="49" s="1"/>
  <c r="J167" i="44"/>
  <c r="W29" i="50" s="1"/>
  <c r="J175" i="44"/>
  <c r="W29" i="51" s="1"/>
  <c r="J71" i="44"/>
  <c r="W25" i="50" s="1"/>
  <c r="I124" i="8"/>
  <c r="U11" i="50" s="1"/>
  <c r="I116" i="8"/>
  <c r="U11" i="49" s="1"/>
  <c r="K63" i="44"/>
  <c r="AB25" i="49" s="1"/>
  <c r="K71" i="44"/>
  <c r="AB25" i="50" s="1"/>
  <c r="K79" i="44"/>
  <c r="AB25" i="51" s="1"/>
  <c r="N117" i="48"/>
  <c r="AT39" i="49" s="1"/>
  <c r="AT37" i="49"/>
  <c r="L117" i="48"/>
  <c r="AJ39" i="49" s="1"/>
  <c r="G192" i="8"/>
  <c r="G193" i="8"/>
  <c r="G194" i="8"/>
  <c r="G195" i="8"/>
  <c r="I185" i="8"/>
  <c r="I193" i="8"/>
  <c r="I194" i="8"/>
  <c r="I195" i="8"/>
  <c r="AQ14" i="19"/>
  <c r="AG14" i="19"/>
  <c r="L192" i="8"/>
  <c r="L193" i="8"/>
  <c r="L194" i="8"/>
  <c r="L195" i="8"/>
  <c r="K192" i="8"/>
  <c r="K193" i="8"/>
  <c r="K194" i="8"/>
  <c r="K195" i="8"/>
  <c r="R7" i="19"/>
  <c r="I192" i="8"/>
  <c r="H192" i="8"/>
  <c r="H193" i="8"/>
  <c r="H194" i="8"/>
  <c r="H195" i="8"/>
  <c r="H208" i="8"/>
  <c r="AT7" i="50"/>
  <c r="H7" i="19"/>
  <c r="H58" i="19" s="1"/>
  <c r="AG7" i="19"/>
  <c r="AG58" i="19" s="1"/>
  <c r="AQ7" i="19"/>
  <c r="AT7" i="49"/>
  <c r="M7" i="19"/>
  <c r="M58" i="19" s="1"/>
  <c r="AB7" i="19"/>
  <c r="AB58" i="19" s="1"/>
  <c r="AL7" i="19"/>
  <c r="R13" i="19"/>
  <c r="S13" i="19"/>
  <c r="T13" i="19"/>
  <c r="U13" i="19"/>
  <c r="AL45" i="49"/>
  <c r="AL64" i="49" s="1"/>
  <c r="AL33" i="50"/>
  <c r="AL33" i="51"/>
  <c r="AL52" i="51" s="1"/>
  <c r="AO45" i="49"/>
  <c r="AO33" i="51"/>
  <c r="AO33" i="50"/>
  <c r="M71" i="46"/>
  <c r="AN31" i="50" s="1"/>
  <c r="M79" i="46"/>
  <c r="AN31" i="51" s="1"/>
  <c r="M63" i="46"/>
  <c r="AN43" i="49" s="1"/>
  <c r="M61" i="46"/>
  <c r="AL43" i="49" s="1"/>
  <c r="M69" i="46"/>
  <c r="AL31" i="50" s="1"/>
  <c r="M77" i="46"/>
  <c r="AL31" i="51" s="1"/>
  <c r="J63" i="46"/>
  <c r="Y43" i="49" s="1"/>
  <c r="J71" i="46"/>
  <c r="Y31" i="50" s="1"/>
  <c r="J79" i="46"/>
  <c r="Y31" i="51" s="1"/>
  <c r="R12" i="19"/>
  <c r="R10" i="19"/>
  <c r="K262" i="45"/>
  <c r="AD49" i="49" s="1"/>
  <c r="K270" i="45"/>
  <c r="AD37" i="50" s="1"/>
  <c r="K278" i="45"/>
  <c r="AD37" i="51" s="1"/>
  <c r="G262" i="45"/>
  <c r="J49" i="49" s="1"/>
  <c r="G270" i="45"/>
  <c r="J37" i="50" s="1"/>
  <c r="G278" i="45"/>
  <c r="J37" i="51" s="1"/>
  <c r="I21" i="44"/>
  <c r="S23" i="49" s="1"/>
  <c r="I29" i="44"/>
  <c r="S23" i="50" s="1"/>
  <c r="Q61" i="43"/>
  <c r="I139" i="48"/>
  <c r="U41" i="49" s="1"/>
  <c r="Q60" i="43"/>
  <c r="AJ33" i="49"/>
  <c r="W6" i="47"/>
  <c r="X6" i="47" s="1"/>
  <c r="K185" i="44"/>
  <c r="K186" i="44"/>
  <c r="K187" i="44"/>
  <c r="K188" i="44"/>
  <c r="L61" i="46"/>
  <c r="AG43" i="49" s="1"/>
  <c r="L69" i="46"/>
  <c r="AG31" i="50" s="1"/>
  <c r="L77" i="46"/>
  <c r="AG31" i="51" s="1"/>
  <c r="K61" i="46"/>
  <c r="AB43" i="49" s="1"/>
  <c r="K69" i="46"/>
  <c r="AB31" i="50" s="1"/>
  <c r="K77" i="46"/>
  <c r="AB31" i="51" s="1"/>
  <c r="AB33" i="51"/>
  <c r="D10" i="54"/>
  <c r="D11" i="54"/>
  <c r="H185" i="44"/>
  <c r="H186" i="44"/>
  <c r="H187" i="44"/>
  <c r="H188" i="44"/>
  <c r="G64" i="46"/>
  <c r="K43" i="49" s="1"/>
  <c r="G72" i="46"/>
  <c r="K31" i="50" s="1"/>
  <c r="G80" i="46"/>
  <c r="K31" i="51" s="1"/>
  <c r="G116" i="48"/>
  <c r="J39" i="49" s="1"/>
  <c r="J185" i="44"/>
  <c r="J186" i="44"/>
  <c r="J187" i="44"/>
  <c r="J188" i="44"/>
  <c r="M159" i="44"/>
  <c r="AL29" i="49" s="1"/>
  <c r="M175" i="44"/>
  <c r="AL29" i="51" s="1"/>
  <c r="M167" i="44"/>
  <c r="AL29" i="50" s="1"/>
  <c r="N124" i="8"/>
  <c r="J20" i="48"/>
  <c r="W31" i="49" s="1"/>
  <c r="H20" i="48"/>
  <c r="M31" i="49" s="1"/>
  <c r="G20" i="48"/>
  <c r="H31" i="49" s="1"/>
  <c r="L180" i="45"/>
  <c r="AG47" i="49" s="1"/>
  <c r="L188" i="45"/>
  <c r="AG35" i="50" s="1"/>
  <c r="L196" i="45"/>
  <c r="K188" i="45"/>
  <c r="AB35" i="50" s="1"/>
  <c r="K180" i="45"/>
  <c r="AB47" i="49" s="1"/>
  <c r="K196" i="45"/>
  <c r="Q77" i="43"/>
  <c r="Q76" i="43"/>
  <c r="Q69" i="43"/>
  <c r="Q68" i="43"/>
  <c r="M168" i="8"/>
  <c r="AN13" i="49" s="1"/>
  <c r="M176" i="8"/>
  <c r="AN13" i="50" s="1"/>
  <c r="M184" i="8"/>
  <c r="Q63" i="43"/>
  <c r="Q71" i="43"/>
  <c r="Q79" i="43"/>
  <c r="Q62" i="43"/>
  <c r="Q70" i="43"/>
  <c r="Q78" i="43"/>
  <c r="N183" i="45"/>
  <c r="AT47" i="49" s="1"/>
  <c r="N191" i="45"/>
  <c r="AT35" i="50" s="1"/>
  <c r="N340" i="45"/>
  <c r="AQ51" i="49" s="1"/>
  <c r="N348" i="45"/>
  <c r="AQ39" i="50" s="1"/>
  <c r="N356" i="45"/>
  <c r="AQ39" i="51" s="1"/>
  <c r="N188" i="45"/>
  <c r="AQ35" i="50" s="1"/>
  <c r="N180" i="45"/>
  <c r="AQ47" i="49" s="1"/>
  <c r="N196" i="45"/>
  <c r="N118" i="44"/>
  <c r="AQ27" i="50" s="1"/>
  <c r="N110" i="44"/>
  <c r="AQ27" i="49" s="1"/>
  <c r="N126" i="44"/>
  <c r="N159" i="44"/>
  <c r="AQ29" i="49" s="1"/>
  <c r="N167" i="44"/>
  <c r="AQ29" i="50" s="1"/>
  <c r="N175" i="44"/>
  <c r="AQ29" i="51" s="1"/>
  <c r="N63" i="44"/>
  <c r="AQ25" i="49" s="1"/>
  <c r="N79" i="44"/>
  <c r="AQ25" i="51" s="1"/>
  <c r="N71" i="44"/>
  <c r="AQ25" i="50" s="1"/>
  <c r="N32" i="8"/>
  <c r="N24" i="8"/>
  <c r="N69" i="46"/>
  <c r="AQ31" i="50" s="1"/>
  <c r="N77" i="46"/>
  <c r="AQ31" i="51" s="1"/>
  <c r="N23" i="48"/>
  <c r="AT31" i="49" s="1"/>
  <c r="N61" i="46"/>
  <c r="AQ43" i="49" s="1"/>
  <c r="AQ33" i="51"/>
  <c r="G185" i="44"/>
  <c r="G186" i="44"/>
  <c r="G187" i="44"/>
  <c r="G188" i="44"/>
  <c r="K74" i="8"/>
  <c r="AB9" i="50" s="1"/>
  <c r="K66" i="8"/>
  <c r="AB9" i="49" s="1"/>
  <c r="G24" i="8"/>
  <c r="G200" i="8" s="1"/>
  <c r="G32" i="8"/>
  <c r="G208" i="8" s="1"/>
  <c r="K159" i="44"/>
  <c r="AB29" i="49" s="1"/>
  <c r="K167" i="44"/>
  <c r="AB29" i="50" s="1"/>
  <c r="K175" i="44"/>
  <c r="AB29" i="51" s="1"/>
  <c r="K26" i="8"/>
  <c r="K34" i="8"/>
  <c r="K110" i="44"/>
  <c r="AB27" i="49" s="1"/>
  <c r="K118" i="44"/>
  <c r="AB27" i="50" s="1"/>
  <c r="K126" i="44"/>
  <c r="J169" i="8"/>
  <c r="Z13" i="49" s="1"/>
  <c r="J185" i="8"/>
  <c r="J177" i="8"/>
  <c r="Z13" i="50" s="1"/>
  <c r="Z33" i="51"/>
  <c r="G20" i="44"/>
  <c r="H50" i="51"/>
  <c r="G28" i="44"/>
  <c r="H23" i="50" s="1"/>
  <c r="M24" i="8"/>
  <c r="M32" i="8"/>
  <c r="H23" i="48"/>
  <c r="J114" i="48"/>
  <c r="W39" i="49" s="1"/>
  <c r="J23" i="48"/>
  <c r="Z31" i="49" s="1"/>
  <c r="N70" i="48"/>
  <c r="AT35" i="49" s="1"/>
  <c r="N20" i="48"/>
  <c r="AQ31" i="49" s="1"/>
  <c r="AE33" i="49"/>
  <c r="K69" i="48"/>
  <c r="AD35" i="49" s="1"/>
  <c r="AB33" i="49"/>
  <c r="AB37" i="49"/>
  <c r="I66" i="8"/>
  <c r="R9" i="49" s="1"/>
  <c r="I74" i="8"/>
  <c r="R9" i="50" s="1"/>
  <c r="I349" i="45"/>
  <c r="S39" i="50" s="1"/>
  <c r="I341" i="45"/>
  <c r="S51" i="49" s="1"/>
  <c r="I357" i="45"/>
  <c r="S39" i="51" s="1"/>
  <c r="I340" i="45"/>
  <c r="R51" i="49" s="1"/>
  <c r="I348" i="45"/>
  <c r="R39" i="50" s="1"/>
  <c r="I356" i="45"/>
  <c r="R39" i="51" s="1"/>
  <c r="N63" i="46"/>
  <c r="AS43" i="49" s="1"/>
  <c r="N71" i="46"/>
  <c r="AS31" i="50" s="1"/>
  <c r="N79" i="46"/>
  <c r="AS31" i="51" s="1"/>
  <c r="H182" i="45"/>
  <c r="O47" i="49" s="1"/>
  <c r="H190" i="45"/>
  <c r="O35" i="50" s="1"/>
  <c r="H198" i="45"/>
  <c r="O35" i="51" s="1"/>
  <c r="J162" i="44"/>
  <c r="Z29" i="49" s="1"/>
  <c r="J170" i="44"/>
  <c r="Z29" i="50" s="1"/>
  <c r="J178" i="44"/>
  <c r="Z29" i="51" s="1"/>
  <c r="J113" i="44"/>
  <c r="Z27" i="49" s="1"/>
  <c r="J121" i="44"/>
  <c r="Z27" i="50" s="1"/>
  <c r="J129" i="44"/>
  <c r="AJ37" i="49"/>
  <c r="AG33" i="49"/>
  <c r="L23" i="48"/>
  <c r="AJ31" i="49" s="1"/>
  <c r="L20" i="48"/>
  <c r="AG31" i="49" s="1"/>
  <c r="AH37" i="49"/>
  <c r="L113" i="44"/>
  <c r="AJ27" i="49" s="1"/>
  <c r="L121" i="44"/>
  <c r="AJ27" i="50" s="1"/>
  <c r="L129" i="44"/>
  <c r="AJ27" i="51" s="1"/>
  <c r="L116" i="8"/>
  <c r="AJ11" i="49" s="1"/>
  <c r="L124" i="8"/>
  <c r="AJ11" i="50" s="1"/>
  <c r="L77" i="8"/>
  <c r="AJ9" i="50" s="1"/>
  <c r="L69" i="8"/>
  <c r="AJ9" i="49" s="1"/>
  <c r="L66" i="44"/>
  <c r="AJ25" i="49" s="1"/>
  <c r="L74" i="44"/>
  <c r="AJ25" i="50" s="1"/>
  <c r="L82" i="44"/>
  <c r="L21" i="44"/>
  <c r="AH23" i="49" s="1"/>
  <c r="L29" i="44"/>
  <c r="AH23" i="50" s="1"/>
  <c r="J191" i="45"/>
  <c r="Z35" i="50" s="1"/>
  <c r="J183" i="45"/>
  <c r="Z47" i="49" s="1"/>
  <c r="J199" i="45"/>
  <c r="W33" i="51"/>
  <c r="J64" i="46"/>
  <c r="Z43" i="49" s="1"/>
  <c r="J80" i="46"/>
  <c r="Z31" i="51" s="1"/>
  <c r="H61" i="46"/>
  <c r="M43" i="49" s="1"/>
  <c r="H69" i="46"/>
  <c r="M31" i="50" s="1"/>
  <c r="H77" i="46"/>
  <c r="M31" i="51" s="1"/>
  <c r="L72" i="46"/>
  <c r="AJ31" i="50" s="1"/>
  <c r="L64" i="46"/>
  <c r="AJ43" i="49" s="1"/>
  <c r="L80" i="46"/>
  <c r="AJ31" i="51" s="1"/>
  <c r="N136" i="48"/>
  <c r="AQ41" i="49" s="1"/>
  <c r="L139" i="48"/>
  <c r="AJ41" i="49" s="1"/>
  <c r="M117" i="48"/>
  <c r="AO39" i="49" s="1"/>
  <c r="M23" i="48"/>
  <c r="AO31" i="49" s="1"/>
  <c r="M139" i="48"/>
  <c r="AO41" i="49" s="1"/>
  <c r="J136" i="48"/>
  <c r="W41" i="49" s="1"/>
  <c r="I52" i="47"/>
  <c r="U5" i="50" s="1"/>
  <c r="I44" i="47"/>
  <c r="U5" i="49" s="1"/>
  <c r="I60" i="47"/>
  <c r="U5" i="51" s="1"/>
  <c r="N22" i="48"/>
  <c r="AS31" i="49" s="1"/>
  <c r="K117" i="48"/>
  <c r="AE39" i="49" s="1"/>
  <c r="K139" i="48"/>
  <c r="AE41" i="49" s="1"/>
  <c r="K20" i="48"/>
  <c r="AB31" i="49" s="1"/>
  <c r="K67" i="48"/>
  <c r="AB35" i="49" s="1"/>
  <c r="K114" i="48"/>
  <c r="AB39" i="49" s="1"/>
  <c r="I61" i="46"/>
  <c r="R43" i="49" s="1"/>
  <c r="I69" i="46"/>
  <c r="R31" i="50" s="1"/>
  <c r="I77" i="46"/>
  <c r="R31" i="51" s="1"/>
  <c r="I137" i="48"/>
  <c r="S41" i="49" s="1"/>
  <c r="I185" i="44"/>
  <c r="I186" i="44"/>
  <c r="I187" i="44"/>
  <c r="I188" i="44"/>
  <c r="I21" i="48"/>
  <c r="S31" i="49" s="1"/>
  <c r="R37" i="49"/>
  <c r="I115" i="48"/>
  <c r="S39" i="49" s="1"/>
  <c r="I69" i="8"/>
  <c r="U9" i="49" s="1"/>
  <c r="I77" i="8"/>
  <c r="U9" i="50" s="1"/>
  <c r="N121" i="44"/>
  <c r="AT27" i="50" s="1"/>
  <c r="N113" i="44"/>
  <c r="AT27" i="49" s="1"/>
  <c r="N129" i="44"/>
  <c r="N74" i="44"/>
  <c r="AT25" i="50" s="1"/>
  <c r="N185" i="44"/>
  <c r="N186" i="44"/>
  <c r="N187" i="44"/>
  <c r="N188" i="44"/>
  <c r="N66" i="44"/>
  <c r="AT25" i="49" s="1"/>
  <c r="N82" i="44"/>
  <c r="AT25" i="51" s="1"/>
  <c r="N170" i="44"/>
  <c r="AT29" i="50" s="1"/>
  <c r="N162" i="44"/>
  <c r="AT29" i="49" s="1"/>
  <c r="N178" i="44"/>
  <c r="AT29" i="51" s="1"/>
  <c r="N185" i="8"/>
  <c r="N116" i="8"/>
  <c r="N64" i="46"/>
  <c r="AT43" i="49" s="1"/>
  <c r="N80" i="46"/>
  <c r="AT31" i="51" s="1"/>
  <c r="N72" i="46"/>
  <c r="AT31" i="50" s="1"/>
  <c r="N341" i="45"/>
  <c r="AR51" i="49" s="1"/>
  <c r="N357" i="45"/>
  <c r="AR39" i="51" s="1"/>
  <c r="N349" i="45"/>
  <c r="AR39" i="50" s="1"/>
  <c r="AT33" i="51"/>
  <c r="AJ45" i="49"/>
  <c r="AJ33" i="51"/>
  <c r="AJ33" i="50"/>
  <c r="K169" i="8"/>
  <c r="AE13" i="49" s="1"/>
  <c r="K177" i="8"/>
  <c r="AE13" i="50" s="1"/>
  <c r="K185" i="8"/>
  <c r="K116" i="8"/>
  <c r="AE11" i="49" s="1"/>
  <c r="K124" i="8"/>
  <c r="AE11" i="50" s="1"/>
  <c r="K69" i="8"/>
  <c r="AE9" i="49" s="1"/>
  <c r="K77" i="8"/>
  <c r="AE9" i="50" s="1"/>
  <c r="K27" i="8"/>
  <c r="K35" i="8"/>
  <c r="K113" i="44"/>
  <c r="AE27" i="49" s="1"/>
  <c r="K121" i="44"/>
  <c r="AE27" i="50" s="1"/>
  <c r="K129" i="44"/>
  <c r="K66" i="44"/>
  <c r="AE25" i="49" s="1"/>
  <c r="K74" i="44"/>
  <c r="AE25" i="50" s="1"/>
  <c r="K82" i="44"/>
  <c r="AE25" i="51" s="1"/>
  <c r="K162" i="44"/>
  <c r="AE29" i="49" s="1"/>
  <c r="K170" i="44"/>
  <c r="AE29" i="50" s="1"/>
  <c r="K178" i="44"/>
  <c r="AE29" i="51" s="1"/>
  <c r="AE33" i="51"/>
  <c r="K64" i="46"/>
  <c r="AE43" i="49" s="1"/>
  <c r="K72" i="46"/>
  <c r="AE31" i="50" s="1"/>
  <c r="K80" i="46"/>
  <c r="AE31" i="51" s="1"/>
  <c r="M341" i="45"/>
  <c r="AM51" i="49" s="1"/>
  <c r="M349" i="45"/>
  <c r="AM39" i="50" s="1"/>
  <c r="M357" i="45"/>
  <c r="AM39" i="51" s="1"/>
  <c r="H350" i="45"/>
  <c r="O39" i="50" s="1"/>
  <c r="H342" i="45"/>
  <c r="O51" i="49" s="1"/>
  <c r="H358" i="45"/>
  <c r="O39" i="51" s="1"/>
  <c r="G342" i="45"/>
  <c r="J51" i="49" s="1"/>
  <c r="G350" i="45"/>
  <c r="J39" i="50" s="1"/>
  <c r="G358" i="45"/>
  <c r="J39" i="51" s="1"/>
  <c r="H348" i="45"/>
  <c r="M39" i="50" s="1"/>
  <c r="H340" i="45"/>
  <c r="M51" i="49" s="1"/>
  <c r="H356" i="45"/>
  <c r="M39" i="51" s="1"/>
  <c r="G340" i="45"/>
  <c r="H51" i="49" s="1"/>
  <c r="G348" i="45"/>
  <c r="H39" i="50" s="1"/>
  <c r="G356" i="45"/>
  <c r="H39" i="51" s="1"/>
  <c r="H69" i="8"/>
  <c r="H77" i="8"/>
  <c r="G69" i="8"/>
  <c r="K9" i="49" s="1"/>
  <c r="G77" i="8"/>
  <c r="K9" i="50" s="1"/>
  <c r="G116" i="8"/>
  <c r="K11" i="49" s="1"/>
  <c r="G124" i="8"/>
  <c r="K11" i="50" s="1"/>
  <c r="H169" i="8"/>
  <c r="H185" i="8"/>
  <c r="H219" i="8" s="1"/>
  <c r="H177" i="8"/>
  <c r="G169" i="8"/>
  <c r="K13" i="49" s="1"/>
  <c r="G177" i="8"/>
  <c r="K13" i="50" s="1"/>
  <c r="G185" i="8"/>
  <c r="AS37" i="49"/>
  <c r="N44" i="47"/>
  <c r="AT5" i="49" s="1"/>
  <c r="N60" i="47"/>
  <c r="AT5" i="51" s="1"/>
  <c r="K21" i="44"/>
  <c r="AC23" i="49" s="1"/>
  <c r="K29" i="44"/>
  <c r="AC23" i="50" s="1"/>
  <c r="K136" i="48"/>
  <c r="AB41" i="49" s="1"/>
  <c r="AM37" i="49"/>
  <c r="M136" i="48"/>
  <c r="AL41" i="49" s="1"/>
  <c r="M20" i="48"/>
  <c r="AL31" i="49" s="1"/>
  <c r="M67" i="48"/>
  <c r="AL35" i="49" s="1"/>
  <c r="AL33" i="49"/>
  <c r="W33" i="49"/>
  <c r="J44" i="47"/>
  <c r="Z5" i="49" s="1"/>
  <c r="J52" i="47"/>
  <c r="Z5" i="50" s="1"/>
  <c r="J60" i="47"/>
  <c r="Z5" i="51" s="1"/>
  <c r="N37" i="49"/>
  <c r="I37" i="49"/>
  <c r="H74" i="44"/>
  <c r="H66" i="44"/>
  <c r="H82" i="44"/>
  <c r="G66" i="44"/>
  <c r="K25" i="49" s="1"/>
  <c r="G74" i="44"/>
  <c r="K25" i="50" s="1"/>
  <c r="G82" i="44"/>
  <c r="K25" i="51" s="1"/>
  <c r="H121" i="44"/>
  <c r="H113" i="44"/>
  <c r="H129" i="44"/>
  <c r="I113" i="44"/>
  <c r="U27" i="49" s="1"/>
  <c r="I121" i="44"/>
  <c r="U27" i="50" s="1"/>
  <c r="I129" i="44"/>
  <c r="G121" i="44"/>
  <c r="K27" i="50" s="1"/>
  <c r="G113" i="44"/>
  <c r="K27" i="49" s="1"/>
  <c r="G129" i="44"/>
  <c r="H162" i="44"/>
  <c r="H178" i="44"/>
  <c r="H170" i="44"/>
  <c r="G162" i="44"/>
  <c r="K29" i="49" s="1"/>
  <c r="G170" i="44"/>
  <c r="K29" i="50" s="1"/>
  <c r="G178" i="44"/>
  <c r="K29" i="51" s="1"/>
  <c r="AL26" i="19"/>
  <c r="K195" i="43"/>
  <c r="I194" i="43"/>
  <c r="O195" i="43"/>
  <c r="O192" i="43"/>
  <c r="O194" i="43"/>
  <c r="I192" i="43"/>
  <c r="K193" i="43"/>
  <c r="K192" i="43"/>
  <c r="I193" i="43"/>
  <c r="O193" i="43"/>
  <c r="K194" i="43"/>
  <c r="I195" i="43"/>
  <c r="N192" i="43"/>
  <c r="F193" i="43"/>
  <c r="N194" i="43"/>
  <c r="F195" i="43"/>
  <c r="G13" i="54"/>
  <c r="G15" i="54"/>
  <c r="G17" i="54"/>
  <c r="G19" i="54"/>
  <c r="G21" i="54"/>
  <c r="G23" i="54"/>
  <c r="G25" i="54"/>
  <c r="G27" i="54"/>
  <c r="G29" i="54"/>
  <c r="G31" i="54"/>
  <c r="G33" i="54"/>
  <c r="G35" i="54"/>
  <c r="G37" i="54"/>
  <c r="G39" i="54"/>
  <c r="D41" i="54"/>
  <c r="G43" i="54"/>
  <c r="G45" i="54"/>
  <c r="G47" i="54"/>
  <c r="G49" i="54"/>
  <c r="G51" i="54"/>
  <c r="D53" i="54"/>
  <c r="D55" i="54"/>
  <c r="D13" i="54"/>
  <c r="D15" i="54"/>
  <c r="D17" i="54"/>
  <c r="D19" i="54"/>
  <c r="G12" i="54"/>
  <c r="G16" i="54"/>
  <c r="G20" i="54"/>
  <c r="G24" i="54"/>
  <c r="G28" i="54"/>
  <c r="G32" i="54"/>
  <c r="G40" i="54"/>
  <c r="G44" i="54"/>
  <c r="D48" i="54"/>
  <c r="G52" i="54"/>
  <c r="G56" i="54"/>
  <c r="D12" i="54"/>
  <c r="D16" i="54"/>
  <c r="D20" i="54"/>
  <c r="G14" i="54"/>
  <c r="G18" i="54"/>
  <c r="G22" i="54"/>
  <c r="G26" i="54"/>
  <c r="G30" i="54"/>
  <c r="G34" i="54"/>
  <c r="G38" i="54"/>
  <c r="G42" i="54"/>
  <c r="G46" i="54"/>
  <c r="G50" i="54"/>
  <c r="D54" i="54"/>
  <c r="D14" i="54"/>
  <c r="D18" i="54"/>
  <c r="BH78" i="19"/>
  <c r="BJ65" i="50"/>
  <c r="BJ77" i="49"/>
  <c r="L115" i="8"/>
  <c r="AI11" i="49" s="1"/>
  <c r="L123" i="8"/>
  <c r="AI11" i="50" s="1"/>
  <c r="N41" i="19"/>
  <c r="X41" i="19"/>
  <c r="AH41" i="19"/>
  <c r="AR41" i="19"/>
  <c r="O41" i="19"/>
  <c r="Y41" i="19"/>
  <c r="AI41" i="19"/>
  <c r="AS41" i="19"/>
  <c r="Z41" i="19"/>
  <c r="AJ41" i="19"/>
  <c r="AT41" i="19"/>
  <c r="S41" i="19"/>
  <c r="AC41" i="19"/>
  <c r="AM41" i="19"/>
  <c r="T41" i="19"/>
  <c r="AD41" i="19"/>
  <c r="AN41" i="19"/>
  <c r="U41" i="19"/>
  <c r="AE41" i="19"/>
  <c r="AO41" i="19"/>
  <c r="H64" i="44"/>
  <c r="N25" i="49" s="1"/>
  <c r="H72" i="44"/>
  <c r="N25" i="50" s="1"/>
  <c r="H80" i="44"/>
  <c r="N25" i="51" s="1"/>
  <c r="G64" i="44"/>
  <c r="I25" i="49" s="1"/>
  <c r="G72" i="44"/>
  <c r="I25" i="50" s="1"/>
  <c r="G80" i="44"/>
  <c r="I25" i="51" s="1"/>
  <c r="L270" i="45"/>
  <c r="AI37" i="50" s="1"/>
  <c r="L262" i="45"/>
  <c r="AI49" i="49" s="1"/>
  <c r="L278" i="45"/>
  <c r="AI37" i="51" s="1"/>
  <c r="J262" i="45"/>
  <c r="Y49" i="49" s="1"/>
  <c r="J270" i="45"/>
  <c r="Y37" i="50" s="1"/>
  <c r="J278" i="45"/>
  <c r="Y37" i="51" s="1"/>
  <c r="I270" i="45"/>
  <c r="T37" i="50" s="1"/>
  <c r="I262" i="45"/>
  <c r="T49" i="49" s="1"/>
  <c r="I278" i="45"/>
  <c r="T37" i="51" s="1"/>
  <c r="H261" i="45"/>
  <c r="N49" i="49" s="1"/>
  <c r="H269" i="45"/>
  <c r="N37" i="50" s="1"/>
  <c r="H277" i="45"/>
  <c r="N37" i="51" s="1"/>
  <c r="G269" i="45"/>
  <c r="I37" i="50" s="1"/>
  <c r="G261" i="45"/>
  <c r="I49" i="49" s="1"/>
  <c r="G277" i="45"/>
  <c r="I37" i="51" s="1"/>
  <c r="H27" i="8"/>
  <c r="H35" i="8"/>
  <c r="L341" i="45"/>
  <c r="AH51" i="49" s="1"/>
  <c r="L349" i="45"/>
  <c r="AH39" i="50" s="1"/>
  <c r="L357" i="45"/>
  <c r="AH39" i="51" s="1"/>
  <c r="L342" i="45"/>
  <c r="AI51" i="49" s="1"/>
  <c r="L350" i="45"/>
  <c r="AI39" i="50" s="1"/>
  <c r="L358" i="45"/>
  <c r="AI39" i="51" s="1"/>
  <c r="AI33" i="51"/>
  <c r="J341" i="45"/>
  <c r="X51" i="49" s="1"/>
  <c r="J349" i="45"/>
  <c r="X39" i="50" s="1"/>
  <c r="J357" i="45"/>
  <c r="X39" i="51" s="1"/>
  <c r="Y33" i="51"/>
  <c r="I342" i="45"/>
  <c r="T51" i="49" s="1"/>
  <c r="I350" i="45"/>
  <c r="T39" i="50" s="1"/>
  <c r="I358" i="45"/>
  <c r="T39" i="51" s="1"/>
  <c r="I183" i="45"/>
  <c r="U47" i="49" s="1"/>
  <c r="I191" i="45"/>
  <c r="U35" i="50" s="1"/>
  <c r="I199" i="45"/>
  <c r="U35" i="51" s="1"/>
  <c r="I180" i="45"/>
  <c r="R47" i="49" s="1"/>
  <c r="I188" i="45"/>
  <c r="R35" i="50" s="1"/>
  <c r="I196" i="45"/>
  <c r="R35" i="51" s="1"/>
  <c r="H341" i="45"/>
  <c r="N51" i="49" s="1"/>
  <c r="H349" i="45"/>
  <c r="N39" i="50" s="1"/>
  <c r="H357" i="45"/>
  <c r="N39" i="51" s="1"/>
  <c r="G341" i="45"/>
  <c r="I51" i="49" s="1"/>
  <c r="G349" i="45"/>
  <c r="I39" i="50" s="1"/>
  <c r="G357" i="45"/>
  <c r="I39" i="51" s="1"/>
  <c r="G182" i="45"/>
  <c r="J47" i="49" s="1"/>
  <c r="G190" i="45"/>
  <c r="J35" i="50" s="1"/>
  <c r="G198" i="45"/>
  <c r="J35" i="51" s="1"/>
  <c r="BJ65" i="51"/>
  <c r="F192" i="43"/>
  <c r="N193" i="43"/>
  <c r="F194" i="43"/>
  <c r="N195" i="43"/>
  <c r="AG18" i="19"/>
  <c r="AQ18" i="19"/>
  <c r="AG20" i="19"/>
  <c r="AQ20" i="19"/>
  <c r="Q32" i="43"/>
  <c r="Q30" i="43"/>
  <c r="Q24" i="43"/>
  <c r="Q22" i="43"/>
  <c r="Q16" i="43"/>
  <c r="Q14" i="43"/>
  <c r="Q31" i="43"/>
  <c r="Q29" i="43"/>
  <c r="Q23" i="43"/>
  <c r="Q21" i="43"/>
  <c r="Q15" i="43"/>
  <c r="Q13" i="43"/>
  <c r="AL18" i="19"/>
  <c r="AV18" i="19"/>
  <c r="AL20" i="19"/>
  <c r="AV20" i="19"/>
  <c r="Q124" i="43"/>
  <c r="Q122" i="43"/>
  <c r="Q116" i="43"/>
  <c r="Q115" i="43"/>
  <c r="Q109" i="43"/>
  <c r="Q107" i="43"/>
  <c r="Q125" i="43"/>
  <c r="Q123" i="43"/>
  <c r="Q117" i="43"/>
  <c r="Q114" i="43"/>
  <c r="Q108" i="43"/>
  <c r="Q106" i="43"/>
  <c r="N72" i="44"/>
  <c r="N64" i="44"/>
  <c r="N80" i="44"/>
  <c r="I161" i="44"/>
  <c r="T29" i="49" s="1"/>
  <c r="I177" i="44"/>
  <c r="T29" i="51" s="1"/>
  <c r="I169" i="44"/>
  <c r="T29" i="50" s="1"/>
  <c r="I112" i="44"/>
  <c r="T27" i="49" s="1"/>
  <c r="I120" i="44"/>
  <c r="T27" i="50" s="1"/>
  <c r="I128" i="44"/>
  <c r="I65" i="44"/>
  <c r="T25" i="49" s="1"/>
  <c r="I73" i="44"/>
  <c r="T25" i="50" s="1"/>
  <c r="I81" i="44"/>
  <c r="T25" i="51" s="1"/>
  <c r="AV12" i="19"/>
  <c r="AV58" i="19"/>
  <c r="O193" i="8"/>
  <c r="O194" i="8"/>
  <c r="O195" i="8"/>
  <c r="K168" i="8"/>
  <c r="AD13" i="49" s="1"/>
  <c r="K184" i="8"/>
  <c r="K176" i="8"/>
  <c r="AD13" i="50" s="1"/>
  <c r="K183" i="8"/>
  <c r="K123" i="8"/>
  <c r="AD11" i="50" s="1"/>
  <c r="K115" i="8"/>
  <c r="AD11" i="49" s="1"/>
  <c r="K113" i="8"/>
  <c r="AB11" i="49" s="1"/>
  <c r="K121" i="8"/>
  <c r="AB11" i="50" s="1"/>
  <c r="J76" i="8"/>
  <c r="Y9" i="50" s="1"/>
  <c r="J68" i="8"/>
  <c r="Y9" i="49" s="1"/>
  <c r="K68" i="8"/>
  <c r="AD9" i="49" s="1"/>
  <c r="K76" i="8"/>
  <c r="AD9" i="50" s="1"/>
  <c r="I121" i="8"/>
  <c r="R11" i="50" s="1"/>
  <c r="I113" i="8"/>
  <c r="R11" i="49" s="1"/>
  <c r="G76" i="8"/>
  <c r="J9" i="50" s="1"/>
  <c r="G68" i="8"/>
  <c r="J9" i="49" s="1"/>
  <c r="H68" i="8"/>
  <c r="O9" i="49" s="1"/>
  <c r="H76" i="8"/>
  <c r="O9" i="50" s="1"/>
  <c r="G168" i="8"/>
  <c r="J13" i="49" s="1"/>
  <c r="G176" i="8"/>
  <c r="J13" i="50" s="1"/>
  <c r="G184" i="8"/>
  <c r="G184" i="43"/>
  <c r="I168" i="43"/>
  <c r="T21" i="49" s="1"/>
  <c r="I176" i="43"/>
  <c r="T21" i="50" s="1"/>
  <c r="I184" i="43"/>
  <c r="I174" i="43"/>
  <c r="R21" i="50" s="1"/>
  <c r="I166" i="43"/>
  <c r="R21" i="49" s="1"/>
  <c r="I182" i="43"/>
  <c r="U19" i="49"/>
  <c r="U19" i="50"/>
  <c r="T19" i="49"/>
  <c r="T19" i="50"/>
  <c r="U17" i="49"/>
  <c r="U17" i="50"/>
  <c r="S17" i="49"/>
  <c r="S17" i="50"/>
  <c r="T17" i="50"/>
  <c r="T17" i="49"/>
  <c r="AG17" i="49"/>
  <c r="AG17" i="50"/>
  <c r="AI17" i="50"/>
  <c r="AI17" i="49"/>
  <c r="AR19" i="49"/>
  <c r="AR19" i="50"/>
  <c r="AR17" i="49"/>
  <c r="AR17" i="50"/>
  <c r="AS17" i="49"/>
  <c r="AS17" i="50"/>
  <c r="R17" i="49"/>
  <c r="R17" i="50"/>
  <c r="N70" i="46"/>
  <c r="AR31" i="50" s="1"/>
  <c r="N62" i="46"/>
  <c r="AR43" i="49" s="1"/>
  <c r="N78" i="46"/>
  <c r="AR31" i="51" s="1"/>
  <c r="F63" i="46"/>
  <c r="E43" i="49" s="1"/>
  <c r="F71" i="46"/>
  <c r="E31" i="50" s="1"/>
  <c r="F79" i="46"/>
  <c r="E31" i="51" s="1"/>
  <c r="I67" i="48"/>
  <c r="R35" i="49" s="1"/>
  <c r="I69" i="48"/>
  <c r="T35" i="49" s="1"/>
  <c r="L185" i="44"/>
  <c r="L186" i="44"/>
  <c r="L187" i="44"/>
  <c r="L188" i="44"/>
  <c r="N138" i="48"/>
  <c r="AS41" i="49" s="1"/>
  <c r="F136" i="48"/>
  <c r="C41" i="49" s="1"/>
  <c r="F114" i="48"/>
  <c r="C39" i="49" s="1"/>
  <c r="C37" i="49"/>
  <c r="F67" i="48"/>
  <c r="C35" i="49" s="1"/>
  <c r="C33" i="49"/>
  <c r="F22" i="48"/>
  <c r="E31" i="49" s="1"/>
  <c r="K62" i="46"/>
  <c r="AC43" i="49" s="1"/>
  <c r="K78" i="46"/>
  <c r="AC31" i="51" s="1"/>
  <c r="K70" i="46"/>
  <c r="AC31" i="50" s="1"/>
  <c r="K72" i="44"/>
  <c r="AC25" i="50" s="1"/>
  <c r="K64" i="44"/>
  <c r="AC25" i="49" s="1"/>
  <c r="K80" i="44"/>
  <c r="AC25" i="51" s="1"/>
  <c r="J20" i="44"/>
  <c r="W23" i="49" s="1"/>
  <c r="J28" i="44"/>
  <c r="J342" i="45"/>
  <c r="Y51" i="49" s="1"/>
  <c r="J358" i="45"/>
  <c r="Y39" i="51" s="1"/>
  <c r="J350" i="45"/>
  <c r="Y39" i="50" s="1"/>
  <c r="X33" i="51"/>
  <c r="J64" i="44"/>
  <c r="X25" i="49" s="1"/>
  <c r="J72" i="44"/>
  <c r="X25" i="50" s="1"/>
  <c r="J80" i="44"/>
  <c r="X25" i="51" s="1"/>
  <c r="Y15" i="49"/>
  <c r="Y15" i="50"/>
  <c r="J192" i="43"/>
  <c r="J193" i="43"/>
  <c r="J194" i="43"/>
  <c r="J195" i="43"/>
  <c r="Y19" i="49"/>
  <c r="Y19" i="50"/>
  <c r="Y17" i="50"/>
  <c r="Y17" i="49"/>
  <c r="X17" i="49"/>
  <c r="X17" i="50"/>
  <c r="W19" i="49"/>
  <c r="W19" i="50"/>
  <c r="J62" i="46"/>
  <c r="X43" i="49" s="1"/>
  <c r="J70" i="46"/>
  <c r="X31" i="50" s="1"/>
  <c r="J78" i="46"/>
  <c r="X31" i="51" s="1"/>
  <c r="J69" i="46"/>
  <c r="W31" i="50" s="1"/>
  <c r="J61" i="46"/>
  <c r="W43" i="49" s="1"/>
  <c r="J77" i="46"/>
  <c r="W31" i="51" s="1"/>
  <c r="AN15" i="50"/>
  <c r="AN15" i="49"/>
  <c r="M192" i="43"/>
  <c r="M193" i="43"/>
  <c r="M194" i="43"/>
  <c r="M195" i="43"/>
  <c r="AN19" i="49"/>
  <c r="AN19" i="50"/>
  <c r="AN17" i="49"/>
  <c r="AN17" i="50"/>
  <c r="AM17" i="49"/>
  <c r="AM17" i="50"/>
  <c r="M166" i="43"/>
  <c r="AL21" i="49" s="1"/>
  <c r="M174" i="43"/>
  <c r="AL21" i="50" s="1"/>
  <c r="M182" i="43"/>
  <c r="AL19" i="49"/>
  <c r="AL19" i="50"/>
  <c r="M185" i="44"/>
  <c r="M186" i="44"/>
  <c r="M187" i="44"/>
  <c r="M188" i="44"/>
  <c r="M262" i="45"/>
  <c r="AN49" i="49" s="1"/>
  <c r="M270" i="45"/>
  <c r="AN37" i="50" s="1"/>
  <c r="M278" i="45"/>
  <c r="AN37" i="51" s="1"/>
  <c r="M197" i="45"/>
  <c r="M182" i="45"/>
  <c r="AN47" i="49" s="1"/>
  <c r="M198" i="45"/>
  <c r="M190" i="45"/>
  <c r="AN35" i="50" s="1"/>
  <c r="M181" i="45"/>
  <c r="AM47" i="49" s="1"/>
  <c r="M189" i="45"/>
  <c r="AM35" i="50" s="1"/>
  <c r="M342" i="45"/>
  <c r="AN51" i="49" s="1"/>
  <c r="M350" i="45"/>
  <c r="AN39" i="50" s="1"/>
  <c r="M358" i="45"/>
  <c r="AN39" i="51" s="1"/>
  <c r="AN33" i="51"/>
  <c r="AM33" i="51"/>
  <c r="M62" i="46"/>
  <c r="AM43" i="49" s="1"/>
  <c r="M70" i="46"/>
  <c r="AM31" i="50" s="1"/>
  <c r="M78" i="46"/>
  <c r="AM31" i="51" s="1"/>
  <c r="M115" i="8"/>
  <c r="AN11" i="49" s="1"/>
  <c r="M123" i="8"/>
  <c r="AN11" i="50" s="1"/>
  <c r="M113" i="8"/>
  <c r="AL11" i="49" s="1"/>
  <c r="M121" i="8"/>
  <c r="AL11" i="50" s="1"/>
  <c r="F59" i="47"/>
  <c r="E5" i="51" s="1"/>
  <c r="K71" i="46"/>
  <c r="AD31" i="50" s="1"/>
  <c r="K63" i="46"/>
  <c r="AD43" i="49" s="1"/>
  <c r="K79" i="46"/>
  <c r="AD31" i="51" s="1"/>
  <c r="H63" i="46"/>
  <c r="O43" i="49" s="1"/>
  <c r="H71" i="46"/>
  <c r="O31" i="50" s="1"/>
  <c r="H79" i="46"/>
  <c r="O31" i="51" s="1"/>
  <c r="G63" i="46"/>
  <c r="J43" i="49" s="1"/>
  <c r="G79" i="46"/>
  <c r="J31" i="51" s="1"/>
  <c r="G71" i="46"/>
  <c r="J31" i="50" s="1"/>
  <c r="AD19" i="49"/>
  <c r="AD19" i="50"/>
  <c r="AD17" i="49"/>
  <c r="AD17" i="50"/>
  <c r="AC17" i="49"/>
  <c r="AC17" i="50"/>
  <c r="N270" i="45"/>
  <c r="AS37" i="50" s="1"/>
  <c r="N262" i="45"/>
  <c r="AS49" i="49" s="1"/>
  <c r="N278" i="45"/>
  <c r="AS37" i="51" s="1"/>
  <c r="N182" i="45"/>
  <c r="N198" i="45"/>
  <c r="N190" i="45"/>
  <c r="N181" i="45"/>
  <c r="AR47" i="49" s="1"/>
  <c r="N189" i="45"/>
  <c r="AR35" i="50" s="1"/>
  <c r="N197" i="45"/>
  <c r="N350" i="45"/>
  <c r="AS39" i="50" s="1"/>
  <c r="N342" i="45"/>
  <c r="AS51" i="49" s="1"/>
  <c r="N358" i="45"/>
  <c r="AS39" i="51" s="1"/>
  <c r="AS33" i="51"/>
  <c r="AR33" i="51"/>
  <c r="M28" i="44"/>
  <c r="AL23" i="50" s="1"/>
  <c r="M20" i="44"/>
  <c r="AL23" i="49" s="1"/>
  <c r="I28" i="44"/>
  <c r="R23" i="50" s="1"/>
  <c r="K28" i="44"/>
  <c r="AB23" i="50" s="1"/>
  <c r="K20" i="44"/>
  <c r="I20" i="44"/>
  <c r="R23" i="49" s="1"/>
  <c r="L110" i="44"/>
  <c r="AG27" i="49" s="1"/>
  <c r="L126" i="44"/>
  <c r="AG27" i="51" s="1"/>
  <c r="L118" i="44"/>
  <c r="AG27" i="50" s="1"/>
  <c r="M110" i="44"/>
  <c r="AL27" i="49" s="1"/>
  <c r="M118" i="44"/>
  <c r="AL27" i="50" s="1"/>
  <c r="M126" i="44"/>
  <c r="K112" i="44"/>
  <c r="AD27" i="49" s="1"/>
  <c r="K128" i="44"/>
  <c r="K120" i="44"/>
  <c r="AD27" i="50" s="1"/>
  <c r="N160" i="44"/>
  <c r="N168" i="44"/>
  <c r="N176" i="44"/>
  <c r="K161" i="44"/>
  <c r="AD29" i="49" s="1"/>
  <c r="K177" i="44"/>
  <c r="AD29" i="51" s="1"/>
  <c r="K169" i="44"/>
  <c r="AD29" i="50" s="1"/>
  <c r="J161" i="44"/>
  <c r="Y29" i="49" s="1"/>
  <c r="J169" i="44"/>
  <c r="Y29" i="50" s="1"/>
  <c r="J177" i="44"/>
  <c r="Y29" i="51" s="1"/>
  <c r="M21" i="44"/>
  <c r="AM23" i="49" s="1"/>
  <c r="M29" i="44"/>
  <c r="AM23" i="50" s="1"/>
  <c r="K22" i="44"/>
  <c r="AD23" i="49" s="1"/>
  <c r="K30" i="44"/>
  <c r="AD23" i="50" s="1"/>
  <c r="I22" i="44"/>
  <c r="I30" i="44"/>
  <c r="H169" i="44"/>
  <c r="O29" i="50" s="1"/>
  <c r="H161" i="44"/>
  <c r="O29" i="49" s="1"/>
  <c r="H177" i="44"/>
  <c r="O29" i="51" s="1"/>
  <c r="L192" i="43"/>
  <c r="L193" i="43"/>
  <c r="L194" i="43"/>
  <c r="L195" i="43"/>
  <c r="X37" i="49"/>
  <c r="L174" i="43"/>
  <c r="AG21" i="50" s="1"/>
  <c r="L166" i="43"/>
  <c r="AG21" i="49" s="1"/>
  <c r="L182" i="43"/>
  <c r="AG19" i="49"/>
  <c r="AG19" i="50"/>
  <c r="AL15" i="49"/>
  <c r="I67" i="8"/>
  <c r="S9" i="49" s="1"/>
  <c r="I75" i="8"/>
  <c r="S9" i="50" s="1"/>
  <c r="AN33" i="49"/>
  <c r="T33" i="49"/>
  <c r="S33" i="49"/>
  <c r="N33" i="49"/>
  <c r="I33" i="49"/>
  <c r="AC33" i="49"/>
  <c r="AR33" i="49"/>
  <c r="X33" i="49"/>
  <c r="M33" i="49"/>
  <c r="H33" i="49"/>
  <c r="L114" i="48"/>
  <c r="AG39" i="49" s="1"/>
  <c r="AC33" i="51"/>
  <c r="K342" i="45"/>
  <c r="AD51" i="49" s="1"/>
  <c r="K350" i="45"/>
  <c r="AD39" i="50" s="1"/>
  <c r="K358" i="45"/>
  <c r="AD39" i="51" s="1"/>
  <c r="AD33" i="51"/>
  <c r="I138" i="48"/>
  <c r="T41" i="49" s="1"/>
  <c r="H68" i="48"/>
  <c r="N35" i="49" s="1"/>
  <c r="G68" i="48"/>
  <c r="I35" i="49" s="1"/>
  <c r="K175" i="8"/>
  <c r="AC13" i="50" s="1"/>
  <c r="K167" i="8"/>
  <c r="AC13" i="49" s="1"/>
  <c r="O181" i="45"/>
  <c r="AW47" i="49" s="1"/>
  <c r="O197" i="45"/>
  <c r="O189" i="45"/>
  <c r="AW35" i="50" s="1"/>
  <c r="G114" i="8"/>
  <c r="I11" i="49" s="1"/>
  <c r="G122" i="8"/>
  <c r="I11" i="50" s="1"/>
  <c r="L161" i="44"/>
  <c r="L169" i="44"/>
  <c r="AI29" i="50" s="1"/>
  <c r="L177" i="44"/>
  <c r="AI29" i="51" s="1"/>
  <c r="N161" i="44"/>
  <c r="N177" i="44"/>
  <c r="N169" i="44"/>
  <c r="M161" i="44"/>
  <c r="M169" i="44"/>
  <c r="AN29" i="50" s="1"/>
  <c r="M177" i="44"/>
  <c r="AN29" i="51" s="1"/>
  <c r="I162" i="44"/>
  <c r="U29" i="49" s="1"/>
  <c r="I178" i="44"/>
  <c r="U29" i="51" s="1"/>
  <c r="I170" i="44"/>
  <c r="U29" i="50" s="1"/>
  <c r="G161" i="44"/>
  <c r="J29" i="49" s="1"/>
  <c r="G169" i="44"/>
  <c r="J29" i="50" s="1"/>
  <c r="G177" i="44"/>
  <c r="J29" i="51" s="1"/>
  <c r="I159" i="44"/>
  <c r="R29" i="49" s="1"/>
  <c r="I175" i="44"/>
  <c r="R29" i="51" s="1"/>
  <c r="I167" i="44"/>
  <c r="R29" i="50" s="1"/>
  <c r="M160" i="44"/>
  <c r="AM29" i="49" s="1"/>
  <c r="M168" i="44"/>
  <c r="AM29" i="50" s="1"/>
  <c r="M176" i="44"/>
  <c r="AM29" i="51" s="1"/>
  <c r="K168" i="44"/>
  <c r="AC29" i="50" s="1"/>
  <c r="K160" i="44"/>
  <c r="AC29" i="49" s="1"/>
  <c r="K176" i="44"/>
  <c r="J160" i="44"/>
  <c r="X29" i="49" s="1"/>
  <c r="J168" i="44"/>
  <c r="X29" i="50" s="1"/>
  <c r="J176" i="44"/>
  <c r="X29" i="51" s="1"/>
  <c r="I168" i="44"/>
  <c r="S29" i="50" s="1"/>
  <c r="I160" i="44"/>
  <c r="S29" i="49" s="1"/>
  <c r="I176" i="44"/>
  <c r="S29" i="51" s="1"/>
  <c r="N112" i="44"/>
  <c r="N120" i="44"/>
  <c r="N128" i="44"/>
  <c r="M119" i="44"/>
  <c r="M111" i="44"/>
  <c r="AM27" i="49" s="1"/>
  <c r="M127" i="44"/>
  <c r="AM27" i="51" s="1"/>
  <c r="L111" i="44"/>
  <c r="AH27" i="49" s="1"/>
  <c r="L119" i="44"/>
  <c r="AH27" i="50" s="1"/>
  <c r="L127" i="44"/>
  <c r="AH27" i="51" s="1"/>
  <c r="J119" i="44"/>
  <c r="X27" i="50" s="1"/>
  <c r="J111" i="44"/>
  <c r="X27" i="49" s="1"/>
  <c r="J127" i="44"/>
  <c r="J210" i="44" s="1"/>
  <c r="I110" i="44"/>
  <c r="R27" i="49" s="1"/>
  <c r="I118" i="44"/>
  <c r="R27" i="50" s="1"/>
  <c r="I126" i="44"/>
  <c r="N119" i="44"/>
  <c r="N111" i="44"/>
  <c r="N127" i="44"/>
  <c r="M112" i="44"/>
  <c r="AN27" i="49" s="1"/>
  <c r="M120" i="44"/>
  <c r="AN27" i="50" s="1"/>
  <c r="M128" i="44"/>
  <c r="AN27" i="51" s="1"/>
  <c r="I111" i="44"/>
  <c r="S27" i="49" s="1"/>
  <c r="I127" i="44"/>
  <c r="I119" i="44"/>
  <c r="S27" i="50" s="1"/>
  <c r="K111" i="44"/>
  <c r="AC27" i="49" s="1"/>
  <c r="K119" i="44"/>
  <c r="AC27" i="50" s="1"/>
  <c r="K127" i="44"/>
  <c r="J120" i="44"/>
  <c r="J112" i="44"/>
  <c r="Y27" i="49" s="1"/>
  <c r="J128" i="44"/>
  <c r="L65" i="44"/>
  <c r="AI25" i="49" s="1"/>
  <c r="L81" i="44"/>
  <c r="L73" i="44"/>
  <c r="AI25" i="50" s="1"/>
  <c r="M64" i="44"/>
  <c r="AM25" i="49" s="1"/>
  <c r="M72" i="44"/>
  <c r="AM25" i="50" s="1"/>
  <c r="M80" i="44"/>
  <c r="I64" i="44"/>
  <c r="S25" i="49" s="1"/>
  <c r="I80" i="44"/>
  <c r="I72" i="44"/>
  <c r="S25" i="50" s="1"/>
  <c r="J65" i="44"/>
  <c r="J73" i="44"/>
  <c r="Y25" i="50" s="1"/>
  <c r="J81" i="44"/>
  <c r="Y25" i="51" s="1"/>
  <c r="K73" i="44"/>
  <c r="AD25" i="50" s="1"/>
  <c r="K65" i="44"/>
  <c r="K81" i="44"/>
  <c r="AD25" i="51" s="1"/>
  <c r="I63" i="44"/>
  <c r="R25" i="49" s="1"/>
  <c r="I71" i="44"/>
  <c r="R25" i="50" s="1"/>
  <c r="I79" i="44"/>
  <c r="M65" i="44"/>
  <c r="AN25" i="49" s="1"/>
  <c r="M81" i="44"/>
  <c r="M73" i="44"/>
  <c r="AN25" i="50" s="1"/>
  <c r="L64" i="44"/>
  <c r="AH25" i="49" s="1"/>
  <c r="L72" i="44"/>
  <c r="AH25" i="50" s="1"/>
  <c r="L80" i="44"/>
  <c r="N65" i="44"/>
  <c r="N81" i="44"/>
  <c r="N73" i="44"/>
  <c r="J21" i="44"/>
  <c r="X23" i="49" s="1"/>
  <c r="J29" i="44"/>
  <c r="X23" i="50" s="1"/>
  <c r="H21" i="44"/>
  <c r="N23" i="49" s="1"/>
  <c r="H29" i="44"/>
  <c r="N23" i="50" s="1"/>
  <c r="G21" i="44"/>
  <c r="I23" i="49" s="1"/>
  <c r="G29" i="44"/>
  <c r="I23" i="50" s="1"/>
  <c r="H65" i="44"/>
  <c r="O25" i="49" s="1"/>
  <c r="H73" i="44"/>
  <c r="H81" i="44"/>
  <c r="O25" i="51" s="1"/>
  <c r="G73" i="44"/>
  <c r="G65" i="44"/>
  <c r="J25" i="49" s="1"/>
  <c r="G81" i="44"/>
  <c r="J25" i="51" s="1"/>
  <c r="N17" i="50"/>
  <c r="N17" i="49"/>
  <c r="I17" i="49"/>
  <c r="I17" i="50"/>
  <c r="H192" i="43"/>
  <c r="H193" i="43"/>
  <c r="H194" i="43"/>
  <c r="H195" i="43"/>
  <c r="H203" i="43"/>
  <c r="H211" i="43"/>
  <c r="O17" i="50"/>
  <c r="O17" i="49"/>
  <c r="G192" i="43"/>
  <c r="G193" i="43"/>
  <c r="G194" i="43"/>
  <c r="G195" i="43"/>
  <c r="J17" i="49"/>
  <c r="J17" i="50"/>
  <c r="N15" i="49"/>
  <c r="N15" i="50"/>
  <c r="L263" i="45"/>
  <c r="AJ49" i="49" s="1"/>
  <c r="L271" i="45"/>
  <c r="AJ37" i="50" s="1"/>
  <c r="L279" i="45"/>
  <c r="AJ37" i="51" s="1"/>
  <c r="K271" i="45"/>
  <c r="AE37" i="50" s="1"/>
  <c r="K263" i="45"/>
  <c r="AE49" i="49" s="1"/>
  <c r="K279" i="45"/>
  <c r="AE37" i="51" s="1"/>
  <c r="M263" i="45"/>
  <c r="AO49" i="49" s="1"/>
  <c r="M271" i="45"/>
  <c r="AO37" i="50" s="1"/>
  <c r="M279" i="45"/>
  <c r="AO37" i="51" s="1"/>
  <c r="M343" i="45"/>
  <c r="AO51" i="49" s="1"/>
  <c r="M359" i="45"/>
  <c r="AO39" i="51" s="1"/>
  <c r="M351" i="45"/>
  <c r="AO39" i="50" s="1"/>
  <c r="K343" i="45"/>
  <c r="AE51" i="49" s="1"/>
  <c r="K351" i="45"/>
  <c r="AE39" i="50" s="1"/>
  <c r="K359" i="45"/>
  <c r="AE39" i="51" s="1"/>
  <c r="L183" i="45"/>
  <c r="L191" i="45"/>
  <c r="L199" i="45"/>
  <c r="H62" i="46"/>
  <c r="N43" i="49" s="1"/>
  <c r="H70" i="46"/>
  <c r="N31" i="50" s="1"/>
  <c r="H78" i="46"/>
  <c r="N31" i="51" s="1"/>
  <c r="G70" i="46"/>
  <c r="I31" i="50" s="1"/>
  <c r="G62" i="46"/>
  <c r="I43" i="49" s="1"/>
  <c r="G78" i="46"/>
  <c r="I31" i="51" s="1"/>
  <c r="H112" i="44"/>
  <c r="O27" i="49" s="1"/>
  <c r="H120" i="44"/>
  <c r="O27" i="50" s="1"/>
  <c r="H128" i="44"/>
  <c r="G112" i="44"/>
  <c r="G128" i="44"/>
  <c r="G120" i="44"/>
  <c r="J27" i="50" s="1"/>
  <c r="H111" i="44"/>
  <c r="N27" i="49" s="1"/>
  <c r="H119" i="44"/>
  <c r="N27" i="50" s="1"/>
  <c r="H127" i="44"/>
  <c r="G111" i="44"/>
  <c r="I27" i="49" s="1"/>
  <c r="G127" i="44"/>
  <c r="G119" i="44"/>
  <c r="I27" i="50" s="1"/>
  <c r="H168" i="44"/>
  <c r="N29" i="50" s="1"/>
  <c r="H176" i="44"/>
  <c r="H160" i="44"/>
  <c r="N29" i="49" s="1"/>
  <c r="G168" i="44"/>
  <c r="I29" i="50" s="1"/>
  <c r="G160" i="44"/>
  <c r="I29" i="49" s="1"/>
  <c r="G176" i="44"/>
  <c r="O19" i="49"/>
  <c r="O19" i="50"/>
  <c r="J19" i="49"/>
  <c r="J19" i="50"/>
  <c r="J20" i="51"/>
  <c r="L69" i="48"/>
  <c r="AI35" i="49" s="1"/>
  <c r="R33" i="49"/>
  <c r="H137" i="48"/>
  <c r="N41" i="49" s="1"/>
  <c r="H166" i="43"/>
  <c r="M21" i="49" s="1"/>
  <c r="H174" i="43"/>
  <c r="M21" i="50" s="1"/>
  <c r="H182" i="43"/>
  <c r="G174" i="43"/>
  <c r="H21" i="50" s="1"/>
  <c r="G166" i="43"/>
  <c r="H21" i="49" s="1"/>
  <c r="G182" i="43"/>
  <c r="G115" i="8"/>
  <c r="J11" i="49" s="1"/>
  <c r="G123" i="8"/>
  <c r="J11" i="50" s="1"/>
  <c r="H67" i="48"/>
  <c r="M35" i="49" s="1"/>
  <c r="G67" i="48"/>
  <c r="H35" i="49" s="1"/>
  <c r="I62" i="46"/>
  <c r="S43" i="49" s="1"/>
  <c r="I70" i="46"/>
  <c r="S31" i="50" s="1"/>
  <c r="I78" i="46"/>
  <c r="S31" i="51" s="1"/>
  <c r="I63" i="46"/>
  <c r="T43" i="49" s="1"/>
  <c r="I79" i="46"/>
  <c r="T31" i="51" s="1"/>
  <c r="I71" i="46"/>
  <c r="T31" i="50" s="1"/>
  <c r="I190" i="45"/>
  <c r="T35" i="50" s="1"/>
  <c r="I182" i="45"/>
  <c r="T47" i="49" s="1"/>
  <c r="I198" i="45"/>
  <c r="T35" i="51" s="1"/>
  <c r="I351" i="45"/>
  <c r="U39" i="50" s="1"/>
  <c r="I343" i="45"/>
  <c r="U51" i="49" s="1"/>
  <c r="I359" i="45"/>
  <c r="U39" i="51" s="1"/>
  <c r="AR37" i="49"/>
  <c r="AS33" i="49"/>
  <c r="M166" i="8"/>
  <c r="AL13" i="49" s="1"/>
  <c r="M174" i="8"/>
  <c r="AL13" i="50" s="1"/>
  <c r="M182" i="8"/>
  <c r="K166" i="8"/>
  <c r="AB13" i="49" s="1"/>
  <c r="K182" i="8"/>
  <c r="K174" i="8"/>
  <c r="AB13" i="50" s="1"/>
  <c r="I166" i="8"/>
  <c r="R13" i="49" s="1"/>
  <c r="I174" i="8"/>
  <c r="R13" i="50" s="1"/>
  <c r="I182" i="8"/>
  <c r="H183" i="8"/>
  <c r="G175" i="8"/>
  <c r="I13" i="50" s="1"/>
  <c r="G167" i="8"/>
  <c r="I13" i="49" s="1"/>
  <c r="G183" i="8"/>
  <c r="K57" i="47"/>
  <c r="AB5" i="51" s="1"/>
  <c r="L52" i="47"/>
  <c r="AJ5" i="50" s="1"/>
  <c r="L44" i="47"/>
  <c r="AJ5" i="49" s="1"/>
  <c r="L60" i="47"/>
  <c r="AJ5" i="51" s="1"/>
  <c r="M41" i="47"/>
  <c r="AL5" i="49" s="1"/>
  <c r="M49" i="47"/>
  <c r="AL5" i="50" s="1"/>
  <c r="M57" i="47"/>
  <c r="AL5" i="51" s="1"/>
  <c r="K49" i="47"/>
  <c r="AB5" i="50" s="1"/>
  <c r="K41" i="47"/>
  <c r="AB5" i="49" s="1"/>
  <c r="G44" i="47"/>
  <c r="K5" i="49" s="1"/>
  <c r="G52" i="47"/>
  <c r="K5" i="50" s="1"/>
  <c r="G60" i="47"/>
  <c r="K5" i="51" s="1"/>
  <c r="F51" i="47"/>
  <c r="E5" i="50" s="1"/>
  <c r="F43" i="47"/>
  <c r="M114" i="48"/>
  <c r="AL39" i="49" s="1"/>
  <c r="J115" i="48"/>
  <c r="X39" i="49" s="1"/>
  <c r="H114" i="48"/>
  <c r="M39" i="49" s="1"/>
  <c r="G114" i="48"/>
  <c r="H39" i="49" s="1"/>
  <c r="N21" i="44"/>
  <c r="N29" i="44"/>
  <c r="AQ37" i="49"/>
  <c r="N68" i="48"/>
  <c r="AR35" i="49" s="1"/>
  <c r="AT33" i="49"/>
  <c r="N116" i="48"/>
  <c r="AS39" i="49" s="1"/>
  <c r="N69" i="48"/>
  <c r="AS35" i="49" s="1"/>
  <c r="N139" i="48"/>
  <c r="AT41" i="49" s="1"/>
  <c r="G43" i="47"/>
  <c r="J5" i="49" s="1"/>
  <c r="G51" i="47"/>
  <c r="J5" i="50" s="1"/>
  <c r="G59" i="47"/>
  <c r="J5" i="51" s="1"/>
  <c r="L59" i="47"/>
  <c r="AI5" i="51" s="1"/>
  <c r="Y33" i="49"/>
  <c r="J68" i="48"/>
  <c r="X35" i="49" s="1"/>
  <c r="I116" i="48"/>
  <c r="T39" i="49" s="1"/>
  <c r="W37" i="49"/>
  <c r="I68" i="48"/>
  <c r="S35" i="49" s="1"/>
  <c r="J138" i="48"/>
  <c r="Y41" i="49" s="1"/>
  <c r="J67" i="48"/>
  <c r="W35" i="49" s="1"/>
  <c r="F49" i="47"/>
  <c r="C5" i="50" s="1"/>
  <c r="F41" i="47"/>
  <c r="F57" i="47"/>
  <c r="C5" i="51" s="1"/>
  <c r="AM33" i="49"/>
  <c r="M116" i="48"/>
  <c r="AN39" i="49" s="1"/>
  <c r="M138" i="48"/>
  <c r="AN41" i="49" s="1"/>
  <c r="AL37" i="49"/>
  <c r="M68" i="48"/>
  <c r="AM35" i="49" s="1"/>
  <c r="M25" i="8"/>
  <c r="M33" i="8"/>
  <c r="AD33" i="49"/>
  <c r="K138" i="48"/>
  <c r="AD41" i="49" s="1"/>
  <c r="AC37" i="49"/>
  <c r="K115" i="48"/>
  <c r="AC39" i="49" s="1"/>
  <c r="K68" i="48"/>
  <c r="AC35" i="49" s="1"/>
  <c r="K44" i="47"/>
  <c r="AE5" i="49" s="1"/>
  <c r="K52" i="47"/>
  <c r="AE5" i="50" s="1"/>
  <c r="K60" i="47"/>
  <c r="AE5" i="51" s="1"/>
  <c r="L184" i="8"/>
  <c r="L68" i="8"/>
  <c r="AI9" i="49" s="1"/>
  <c r="L66" i="8"/>
  <c r="AG9" i="49" s="1"/>
  <c r="L74" i="8"/>
  <c r="AG9" i="50" s="1"/>
  <c r="L166" i="8"/>
  <c r="AG13" i="49" s="1"/>
  <c r="L174" i="8"/>
  <c r="AG13" i="50" s="1"/>
  <c r="L182" i="8"/>
  <c r="L113" i="8"/>
  <c r="AG11" i="49" s="1"/>
  <c r="L121" i="8"/>
  <c r="AG11" i="50" s="1"/>
  <c r="K59" i="47"/>
  <c r="AD5" i="51" s="1"/>
  <c r="L76" i="8"/>
  <c r="AI9" i="50" s="1"/>
  <c r="L175" i="8"/>
  <c r="AH13" i="50" s="1"/>
  <c r="L167" i="8"/>
  <c r="AH13" i="49" s="1"/>
  <c r="L183" i="8"/>
  <c r="L25" i="8"/>
  <c r="L33" i="8"/>
  <c r="L63" i="46"/>
  <c r="AI43" i="49" s="1"/>
  <c r="L71" i="46"/>
  <c r="AI31" i="50" s="1"/>
  <c r="L79" i="46"/>
  <c r="AI31" i="51" s="1"/>
  <c r="X5" i="46"/>
  <c r="W5" i="46"/>
  <c r="L70" i="46"/>
  <c r="AH31" i="50" s="1"/>
  <c r="L62" i="46"/>
  <c r="AH43" i="49" s="1"/>
  <c r="L78" i="46"/>
  <c r="AH31" i="51" s="1"/>
  <c r="L70" i="48"/>
  <c r="AJ35" i="49" s="1"/>
  <c r="L136" i="48"/>
  <c r="AG41" i="49" s="1"/>
  <c r="AH33" i="49"/>
  <c r="L68" i="48"/>
  <c r="AH35" i="49" s="1"/>
  <c r="L116" i="48"/>
  <c r="AI39" i="49" s="1"/>
  <c r="AI37" i="49"/>
  <c r="L67" i="48"/>
  <c r="AG35" i="49" s="1"/>
  <c r="L343" i="45"/>
  <c r="AJ51" i="49" s="1"/>
  <c r="L351" i="45"/>
  <c r="AJ39" i="50" s="1"/>
  <c r="L359" i="45"/>
  <c r="AG33" i="51"/>
  <c r="AH45" i="49"/>
  <c r="AH33" i="50"/>
  <c r="AH33" i="51"/>
  <c r="L160" i="44"/>
  <c r="AH29" i="49" s="1"/>
  <c r="L168" i="44"/>
  <c r="AH29" i="50" s="1"/>
  <c r="L176" i="44"/>
  <c r="L162" i="44"/>
  <c r="AJ29" i="49" s="1"/>
  <c r="L178" i="44"/>
  <c r="AJ29" i="51" s="1"/>
  <c r="L170" i="44"/>
  <c r="L112" i="44"/>
  <c r="AI27" i="49" s="1"/>
  <c r="L120" i="44"/>
  <c r="AI27" i="50" s="1"/>
  <c r="L128" i="44"/>
  <c r="AI27" i="51" s="1"/>
  <c r="L159" i="44"/>
  <c r="AG29" i="49" s="1"/>
  <c r="L167" i="44"/>
  <c r="AG29" i="50" s="1"/>
  <c r="L175" i="44"/>
  <c r="AG29" i="51" s="1"/>
  <c r="L63" i="44"/>
  <c r="AG25" i="49" s="1"/>
  <c r="L71" i="44"/>
  <c r="AG25" i="50" s="1"/>
  <c r="L79" i="44"/>
  <c r="L28" i="44"/>
  <c r="AG23" i="50" s="1"/>
  <c r="L20" i="44"/>
  <c r="AG23" i="49" s="1"/>
  <c r="AJ17" i="49"/>
  <c r="AJ17" i="50"/>
  <c r="AJ19" i="49"/>
  <c r="AJ19" i="50"/>
  <c r="AI19" i="49"/>
  <c r="AI19" i="50"/>
  <c r="AH17" i="49"/>
  <c r="AH17" i="50"/>
  <c r="K168" i="43"/>
  <c r="AD21" i="49" s="1"/>
  <c r="K176" i="43"/>
  <c r="AD21" i="50" s="1"/>
  <c r="K184" i="43"/>
  <c r="K137" i="48"/>
  <c r="AC41" i="49" s="1"/>
  <c r="J137" i="48"/>
  <c r="X41" i="49" s="1"/>
  <c r="L137" i="48"/>
  <c r="AH41" i="49" s="1"/>
  <c r="N137" i="48"/>
  <c r="AR41" i="49" s="1"/>
  <c r="I136" i="48"/>
  <c r="R41" i="49" s="1"/>
  <c r="M137" i="48"/>
  <c r="AM41" i="49" s="1"/>
  <c r="H136" i="48"/>
  <c r="M41" i="49" s="1"/>
  <c r="N115" i="48"/>
  <c r="AR39" i="49" s="1"/>
  <c r="M115" i="48"/>
  <c r="AM39" i="49" s="1"/>
  <c r="L115" i="48"/>
  <c r="AH39" i="49" s="1"/>
  <c r="K116" i="48"/>
  <c r="AD39" i="49" s="1"/>
  <c r="J116" i="48"/>
  <c r="Y39" i="49" s="1"/>
  <c r="I114" i="48"/>
  <c r="R39" i="49" s="1"/>
  <c r="H115" i="48"/>
  <c r="N39" i="49" s="1"/>
  <c r="G115" i="48"/>
  <c r="I39" i="49" s="1"/>
  <c r="J22" i="48"/>
  <c r="Y31" i="49" s="1"/>
  <c r="M21" i="48"/>
  <c r="L21" i="48"/>
  <c r="K21" i="48"/>
  <c r="I20" i="48"/>
  <c r="H21" i="48"/>
  <c r="G21" i="48"/>
  <c r="N21" i="48"/>
  <c r="M22" i="48"/>
  <c r="AN31" i="49" s="1"/>
  <c r="L22" i="48"/>
  <c r="AI31" i="49" s="1"/>
  <c r="K22" i="48"/>
  <c r="AD31" i="49" s="1"/>
  <c r="J21" i="48"/>
  <c r="I22" i="48"/>
  <c r="T31" i="49" s="1"/>
  <c r="H22" i="48"/>
  <c r="O31" i="49" s="1"/>
  <c r="G22" i="48"/>
  <c r="J31" i="49" s="1"/>
  <c r="N175" i="43"/>
  <c r="AR21" i="50" s="1"/>
  <c r="N167" i="43"/>
  <c r="AR21" i="49" s="1"/>
  <c r="N183" i="43"/>
  <c r="AR21" i="51" s="1"/>
  <c r="M167" i="43"/>
  <c r="AM21" i="49" s="1"/>
  <c r="M175" i="43"/>
  <c r="AM21" i="50" s="1"/>
  <c r="M183" i="43"/>
  <c r="L175" i="43"/>
  <c r="AH21" i="50" s="1"/>
  <c r="L167" i="43"/>
  <c r="AH21" i="49" s="1"/>
  <c r="L183" i="43"/>
  <c r="K175" i="43"/>
  <c r="AC21" i="50" s="1"/>
  <c r="K183" i="43"/>
  <c r="K167" i="43"/>
  <c r="AC21" i="49" s="1"/>
  <c r="J175" i="43"/>
  <c r="X21" i="50" s="1"/>
  <c r="J167" i="43"/>
  <c r="X21" i="49" s="1"/>
  <c r="J183" i="43"/>
  <c r="I167" i="43"/>
  <c r="S21" i="49" s="1"/>
  <c r="I175" i="43"/>
  <c r="S21" i="50" s="1"/>
  <c r="I183" i="43"/>
  <c r="H167" i="43"/>
  <c r="N21" i="49" s="1"/>
  <c r="H183" i="43"/>
  <c r="H175" i="43"/>
  <c r="N21" i="50" s="1"/>
  <c r="G167" i="43"/>
  <c r="I21" i="49" s="1"/>
  <c r="G175" i="43"/>
  <c r="I21" i="50" s="1"/>
  <c r="G183" i="43"/>
  <c r="X15" i="49"/>
  <c r="X15" i="50"/>
  <c r="O208" i="43"/>
  <c r="AM15" i="50"/>
  <c r="AM15" i="49"/>
  <c r="AI15" i="49"/>
  <c r="AI15" i="50"/>
  <c r="AC15" i="50"/>
  <c r="AC15" i="49"/>
  <c r="AR15" i="49"/>
  <c r="AR15" i="50"/>
  <c r="I15" i="49"/>
  <c r="I15" i="50"/>
  <c r="AG37" i="49"/>
  <c r="M60" i="47"/>
  <c r="AO5" i="51" s="1"/>
  <c r="S37" i="49"/>
  <c r="M37" i="49"/>
  <c r="I68" i="8"/>
  <c r="T9" i="49" s="1"/>
  <c r="G75" i="8"/>
  <c r="I9" i="50" s="1"/>
  <c r="K75" i="8"/>
  <c r="AC9" i="50" s="1"/>
  <c r="H37" i="49"/>
  <c r="G58" i="47"/>
  <c r="I5" i="51" s="1"/>
  <c r="N59" i="47"/>
  <c r="AS5" i="51" s="1"/>
  <c r="G67" i="8"/>
  <c r="I9" i="49" s="1"/>
  <c r="K67" i="8"/>
  <c r="AC9" i="49" s="1"/>
  <c r="I76" i="8"/>
  <c r="T9" i="50" s="1"/>
  <c r="I58" i="47"/>
  <c r="S5" i="51" s="1"/>
  <c r="L57" i="47"/>
  <c r="AG5" i="51" s="1"/>
  <c r="L198" i="45"/>
  <c r="H67" i="8"/>
  <c r="N9" i="49" s="1"/>
  <c r="J67" i="8"/>
  <c r="X9" i="49" s="1"/>
  <c r="L67" i="8"/>
  <c r="AH9" i="49" s="1"/>
  <c r="H75" i="8"/>
  <c r="N9" i="50" s="1"/>
  <c r="J75" i="8"/>
  <c r="X9" i="50" s="1"/>
  <c r="L75" i="8"/>
  <c r="AH9" i="50" s="1"/>
  <c r="AS19" i="49"/>
  <c r="AS19" i="50"/>
  <c r="AM19" i="49"/>
  <c r="AM19" i="50"/>
  <c r="AH19" i="49"/>
  <c r="AH19" i="50"/>
  <c r="AC19" i="49"/>
  <c r="AC19" i="50"/>
  <c r="X19" i="49"/>
  <c r="X19" i="50"/>
  <c r="S19" i="49"/>
  <c r="S19" i="50"/>
  <c r="I19" i="49"/>
  <c r="I19" i="50"/>
  <c r="M114" i="8"/>
  <c r="AM11" i="49" s="1"/>
  <c r="M122" i="8"/>
  <c r="AM11" i="50" s="1"/>
  <c r="L114" i="8"/>
  <c r="AH11" i="49" s="1"/>
  <c r="L122" i="8"/>
  <c r="AH11" i="50" s="1"/>
  <c r="K114" i="8"/>
  <c r="AC11" i="49" s="1"/>
  <c r="K122" i="8"/>
  <c r="AC11" i="50" s="1"/>
  <c r="M167" i="8"/>
  <c r="AM13" i="49" s="1"/>
  <c r="M175" i="8"/>
  <c r="AM13" i="50" s="1"/>
  <c r="M183" i="8"/>
  <c r="L168" i="8"/>
  <c r="AI13" i="49" s="1"/>
  <c r="L176" i="8"/>
  <c r="AI13" i="50" s="1"/>
  <c r="J183" i="8"/>
  <c r="N168" i="43"/>
  <c r="AS21" i="49" s="1"/>
  <c r="N176" i="43"/>
  <c r="AS21" i="50" s="1"/>
  <c r="N184" i="43"/>
  <c r="AS21" i="51" s="1"/>
  <c r="M168" i="43"/>
  <c r="AN21" i="49" s="1"/>
  <c r="M176" i="43"/>
  <c r="AN21" i="50" s="1"/>
  <c r="M184" i="43"/>
  <c r="L168" i="43"/>
  <c r="AI21" i="49" s="1"/>
  <c r="L176" i="43"/>
  <c r="AI21" i="50" s="1"/>
  <c r="L184" i="43"/>
  <c r="J168" i="43"/>
  <c r="Y21" i="49" s="1"/>
  <c r="J176" i="43"/>
  <c r="Y21" i="50" s="1"/>
  <c r="J184" i="43"/>
  <c r="H168" i="43"/>
  <c r="O21" i="49" s="1"/>
  <c r="H176" i="43"/>
  <c r="O21" i="50" s="1"/>
  <c r="H184" i="43"/>
  <c r="G168" i="43"/>
  <c r="J21" i="49" s="1"/>
  <c r="G176" i="43"/>
  <c r="J21" i="50" s="1"/>
  <c r="P31" i="50"/>
  <c r="F31" i="50"/>
  <c r="P31" i="51"/>
  <c r="F31" i="51"/>
  <c r="P5" i="50"/>
  <c r="F5" i="50"/>
  <c r="P5" i="51"/>
  <c r="F5" i="51"/>
  <c r="I50" i="19"/>
  <c r="N50" i="19"/>
  <c r="S50" i="19"/>
  <c r="X50" i="19"/>
  <c r="AC50" i="19"/>
  <c r="AH50" i="19"/>
  <c r="AM50" i="19"/>
  <c r="AR50" i="19"/>
  <c r="AW50" i="19"/>
  <c r="J50" i="19"/>
  <c r="O50" i="19"/>
  <c r="T50" i="19"/>
  <c r="Y50" i="19"/>
  <c r="AD50" i="19"/>
  <c r="AI50" i="19"/>
  <c r="AN50" i="19"/>
  <c r="AS50" i="19"/>
  <c r="AX50" i="19"/>
  <c r="P50" i="19"/>
  <c r="K50" i="19"/>
  <c r="U50" i="19"/>
  <c r="Z50" i="19"/>
  <c r="AE50" i="19"/>
  <c r="AJ50" i="19"/>
  <c r="AO50" i="19"/>
  <c r="AT50" i="19"/>
  <c r="AY50" i="19"/>
  <c r="P45" i="49"/>
  <c r="F45" i="49"/>
  <c r="P33" i="50"/>
  <c r="F33" i="50"/>
  <c r="P33" i="51"/>
  <c r="F33" i="51"/>
  <c r="P47" i="49"/>
  <c r="F47" i="49"/>
  <c r="P35" i="50"/>
  <c r="F35" i="50"/>
  <c r="P35" i="51"/>
  <c r="F35" i="51"/>
  <c r="P51" i="49"/>
  <c r="F51" i="49"/>
  <c r="F52" i="49" s="1"/>
  <c r="P39" i="50"/>
  <c r="F39" i="50"/>
  <c r="F40" i="50" s="1"/>
  <c r="P39" i="51"/>
  <c r="F39" i="51"/>
  <c r="F40" i="51" s="1"/>
  <c r="P49" i="49"/>
  <c r="F49" i="49"/>
  <c r="F50" i="49" s="1"/>
  <c r="P37" i="50"/>
  <c r="F37" i="50"/>
  <c r="F38" i="50" s="1"/>
  <c r="P37" i="51"/>
  <c r="F37" i="51"/>
  <c r="F38" i="51" s="1"/>
  <c r="F49" i="19"/>
  <c r="F50" i="19" s="1"/>
  <c r="L26" i="19"/>
  <c r="G60" i="44" s="1"/>
  <c r="H26" i="19"/>
  <c r="Q26" i="19"/>
  <c r="H60" i="44" s="1"/>
  <c r="M26" i="19"/>
  <c r="V26" i="19"/>
  <c r="I60" i="44" s="1"/>
  <c r="R26" i="19"/>
  <c r="AA26" i="19"/>
  <c r="J60" i="44" s="1"/>
  <c r="W26" i="19"/>
  <c r="AF26" i="19"/>
  <c r="K60" i="44" s="1"/>
  <c r="AB26" i="19"/>
  <c r="L28" i="19"/>
  <c r="G107" i="44" s="1"/>
  <c r="H28" i="19"/>
  <c r="Q28" i="19"/>
  <c r="H107" i="44" s="1"/>
  <c r="M28" i="19"/>
  <c r="V28" i="19"/>
  <c r="I107" i="44" s="1"/>
  <c r="R28" i="19"/>
  <c r="AA28" i="19"/>
  <c r="J107" i="44" s="1"/>
  <c r="W28" i="19"/>
  <c r="AF28" i="19"/>
  <c r="K107" i="44" s="1"/>
  <c r="AB28" i="19"/>
  <c r="L30" i="19"/>
  <c r="G156" i="44" s="1"/>
  <c r="H30" i="19"/>
  <c r="Q30" i="19"/>
  <c r="H156" i="44" s="1"/>
  <c r="M30" i="19"/>
  <c r="V30" i="19"/>
  <c r="I156" i="44" s="1"/>
  <c r="R30" i="19"/>
  <c r="AA30" i="19"/>
  <c r="J156" i="44" s="1"/>
  <c r="W30" i="19"/>
  <c r="AF30" i="19"/>
  <c r="K156" i="44" s="1"/>
  <c r="AB30" i="19"/>
  <c r="I26" i="19"/>
  <c r="N26" i="19"/>
  <c r="S26" i="19"/>
  <c r="X26" i="19"/>
  <c r="AC26" i="19"/>
  <c r="AH26" i="19"/>
  <c r="AM26" i="19"/>
  <c r="AR26" i="19"/>
  <c r="AW26" i="19"/>
  <c r="J26" i="19"/>
  <c r="O26" i="19"/>
  <c r="T26" i="19"/>
  <c r="Y26" i="19"/>
  <c r="AD26" i="19"/>
  <c r="AI26" i="19"/>
  <c r="AN26" i="19"/>
  <c r="AS26" i="19"/>
  <c r="AX26" i="19"/>
  <c r="P26" i="19"/>
  <c r="K26" i="19"/>
  <c r="U26" i="19"/>
  <c r="Z26" i="19"/>
  <c r="AA25" i="19" s="1"/>
  <c r="J59" i="44" s="1"/>
  <c r="AE26" i="19"/>
  <c r="AJ26" i="19"/>
  <c r="AK25" i="19" s="1"/>
  <c r="L59" i="44" s="1"/>
  <c r="AO26" i="19"/>
  <c r="AP25" i="19" s="1"/>
  <c r="M59" i="44" s="1"/>
  <c r="AT26" i="19"/>
  <c r="AU25" i="19" s="1"/>
  <c r="N59" i="44" s="1"/>
  <c r="AY26" i="19"/>
  <c r="AZ25" i="19" s="1"/>
  <c r="O59" i="44" s="1"/>
  <c r="I28" i="19"/>
  <c r="N28" i="19"/>
  <c r="S28" i="19"/>
  <c r="X28" i="19"/>
  <c r="AC28" i="19"/>
  <c r="AH28" i="19"/>
  <c r="AM28" i="19"/>
  <c r="AR28" i="19"/>
  <c r="AW28" i="19"/>
  <c r="J28" i="19"/>
  <c r="O28" i="19"/>
  <c r="T28" i="19"/>
  <c r="Y28" i="19"/>
  <c r="AD28" i="19"/>
  <c r="AI28" i="19"/>
  <c r="AN28" i="19"/>
  <c r="AS28" i="19"/>
  <c r="AX28" i="19"/>
  <c r="P28" i="19"/>
  <c r="K28" i="19"/>
  <c r="U28" i="19"/>
  <c r="V27" i="19" s="1"/>
  <c r="I106" i="44" s="1"/>
  <c r="Z28" i="19"/>
  <c r="AE28" i="19"/>
  <c r="AF27" i="19" s="1"/>
  <c r="K106" i="44" s="1"/>
  <c r="AJ28" i="19"/>
  <c r="AK27" i="19" s="1"/>
  <c r="L106" i="44" s="1"/>
  <c r="AO28" i="19"/>
  <c r="AP27" i="19" s="1"/>
  <c r="M106" i="44" s="1"/>
  <c r="AT28" i="19"/>
  <c r="AY28" i="19"/>
  <c r="AZ27" i="19" s="1"/>
  <c r="I30" i="19"/>
  <c r="N30" i="19"/>
  <c r="S30" i="19"/>
  <c r="X30" i="19"/>
  <c r="AC30" i="19"/>
  <c r="AH30" i="19"/>
  <c r="AM30" i="19"/>
  <c r="AR30" i="19"/>
  <c r="AW30" i="19"/>
  <c r="J30" i="19"/>
  <c r="O30" i="19"/>
  <c r="T30" i="19"/>
  <c r="Y30" i="19"/>
  <c r="AD30" i="19"/>
  <c r="AI30" i="19"/>
  <c r="AN30" i="19"/>
  <c r="AS30" i="19"/>
  <c r="AX30" i="19"/>
  <c r="P30" i="19"/>
  <c r="K30" i="19"/>
  <c r="U30" i="19"/>
  <c r="Z30" i="19"/>
  <c r="AA29" i="19" s="1"/>
  <c r="J155" i="44" s="1"/>
  <c r="AE30" i="19"/>
  <c r="AJ30" i="19"/>
  <c r="AK29" i="19" s="1"/>
  <c r="L155" i="44" s="1"/>
  <c r="AO30" i="19"/>
  <c r="AT30" i="19"/>
  <c r="AY30" i="19"/>
  <c r="AZ29" i="19" s="1"/>
  <c r="O155" i="44" s="1"/>
  <c r="D50" i="51"/>
  <c r="F193" i="44"/>
  <c r="C23" i="49"/>
  <c r="C62" i="49" s="1"/>
  <c r="M23" i="49"/>
  <c r="AQ23" i="49"/>
  <c r="F195" i="44"/>
  <c r="E23" i="49"/>
  <c r="E62" i="49" s="1"/>
  <c r="Y23" i="49"/>
  <c r="AS23" i="49"/>
  <c r="F196" i="44"/>
  <c r="P23" i="49"/>
  <c r="F23" i="49"/>
  <c r="K23" i="49"/>
  <c r="U23" i="49"/>
  <c r="Z23" i="49"/>
  <c r="AO23" i="49"/>
  <c r="AT23" i="49"/>
  <c r="F201" i="44"/>
  <c r="C23" i="50"/>
  <c r="C50" i="50" s="1"/>
  <c r="M23" i="50"/>
  <c r="AQ23" i="50"/>
  <c r="F203" i="44"/>
  <c r="E23" i="50"/>
  <c r="E50" i="50" s="1"/>
  <c r="Y23" i="50"/>
  <c r="F204" i="44"/>
  <c r="P23" i="50"/>
  <c r="F23" i="50"/>
  <c r="K23" i="50"/>
  <c r="U23" i="50"/>
  <c r="Z23" i="50"/>
  <c r="AO23" i="50"/>
  <c r="AT23" i="50"/>
  <c r="C50" i="51"/>
  <c r="E50" i="51"/>
  <c r="P25" i="49"/>
  <c r="F25" i="49"/>
  <c r="F26" i="49" s="1"/>
  <c r="P25" i="50"/>
  <c r="F25" i="50"/>
  <c r="F26" i="50" s="1"/>
  <c r="P25" i="51"/>
  <c r="F25" i="51"/>
  <c r="F26" i="51" s="1"/>
  <c r="P27" i="49"/>
  <c r="F27" i="49"/>
  <c r="F28" i="49" s="1"/>
  <c r="P27" i="50"/>
  <c r="F27" i="50"/>
  <c r="F28" i="50" s="1"/>
  <c r="P27" i="51"/>
  <c r="F27" i="51"/>
  <c r="F28" i="51" s="1"/>
  <c r="P29" i="49"/>
  <c r="F29" i="49"/>
  <c r="F30" i="49" s="1"/>
  <c r="P29" i="50"/>
  <c r="F29" i="50"/>
  <c r="F30" i="50" s="1"/>
  <c r="P29" i="51"/>
  <c r="F29" i="51"/>
  <c r="F30" i="51" s="1"/>
  <c r="C23" i="19"/>
  <c r="C62" i="19" s="1"/>
  <c r="D23" i="19"/>
  <c r="D62" i="19" s="1"/>
  <c r="E23" i="19"/>
  <c r="E62" i="19" s="1"/>
  <c r="F23" i="19"/>
  <c r="H23" i="19"/>
  <c r="H62" i="19" s="1"/>
  <c r="I23" i="19"/>
  <c r="I62" i="19" s="1"/>
  <c r="J23" i="19"/>
  <c r="J62" i="19" s="1"/>
  <c r="K23" i="19"/>
  <c r="M23" i="19"/>
  <c r="M62" i="19" s="1"/>
  <c r="N23" i="19"/>
  <c r="N62" i="19" s="1"/>
  <c r="O23" i="19"/>
  <c r="O62" i="19" s="1"/>
  <c r="P23" i="19"/>
  <c r="R23" i="19"/>
  <c r="R62" i="19" s="1"/>
  <c r="S23" i="19"/>
  <c r="S62" i="19" s="1"/>
  <c r="T23" i="19"/>
  <c r="T62" i="19" s="1"/>
  <c r="U23" i="19"/>
  <c r="W23" i="19"/>
  <c r="W62" i="19" s="1"/>
  <c r="X23" i="19"/>
  <c r="X62" i="19" s="1"/>
  <c r="Y23" i="19"/>
  <c r="Y62" i="19" s="1"/>
  <c r="Z23" i="19"/>
  <c r="AB23" i="19"/>
  <c r="AB62" i="19" s="1"/>
  <c r="AC23" i="19"/>
  <c r="AC62" i="19" s="1"/>
  <c r="AD23" i="19"/>
  <c r="AD62" i="19" s="1"/>
  <c r="AE23" i="19"/>
  <c r="AG23" i="19"/>
  <c r="AG62" i="19" s="1"/>
  <c r="AH23" i="19"/>
  <c r="AH62" i="19" s="1"/>
  <c r="AI23" i="19"/>
  <c r="AI62" i="19" s="1"/>
  <c r="AJ23" i="19"/>
  <c r="AL23" i="19"/>
  <c r="AL62" i="19" s="1"/>
  <c r="AM23" i="19"/>
  <c r="AM62" i="19" s="1"/>
  <c r="AN23" i="19"/>
  <c r="AN62" i="19" s="1"/>
  <c r="AO23" i="19"/>
  <c r="AQ23" i="19"/>
  <c r="AQ62" i="19" s="1"/>
  <c r="AR23" i="19"/>
  <c r="AR62" i="19" s="1"/>
  <c r="AS23" i="19"/>
  <c r="AS62" i="19" s="1"/>
  <c r="AT23" i="19"/>
  <c r="AV23" i="19"/>
  <c r="AV62" i="19" s="1"/>
  <c r="AW23" i="19"/>
  <c r="AW62" i="19" s="1"/>
  <c r="AX23" i="19"/>
  <c r="AX62" i="19" s="1"/>
  <c r="AY23" i="19"/>
  <c r="F25" i="19"/>
  <c r="F26" i="19" s="1"/>
  <c r="F27" i="19"/>
  <c r="F28" i="19" s="1"/>
  <c r="F29" i="19"/>
  <c r="F30" i="19" s="1"/>
  <c r="L18" i="19"/>
  <c r="G65" i="43" s="1"/>
  <c r="H18" i="19"/>
  <c r="Q18" i="19"/>
  <c r="H65" i="43" s="1"/>
  <c r="M18" i="19"/>
  <c r="V18" i="19"/>
  <c r="I65" i="43" s="1"/>
  <c r="R18" i="19"/>
  <c r="AA18" i="19"/>
  <c r="J65" i="43" s="1"/>
  <c r="W18" i="19"/>
  <c r="AF18" i="19"/>
  <c r="K65" i="43" s="1"/>
  <c r="AB18" i="19"/>
  <c r="L20" i="19"/>
  <c r="G111" i="43" s="1"/>
  <c r="H20" i="19"/>
  <c r="Q20" i="19"/>
  <c r="H111" i="43" s="1"/>
  <c r="M20" i="19"/>
  <c r="V20" i="19"/>
  <c r="I111" i="43" s="1"/>
  <c r="R20" i="19"/>
  <c r="AA20" i="19"/>
  <c r="J111" i="43" s="1"/>
  <c r="W20" i="19"/>
  <c r="AF20" i="19"/>
  <c r="K111" i="43" s="1"/>
  <c r="AB20" i="19"/>
  <c r="L22" i="19"/>
  <c r="G163" i="43" s="1"/>
  <c r="H22" i="19"/>
  <c r="Q22" i="19"/>
  <c r="H163" i="43" s="1"/>
  <c r="M22" i="19"/>
  <c r="V22" i="19"/>
  <c r="I163" i="43" s="1"/>
  <c r="R22" i="19"/>
  <c r="AA22" i="19"/>
  <c r="J163" i="43" s="1"/>
  <c r="W22" i="19"/>
  <c r="AF22" i="19"/>
  <c r="K163" i="43" s="1"/>
  <c r="AB22" i="19"/>
  <c r="I18" i="19"/>
  <c r="N18" i="19"/>
  <c r="S18" i="19"/>
  <c r="X18" i="19"/>
  <c r="AC18" i="19"/>
  <c r="AH18" i="19"/>
  <c r="AM18" i="19"/>
  <c r="AR18" i="19"/>
  <c r="AW18" i="19"/>
  <c r="J18" i="19"/>
  <c r="O18" i="19"/>
  <c r="T18" i="19"/>
  <c r="Y18" i="19"/>
  <c r="AD18" i="19"/>
  <c r="AI18" i="19"/>
  <c r="AN18" i="19"/>
  <c r="AS18" i="19"/>
  <c r="AX18" i="19"/>
  <c r="K18" i="19"/>
  <c r="U18" i="19"/>
  <c r="Z18" i="19"/>
  <c r="AE18" i="19"/>
  <c r="AJ18" i="19"/>
  <c r="AO18" i="19"/>
  <c r="AT18" i="19"/>
  <c r="AY18" i="19"/>
  <c r="I20" i="19"/>
  <c r="N20" i="19"/>
  <c r="S20" i="19"/>
  <c r="X20" i="19"/>
  <c r="AC20" i="19"/>
  <c r="AH20" i="19"/>
  <c r="AM20" i="19"/>
  <c r="AR20" i="19"/>
  <c r="AW20" i="19"/>
  <c r="J20" i="19"/>
  <c r="O20" i="19"/>
  <c r="T20" i="19"/>
  <c r="Y20" i="19"/>
  <c r="AD20" i="19"/>
  <c r="AI20" i="19"/>
  <c r="AN20" i="19"/>
  <c r="AS20" i="19"/>
  <c r="AX20" i="19"/>
  <c r="P20" i="19"/>
  <c r="K20" i="19"/>
  <c r="U20" i="19"/>
  <c r="Z20" i="19"/>
  <c r="AE20" i="19"/>
  <c r="AJ20" i="19"/>
  <c r="AO20" i="19"/>
  <c r="AT20" i="19"/>
  <c r="AY20" i="19"/>
  <c r="AZ19" i="19" s="1"/>
  <c r="I22" i="19"/>
  <c r="N22" i="19"/>
  <c r="S22" i="19"/>
  <c r="X22" i="19"/>
  <c r="AC22" i="19"/>
  <c r="AH22" i="19"/>
  <c r="AM22" i="19"/>
  <c r="AR22" i="19"/>
  <c r="AW22" i="19"/>
  <c r="J22" i="19"/>
  <c r="O22" i="19"/>
  <c r="T22" i="19"/>
  <c r="Y22" i="19"/>
  <c r="AD22" i="19"/>
  <c r="AI22" i="19"/>
  <c r="AN22" i="19"/>
  <c r="AS22" i="19"/>
  <c r="AX22" i="19"/>
  <c r="P22" i="19"/>
  <c r="K22" i="19"/>
  <c r="U22" i="19"/>
  <c r="Z22" i="19"/>
  <c r="AE22" i="19"/>
  <c r="AJ22" i="19"/>
  <c r="AO22" i="19"/>
  <c r="AP21" i="19" s="1"/>
  <c r="M162" i="43" s="1"/>
  <c r="AT22" i="19"/>
  <c r="AU21" i="19" s="1"/>
  <c r="AY22" i="19"/>
  <c r="AZ21" i="19" s="1"/>
  <c r="F200" i="43"/>
  <c r="C15" i="49"/>
  <c r="C60" i="49" s="1"/>
  <c r="H15" i="49"/>
  <c r="M15" i="49"/>
  <c r="J200" i="43"/>
  <c r="W15" i="49"/>
  <c r="K200" i="43"/>
  <c r="AB15" i="49"/>
  <c r="AB60" i="49" s="1"/>
  <c r="N200" i="43"/>
  <c r="AQ15" i="49"/>
  <c r="AQ60" i="49" s="1"/>
  <c r="F201" i="43"/>
  <c r="D15" i="49"/>
  <c r="D60" i="49" s="1"/>
  <c r="S15" i="49"/>
  <c r="AH15" i="49"/>
  <c r="F202" i="43"/>
  <c r="E15" i="49"/>
  <c r="E60" i="49" s="1"/>
  <c r="J15" i="49"/>
  <c r="O15" i="49"/>
  <c r="T15" i="49"/>
  <c r="AD15" i="49"/>
  <c r="AS15" i="49"/>
  <c r="O202" i="43"/>
  <c r="F203" i="43"/>
  <c r="P15" i="49"/>
  <c r="F15" i="49"/>
  <c r="G203" i="43"/>
  <c r="K15" i="49"/>
  <c r="I203" i="43"/>
  <c r="U15" i="49"/>
  <c r="J203" i="43"/>
  <c r="Z15" i="49"/>
  <c r="K203" i="43"/>
  <c r="AE15" i="49"/>
  <c r="AJ15" i="49"/>
  <c r="M203" i="43"/>
  <c r="AO15" i="49"/>
  <c r="N203" i="43"/>
  <c r="AT15" i="49"/>
  <c r="O203" i="43"/>
  <c r="F208" i="43"/>
  <c r="C15" i="50"/>
  <c r="C48" i="50" s="1"/>
  <c r="H15" i="50"/>
  <c r="M15" i="50"/>
  <c r="J208" i="43"/>
  <c r="W15" i="50"/>
  <c r="K208" i="43"/>
  <c r="AB15" i="50"/>
  <c r="AB48" i="50" s="1"/>
  <c r="N208" i="43"/>
  <c r="AQ15" i="50"/>
  <c r="AQ48" i="50" s="1"/>
  <c r="F209" i="43"/>
  <c r="D15" i="50"/>
  <c r="D48" i="50" s="1"/>
  <c r="S15" i="50"/>
  <c r="AH15" i="50"/>
  <c r="F210" i="43"/>
  <c r="E15" i="50"/>
  <c r="E48" i="50" s="1"/>
  <c r="J15" i="50"/>
  <c r="O15" i="50"/>
  <c r="T15" i="50"/>
  <c r="AD15" i="50"/>
  <c r="AS15" i="50"/>
  <c r="O210" i="43"/>
  <c r="F211" i="43"/>
  <c r="P15" i="50"/>
  <c r="F15" i="50"/>
  <c r="G211" i="43"/>
  <c r="K15" i="50"/>
  <c r="I211" i="43"/>
  <c r="U15" i="50"/>
  <c r="J211" i="43"/>
  <c r="Z15" i="50"/>
  <c r="K211" i="43"/>
  <c r="AE15" i="50"/>
  <c r="AJ15" i="50"/>
  <c r="M211" i="43"/>
  <c r="AO15" i="50"/>
  <c r="N211" i="43"/>
  <c r="AT15" i="50"/>
  <c r="O211" i="43"/>
  <c r="C48" i="51"/>
  <c r="AB48" i="51"/>
  <c r="AQ48" i="51"/>
  <c r="D48" i="51"/>
  <c r="E48" i="51"/>
  <c r="P17" i="49"/>
  <c r="F17" i="49"/>
  <c r="F18" i="49" s="1"/>
  <c r="P17" i="50"/>
  <c r="F17" i="50"/>
  <c r="F18" i="50" s="1"/>
  <c r="P19" i="49"/>
  <c r="F19" i="49"/>
  <c r="F20" i="49" s="1"/>
  <c r="P19" i="50"/>
  <c r="F19" i="50"/>
  <c r="F20" i="50" s="1"/>
  <c r="F20" i="51"/>
  <c r="P21" i="49"/>
  <c r="F21" i="49"/>
  <c r="F22" i="49" s="1"/>
  <c r="P21" i="50"/>
  <c r="F21" i="50"/>
  <c r="F22" i="50" s="1"/>
  <c r="P21" i="51"/>
  <c r="F21" i="51"/>
  <c r="F22" i="51" s="1"/>
  <c r="C15" i="19"/>
  <c r="C60" i="19" s="1"/>
  <c r="D15" i="19"/>
  <c r="D60" i="19" s="1"/>
  <c r="E15" i="19"/>
  <c r="E60" i="19" s="1"/>
  <c r="F15" i="19"/>
  <c r="H15" i="19"/>
  <c r="H60" i="19" s="1"/>
  <c r="I15" i="19"/>
  <c r="I60" i="19" s="1"/>
  <c r="J15" i="19"/>
  <c r="J60" i="19" s="1"/>
  <c r="K15" i="19"/>
  <c r="M15" i="19"/>
  <c r="M60" i="19" s="1"/>
  <c r="N15" i="19"/>
  <c r="N60" i="19" s="1"/>
  <c r="O15" i="19"/>
  <c r="O60" i="19" s="1"/>
  <c r="P15" i="19"/>
  <c r="R15" i="19"/>
  <c r="R60" i="19" s="1"/>
  <c r="S15" i="19"/>
  <c r="S60" i="19" s="1"/>
  <c r="T15" i="19"/>
  <c r="T60" i="19" s="1"/>
  <c r="U15" i="19"/>
  <c r="W15" i="19"/>
  <c r="W60" i="19" s="1"/>
  <c r="X15" i="19"/>
  <c r="X60" i="19" s="1"/>
  <c r="Y15" i="19"/>
  <c r="Y60" i="19" s="1"/>
  <c r="Z15" i="19"/>
  <c r="AB15" i="19"/>
  <c r="AB60" i="19" s="1"/>
  <c r="AC15" i="19"/>
  <c r="AC60" i="19" s="1"/>
  <c r="AD15" i="19"/>
  <c r="AD60" i="19" s="1"/>
  <c r="AE15" i="19"/>
  <c r="AG15" i="19"/>
  <c r="AG60" i="19" s="1"/>
  <c r="AH15" i="19"/>
  <c r="AH60" i="19" s="1"/>
  <c r="AI15" i="19"/>
  <c r="AI60" i="19" s="1"/>
  <c r="AJ15" i="19"/>
  <c r="AL15" i="19"/>
  <c r="AL60" i="19" s="1"/>
  <c r="AM15" i="19"/>
  <c r="AM60" i="19" s="1"/>
  <c r="AN15" i="19"/>
  <c r="AN60" i="19" s="1"/>
  <c r="AO15" i="19"/>
  <c r="AQ15" i="19"/>
  <c r="AQ60" i="19" s="1"/>
  <c r="AR15" i="19"/>
  <c r="AR60" i="19" s="1"/>
  <c r="AS15" i="19"/>
  <c r="AS60" i="19" s="1"/>
  <c r="AT15" i="19"/>
  <c r="AV15" i="19"/>
  <c r="AV60" i="19" s="1"/>
  <c r="AW15" i="19"/>
  <c r="AW60" i="19" s="1"/>
  <c r="AX15" i="19"/>
  <c r="AX60" i="19" s="1"/>
  <c r="AY15" i="19"/>
  <c r="F17" i="19"/>
  <c r="F18" i="19" s="1"/>
  <c r="F19" i="19"/>
  <c r="F20" i="19" s="1"/>
  <c r="F21" i="19"/>
  <c r="F22" i="19" s="1"/>
  <c r="I10" i="19"/>
  <c r="S10" i="19"/>
  <c r="X10" i="19"/>
  <c r="AC10" i="19"/>
  <c r="AH10" i="19"/>
  <c r="AW10" i="19"/>
  <c r="J10" i="19"/>
  <c r="T10" i="19"/>
  <c r="Y10" i="19"/>
  <c r="AD10" i="19"/>
  <c r="AI10" i="19"/>
  <c r="AX10" i="19"/>
  <c r="K10" i="19"/>
  <c r="U10" i="19"/>
  <c r="Z10" i="19"/>
  <c r="AA9" i="19" s="1"/>
  <c r="J62" i="8" s="1"/>
  <c r="AE10" i="19"/>
  <c r="AF9" i="19" s="1"/>
  <c r="K62" i="8" s="1"/>
  <c r="AJ10" i="19"/>
  <c r="AK9" i="19" s="1"/>
  <c r="L62" i="8" s="1"/>
  <c r="AY10" i="19"/>
  <c r="I12" i="19"/>
  <c r="N12" i="19"/>
  <c r="S12" i="19"/>
  <c r="X12" i="19"/>
  <c r="AC12" i="19"/>
  <c r="AH12" i="19"/>
  <c r="AM12" i="19"/>
  <c r="AR12" i="19"/>
  <c r="AW12" i="19"/>
  <c r="J12" i="19"/>
  <c r="O12" i="19"/>
  <c r="T12" i="19"/>
  <c r="Y12" i="19"/>
  <c r="AD12" i="19"/>
  <c r="AI12" i="19"/>
  <c r="AN12" i="19"/>
  <c r="AS12" i="19"/>
  <c r="AX12" i="19"/>
  <c r="P12" i="19"/>
  <c r="K12" i="19"/>
  <c r="U12" i="19"/>
  <c r="Z12" i="19"/>
  <c r="AA11" i="19" s="1"/>
  <c r="J109" i="8" s="1"/>
  <c r="AE12" i="19"/>
  <c r="AF11" i="19" s="1"/>
  <c r="K109" i="8" s="1"/>
  <c r="AJ12" i="19"/>
  <c r="AK11" i="19" s="1"/>
  <c r="L109" i="8" s="1"/>
  <c r="AO12" i="19"/>
  <c r="AP11" i="19" s="1"/>
  <c r="M109" i="8" s="1"/>
  <c r="AT12" i="19"/>
  <c r="AU11" i="19" s="1"/>
  <c r="N109" i="8" s="1"/>
  <c r="AY12" i="19"/>
  <c r="I14" i="19"/>
  <c r="N14" i="19"/>
  <c r="X14" i="19"/>
  <c r="AC14" i="19"/>
  <c r="AH14" i="19"/>
  <c r="AM14" i="19"/>
  <c r="AR14" i="19"/>
  <c r="AW14" i="19"/>
  <c r="J14" i="19"/>
  <c r="O14" i="19"/>
  <c r="Y14" i="19"/>
  <c r="AD14" i="19"/>
  <c r="AI14" i="19"/>
  <c r="AN14" i="19"/>
  <c r="AS14" i="19"/>
  <c r="AX14" i="19"/>
  <c r="P14" i="19"/>
  <c r="K14" i="19"/>
  <c r="Z14" i="19"/>
  <c r="AE14" i="19"/>
  <c r="AJ14" i="19"/>
  <c r="AO14" i="19"/>
  <c r="AT14" i="19"/>
  <c r="AY14" i="19"/>
  <c r="AZ13" i="19" s="1"/>
  <c r="O162" i="8" s="1"/>
  <c r="C7" i="49"/>
  <c r="M7" i="49"/>
  <c r="AB7" i="49"/>
  <c r="O200" i="8"/>
  <c r="P7" i="49"/>
  <c r="F7" i="49"/>
  <c r="AO7" i="49"/>
  <c r="C7" i="50"/>
  <c r="M7" i="50"/>
  <c r="M46" i="50" s="1"/>
  <c r="AB7" i="50"/>
  <c r="O208" i="8"/>
  <c r="P7" i="50"/>
  <c r="F7" i="50"/>
  <c r="AO7" i="50"/>
  <c r="P13" i="49"/>
  <c r="F13" i="49"/>
  <c r="P13" i="50"/>
  <c r="F13" i="50"/>
  <c r="P13" i="51"/>
  <c r="F13" i="51"/>
  <c r="D7" i="19"/>
  <c r="E7" i="19"/>
  <c r="F7" i="19"/>
  <c r="I7" i="19"/>
  <c r="I58" i="19" s="1"/>
  <c r="J7" i="19"/>
  <c r="J58" i="19" s="1"/>
  <c r="K7" i="19"/>
  <c r="K58" i="19" s="1"/>
  <c r="N7" i="19"/>
  <c r="N58" i="19" s="1"/>
  <c r="O7" i="19"/>
  <c r="O58" i="19" s="1"/>
  <c r="P7" i="19"/>
  <c r="S7" i="19"/>
  <c r="T7" i="19"/>
  <c r="U7" i="19"/>
  <c r="AC7" i="19"/>
  <c r="AC58" i="19" s="1"/>
  <c r="AD7" i="19"/>
  <c r="AD58" i="19" s="1"/>
  <c r="AE7" i="19"/>
  <c r="AE58" i="19" s="1"/>
  <c r="AH7" i="19"/>
  <c r="AH58" i="19" s="1"/>
  <c r="AI7" i="19"/>
  <c r="AI58" i="19" s="1"/>
  <c r="AJ7" i="19"/>
  <c r="AJ58" i="19" s="1"/>
  <c r="AM7" i="19"/>
  <c r="AN7" i="19"/>
  <c r="AO7" i="19"/>
  <c r="AR7" i="19"/>
  <c r="AS7" i="19"/>
  <c r="AT7" i="19"/>
  <c r="AW7" i="19"/>
  <c r="AW58" i="19" s="1"/>
  <c r="AX7" i="19"/>
  <c r="AX58" i="19" s="1"/>
  <c r="AY7" i="19"/>
  <c r="AY58" i="19" s="1"/>
  <c r="F11" i="19"/>
  <c r="F12" i="19" s="1"/>
  <c r="F13" i="19"/>
  <c r="F14" i="19" s="1"/>
  <c r="P31" i="49"/>
  <c r="F31" i="49"/>
  <c r="AQ33" i="49"/>
  <c r="P33" i="49"/>
  <c r="F33" i="49"/>
  <c r="AQ35" i="49"/>
  <c r="P35" i="49"/>
  <c r="F35" i="49"/>
  <c r="P37" i="49"/>
  <c r="F37" i="49"/>
  <c r="AQ39" i="49"/>
  <c r="P39" i="49"/>
  <c r="F39" i="49"/>
  <c r="P41" i="49"/>
  <c r="F41" i="49"/>
  <c r="P43" i="49"/>
  <c r="F43" i="49"/>
  <c r="C5" i="19"/>
  <c r="H5" i="19"/>
  <c r="R5" i="19"/>
  <c r="W5" i="19"/>
  <c r="AB5" i="19"/>
  <c r="AG5" i="19"/>
  <c r="AL5" i="19"/>
  <c r="AQ5" i="19"/>
  <c r="AV5" i="19"/>
  <c r="D5" i="19"/>
  <c r="I5" i="19"/>
  <c r="S5" i="19"/>
  <c r="X5" i="19"/>
  <c r="AC5" i="19"/>
  <c r="AH5" i="19"/>
  <c r="AM5" i="19"/>
  <c r="AR5" i="19"/>
  <c r="AW5" i="19"/>
  <c r="E5" i="19"/>
  <c r="J5" i="19"/>
  <c r="T5" i="19"/>
  <c r="Y5" i="19"/>
  <c r="AD5" i="19"/>
  <c r="AI5" i="19"/>
  <c r="AN5" i="19"/>
  <c r="AS5" i="19"/>
  <c r="AX5" i="19"/>
  <c r="P5" i="19"/>
  <c r="K5" i="19"/>
  <c r="U5" i="19"/>
  <c r="Z5" i="19"/>
  <c r="AE5" i="19"/>
  <c r="AJ5" i="19"/>
  <c r="AO5" i="19"/>
  <c r="AT5" i="19"/>
  <c r="AY5" i="19"/>
  <c r="P5" i="49"/>
  <c r="F181" i="45"/>
  <c r="D47" i="49" s="1"/>
  <c r="F189" i="45"/>
  <c r="D35" i="50" s="1"/>
  <c r="F197" i="45"/>
  <c r="D35" i="51" s="1"/>
  <c r="G181" i="45"/>
  <c r="I47" i="49" s="1"/>
  <c r="G189" i="45"/>
  <c r="I35" i="50" s="1"/>
  <c r="G197" i="45"/>
  <c r="I35" i="51" s="1"/>
  <c r="H181" i="45"/>
  <c r="N47" i="49" s="1"/>
  <c r="H189" i="45"/>
  <c r="N35" i="50" s="1"/>
  <c r="H197" i="45"/>
  <c r="N35" i="51" s="1"/>
  <c r="I181" i="45"/>
  <c r="S47" i="49" s="1"/>
  <c r="I189" i="45"/>
  <c r="S35" i="50" s="1"/>
  <c r="I197" i="45"/>
  <c r="S35" i="51" s="1"/>
  <c r="J181" i="45"/>
  <c r="X47" i="49" s="1"/>
  <c r="J189" i="45"/>
  <c r="X35" i="50" s="1"/>
  <c r="J197" i="45"/>
  <c r="L181" i="45"/>
  <c r="L189" i="45"/>
  <c r="L197" i="45"/>
  <c r="K181" i="45"/>
  <c r="AC47" i="49" s="1"/>
  <c r="K189" i="45"/>
  <c r="AC35" i="50" s="1"/>
  <c r="K197" i="45"/>
  <c r="K183" i="45"/>
  <c r="AE47" i="49" s="1"/>
  <c r="K191" i="45"/>
  <c r="AE35" i="50" s="1"/>
  <c r="K199" i="45"/>
  <c r="J182" i="45"/>
  <c r="Y47" i="49" s="1"/>
  <c r="J190" i="45"/>
  <c r="Y35" i="50" s="1"/>
  <c r="J198" i="45"/>
  <c r="K182" i="45"/>
  <c r="AD47" i="49" s="1"/>
  <c r="K190" i="45"/>
  <c r="AD35" i="50" s="1"/>
  <c r="K198" i="45"/>
  <c r="L182" i="45"/>
  <c r="AI47" i="49" s="1"/>
  <c r="L190" i="45"/>
  <c r="AI35" i="50" s="1"/>
  <c r="AV34" i="19"/>
  <c r="P33" i="19"/>
  <c r="F33" i="19"/>
  <c r="C35" i="19"/>
  <c r="H35" i="19"/>
  <c r="M35" i="19"/>
  <c r="R35" i="19"/>
  <c r="W35" i="19"/>
  <c r="AB35" i="19"/>
  <c r="AG35" i="19"/>
  <c r="AK36" i="19" s="1"/>
  <c r="L64" i="48" s="1"/>
  <c r="AL35" i="19"/>
  <c r="AP36" i="19" s="1"/>
  <c r="M64" i="48" s="1"/>
  <c r="AQ35" i="19"/>
  <c r="AU36" i="19" s="1"/>
  <c r="N64" i="48" s="1"/>
  <c r="AV36" i="19"/>
  <c r="P35" i="19"/>
  <c r="F35" i="19"/>
  <c r="C37" i="19"/>
  <c r="H37" i="19"/>
  <c r="M37" i="19"/>
  <c r="R37" i="19"/>
  <c r="W37" i="19"/>
  <c r="AB37" i="19"/>
  <c r="AG37" i="19"/>
  <c r="AK38" i="19" s="1"/>
  <c r="L89" i="48" s="1"/>
  <c r="AL37" i="19"/>
  <c r="AP38" i="19" s="1"/>
  <c r="M89" i="48" s="1"/>
  <c r="AQ37" i="19"/>
  <c r="AV38" i="19"/>
  <c r="P37" i="19"/>
  <c r="P38" i="19" s="1"/>
  <c r="F37" i="19"/>
  <c r="C39" i="19"/>
  <c r="H39" i="19"/>
  <c r="M39" i="19"/>
  <c r="R39" i="19"/>
  <c r="W39" i="19"/>
  <c r="AB39" i="19"/>
  <c r="AG39" i="19"/>
  <c r="AK40" i="19" s="1"/>
  <c r="L111" i="48" s="1"/>
  <c r="AL39" i="19"/>
  <c r="AP40" i="19" s="1"/>
  <c r="M111" i="48" s="1"/>
  <c r="AQ39" i="19"/>
  <c r="AU40" i="19" s="1"/>
  <c r="N111" i="48" s="1"/>
  <c r="AV40" i="19"/>
  <c r="P39" i="19"/>
  <c r="P40" i="19" s="1"/>
  <c r="F39" i="19"/>
  <c r="C41" i="19"/>
  <c r="M41" i="19"/>
  <c r="R41" i="19"/>
  <c r="W41" i="19"/>
  <c r="AB41" i="19"/>
  <c r="AG41" i="19"/>
  <c r="AL41" i="19"/>
  <c r="AQ41" i="19"/>
  <c r="AV42" i="19"/>
  <c r="P41" i="19"/>
  <c r="F41" i="19"/>
  <c r="C31" i="19"/>
  <c r="F31" i="19"/>
  <c r="H31" i="19"/>
  <c r="M31" i="19"/>
  <c r="R31" i="19"/>
  <c r="W31" i="19"/>
  <c r="AB31" i="19"/>
  <c r="AG31" i="19"/>
  <c r="AG32" i="19" s="1"/>
  <c r="AL31" i="19"/>
  <c r="AL32" i="19" s="1"/>
  <c r="AQ31" i="19"/>
  <c r="AQ32" i="19" s="1"/>
  <c r="AV32" i="19"/>
  <c r="C33" i="19"/>
  <c r="H33" i="19"/>
  <c r="M33" i="19"/>
  <c r="R33" i="19"/>
  <c r="W33" i="19"/>
  <c r="AB33" i="19"/>
  <c r="AG33" i="19"/>
  <c r="AK34" i="19" s="1"/>
  <c r="L41" i="48" s="1"/>
  <c r="AL33" i="19"/>
  <c r="AP34" i="19" s="1"/>
  <c r="M41" i="48" s="1"/>
  <c r="AQ33" i="19"/>
  <c r="AU34" i="19" s="1"/>
  <c r="N41" i="48" s="1"/>
  <c r="L44" i="19"/>
  <c r="G58" i="46" s="1"/>
  <c r="H44" i="19"/>
  <c r="Q44" i="19"/>
  <c r="H58" i="46" s="1"/>
  <c r="M44" i="19"/>
  <c r="V44" i="19"/>
  <c r="I58" i="46" s="1"/>
  <c r="R44" i="19"/>
  <c r="AA44" i="19"/>
  <c r="J58" i="46" s="1"/>
  <c r="W44" i="19"/>
  <c r="AF44" i="19"/>
  <c r="K58" i="46" s="1"/>
  <c r="AB44" i="19"/>
  <c r="I44" i="19"/>
  <c r="N44" i="19"/>
  <c r="S44" i="19"/>
  <c r="X44" i="19"/>
  <c r="AC44" i="19"/>
  <c r="AH44" i="19"/>
  <c r="AM44" i="19"/>
  <c r="AR44" i="19"/>
  <c r="AW44" i="19"/>
  <c r="J44" i="19"/>
  <c r="O44" i="19"/>
  <c r="T44" i="19"/>
  <c r="Y44" i="19"/>
  <c r="AD44" i="19"/>
  <c r="AI44" i="19"/>
  <c r="AN44" i="19"/>
  <c r="AS44" i="19"/>
  <c r="AX44" i="19"/>
  <c r="P44" i="19"/>
  <c r="K44" i="19"/>
  <c r="U44" i="19"/>
  <c r="Z44" i="19"/>
  <c r="AA43" i="19" s="1"/>
  <c r="J57" i="46" s="1"/>
  <c r="AE44" i="19"/>
  <c r="AJ44" i="19"/>
  <c r="AK43" i="19" s="1"/>
  <c r="L57" i="46" s="1"/>
  <c r="AO44" i="19"/>
  <c r="AP43" i="19" s="1"/>
  <c r="M57" i="46" s="1"/>
  <c r="AT44" i="19"/>
  <c r="AY44" i="19"/>
  <c r="AZ43" i="19" s="1"/>
  <c r="F43" i="19"/>
  <c r="F44" i="19" s="1"/>
  <c r="F5" i="19"/>
  <c r="BG78" i="19"/>
  <c r="BF78" i="19"/>
  <c r="BI78" i="19"/>
  <c r="L10" i="19"/>
  <c r="G63" i="8" s="1"/>
  <c r="V10" i="19"/>
  <c r="I63" i="8" s="1"/>
  <c r="AA10" i="19"/>
  <c r="J63" i="8" s="1"/>
  <c r="AF10" i="19"/>
  <c r="K63" i="8" s="1"/>
  <c r="L12" i="19"/>
  <c r="G110" i="8" s="1"/>
  <c r="Q12" i="19"/>
  <c r="H110" i="8" s="1"/>
  <c r="V12" i="19"/>
  <c r="I110" i="8" s="1"/>
  <c r="AA12" i="19"/>
  <c r="J110" i="8" s="1"/>
  <c r="AF12" i="19"/>
  <c r="K110" i="8" s="1"/>
  <c r="L14" i="19"/>
  <c r="G163" i="8" s="1"/>
  <c r="Q14" i="19"/>
  <c r="H163" i="8" s="1"/>
  <c r="AA14" i="19"/>
  <c r="J163" i="8" s="1"/>
  <c r="AF14" i="19"/>
  <c r="K163" i="8" s="1"/>
  <c r="AZ49" i="19"/>
  <c r="H50" i="19"/>
  <c r="M50" i="19"/>
  <c r="R50" i="19"/>
  <c r="W50" i="19"/>
  <c r="AB50" i="19"/>
  <c r="AF49" i="19" s="1"/>
  <c r="AG50" i="19"/>
  <c r="AL50" i="19"/>
  <c r="AQ50" i="19"/>
  <c r="AV50" i="19"/>
  <c r="C45" i="19"/>
  <c r="F45" i="19"/>
  <c r="H45" i="19"/>
  <c r="H64" i="19" s="1"/>
  <c r="M45" i="19"/>
  <c r="R45" i="19"/>
  <c r="R64" i="19" s="1"/>
  <c r="W45" i="19"/>
  <c r="AB45" i="19"/>
  <c r="AB64" i="19" s="1"/>
  <c r="AG45" i="19"/>
  <c r="AL45" i="19"/>
  <c r="AL64" i="19" s="1"/>
  <c r="AQ45" i="19"/>
  <c r="AV45" i="19"/>
  <c r="AV64" i="19" s="1"/>
  <c r="C47" i="19"/>
  <c r="F47" i="19"/>
  <c r="H47" i="19"/>
  <c r="M47" i="19"/>
  <c r="R47" i="19"/>
  <c r="W47" i="19"/>
  <c r="AB47" i="19"/>
  <c r="AG47" i="19"/>
  <c r="AK48" i="19" s="1"/>
  <c r="L177" i="45" s="1"/>
  <c r="AL47" i="19"/>
  <c r="AQ47" i="19"/>
  <c r="AQ48" i="19" s="1"/>
  <c r="AV47" i="19"/>
  <c r="AV48" i="19" s="1"/>
  <c r="C51" i="19"/>
  <c r="F51" i="19"/>
  <c r="H51" i="19"/>
  <c r="M51" i="19"/>
  <c r="R51" i="19"/>
  <c r="W51" i="19"/>
  <c r="AB51" i="19"/>
  <c r="AG51" i="19"/>
  <c r="AG52" i="19" s="1"/>
  <c r="AL51" i="19"/>
  <c r="AL52" i="19" s="1"/>
  <c r="AQ51" i="19"/>
  <c r="AQ52" i="19" s="1"/>
  <c r="AV51" i="19"/>
  <c r="AV52" i="19" s="1"/>
  <c r="AK44" i="19"/>
  <c r="L58" i="46" s="1"/>
  <c r="AP44" i="19"/>
  <c r="M58" i="46" s="1"/>
  <c r="AU44" i="19"/>
  <c r="AZ44" i="19"/>
  <c r="AK10" i="19"/>
  <c r="L63" i="8" s="1"/>
  <c r="AZ10" i="19"/>
  <c r="AZ9" i="19"/>
  <c r="AK12" i="19"/>
  <c r="L110" i="8" s="1"/>
  <c r="AP12" i="19"/>
  <c r="M110" i="8" s="1"/>
  <c r="AU12" i="19"/>
  <c r="N110" i="8" s="1"/>
  <c r="AZ12" i="19"/>
  <c r="AZ11" i="19"/>
  <c r="AK14" i="19"/>
  <c r="L163" i="8" s="1"/>
  <c r="AP14" i="19"/>
  <c r="M163" i="8" s="1"/>
  <c r="AU14" i="19"/>
  <c r="N163" i="8" s="1"/>
  <c r="AZ14" i="19"/>
  <c r="O163" i="8" s="1"/>
  <c r="AK18" i="19"/>
  <c r="L65" i="43" s="1"/>
  <c r="AP18" i="19"/>
  <c r="M65" i="43" s="1"/>
  <c r="AU18" i="19"/>
  <c r="AZ18" i="19"/>
  <c r="AZ17" i="19"/>
  <c r="AK26" i="19"/>
  <c r="L60" i="44" s="1"/>
  <c r="AP26" i="19"/>
  <c r="M60" i="44" s="1"/>
  <c r="AU26" i="19"/>
  <c r="N60" i="44" s="1"/>
  <c r="AZ26" i="19"/>
  <c r="O60" i="44" s="1"/>
  <c r="AK20" i="19"/>
  <c r="L111" i="43" s="1"/>
  <c r="AP20" i="19"/>
  <c r="AU20" i="19"/>
  <c r="AZ20" i="19"/>
  <c r="AK28" i="19"/>
  <c r="L107" i="44" s="1"/>
  <c r="AP28" i="19"/>
  <c r="M107" i="44" s="1"/>
  <c r="AU28" i="19"/>
  <c r="N107" i="44" s="1"/>
  <c r="AZ28" i="19"/>
  <c r="AK22" i="19"/>
  <c r="L163" i="43" s="1"/>
  <c r="AP22" i="19"/>
  <c r="M163" i="43" s="1"/>
  <c r="AU22" i="19"/>
  <c r="AZ22" i="19"/>
  <c r="AK30" i="19"/>
  <c r="L156" i="44" s="1"/>
  <c r="AP30" i="19"/>
  <c r="M156" i="44" s="1"/>
  <c r="AU30" i="19"/>
  <c r="N156" i="44" s="1"/>
  <c r="AZ30" i="19"/>
  <c r="O156" i="44" s="1"/>
  <c r="M42" i="47"/>
  <c r="M43" i="47"/>
  <c r="AN5" i="49" s="1"/>
  <c r="M44" i="47"/>
  <c r="AO5" i="49" s="1"/>
  <c r="M50" i="47"/>
  <c r="AM5" i="50" s="1"/>
  <c r="M51" i="47"/>
  <c r="AN5" i="50" s="1"/>
  <c r="M52" i="47"/>
  <c r="AO5" i="50" s="1"/>
  <c r="M58" i="47"/>
  <c r="AM5" i="51" s="1"/>
  <c r="M59" i="47"/>
  <c r="AN5" i="51" s="1"/>
  <c r="L41" i="47"/>
  <c r="L42" i="47"/>
  <c r="AH5" i="49" s="1"/>
  <c r="L43" i="47"/>
  <c r="AI5" i="49" s="1"/>
  <c r="L49" i="47"/>
  <c r="AG5" i="50" s="1"/>
  <c r="L50" i="47"/>
  <c r="AH5" i="50" s="1"/>
  <c r="L51" i="47"/>
  <c r="AI5" i="50" s="1"/>
  <c r="L58" i="47"/>
  <c r="AH5" i="51" s="1"/>
  <c r="K42" i="47"/>
  <c r="K43" i="47"/>
  <c r="AD5" i="49" s="1"/>
  <c r="K50" i="47"/>
  <c r="AC5" i="50" s="1"/>
  <c r="K51" i="47"/>
  <c r="AD5" i="50" s="1"/>
  <c r="K58" i="47"/>
  <c r="AC5" i="51" s="1"/>
  <c r="J41" i="47"/>
  <c r="J42" i="47"/>
  <c r="X5" i="49" s="1"/>
  <c r="J43" i="47"/>
  <c r="Y5" i="49" s="1"/>
  <c r="J49" i="47"/>
  <c r="W5" i="50" s="1"/>
  <c r="J50" i="47"/>
  <c r="X5" i="50" s="1"/>
  <c r="J51" i="47"/>
  <c r="Y5" i="50" s="1"/>
  <c r="J57" i="47"/>
  <c r="W5" i="51" s="1"/>
  <c r="J58" i="47"/>
  <c r="X5" i="51" s="1"/>
  <c r="J59" i="47"/>
  <c r="Y5" i="51" s="1"/>
  <c r="N41" i="47"/>
  <c r="N42" i="47"/>
  <c r="AR5" i="49" s="1"/>
  <c r="N43" i="47"/>
  <c r="AS5" i="49" s="1"/>
  <c r="N49" i="47"/>
  <c r="AQ5" i="50" s="1"/>
  <c r="N50" i="47"/>
  <c r="AR5" i="50" s="1"/>
  <c r="N51" i="47"/>
  <c r="AS5" i="50" s="1"/>
  <c r="N57" i="47"/>
  <c r="AQ5" i="51" s="1"/>
  <c r="N58" i="47"/>
  <c r="AR5" i="51" s="1"/>
  <c r="I41" i="47"/>
  <c r="I42" i="47"/>
  <c r="S5" i="49" s="1"/>
  <c r="I43" i="47"/>
  <c r="T5" i="49" s="1"/>
  <c r="I49" i="47"/>
  <c r="R5" i="50" s="1"/>
  <c r="I50" i="47"/>
  <c r="S5" i="50" s="1"/>
  <c r="I51" i="47"/>
  <c r="T5" i="50" s="1"/>
  <c r="I57" i="47"/>
  <c r="R5" i="51" s="1"/>
  <c r="I59" i="47"/>
  <c r="T5" i="51" s="1"/>
  <c r="G57" i="47"/>
  <c r="H5" i="51" s="1"/>
  <c r="G42" i="47"/>
  <c r="I5" i="49" s="1"/>
  <c r="G50" i="47"/>
  <c r="I5" i="50" s="1"/>
  <c r="F137" i="48"/>
  <c r="F115" i="48"/>
  <c r="F68" i="48"/>
  <c r="F21" i="48"/>
  <c r="D31" i="49" s="1"/>
  <c r="G41" i="47"/>
  <c r="G49" i="47"/>
  <c r="H5" i="50" s="1"/>
  <c r="F21" i="44"/>
  <c r="F29" i="44"/>
  <c r="AC6" i="47"/>
  <c r="AB6" i="47"/>
  <c r="AA6" i="47"/>
  <c r="AD6" i="47"/>
  <c r="AI6" i="47"/>
  <c r="AF6" i="47"/>
  <c r="AG6" i="47"/>
  <c r="F42" i="47"/>
  <c r="F50" i="47"/>
  <c r="D5" i="50" s="1"/>
  <c r="F62" i="46"/>
  <c r="D43" i="49" s="1"/>
  <c r="F70" i="46"/>
  <c r="D31" i="50" s="1"/>
  <c r="M49" i="54"/>
  <c r="J19" i="8"/>
  <c r="J195" i="8" s="1"/>
  <c r="J18" i="8"/>
  <c r="J194" i="8" s="1"/>
  <c r="J17" i="8"/>
  <c r="J193" i="8" s="1"/>
  <c r="J16" i="8"/>
  <c r="J192" i="8" s="1"/>
  <c r="J27" i="8"/>
  <c r="J35" i="8"/>
  <c r="I24" i="8"/>
  <c r="I32" i="8"/>
  <c r="N169" i="8"/>
  <c r="N177" i="8"/>
  <c r="I169" i="8"/>
  <c r="I177" i="8"/>
  <c r="O192" i="8"/>
  <c r="J166" i="8"/>
  <c r="W13" i="49" s="1"/>
  <c r="F167" i="8"/>
  <c r="D13" i="49" s="1"/>
  <c r="H167" i="8"/>
  <c r="N13" i="49" s="1"/>
  <c r="I167" i="8"/>
  <c r="S13" i="49" s="1"/>
  <c r="J167" i="8"/>
  <c r="X13" i="49" s="1"/>
  <c r="N167" i="8"/>
  <c r="O167" i="8"/>
  <c r="AW13" i="49" s="1"/>
  <c r="F168" i="8"/>
  <c r="E13" i="49" s="1"/>
  <c r="H168" i="8"/>
  <c r="O13" i="49" s="1"/>
  <c r="I168" i="8"/>
  <c r="T13" i="49" s="1"/>
  <c r="J168" i="8"/>
  <c r="Y13" i="49" s="1"/>
  <c r="N168" i="8"/>
  <c r="O168" i="8"/>
  <c r="AX13" i="49" s="1"/>
  <c r="AX14" i="49" s="1"/>
  <c r="J174" i="8"/>
  <c r="W13" i="50" s="1"/>
  <c r="F175" i="8"/>
  <c r="D13" i="50" s="1"/>
  <c r="H175" i="8"/>
  <c r="N13" i="50" s="1"/>
  <c r="I175" i="8"/>
  <c r="S13" i="50" s="1"/>
  <c r="J175" i="8"/>
  <c r="X13" i="50" s="1"/>
  <c r="N175" i="8"/>
  <c r="O175" i="8"/>
  <c r="AW13" i="50" s="1"/>
  <c r="F176" i="8"/>
  <c r="E13" i="50" s="1"/>
  <c r="H176" i="8"/>
  <c r="O13" i="50" s="1"/>
  <c r="I176" i="8"/>
  <c r="T13" i="50" s="1"/>
  <c r="J176" i="8"/>
  <c r="Y13" i="50" s="1"/>
  <c r="N176" i="8"/>
  <c r="O176" i="8"/>
  <c r="AX13" i="50" s="1"/>
  <c r="J182" i="8"/>
  <c r="J216" i="8" s="1"/>
  <c r="F183" i="8"/>
  <c r="I183" i="8"/>
  <c r="N183" i="8"/>
  <c r="O183" i="8"/>
  <c r="F184" i="8"/>
  <c r="H184" i="8"/>
  <c r="I184" i="8"/>
  <c r="J184" i="8"/>
  <c r="N184" i="8"/>
  <c r="O184" i="8"/>
  <c r="J113" i="8"/>
  <c r="W11" i="49" s="1"/>
  <c r="F114" i="8"/>
  <c r="D11" i="49" s="1"/>
  <c r="H114" i="8"/>
  <c r="N11" i="49" s="1"/>
  <c r="I114" i="8"/>
  <c r="S11" i="49" s="1"/>
  <c r="J114" i="8"/>
  <c r="X11" i="49" s="1"/>
  <c r="N114" i="8"/>
  <c r="O114" i="8"/>
  <c r="AW11" i="49" s="1"/>
  <c r="F115" i="8"/>
  <c r="E11" i="49" s="1"/>
  <c r="H115" i="8"/>
  <c r="O11" i="49" s="1"/>
  <c r="I115" i="8"/>
  <c r="T11" i="49" s="1"/>
  <c r="J115" i="8"/>
  <c r="Y11" i="49" s="1"/>
  <c r="N115" i="8"/>
  <c r="O115" i="8"/>
  <c r="AX11" i="49" s="1"/>
  <c r="F116" i="8"/>
  <c r="H116" i="8"/>
  <c r="J116" i="8"/>
  <c r="O116" i="8"/>
  <c r="AY11" i="49" s="1"/>
  <c r="AY12" i="49" s="1"/>
  <c r="J121" i="8"/>
  <c r="W11" i="50" s="1"/>
  <c r="F122" i="8"/>
  <c r="D11" i="50" s="1"/>
  <c r="H122" i="8"/>
  <c r="N11" i="50" s="1"/>
  <c r="I122" i="8"/>
  <c r="S11" i="50" s="1"/>
  <c r="J122" i="8"/>
  <c r="X11" i="50" s="1"/>
  <c r="N122" i="8"/>
  <c r="O122" i="8"/>
  <c r="AW11" i="50" s="1"/>
  <c r="F123" i="8"/>
  <c r="E11" i="50" s="1"/>
  <c r="H123" i="8"/>
  <c r="O11" i="50" s="1"/>
  <c r="I123" i="8"/>
  <c r="T11" i="50" s="1"/>
  <c r="J123" i="8"/>
  <c r="Y11" i="50" s="1"/>
  <c r="N123" i="8"/>
  <c r="O123" i="8"/>
  <c r="AX11" i="50" s="1"/>
  <c r="F124" i="8"/>
  <c r="H124" i="8"/>
  <c r="J124" i="8"/>
  <c r="O124" i="8"/>
  <c r="AY11" i="50" s="1"/>
  <c r="AY12" i="50" s="1"/>
  <c r="J24" i="8"/>
  <c r="F25" i="8"/>
  <c r="G25" i="8"/>
  <c r="H25" i="8"/>
  <c r="I25" i="8"/>
  <c r="J25" i="8"/>
  <c r="K25" i="8"/>
  <c r="N25" i="8"/>
  <c r="O25" i="8"/>
  <c r="AW7" i="49" s="1"/>
  <c r="F26" i="8"/>
  <c r="H26" i="8"/>
  <c r="I26" i="8"/>
  <c r="J26" i="8"/>
  <c r="L26" i="8"/>
  <c r="M26" i="8"/>
  <c r="N26" i="8"/>
  <c r="O26" i="8"/>
  <c r="AX7" i="49" s="1"/>
  <c r="AX8" i="49" s="1"/>
  <c r="G27" i="8"/>
  <c r="J32" i="8"/>
  <c r="F33" i="8"/>
  <c r="G33" i="8"/>
  <c r="H33" i="8"/>
  <c r="I33" i="8"/>
  <c r="J33" i="8"/>
  <c r="K33" i="8"/>
  <c r="N33" i="8"/>
  <c r="O33" i="8"/>
  <c r="AW7" i="50" s="1"/>
  <c r="F34" i="8"/>
  <c r="H34" i="8"/>
  <c r="I34" i="8"/>
  <c r="J34" i="8"/>
  <c r="L34" i="8"/>
  <c r="M34" i="8"/>
  <c r="N34" i="8"/>
  <c r="O34" i="8"/>
  <c r="AX7" i="50" s="1"/>
  <c r="AX8" i="50" s="1"/>
  <c r="G35" i="8"/>
  <c r="AW26" i="50" l="1"/>
  <c r="AD35" i="51"/>
  <c r="AD52" i="51" s="1"/>
  <c r="K392" i="45"/>
  <c r="AE35" i="51"/>
  <c r="AE36" i="51" s="1"/>
  <c r="K393" i="45"/>
  <c r="F52" i="51"/>
  <c r="AW52" i="50"/>
  <c r="AW64" i="49"/>
  <c r="AC52" i="51"/>
  <c r="Z35" i="51"/>
  <c r="J393" i="45"/>
  <c r="Z52" i="51"/>
  <c r="AQ35" i="51"/>
  <c r="AQ52" i="51" s="1"/>
  <c r="N390" i="45"/>
  <c r="AB52" i="51"/>
  <c r="W35" i="51"/>
  <c r="J390" i="45"/>
  <c r="O384" i="45"/>
  <c r="AX35" i="50"/>
  <c r="O385" i="45"/>
  <c r="AY35" i="50"/>
  <c r="O377" i="45"/>
  <c r="AY47" i="49"/>
  <c r="O382" i="45"/>
  <c r="AV35" i="50"/>
  <c r="AO35" i="51"/>
  <c r="AO52" i="51" s="1"/>
  <c r="M393" i="45"/>
  <c r="AQ64" i="19"/>
  <c r="W64" i="19"/>
  <c r="M64" i="19"/>
  <c r="AC35" i="51"/>
  <c r="K391" i="45"/>
  <c r="P52" i="51"/>
  <c r="O391" i="45"/>
  <c r="AW35" i="51"/>
  <c r="AR35" i="51"/>
  <c r="AR52" i="51" s="1"/>
  <c r="N391" i="45"/>
  <c r="AE52" i="51"/>
  <c r="AT52" i="51"/>
  <c r="W52" i="51"/>
  <c r="AB35" i="51"/>
  <c r="K390" i="45"/>
  <c r="AL52" i="50"/>
  <c r="AX35" i="51"/>
  <c r="O392" i="45"/>
  <c r="O376" i="45"/>
  <c r="AX47" i="49"/>
  <c r="AY35" i="51"/>
  <c r="O393" i="45"/>
  <c r="AV35" i="51"/>
  <c r="O390" i="45"/>
  <c r="O374" i="45"/>
  <c r="AV47" i="49"/>
  <c r="AK46" i="19"/>
  <c r="L92" i="45" s="1"/>
  <c r="AG64" i="19"/>
  <c r="AW29" i="51"/>
  <c r="O210" i="44"/>
  <c r="AX29" i="51"/>
  <c r="AX50" i="51" s="1"/>
  <c r="O211" i="44"/>
  <c r="AY29" i="51"/>
  <c r="AY50" i="51" s="1"/>
  <c r="O212" i="44"/>
  <c r="H212" i="44"/>
  <c r="I27" i="51"/>
  <c r="G210" i="44"/>
  <c r="N27" i="51"/>
  <c r="H210" i="44"/>
  <c r="J27" i="51"/>
  <c r="G211" i="44"/>
  <c r="O27" i="51"/>
  <c r="H211" i="44"/>
  <c r="Y27" i="51"/>
  <c r="J211" i="44"/>
  <c r="AD27" i="51"/>
  <c r="K211" i="44"/>
  <c r="AL27" i="51"/>
  <c r="M209" i="44"/>
  <c r="T27" i="51"/>
  <c r="I211" i="44"/>
  <c r="U27" i="51"/>
  <c r="I212" i="44"/>
  <c r="AE27" i="51"/>
  <c r="K212" i="44"/>
  <c r="AT27" i="51"/>
  <c r="N212" i="44"/>
  <c r="Z27" i="51"/>
  <c r="J212" i="44"/>
  <c r="AB27" i="51"/>
  <c r="K209" i="44"/>
  <c r="M27" i="51"/>
  <c r="M50" i="51" s="1"/>
  <c r="H209" i="44"/>
  <c r="AC27" i="51"/>
  <c r="K210" i="44"/>
  <c r="S27" i="51"/>
  <c r="I210" i="44"/>
  <c r="R27" i="51"/>
  <c r="I209" i="44"/>
  <c r="K27" i="51"/>
  <c r="G212" i="44"/>
  <c r="AQ27" i="51"/>
  <c r="N209" i="44"/>
  <c r="W27" i="51"/>
  <c r="J209" i="44"/>
  <c r="AO27" i="51"/>
  <c r="M212" i="44"/>
  <c r="Y21" i="51"/>
  <c r="J218" i="43"/>
  <c r="AN21" i="51"/>
  <c r="M218" i="43"/>
  <c r="X21" i="51"/>
  <c r="J217" i="43"/>
  <c r="AC21" i="51"/>
  <c r="K217" i="43"/>
  <c r="AH21" i="51"/>
  <c r="L217" i="43"/>
  <c r="M21" i="51"/>
  <c r="H216" i="43"/>
  <c r="R21" i="51"/>
  <c r="I216" i="43"/>
  <c r="J21" i="51"/>
  <c r="G218" i="43"/>
  <c r="O21" i="51"/>
  <c r="H218" i="43"/>
  <c r="AI21" i="51"/>
  <c r="L218" i="43"/>
  <c r="I21" i="51"/>
  <c r="G217" i="43"/>
  <c r="N21" i="51"/>
  <c r="H217" i="43"/>
  <c r="S21" i="51"/>
  <c r="I217" i="43"/>
  <c r="AM21" i="51"/>
  <c r="M217" i="43"/>
  <c r="AD21" i="51"/>
  <c r="K218" i="43"/>
  <c r="H21" i="51"/>
  <c r="G216" i="43"/>
  <c r="AL21" i="51"/>
  <c r="M216" i="43"/>
  <c r="T21" i="51"/>
  <c r="I218" i="43"/>
  <c r="AA18" i="50"/>
  <c r="J81" i="43" s="1"/>
  <c r="AX13" i="51"/>
  <c r="O218" i="8"/>
  <c r="Y13" i="51"/>
  <c r="J218" i="8"/>
  <c r="O13" i="51"/>
  <c r="O14" i="51" s="1"/>
  <c r="H218" i="8"/>
  <c r="AW13" i="51"/>
  <c r="O217" i="8"/>
  <c r="S13" i="51"/>
  <c r="S46" i="51" s="1"/>
  <c r="I217" i="8"/>
  <c r="AH13" i="51"/>
  <c r="AH46" i="51" s="1"/>
  <c r="L217" i="8"/>
  <c r="N13" i="51"/>
  <c r="Q13" i="51" s="1"/>
  <c r="H186" i="8" s="1"/>
  <c r="H217" i="8"/>
  <c r="J13" i="51"/>
  <c r="J46" i="51" s="1"/>
  <c r="G218" i="8"/>
  <c r="K13" i="51"/>
  <c r="G219" i="8"/>
  <c r="AE13" i="51"/>
  <c r="AB14" i="51" s="1"/>
  <c r="K219" i="8"/>
  <c r="AT13" i="51"/>
  <c r="AT46" i="51" s="1"/>
  <c r="N219" i="8"/>
  <c r="U13" i="51"/>
  <c r="U46" i="51" s="1"/>
  <c r="I219" i="8"/>
  <c r="AZ14" i="51"/>
  <c r="O187" i="8" s="1"/>
  <c r="AV14" i="51"/>
  <c r="AV46" i="51"/>
  <c r="T13" i="51"/>
  <c r="I218" i="8"/>
  <c r="AX14" i="50"/>
  <c r="X13" i="51"/>
  <c r="J217" i="8"/>
  <c r="AG13" i="51"/>
  <c r="L216" i="8"/>
  <c r="AI13" i="51"/>
  <c r="L218" i="8"/>
  <c r="I13" i="51"/>
  <c r="G217" i="8"/>
  <c r="R13" i="51"/>
  <c r="I216" i="8"/>
  <c r="AB13" i="51"/>
  <c r="K216" i="8"/>
  <c r="AC13" i="51"/>
  <c r="K217" i="8"/>
  <c r="AD13" i="51"/>
  <c r="K218" i="8"/>
  <c r="Z13" i="51"/>
  <c r="J219" i="8"/>
  <c r="AO13" i="51"/>
  <c r="M219" i="8"/>
  <c r="M13" i="51"/>
  <c r="M46" i="51" s="1"/>
  <c r="H216" i="8"/>
  <c r="AY13" i="51"/>
  <c r="O219" i="8"/>
  <c r="AJ13" i="51"/>
  <c r="L219" i="8"/>
  <c r="AZ6" i="51"/>
  <c r="O62" i="47" s="1"/>
  <c r="AZ5" i="51"/>
  <c r="O61" i="47" s="1"/>
  <c r="AV6" i="51"/>
  <c r="AY6" i="51"/>
  <c r="AX6" i="51"/>
  <c r="AZ6" i="50"/>
  <c r="O54" i="47" s="1"/>
  <c r="AV6" i="50"/>
  <c r="AZ5" i="50"/>
  <c r="O53" i="47" s="1"/>
  <c r="AZ6" i="49"/>
  <c r="O46" i="47" s="1"/>
  <c r="AV6" i="49"/>
  <c r="AZ5" i="49"/>
  <c r="O45" i="47" s="1"/>
  <c r="AW6" i="50"/>
  <c r="AY6" i="50"/>
  <c r="AY6" i="49"/>
  <c r="AX6" i="49"/>
  <c r="AW6" i="51"/>
  <c r="AY17" i="51"/>
  <c r="O219" i="43"/>
  <c r="AJ25" i="51"/>
  <c r="AJ50" i="51" s="1"/>
  <c r="L212" i="44"/>
  <c r="AG25" i="51"/>
  <c r="AG50" i="51" s="1"/>
  <c r="L209" i="44"/>
  <c r="AH29" i="51"/>
  <c r="AG30" i="51" s="1"/>
  <c r="L210" i="44"/>
  <c r="N211" i="44"/>
  <c r="M211" i="44"/>
  <c r="M210" i="44"/>
  <c r="AI25" i="51"/>
  <c r="AI50" i="51" s="1"/>
  <c r="L211" i="44"/>
  <c r="N210" i="44"/>
  <c r="O193" i="44"/>
  <c r="AV23" i="49"/>
  <c r="AW24" i="49" s="1"/>
  <c r="AX28" i="49"/>
  <c r="AX30" i="51"/>
  <c r="AX26" i="49"/>
  <c r="AY30" i="51"/>
  <c r="O196" i="44"/>
  <c r="AY29" i="49"/>
  <c r="AZ29" i="49" s="1"/>
  <c r="O163" i="44" s="1"/>
  <c r="AV28" i="51"/>
  <c r="AZ27" i="51"/>
  <c r="AZ27" i="49"/>
  <c r="AZ28" i="49"/>
  <c r="AV26" i="50"/>
  <c r="AZ25" i="50"/>
  <c r="O75" i="44" s="1"/>
  <c r="AV30" i="51"/>
  <c r="AZ29" i="51"/>
  <c r="O179" i="44" s="1"/>
  <c r="AZ30" i="49"/>
  <c r="O164" i="44" s="1"/>
  <c r="AV28" i="50"/>
  <c r="AZ27" i="50"/>
  <c r="AV26" i="51"/>
  <c r="AZ25" i="51"/>
  <c r="O83" i="44" s="1"/>
  <c r="AZ25" i="49"/>
  <c r="O67" i="44" s="1"/>
  <c r="AZ26" i="49"/>
  <c r="O68" i="44" s="1"/>
  <c r="O201" i="44"/>
  <c r="AV23" i="50"/>
  <c r="AW24" i="50" s="1"/>
  <c r="AX28" i="51"/>
  <c r="AX28" i="50"/>
  <c r="AX30" i="49"/>
  <c r="AX26" i="51"/>
  <c r="AX26" i="50"/>
  <c r="O204" i="44"/>
  <c r="AY29" i="50"/>
  <c r="AX30" i="50" s="1"/>
  <c r="AY28" i="51"/>
  <c r="AZ28" i="51"/>
  <c r="AY28" i="49"/>
  <c r="AV28" i="49"/>
  <c r="AY26" i="50"/>
  <c r="AZ26" i="50"/>
  <c r="O76" i="44" s="1"/>
  <c r="AZ30" i="51"/>
  <c r="O180" i="44" s="1"/>
  <c r="AV30" i="50"/>
  <c r="AV30" i="49"/>
  <c r="AY28" i="50"/>
  <c r="AZ28" i="50"/>
  <c r="AY26" i="51"/>
  <c r="AZ26" i="51"/>
  <c r="O84" i="44" s="1"/>
  <c r="AY26" i="49"/>
  <c r="AV26" i="49"/>
  <c r="AG21" i="51"/>
  <c r="AI22" i="51" s="1"/>
  <c r="L216" i="43"/>
  <c r="AX49" i="50"/>
  <c r="AW49" i="50"/>
  <c r="AZ49" i="50"/>
  <c r="AV49" i="50"/>
  <c r="AX61" i="49"/>
  <c r="AW61" i="49"/>
  <c r="AZ61" i="49"/>
  <c r="AV61" i="49"/>
  <c r="AV61" i="50"/>
  <c r="AY61" i="50"/>
  <c r="AX61" i="50"/>
  <c r="AW61" i="50"/>
  <c r="AX73" i="49"/>
  <c r="AV73" i="49"/>
  <c r="AY73" i="49"/>
  <c r="AY74" i="49" s="1"/>
  <c r="AW73" i="49"/>
  <c r="AR27" i="51"/>
  <c r="AR29" i="51"/>
  <c r="AR25" i="51"/>
  <c r="AS27" i="51"/>
  <c r="AS29" i="51"/>
  <c r="AL13" i="51"/>
  <c r="AL46" i="51" s="1"/>
  <c r="M216" i="8"/>
  <c r="AS13" i="51"/>
  <c r="AS46" i="51" s="1"/>
  <c r="N218" i="8"/>
  <c r="AR13" i="51"/>
  <c r="N217" i="8"/>
  <c r="AM13" i="51"/>
  <c r="AM46" i="51" s="1"/>
  <c r="M217" i="8"/>
  <c r="AN13" i="51"/>
  <c r="AN46" i="51" s="1"/>
  <c r="M218" i="8"/>
  <c r="E13" i="51"/>
  <c r="F218" i="8"/>
  <c r="D13" i="51"/>
  <c r="G13" i="51" s="1"/>
  <c r="F186" i="8" s="1"/>
  <c r="F217" i="8"/>
  <c r="AW10" i="49"/>
  <c r="AV12" i="49"/>
  <c r="AZ13" i="50"/>
  <c r="O178" i="8" s="1"/>
  <c r="AX10" i="50"/>
  <c r="AX10" i="49"/>
  <c r="AW8" i="50"/>
  <c r="AW8" i="49"/>
  <c r="AX12" i="50"/>
  <c r="AW12" i="50"/>
  <c r="AW14" i="49"/>
  <c r="AY14" i="49"/>
  <c r="AY10" i="50"/>
  <c r="AY10" i="49"/>
  <c r="AZ13" i="49"/>
  <c r="O170" i="8" s="1"/>
  <c r="AZ14" i="49"/>
  <c r="O171" i="8" s="1"/>
  <c r="AZ12" i="50"/>
  <c r="AV10" i="50"/>
  <c r="AZ9" i="50"/>
  <c r="AV10" i="49"/>
  <c r="AY8" i="50"/>
  <c r="AV8" i="50"/>
  <c r="AZ7" i="50"/>
  <c r="AV8" i="49"/>
  <c r="AV14" i="50"/>
  <c r="AX12" i="49"/>
  <c r="AW12" i="49"/>
  <c r="AW14" i="50"/>
  <c r="AY14" i="50"/>
  <c r="AV14" i="49"/>
  <c r="AV12" i="50"/>
  <c r="AZ11" i="50"/>
  <c r="AZ10" i="50"/>
  <c r="AZ9" i="49"/>
  <c r="AZ10" i="49"/>
  <c r="AZ8" i="50"/>
  <c r="AY8" i="49"/>
  <c r="AZ7" i="49"/>
  <c r="AZ8" i="49"/>
  <c r="AZ14" i="50"/>
  <c r="O179" i="8" s="1"/>
  <c r="AZ11" i="49"/>
  <c r="AZ12" i="49"/>
  <c r="AS13" i="50"/>
  <c r="AR13" i="50"/>
  <c r="AS27" i="50"/>
  <c r="AS29" i="50"/>
  <c r="AS35" i="50"/>
  <c r="AQ36" i="50" s="1"/>
  <c r="AR25" i="50"/>
  <c r="AS11" i="50"/>
  <c r="AR11" i="50"/>
  <c r="AR23" i="50"/>
  <c r="AU24" i="50" s="1"/>
  <c r="N33" i="44" s="1"/>
  <c r="AS25" i="50"/>
  <c r="AR29" i="50"/>
  <c r="AT11" i="50"/>
  <c r="P52" i="50"/>
  <c r="AO52" i="50"/>
  <c r="D52" i="50"/>
  <c r="F52" i="50"/>
  <c r="AS13" i="49"/>
  <c r="AR13" i="49"/>
  <c r="AS25" i="49"/>
  <c r="AR27" i="49"/>
  <c r="AS27" i="49"/>
  <c r="AR25" i="49"/>
  <c r="AS11" i="49"/>
  <c r="AR11" i="49"/>
  <c r="AR23" i="49"/>
  <c r="AQ24" i="49" s="1"/>
  <c r="AS29" i="49"/>
  <c r="AR29" i="49"/>
  <c r="AS47" i="49"/>
  <c r="AU48" i="49" s="1"/>
  <c r="N185" i="45" s="1"/>
  <c r="AT11" i="49"/>
  <c r="F64" i="49"/>
  <c r="AO64" i="49"/>
  <c r="P64" i="49"/>
  <c r="D64" i="49"/>
  <c r="Y35" i="51"/>
  <c r="Y52" i="51" s="1"/>
  <c r="J392" i="45"/>
  <c r="X35" i="51"/>
  <c r="J391" i="45"/>
  <c r="AJ35" i="51"/>
  <c r="AJ52" i="51" s="1"/>
  <c r="L393" i="45"/>
  <c r="AS35" i="51"/>
  <c r="N392" i="45"/>
  <c r="AG35" i="51"/>
  <c r="AG52" i="51" s="1"/>
  <c r="L390" i="45"/>
  <c r="AH35" i="51"/>
  <c r="AH52" i="51" s="1"/>
  <c r="L391" i="45"/>
  <c r="AI35" i="51"/>
  <c r="AI52" i="51" s="1"/>
  <c r="L392" i="45"/>
  <c r="AN35" i="51"/>
  <c r="AN52" i="51" s="1"/>
  <c r="M392" i="45"/>
  <c r="AM35" i="51"/>
  <c r="M391" i="45"/>
  <c r="AK21" i="19"/>
  <c r="L162" i="43" s="1"/>
  <c r="AU38" i="51"/>
  <c r="AU27" i="19"/>
  <c r="N106" i="44" s="1"/>
  <c r="AU29" i="19"/>
  <c r="N155" i="44" s="1"/>
  <c r="M50" i="50"/>
  <c r="H201" i="44"/>
  <c r="AP48" i="19"/>
  <c r="M177" i="45" s="1"/>
  <c r="F34" i="50"/>
  <c r="E64" i="19"/>
  <c r="F34" i="51"/>
  <c r="F46" i="49"/>
  <c r="H376" i="45"/>
  <c r="V38" i="51"/>
  <c r="I281" i="45" s="1"/>
  <c r="AU43" i="19"/>
  <c r="I385" i="45"/>
  <c r="D64" i="19"/>
  <c r="M196" i="44"/>
  <c r="M204" i="44"/>
  <c r="H385" i="45"/>
  <c r="H393" i="45"/>
  <c r="F391" i="45"/>
  <c r="F375" i="45"/>
  <c r="F383" i="45"/>
  <c r="H377" i="45"/>
  <c r="O203" i="44"/>
  <c r="O194" i="44"/>
  <c r="O195" i="44"/>
  <c r="AV46" i="19"/>
  <c r="O202" i="44"/>
  <c r="O375" i="45"/>
  <c r="O383" i="45"/>
  <c r="R6" i="47"/>
  <c r="P6" i="47"/>
  <c r="AR45" i="49"/>
  <c r="AR64" i="49" s="1"/>
  <c r="N375" i="45"/>
  <c r="AS45" i="49"/>
  <c r="N376" i="45"/>
  <c r="AT33" i="50"/>
  <c r="AT52" i="50" s="1"/>
  <c r="N385" i="45"/>
  <c r="AQ33" i="50"/>
  <c r="AQ52" i="50" s="1"/>
  <c r="N382" i="45"/>
  <c r="AQ45" i="49"/>
  <c r="AQ64" i="49" s="1"/>
  <c r="N374" i="45"/>
  <c r="AR33" i="50"/>
  <c r="AR52" i="50" s="1"/>
  <c r="N383" i="45"/>
  <c r="AS33" i="50"/>
  <c r="AS34" i="50" s="1"/>
  <c r="N384" i="45"/>
  <c r="AT45" i="49"/>
  <c r="N377" i="45"/>
  <c r="N33" i="50"/>
  <c r="N52" i="50" s="1"/>
  <c r="H383" i="45"/>
  <c r="N33" i="51"/>
  <c r="N52" i="51" s="1"/>
  <c r="H391" i="45"/>
  <c r="N45" i="49"/>
  <c r="N64" i="49" s="1"/>
  <c r="H375" i="45"/>
  <c r="O33" i="50"/>
  <c r="O52" i="50" s="1"/>
  <c r="H384" i="45"/>
  <c r="O33" i="51"/>
  <c r="O52" i="51" s="1"/>
  <c r="H392" i="45"/>
  <c r="M33" i="51"/>
  <c r="M52" i="51" s="1"/>
  <c r="H390" i="45"/>
  <c r="M33" i="50"/>
  <c r="M52" i="50" s="1"/>
  <c r="H382" i="45"/>
  <c r="M45" i="49"/>
  <c r="M64" i="49" s="1"/>
  <c r="H374" i="45"/>
  <c r="I33" i="51"/>
  <c r="I52" i="51" s="1"/>
  <c r="G391" i="45"/>
  <c r="I33" i="50"/>
  <c r="I52" i="50" s="1"/>
  <c r="G383" i="45"/>
  <c r="I45" i="49"/>
  <c r="I64" i="49" s="1"/>
  <c r="G375" i="45"/>
  <c r="J33" i="51"/>
  <c r="J52" i="51" s="1"/>
  <c r="G392" i="45"/>
  <c r="J33" i="50"/>
  <c r="J52" i="50" s="1"/>
  <c r="G384" i="45"/>
  <c r="J45" i="49"/>
  <c r="J64" i="49" s="1"/>
  <c r="G376" i="45"/>
  <c r="H33" i="51"/>
  <c r="H52" i="51" s="1"/>
  <c r="G390" i="45"/>
  <c r="H33" i="50"/>
  <c r="H52" i="50" s="1"/>
  <c r="G382" i="45"/>
  <c r="H45" i="49"/>
  <c r="H64" i="49" s="1"/>
  <c r="G374" i="45"/>
  <c r="K33" i="51"/>
  <c r="K52" i="51" s="1"/>
  <c r="G393" i="45"/>
  <c r="K33" i="50"/>
  <c r="K52" i="50" s="1"/>
  <c r="G385" i="45"/>
  <c r="K45" i="49"/>
  <c r="K64" i="49" s="1"/>
  <c r="G377" i="45"/>
  <c r="R33" i="51"/>
  <c r="R52" i="51" s="1"/>
  <c r="I390" i="45"/>
  <c r="T33" i="51"/>
  <c r="T52" i="51" s="1"/>
  <c r="I392" i="45"/>
  <c r="R33" i="50"/>
  <c r="R52" i="50" s="1"/>
  <c r="I382" i="45"/>
  <c r="S45" i="49"/>
  <c r="S64" i="49" s="1"/>
  <c r="I375" i="45"/>
  <c r="U33" i="51"/>
  <c r="U52" i="51" s="1"/>
  <c r="I393" i="45"/>
  <c r="U45" i="49"/>
  <c r="U64" i="49" s="1"/>
  <c r="I377" i="45"/>
  <c r="R45" i="49"/>
  <c r="R64" i="49" s="1"/>
  <c r="I374" i="45"/>
  <c r="T33" i="50"/>
  <c r="T52" i="50" s="1"/>
  <c r="I384" i="45"/>
  <c r="T45" i="49"/>
  <c r="T64" i="49" s="1"/>
  <c r="I376" i="45"/>
  <c r="S33" i="51"/>
  <c r="S52" i="51" s="1"/>
  <c r="I391" i="45"/>
  <c r="S33" i="50"/>
  <c r="S52" i="50" s="1"/>
  <c r="I383" i="45"/>
  <c r="AD33" i="50"/>
  <c r="AD52" i="50" s="1"/>
  <c r="K384" i="45"/>
  <c r="AD45" i="49"/>
  <c r="AD64" i="49" s="1"/>
  <c r="K376" i="45"/>
  <c r="AC45" i="49"/>
  <c r="AC64" i="49" s="1"/>
  <c r="K375" i="45"/>
  <c r="AE45" i="49"/>
  <c r="AE64" i="49" s="1"/>
  <c r="K377" i="45"/>
  <c r="AB33" i="50"/>
  <c r="AB52" i="50" s="1"/>
  <c r="K382" i="45"/>
  <c r="AC33" i="50"/>
  <c r="AC52" i="50" s="1"/>
  <c r="K383" i="45"/>
  <c r="AE33" i="50"/>
  <c r="AE52" i="50" s="1"/>
  <c r="K385" i="45"/>
  <c r="AB45" i="49"/>
  <c r="AB64" i="49" s="1"/>
  <c r="K374" i="45"/>
  <c r="X33" i="50"/>
  <c r="X52" i="50" s="1"/>
  <c r="J383" i="45"/>
  <c r="Y33" i="50"/>
  <c r="Y52" i="50" s="1"/>
  <c r="J384" i="45"/>
  <c r="W33" i="50"/>
  <c r="W52" i="50" s="1"/>
  <c r="J382" i="45"/>
  <c r="W45" i="49"/>
  <c r="W64" i="49" s="1"/>
  <c r="J374" i="45"/>
  <c r="Z33" i="50"/>
  <c r="Z52" i="50" s="1"/>
  <c r="J385" i="45"/>
  <c r="X45" i="49"/>
  <c r="X64" i="49" s="1"/>
  <c r="J375" i="45"/>
  <c r="Y45" i="49"/>
  <c r="Y64" i="49" s="1"/>
  <c r="J376" i="45"/>
  <c r="Z45" i="49"/>
  <c r="Z64" i="49" s="1"/>
  <c r="J377" i="45"/>
  <c r="M385" i="45"/>
  <c r="M382" i="45"/>
  <c r="M377" i="45"/>
  <c r="M374" i="45"/>
  <c r="AJ35" i="50"/>
  <c r="AJ52" i="50" s="1"/>
  <c r="L385" i="45"/>
  <c r="AJ47" i="49"/>
  <c r="AJ64" i="49" s="1"/>
  <c r="L377" i="45"/>
  <c r="AN33" i="50"/>
  <c r="AN52" i="50" s="1"/>
  <c r="M384" i="45"/>
  <c r="AM33" i="50"/>
  <c r="AM52" i="50" s="1"/>
  <c r="M383" i="45"/>
  <c r="AI33" i="50"/>
  <c r="AI52" i="50" s="1"/>
  <c r="L384" i="45"/>
  <c r="AH35" i="50"/>
  <c r="AH52" i="50" s="1"/>
  <c r="L383" i="45"/>
  <c r="AG33" i="50"/>
  <c r="AG34" i="50" s="1"/>
  <c r="L382" i="45"/>
  <c r="AN45" i="49"/>
  <c r="AN64" i="49" s="1"/>
  <c r="M376" i="45"/>
  <c r="AM45" i="49"/>
  <c r="AM64" i="49" s="1"/>
  <c r="M375" i="45"/>
  <c r="AI45" i="49"/>
  <c r="AI64" i="49" s="1"/>
  <c r="L376" i="45"/>
  <c r="AH47" i="49"/>
  <c r="AH64" i="49" s="1"/>
  <c r="L375" i="45"/>
  <c r="AG45" i="49"/>
  <c r="AG64" i="49" s="1"/>
  <c r="L374" i="45"/>
  <c r="AQ50" i="50"/>
  <c r="M62" i="49"/>
  <c r="H193" i="44"/>
  <c r="AF38" i="51"/>
  <c r="P42" i="19"/>
  <c r="AU42" i="19"/>
  <c r="N133" i="48" s="1"/>
  <c r="AU50" i="49"/>
  <c r="V50" i="49"/>
  <c r="I265" i="45" s="1"/>
  <c r="V38" i="50"/>
  <c r="I273" i="45" s="1"/>
  <c r="AU38" i="50"/>
  <c r="Y38" i="50"/>
  <c r="AA49" i="19"/>
  <c r="AA38" i="51"/>
  <c r="AA50" i="49"/>
  <c r="AK49" i="19"/>
  <c r="M58" i="49"/>
  <c r="AP29" i="19"/>
  <c r="M155" i="44" s="1"/>
  <c r="G193" i="44"/>
  <c r="H50" i="50"/>
  <c r="T14" i="19"/>
  <c r="AF50" i="49"/>
  <c r="L38" i="50"/>
  <c r="G273" i="45" s="1"/>
  <c r="N201" i="44"/>
  <c r="N193" i="44"/>
  <c r="H200" i="8"/>
  <c r="L50" i="49"/>
  <c r="G265" i="45" s="1"/>
  <c r="AQ50" i="51"/>
  <c r="AQ62" i="49"/>
  <c r="U58" i="19"/>
  <c r="S58" i="19"/>
  <c r="V11" i="19"/>
  <c r="I109" i="8" s="1"/>
  <c r="AP18" i="50"/>
  <c r="M81" i="43" s="1"/>
  <c r="AP30" i="50"/>
  <c r="M172" i="44" s="1"/>
  <c r="AP13" i="19"/>
  <c r="M162" i="8" s="1"/>
  <c r="AF13" i="19"/>
  <c r="AP19" i="19"/>
  <c r="AU13" i="19"/>
  <c r="N162" i="8" s="1"/>
  <c r="AK13" i="19"/>
  <c r="AA13" i="19"/>
  <c r="J162" i="8" s="1"/>
  <c r="R58" i="19"/>
  <c r="V14" i="19"/>
  <c r="I163" i="8" s="1"/>
  <c r="T58" i="19"/>
  <c r="U14" i="19"/>
  <c r="S14" i="19"/>
  <c r="V9" i="19"/>
  <c r="I62" i="8" s="1"/>
  <c r="AO46" i="51"/>
  <c r="V31" i="51"/>
  <c r="I81" i="46" s="1"/>
  <c r="AU19" i="19"/>
  <c r="J204" i="44"/>
  <c r="AF38" i="50"/>
  <c r="V37" i="51"/>
  <c r="I280" i="45" s="1"/>
  <c r="P36" i="19"/>
  <c r="J201" i="44"/>
  <c r="L202" i="8"/>
  <c r="J196" i="44"/>
  <c r="J193" i="44"/>
  <c r="W50" i="51"/>
  <c r="W62" i="49"/>
  <c r="W23" i="50"/>
  <c r="W50" i="50" s="1"/>
  <c r="V19" i="51"/>
  <c r="I134" i="43" s="1"/>
  <c r="R14" i="19"/>
  <c r="V15" i="51"/>
  <c r="I41" i="43" s="1"/>
  <c r="K193" i="44"/>
  <c r="J210" i="8"/>
  <c r="J208" i="8"/>
  <c r="J202" i="8"/>
  <c r="J200" i="8"/>
  <c r="V5" i="51"/>
  <c r="I61" i="47" s="1"/>
  <c r="V39" i="51"/>
  <c r="V9" i="51"/>
  <c r="I86" i="8" s="1"/>
  <c r="K209" i="8"/>
  <c r="AS18" i="50"/>
  <c r="K201" i="8"/>
  <c r="AK42" i="19"/>
  <c r="L133" i="48" s="1"/>
  <c r="G211" i="8"/>
  <c r="H202" i="8"/>
  <c r="H210" i="8"/>
  <c r="G203" i="8"/>
  <c r="G209" i="8"/>
  <c r="G201" i="8"/>
  <c r="L208" i="43"/>
  <c r="I201" i="8"/>
  <c r="I200" i="8"/>
  <c r="L201" i="8"/>
  <c r="K211" i="8"/>
  <c r="K203" i="8"/>
  <c r="H203" i="8"/>
  <c r="K210" i="8"/>
  <c r="L208" i="8"/>
  <c r="L200" i="8"/>
  <c r="L203" i="8"/>
  <c r="K208" i="8"/>
  <c r="J203" i="8"/>
  <c r="L210" i="8"/>
  <c r="J209" i="8"/>
  <c r="H209" i="8"/>
  <c r="J201" i="8"/>
  <c r="H201" i="8"/>
  <c r="J211" i="8"/>
  <c r="L209" i="8"/>
  <c r="H211" i="8"/>
  <c r="K202" i="8"/>
  <c r="G210" i="8"/>
  <c r="G202" i="8"/>
  <c r="L211" i="8"/>
  <c r="K200" i="8"/>
  <c r="I208" i="8"/>
  <c r="I209" i="8"/>
  <c r="I210" i="8"/>
  <c r="I202" i="8"/>
  <c r="I211" i="8"/>
  <c r="I203" i="8"/>
  <c r="AP42" i="19"/>
  <c r="M133" i="48" s="1"/>
  <c r="Z7" i="49"/>
  <c r="AH7" i="50"/>
  <c r="AH46" i="50" s="1"/>
  <c r="AM7" i="50"/>
  <c r="AM7" i="49"/>
  <c r="AE46" i="51"/>
  <c r="AL7" i="50"/>
  <c r="AD46" i="51"/>
  <c r="AD7" i="49"/>
  <c r="AD58" i="49" s="1"/>
  <c r="H46" i="51"/>
  <c r="H7" i="49"/>
  <c r="H58" i="49" s="1"/>
  <c r="AQ7" i="49"/>
  <c r="Z7" i="50"/>
  <c r="W7" i="19"/>
  <c r="W58" i="19" s="1"/>
  <c r="AH7" i="49"/>
  <c r="AH58" i="49" s="1"/>
  <c r="AE7" i="50"/>
  <c r="AE46" i="50" s="1"/>
  <c r="AE7" i="49"/>
  <c r="AE58" i="49" s="1"/>
  <c r="AL7" i="49"/>
  <c r="AD7" i="50"/>
  <c r="AD46" i="50" s="1"/>
  <c r="H7" i="50"/>
  <c r="H46" i="50" s="1"/>
  <c r="AQ7" i="50"/>
  <c r="AP32" i="50"/>
  <c r="M74" i="46" s="1"/>
  <c r="AM32" i="51"/>
  <c r="B7" i="45"/>
  <c r="B8" i="45" s="1"/>
  <c r="B9" i="45" s="1"/>
  <c r="B10" i="45" s="1"/>
  <c r="B11" i="45" s="1"/>
  <c r="B12" i="45" s="1"/>
  <c r="B13" i="45" s="1"/>
  <c r="B14" i="45" s="1"/>
  <c r="B15" i="45" s="1"/>
  <c r="B16" i="45" s="1"/>
  <c r="B17" i="45" s="1"/>
  <c r="B18" i="45" s="1"/>
  <c r="B19" i="45" s="1"/>
  <c r="B20" i="45" s="1"/>
  <c r="B21" i="45" s="1"/>
  <c r="B22" i="45" s="1"/>
  <c r="B23" i="45" s="1"/>
  <c r="B24" i="45" s="1"/>
  <c r="B25" i="45" s="1"/>
  <c r="B26" i="45" s="1"/>
  <c r="B27" i="45" s="1"/>
  <c r="B28" i="45" s="1"/>
  <c r="B29" i="45" s="1"/>
  <c r="B30" i="45" s="1"/>
  <c r="B31" i="45" s="1"/>
  <c r="B32" i="45" s="1"/>
  <c r="B33" i="45" s="1"/>
  <c r="B34" i="45" s="1"/>
  <c r="B35" i="45" s="1"/>
  <c r="B36" i="45" s="1"/>
  <c r="B37" i="45" s="1"/>
  <c r="B38" i="45" s="1"/>
  <c r="B39" i="45" s="1"/>
  <c r="B40" i="45" s="1"/>
  <c r="B41" i="45" s="1"/>
  <c r="B42" i="45" s="1"/>
  <c r="B43" i="45" s="1"/>
  <c r="B44" i="45" s="1"/>
  <c r="B45" i="45" s="1"/>
  <c r="B46" i="45" s="1"/>
  <c r="B47" i="45" s="1"/>
  <c r="B48" i="45" s="1"/>
  <c r="B49" i="45" s="1"/>
  <c r="B50" i="45" s="1"/>
  <c r="B51" i="45" s="1"/>
  <c r="B52" i="45" s="1"/>
  <c r="B53" i="45" s="1"/>
  <c r="B54" i="45" s="1"/>
  <c r="B55" i="45" s="1"/>
  <c r="B56" i="45" s="1"/>
  <c r="B57" i="45" s="1"/>
  <c r="B58" i="45" s="1"/>
  <c r="B59" i="45" s="1"/>
  <c r="B60" i="45" s="1"/>
  <c r="B61" i="45" s="1"/>
  <c r="B62" i="45" s="1"/>
  <c r="B63" i="45" s="1"/>
  <c r="B64" i="45" s="1"/>
  <c r="B65" i="45" s="1"/>
  <c r="B66" i="45" s="1"/>
  <c r="B67" i="45" s="1"/>
  <c r="B68" i="45" s="1"/>
  <c r="B69" i="45" s="1"/>
  <c r="B70" i="45" s="1"/>
  <c r="B71" i="45" s="1"/>
  <c r="B72" i="45" s="1"/>
  <c r="B73" i="45" s="1"/>
  <c r="B74" i="45" s="1"/>
  <c r="B75" i="45" s="1"/>
  <c r="B76" i="45" s="1"/>
  <c r="B77" i="45" s="1"/>
  <c r="B78" i="45" s="1"/>
  <c r="B79" i="45" s="1"/>
  <c r="B80" i="45" s="1"/>
  <c r="B81" i="45" s="1"/>
  <c r="B82" i="45" s="1"/>
  <c r="B83" i="45" s="1"/>
  <c r="B84" i="45" s="1"/>
  <c r="AP44" i="49"/>
  <c r="M66" i="46" s="1"/>
  <c r="L38" i="51"/>
  <c r="G281" i="45" s="1"/>
  <c r="G30" i="49"/>
  <c r="F164" i="44" s="1"/>
  <c r="V19" i="19"/>
  <c r="I110" i="43" s="1"/>
  <c r="AK17" i="19"/>
  <c r="L64" i="43" s="1"/>
  <c r="L87" i="43" s="1"/>
  <c r="M12" i="54"/>
  <c r="AN26" i="50"/>
  <c r="Y28" i="49"/>
  <c r="AQ46" i="51"/>
  <c r="AU49" i="19"/>
  <c r="M18" i="54"/>
  <c r="AB50" i="50"/>
  <c r="B43" i="19"/>
  <c r="AU17" i="19"/>
  <c r="AA21" i="19"/>
  <c r="J162" i="43" s="1"/>
  <c r="AF19" i="19"/>
  <c r="K110" i="43" s="1"/>
  <c r="AA17" i="19"/>
  <c r="J64" i="43" s="1"/>
  <c r="J87" i="43" s="1"/>
  <c r="M30" i="54"/>
  <c r="M16" i="54"/>
  <c r="G201" i="44"/>
  <c r="H23" i="49"/>
  <c r="H62" i="49" s="1"/>
  <c r="C30" i="49"/>
  <c r="G30" i="51"/>
  <c r="F180" i="44" s="1"/>
  <c r="D28" i="51"/>
  <c r="AP17" i="19"/>
  <c r="M64" i="43" s="1"/>
  <c r="M87" i="43" s="1"/>
  <c r="L200" i="43"/>
  <c r="E30" i="49"/>
  <c r="M31" i="54"/>
  <c r="AF49" i="49"/>
  <c r="AB50" i="49"/>
  <c r="AE50" i="49"/>
  <c r="AD50" i="49"/>
  <c r="AA44" i="49"/>
  <c r="J66" i="46" s="1"/>
  <c r="AA18" i="49"/>
  <c r="J73" i="43" s="1"/>
  <c r="M53" i="54"/>
  <c r="AA32" i="50"/>
  <c r="J74" i="46" s="1"/>
  <c r="M28" i="54"/>
  <c r="AJ58" i="49"/>
  <c r="AJ46" i="51"/>
  <c r="AJ46" i="50"/>
  <c r="AK19" i="19"/>
  <c r="L110" i="43" s="1"/>
  <c r="AU52" i="49"/>
  <c r="AF37" i="51"/>
  <c r="AB38" i="51"/>
  <c r="AB38" i="50"/>
  <c r="AE38" i="51"/>
  <c r="AD38" i="51"/>
  <c r="AC38" i="51"/>
  <c r="AE38" i="50"/>
  <c r="AD38" i="50"/>
  <c r="AC38" i="50"/>
  <c r="AU40" i="51"/>
  <c r="AF32" i="50"/>
  <c r="K74" i="46" s="1"/>
  <c r="AU32" i="50"/>
  <c r="J40" i="51"/>
  <c r="L52" i="49"/>
  <c r="L40" i="50"/>
  <c r="E50" i="49"/>
  <c r="N36" i="50"/>
  <c r="AC50" i="49"/>
  <c r="AK44" i="49"/>
  <c r="L66" i="46" s="1"/>
  <c r="AB18" i="50"/>
  <c r="T32" i="51"/>
  <c r="V25" i="19"/>
  <c r="I59" i="44" s="1"/>
  <c r="K204" i="44"/>
  <c r="K196" i="44"/>
  <c r="AU44" i="49"/>
  <c r="K12" i="49"/>
  <c r="N204" i="44"/>
  <c r="N196" i="44"/>
  <c r="AQ40" i="50"/>
  <c r="AU32" i="51"/>
  <c r="L49" i="19"/>
  <c r="G256" i="45" s="1"/>
  <c r="M34" i="54"/>
  <c r="M35" i="54"/>
  <c r="M21" i="54"/>
  <c r="M20" i="54"/>
  <c r="M27" i="54"/>
  <c r="M17" i="54"/>
  <c r="M37" i="54"/>
  <c r="I38" i="49"/>
  <c r="M56" i="54"/>
  <c r="M11" i="54"/>
  <c r="G204" i="44"/>
  <c r="G19" i="19"/>
  <c r="F110" i="43" s="1"/>
  <c r="G196" i="44"/>
  <c r="I28" i="50"/>
  <c r="H204" i="44"/>
  <c r="H196" i="44"/>
  <c r="X87" i="44"/>
  <c r="AK32" i="50"/>
  <c r="L74" i="46" s="1"/>
  <c r="Q21" i="19"/>
  <c r="H162" i="43" s="1"/>
  <c r="AF21" i="19"/>
  <c r="K162" i="43" s="1"/>
  <c r="Q49" i="19"/>
  <c r="H256" i="45" s="1"/>
  <c r="AQ10" i="51"/>
  <c r="AM36" i="50"/>
  <c r="U38" i="51"/>
  <c r="AZ32" i="19"/>
  <c r="O17" i="48" s="1"/>
  <c r="G38" i="50"/>
  <c r="F273" i="45" s="1"/>
  <c r="AG50" i="49"/>
  <c r="AG38" i="51"/>
  <c r="AH38" i="50"/>
  <c r="L19" i="19"/>
  <c r="G110" i="43" s="1"/>
  <c r="V17" i="19"/>
  <c r="I64" i="43" s="1"/>
  <c r="I87" i="43" s="1"/>
  <c r="Q17" i="19"/>
  <c r="H64" i="43" s="1"/>
  <c r="H87" i="43" s="1"/>
  <c r="AH14" i="51"/>
  <c r="Y48" i="49"/>
  <c r="T32" i="50"/>
  <c r="Y36" i="50"/>
  <c r="AK37" i="51"/>
  <c r="S38" i="51"/>
  <c r="X38" i="50"/>
  <c r="I40" i="51"/>
  <c r="AK38" i="50"/>
  <c r="J26" i="49"/>
  <c r="U50" i="49"/>
  <c r="AA38" i="50"/>
  <c r="V49" i="49"/>
  <c r="I264" i="45" s="1"/>
  <c r="P38" i="51"/>
  <c r="P50" i="49"/>
  <c r="I210" i="43"/>
  <c r="T60" i="49"/>
  <c r="L37" i="51"/>
  <c r="G280" i="45" s="1"/>
  <c r="W38" i="51"/>
  <c r="L39" i="51"/>
  <c r="AA49" i="49"/>
  <c r="AK49" i="49"/>
  <c r="W50" i="49"/>
  <c r="T38" i="51"/>
  <c r="T38" i="50"/>
  <c r="K52" i="49"/>
  <c r="J52" i="49"/>
  <c r="I52" i="49"/>
  <c r="AA40" i="50"/>
  <c r="M26" i="54"/>
  <c r="AI50" i="49"/>
  <c r="G25" i="19"/>
  <c r="F59" i="44" s="1"/>
  <c r="AP49" i="19"/>
  <c r="V49" i="19"/>
  <c r="I256" i="45" s="1"/>
  <c r="C34" i="50"/>
  <c r="AP40" i="50"/>
  <c r="AO50" i="49"/>
  <c r="AH38" i="51"/>
  <c r="AI38" i="50"/>
  <c r="R50" i="49"/>
  <c r="T50" i="49"/>
  <c r="I50" i="49"/>
  <c r="K40" i="50"/>
  <c r="AN40" i="50"/>
  <c r="X40" i="50"/>
  <c r="X40" i="51"/>
  <c r="AA39" i="51"/>
  <c r="W38" i="50"/>
  <c r="AG38" i="50"/>
  <c r="L49" i="49"/>
  <c r="G264" i="45" s="1"/>
  <c r="H50" i="49"/>
  <c r="AJ38" i="51"/>
  <c r="AI38" i="51"/>
  <c r="AJ38" i="50"/>
  <c r="Z38" i="50"/>
  <c r="K50" i="49"/>
  <c r="J50" i="49"/>
  <c r="S50" i="49"/>
  <c r="Y40" i="51"/>
  <c r="V52" i="49"/>
  <c r="AK38" i="51"/>
  <c r="L26" i="51"/>
  <c r="G84" i="44" s="1"/>
  <c r="AA40" i="51"/>
  <c r="X31" i="49"/>
  <c r="AA32" i="49" s="1"/>
  <c r="J25" i="48" s="1"/>
  <c r="AR31" i="49"/>
  <c r="AU32" i="49" s="1"/>
  <c r="N25" i="48" s="1"/>
  <c r="N31" i="49"/>
  <c r="Q32" i="49" s="1"/>
  <c r="H25" i="48" s="1"/>
  <c r="R31" i="49"/>
  <c r="U32" i="49" s="1"/>
  <c r="AC31" i="49"/>
  <c r="AD32" i="49" s="1"/>
  <c r="AM31" i="49"/>
  <c r="AO32" i="49" s="1"/>
  <c r="AH31" i="49"/>
  <c r="AG32" i="49" s="1"/>
  <c r="I31" i="49"/>
  <c r="J32" i="49" s="1"/>
  <c r="AK32" i="19"/>
  <c r="L17" i="48" s="1"/>
  <c r="AP34" i="51"/>
  <c r="M116" i="45" s="1"/>
  <c r="AQ44" i="49"/>
  <c r="T48" i="51"/>
  <c r="AA37" i="51"/>
  <c r="H38" i="51"/>
  <c r="H38" i="50"/>
  <c r="U38" i="50"/>
  <c r="S38" i="50"/>
  <c r="AH50" i="49"/>
  <c r="X50" i="49"/>
  <c r="K40" i="51"/>
  <c r="V20" i="51"/>
  <c r="I135" i="43" s="1"/>
  <c r="AU20" i="50"/>
  <c r="AA9" i="51"/>
  <c r="J86" i="8" s="1"/>
  <c r="H10" i="51"/>
  <c r="L14" i="49"/>
  <c r="G171" i="8" s="1"/>
  <c r="S40" i="50"/>
  <c r="L40" i="51"/>
  <c r="AO48" i="49"/>
  <c r="AQ18" i="49"/>
  <c r="AF11" i="51"/>
  <c r="K133" i="8" s="1"/>
  <c r="AN18" i="50"/>
  <c r="I36" i="50"/>
  <c r="AT44" i="49"/>
  <c r="AS44" i="49"/>
  <c r="AR44" i="49"/>
  <c r="AO18" i="50"/>
  <c r="I202" i="43"/>
  <c r="R38" i="51"/>
  <c r="H40" i="51"/>
  <c r="R38" i="50"/>
  <c r="H52" i="49"/>
  <c r="Z38" i="51"/>
  <c r="K38" i="51"/>
  <c r="Y38" i="51"/>
  <c r="J38" i="51"/>
  <c r="X38" i="51"/>
  <c r="I38" i="51"/>
  <c r="K38" i="50"/>
  <c r="J38" i="50"/>
  <c r="I38" i="50"/>
  <c r="AJ50" i="49"/>
  <c r="Z50" i="49"/>
  <c r="Y50" i="49"/>
  <c r="P38" i="50"/>
  <c r="P40" i="51"/>
  <c r="P52" i="49"/>
  <c r="F32" i="51"/>
  <c r="AN32" i="51"/>
  <c r="I200" i="43"/>
  <c r="V22" i="49"/>
  <c r="I171" i="43" s="1"/>
  <c r="AK18" i="50"/>
  <c r="L81" i="43" s="1"/>
  <c r="K14" i="51"/>
  <c r="AK50" i="49"/>
  <c r="C46" i="49"/>
  <c r="D32" i="49"/>
  <c r="D36" i="50"/>
  <c r="G39" i="51"/>
  <c r="C40" i="51"/>
  <c r="C38" i="50"/>
  <c r="C50" i="49"/>
  <c r="L13" i="19"/>
  <c r="G162" i="8" s="1"/>
  <c r="L29" i="19"/>
  <c r="G155" i="44" s="1"/>
  <c r="L25" i="19"/>
  <c r="G59" i="44" s="1"/>
  <c r="Q27" i="19"/>
  <c r="H106" i="44" s="1"/>
  <c r="G37" i="51"/>
  <c r="F280" i="45" s="1"/>
  <c r="D38" i="51"/>
  <c r="M23" i="54"/>
  <c r="G49" i="19"/>
  <c r="F256" i="45" s="1"/>
  <c r="D36" i="51"/>
  <c r="D48" i="49"/>
  <c r="G33" i="51"/>
  <c r="F115" i="45" s="1"/>
  <c r="C34" i="51"/>
  <c r="C38" i="51"/>
  <c r="G33" i="50"/>
  <c r="F107" i="45" s="1"/>
  <c r="G37" i="50"/>
  <c r="F272" i="45" s="1"/>
  <c r="G39" i="50"/>
  <c r="C40" i="50"/>
  <c r="G45" i="49"/>
  <c r="F99" i="45" s="1"/>
  <c r="G49" i="49"/>
  <c r="F264" i="45" s="1"/>
  <c r="G51" i="49"/>
  <c r="C52" i="49"/>
  <c r="E38" i="51"/>
  <c r="E38" i="50"/>
  <c r="G50" i="49"/>
  <c r="F265" i="45" s="1"/>
  <c r="E40" i="51"/>
  <c r="D40" i="51"/>
  <c r="E34" i="50"/>
  <c r="M39" i="54"/>
  <c r="M22" i="54"/>
  <c r="G38" i="51"/>
  <c r="F281" i="45" s="1"/>
  <c r="D38" i="50"/>
  <c r="D50" i="49"/>
  <c r="E40" i="50"/>
  <c r="G34" i="51"/>
  <c r="F116" i="45" s="1"/>
  <c r="D34" i="50"/>
  <c r="M55" i="54"/>
  <c r="AN40" i="51"/>
  <c r="AM52" i="49"/>
  <c r="AO38" i="50"/>
  <c r="L32" i="51"/>
  <c r="G82" i="46" s="1"/>
  <c r="AP38" i="51"/>
  <c r="AP50" i="49"/>
  <c r="W34" i="51"/>
  <c r="R18" i="50"/>
  <c r="AD12" i="51"/>
  <c r="AN38" i="50"/>
  <c r="AM38" i="50"/>
  <c r="AE12" i="49"/>
  <c r="V20" i="49"/>
  <c r="I119" i="43" s="1"/>
  <c r="AP20" i="49"/>
  <c r="AA10" i="49"/>
  <c r="J71" i="8" s="1"/>
  <c r="K10" i="49"/>
  <c r="AG52" i="49"/>
  <c r="I195" i="44"/>
  <c r="S18" i="50"/>
  <c r="AU18" i="49"/>
  <c r="T18" i="49"/>
  <c r="AF12" i="51"/>
  <c r="K134" i="8" s="1"/>
  <c r="Y18" i="50"/>
  <c r="AT18" i="50"/>
  <c r="V18" i="49"/>
  <c r="I73" i="43" s="1"/>
  <c r="Z40" i="51"/>
  <c r="AQ18" i="50"/>
  <c r="U18" i="50"/>
  <c r="AT18" i="49"/>
  <c r="AR18" i="49"/>
  <c r="AL52" i="49"/>
  <c r="AN52" i="49"/>
  <c r="Y34" i="51"/>
  <c r="P40" i="50"/>
  <c r="AU31" i="51"/>
  <c r="AQ32" i="51"/>
  <c r="AQ32" i="50"/>
  <c r="AR32" i="51"/>
  <c r="AT32" i="50"/>
  <c r="AN32" i="50"/>
  <c r="AR32" i="50"/>
  <c r="V22" i="50"/>
  <c r="I179" i="43" s="1"/>
  <c r="AP18" i="49"/>
  <c r="M73" i="43" s="1"/>
  <c r="AA31" i="51"/>
  <c r="J81" i="46" s="1"/>
  <c r="S36" i="49"/>
  <c r="V18" i="50"/>
  <c r="I81" i="43" s="1"/>
  <c r="AS18" i="49"/>
  <c r="AB12" i="51"/>
  <c r="AE44" i="49"/>
  <c r="AU18" i="50"/>
  <c r="S18" i="49"/>
  <c r="W40" i="51"/>
  <c r="W52" i="49"/>
  <c r="L28" i="51"/>
  <c r="G131" i="44" s="1"/>
  <c r="D32" i="50"/>
  <c r="I36" i="51"/>
  <c r="I48" i="49"/>
  <c r="AE12" i="51"/>
  <c r="AC12" i="51"/>
  <c r="W18" i="50"/>
  <c r="R18" i="49"/>
  <c r="T18" i="50"/>
  <c r="AR18" i="50"/>
  <c r="U18" i="49"/>
  <c r="T48" i="50"/>
  <c r="AP39" i="51"/>
  <c r="H40" i="50"/>
  <c r="AO40" i="51"/>
  <c r="J40" i="50"/>
  <c r="I40" i="50"/>
  <c r="AO52" i="49"/>
  <c r="Z34" i="51"/>
  <c r="X34" i="51"/>
  <c r="AL32" i="50"/>
  <c r="AT32" i="51"/>
  <c r="AS32" i="51"/>
  <c r="AO32" i="50"/>
  <c r="AS32" i="50"/>
  <c r="AM32" i="50"/>
  <c r="V20" i="50"/>
  <c r="I127" i="43" s="1"/>
  <c r="AU20" i="51"/>
  <c r="AU20" i="49"/>
  <c r="AF10" i="49"/>
  <c r="K71" i="8" s="1"/>
  <c r="R48" i="51"/>
  <c r="I208" i="43"/>
  <c r="V22" i="51"/>
  <c r="I187" i="43" s="1"/>
  <c r="AK40" i="50"/>
  <c r="AA34" i="51"/>
  <c r="J116" i="45" s="1"/>
  <c r="AP38" i="50"/>
  <c r="V26" i="50"/>
  <c r="I76" i="44" s="1"/>
  <c r="V28" i="51"/>
  <c r="I131" i="44" s="1"/>
  <c r="AA52" i="49"/>
  <c r="L44" i="49"/>
  <c r="G66" i="46" s="1"/>
  <c r="AA26" i="50"/>
  <c r="J76" i="44" s="1"/>
  <c r="I203" i="44"/>
  <c r="R71" i="46"/>
  <c r="V29" i="19"/>
  <c r="I155" i="44" s="1"/>
  <c r="G29" i="19"/>
  <c r="F155" i="44" s="1"/>
  <c r="C26" i="51"/>
  <c r="L9" i="19"/>
  <c r="G62" i="8" s="1"/>
  <c r="C28" i="50"/>
  <c r="AC28" i="49"/>
  <c r="X139" i="43"/>
  <c r="W139" i="43"/>
  <c r="AF17" i="19"/>
  <c r="K64" i="43" s="1"/>
  <c r="K87" i="43" s="1"/>
  <c r="AB30" i="49"/>
  <c r="S30" i="49"/>
  <c r="Q11" i="19"/>
  <c r="H109" i="8" s="1"/>
  <c r="C28" i="51"/>
  <c r="G29" i="51"/>
  <c r="F179" i="44" s="1"/>
  <c r="C30" i="51"/>
  <c r="C30" i="50"/>
  <c r="AF29" i="19"/>
  <c r="K155" i="44" s="1"/>
  <c r="G12" i="19"/>
  <c r="F110" i="8" s="1"/>
  <c r="L21" i="19"/>
  <c r="G162" i="43" s="1"/>
  <c r="Q19" i="19"/>
  <c r="H110" i="43" s="1"/>
  <c r="L17" i="19"/>
  <c r="G64" i="43" s="1"/>
  <c r="G87" i="43" s="1"/>
  <c r="E28" i="50"/>
  <c r="G28" i="50"/>
  <c r="F123" i="44" s="1"/>
  <c r="G28" i="49"/>
  <c r="F115" i="44" s="1"/>
  <c r="G26" i="51"/>
  <c r="F84" i="44" s="1"/>
  <c r="Q29" i="19"/>
  <c r="H155" i="44" s="1"/>
  <c r="AA27" i="19"/>
  <c r="L27" i="19"/>
  <c r="G106" i="44" s="1"/>
  <c r="AF25" i="19"/>
  <c r="K59" i="44" s="1"/>
  <c r="Q25" i="19"/>
  <c r="H59" i="44" s="1"/>
  <c r="M38" i="51"/>
  <c r="Q39" i="51"/>
  <c r="M40" i="51"/>
  <c r="M38" i="50"/>
  <c r="M40" i="50"/>
  <c r="Q49" i="49"/>
  <c r="H264" i="45" s="1"/>
  <c r="M50" i="49"/>
  <c r="G45" i="19"/>
  <c r="F91" i="45" s="1"/>
  <c r="Q13" i="19"/>
  <c r="H162" i="8" s="1"/>
  <c r="L11" i="19"/>
  <c r="G109" i="8" s="1"/>
  <c r="G31" i="51"/>
  <c r="F81" i="46" s="1"/>
  <c r="C32" i="51"/>
  <c r="V43" i="19"/>
  <c r="I57" i="46" s="1"/>
  <c r="V21" i="19"/>
  <c r="I162" i="43" s="1"/>
  <c r="AA19" i="19"/>
  <c r="J110" i="43" s="1"/>
  <c r="AF39" i="50"/>
  <c r="AN38" i="51"/>
  <c r="AL50" i="49"/>
  <c r="AL18" i="49"/>
  <c r="W44" i="49"/>
  <c r="Y44" i="49"/>
  <c r="AP37" i="51"/>
  <c r="AC44" i="49"/>
  <c r="Y18" i="49"/>
  <c r="AL44" i="49"/>
  <c r="AN44" i="49"/>
  <c r="X18" i="49"/>
  <c r="W40" i="50"/>
  <c r="AR38" i="51"/>
  <c r="AD44" i="49"/>
  <c r="D44" i="49"/>
  <c r="G15" i="19"/>
  <c r="F17" i="43" s="1"/>
  <c r="AU24" i="19"/>
  <c r="N17" i="44" s="1"/>
  <c r="C50" i="19"/>
  <c r="N36" i="51"/>
  <c r="N48" i="49"/>
  <c r="G17" i="50"/>
  <c r="F80" i="43" s="1"/>
  <c r="G19" i="50"/>
  <c r="F126" i="43" s="1"/>
  <c r="C22" i="50"/>
  <c r="G17" i="49"/>
  <c r="F72" i="43" s="1"/>
  <c r="C20" i="49"/>
  <c r="Q37" i="51"/>
  <c r="H280" i="45" s="1"/>
  <c r="Q40" i="50"/>
  <c r="G32" i="51"/>
  <c r="F82" i="46" s="1"/>
  <c r="M26" i="51"/>
  <c r="M26" i="49"/>
  <c r="T30" i="51"/>
  <c r="AC52" i="49"/>
  <c r="AP40" i="51"/>
  <c r="AP52" i="49"/>
  <c r="AL38" i="50"/>
  <c r="Q43" i="19"/>
  <c r="H57" i="46" s="1"/>
  <c r="AN36" i="49"/>
  <c r="Q30" i="50"/>
  <c r="H172" i="44" s="1"/>
  <c r="M28" i="51"/>
  <c r="T30" i="50"/>
  <c r="AM40" i="50"/>
  <c r="AM38" i="51"/>
  <c r="AM50" i="49"/>
  <c r="AN34" i="51"/>
  <c r="AT38" i="50"/>
  <c r="AS38" i="50"/>
  <c r="AO40" i="50"/>
  <c r="AN36" i="50"/>
  <c r="AO34" i="51"/>
  <c r="AM34" i="51"/>
  <c r="AL12" i="50"/>
  <c r="AP36" i="50"/>
  <c r="M193" i="45" s="1"/>
  <c r="AP32" i="51"/>
  <c r="M82" i="46" s="1"/>
  <c r="AM48" i="49"/>
  <c r="AN18" i="49"/>
  <c r="P30" i="50"/>
  <c r="P28" i="51"/>
  <c r="P28" i="49"/>
  <c r="X44" i="49"/>
  <c r="AB44" i="49"/>
  <c r="AO44" i="49"/>
  <c r="Z44" i="49"/>
  <c r="AM44" i="49"/>
  <c r="J46" i="50"/>
  <c r="AL18" i="50"/>
  <c r="W18" i="49"/>
  <c r="AM18" i="50"/>
  <c r="Z18" i="49"/>
  <c r="W48" i="50"/>
  <c r="H26" i="51"/>
  <c r="AB23" i="49"/>
  <c r="AB62" i="49" s="1"/>
  <c r="AL34" i="51"/>
  <c r="AL38" i="51"/>
  <c r="AL36" i="50"/>
  <c r="AL40" i="50"/>
  <c r="AP49" i="49"/>
  <c r="AO38" i="51"/>
  <c r="AN50" i="49"/>
  <c r="Z40" i="50"/>
  <c r="Y40" i="50"/>
  <c r="Z52" i="49"/>
  <c r="Y52" i="49"/>
  <c r="X52" i="49"/>
  <c r="AO36" i="50"/>
  <c r="AP31" i="51"/>
  <c r="M81" i="46" s="1"/>
  <c r="AL32" i="51"/>
  <c r="AO32" i="51"/>
  <c r="AO12" i="49"/>
  <c r="AA20" i="50"/>
  <c r="J127" i="43" s="1"/>
  <c r="AF20" i="49"/>
  <c r="K119" i="43" s="1"/>
  <c r="AP20" i="51"/>
  <c r="V30" i="49"/>
  <c r="I164" i="44" s="1"/>
  <c r="AD26" i="51"/>
  <c r="AF26" i="50"/>
  <c r="K76" i="44" s="1"/>
  <c r="AL48" i="51"/>
  <c r="AL60" i="49"/>
  <c r="AR6" i="19"/>
  <c r="AY6" i="19"/>
  <c r="AZ6" i="19"/>
  <c r="O38" i="47" s="1"/>
  <c r="AD6" i="19"/>
  <c r="R6" i="19"/>
  <c r="AT6" i="19"/>
  <c r="Z6" i="19"/>
  <c r="AW6" i="19"/>
  <c r="M40" i="54"/>
  <c r="AF32" i="51"/>
  <c r="K82" i="46" s="1"/>
  <c r="AM18" i="49"/>
  <c r="AN48" i="49"/>
  <c r="AF44" i="49"/>
  <c r="K66" i="46" s="1"/>
  <c r="AF43" i="19"/>
  <c r="K57" i="46" s="1"/>
  <c r="M44" i="54"/>
  <c r="M50" i="54"/>
  <c r="AA32" i="51"/>
  <c r="J82" i="46" s="1"/>
  <c r="X32" i="50"/>
  <c r="Z18" i="50"/>
  <c r="X18" i="50"/>
  <c r="AO18" i="49"/>
  <c r="W48" i="51"/>
  <c r="W60" i="49"/>
  <c r="AU39" i="51"/>
  <c r="AL40" i="51"/>
  <c r="AL48" i="49"/>
  <c r="AM40" i="51"/>
  <c r="W32" i="51"/>
  <c r="W32" i="50"/>
  <c r="Z32" i="51"/>
  <c r="Y32" i="51"/>
  <c r="X32" i="51"/>
  <c r="Z32" i="50"/>
  <c r="Y32" i="50"/>
  <c r="AA20" i="51"/>
  <c r="J135" i="43" s="1"/>
  <c r="AA20" i="49"/>
  <c r="J119" i="43" s="1"/>
  <c r="AP20" i="50"/>
  <c r="X50" i="50"/>
  <c r="M14" i="54"/>
  <c r="AB26" i="50"/>
  <c r="AD52" i="49"/>
  <c r="M208" i="43"/>
  <c r="S32" i="50"/>
  <c r="L12" i="49"/>
  <c r="G118" i="8" s="1"/>
  <c r="AP48" i="49"/>
  <c r="M185" i="45" s="1"/>
  <c r="AL15" i="50"/>
  <c r="AL48" i="50" s="1"/>
  <c r="AD40" i="50"/>
  <c r="AC40" i="50"/>
  <c r="V10" i="49"/>
  <c r="I71" i="8" s="1"/>
  <c r="AP24" i="19"/>
  <c r="M17" i="44" s="1"/>
  <c r="AJ52" i="49"/>
  <c r="X5" i="45"/>
  <c r="AD32" i="51"/>
  <c r="AL10" i="51"/>
  <c r="AP8" i="19"/>
  <c r="M21" i="8" s="1"/>
  <c r="AQ34" i="51"/>
  <c r="J28" i="51"/>
  <c r="U30" i="50"/>
  <c r="H12" i="49"/>
  <c r="AL50" i="51"/>
  <c r="AM36" i="49"/>
  <c r="M48" i="51"/>
  <c r="H200" i="43"/>
  <c r="G200" i="43"/>
  <c r="R30" i="50"/>
  <c r="S30" i="50"/>
  <c r="K28" i="51"/>
  <c r="T23" i="50"/>
  <c r="T50" i="50" s="1"/>
  <c r="K201" i="44"/>
  <c r="AB40" i="50"/>
  <c r="AE40" i="50"/>
  <c r="Y30" i="51"/>
  <c r="Y30" i="49"/>
  <c r="S44" i="49"/>
  <c r="AD30" i="50"/>
  <c r="S36" i="51"/>
  <c r="AC36" i="49"/>
  <c r="AG15" i="49"/>
  <c r="AG60" i="49" s="1"/>
  <c r="Z30" i="51"/>
  <c r="S30" i="51"/>
  <c r="Z30" i="49"/>
  <c r="S28" i="51"/>
  <c r="AL50" i="50"/>
  <c r="AS40" i="51"/>
  <c r="AR40" i="51"/>
  <c r="AT40" i="50"/>
  <c r="AS40" i="50"/>
  <c r="AE32" i="51"/>
  <c r="AC32" i="51"/>
  <c r="AH32" i="50"/>
  <c r="I32" i="50"/>
  <c r="Q32" i="50"/>
  <c r="H74" i="46" s="1"/>
  <c r="U32" i="50"/>
  <c r="U30" i="49"/>
  <c r="AN30" i="50"/>
  <c r="AD14" i="50"/>
  <c r="J32" i="51"/>
  <c r="J12" i="49"/>
  <c r="J58" i="49"/>
  <c r="H28" i="51"/>
  <c r="AL30" i="50"/>
  <c r="R30" i="49"/>
  <c r="AO30" i="50"/>
  <c r="AM30" i="50"/>
  <c r="T30" i="49"/>
  <c r="I28" i="51"/>
  <c r="K26" i="51"/>
  <c r="J26" i="51"/>
  <c r="I26" i="51"/>
  <c r="I204" i="44"/>
  <c r="K202" i="44"/>
  <c r="I196" i="44"/>
  <c r="AU37" i="51"/>
  <c r="AQ38" i="51"/>
  <c r="AQ38" i="50"/>
  <c r="AG40" i="50"/>
  <c r="AQ52" i="49"/>
  <c r="AT38" i="51"/>
  <c r="AS38" i="51"/>
  <c r="AR38" i="50"/>
  <c r="AT52" i="49"/>
  <c r="AS52" i="49"/>
  <c r="AR52" i="49"/>
  <c r="S52" i="49"/>
  <c r="L31" i="51"/>
  <c r="G81" i="46" s="1"/>
  <c r="H32" i="51"/>
  <c r="R32" i="50"/>
  <c r="P32" i="50"/>
  <c r="K32" i="51"/>
  <c r="I32" i="51"/>
  <c r="AJ32" i="50"/>
  <c r="AF20" i="50"/>
  <c r="K127" i="43" s="1"/>
  <c r="AB14" i="50"/>
  <c r="Q32" i="51"/>
  <c r="H82" i="46" s="1"/>
  <c r="AB28" i="51"/>
  <c r="AN28" i="49"/>
  <c r="W30" i="51"/>
  <c r="H18" i="50"/>
  <c r="AR34" i="51"/>
  <c r="AE18" i="49"/>
  <c r="AD18" i="50"/>
  <c r="J32" i="50"/>
  <c r="AO34" i="49"/>
  <c r="AD34" i="49"/>
  <c r="U34" i="49"/>
  <c r="H20" i="51"/>
  <c r="AB18" i="49"/>
  <c r="AE18" i="50"/>
  <c r="AC18" i="50"/>
  <c r="AB28" i="49"/>
  <c r="AC26" i="51"/>
  <c r="T26" i="50"/>
  <c r="O50" i="51"/>
  <c r="O62" i="49"/>
  <c r="H194" i="44"/>
  <c r="AR40" i="50"/>
  <c r="AT34" i="51"/>
  <c r="AB32" i="51"/>
  <c r="H32" i="50"/>
  <c r="K32" i="50"/>
  <c r="AF18" i="50"/>
  <c r="K81" i="43" s="1"/>
  <c r="K18" i="49"/>
  <c r="S26" i="50"/>
  <c r="AC18" i="49"/>
  <c r="AI32" i="50"/>
  <c r="X40" i="49"/>
  <c r="AI34" i="49"/>
  <c r="K14" i="49"/>
  <c r="AG18" i="50"/>
  <c r="U28" i="51"/>
  <c r="AE28" i="49"/>
  <c r="U26" i="50"/>
  <c r="AD50" i="50"/>
  <c r="T40" i="50"/>
  <c r="AG26" i="50"/>
  <c r="L26" i="49"/>
  <c r="G68" i="44" s="1"/>
  <c r="AL26" i="50"/>
  <c r="AC14" i="49"/>
  <c r="AB30" i="50"/>
  <c r="R50" i="50"/>
  <c r="AL62" i="49"/>
  <c r="I14" i="49"/>
  <c r="AF14" i="50"/>
  <c r="K179" i="8" s="1"/>
  <c r="AB58" i="49"/>
  <c r="AD18" i="49"/>
  <c r="H208" i="43"/>
  <c r="G208" i="43"/>
  <c r="AB26" i="51"/>
  <c r="R26" i="50"/>
  <c r="T28" i="51"/>
  <c r="AE26" i="51"/>
  <c r="AE26" i="50"/>
  <c r="AD26" i="50"/>
  <c r="AC26" i="50"/>
  <c r="K26" i="49"/>
  <c r="I26" i="49"/>
  <c r="P30" i="49"/>
  <c r="P26" i="51"/>
  <c r="P26" i="49"/>
  <c r="T50" i="51"/>
  <c r="AB50" i="51"/>
  <c r="T23" i="49"/>
  <c r="T62" i="49" s="1"/>
  <c r="AR50" i="49"/>
  <c r="AF31" i="51"/>
  <c r="K81" i="46" s="1"/>
  <c r="AF31" i="50"/>
  <c r="K73" i="46" s="1"/>
  <c r="AB32" i="50"/>
  <c r="AE32" i="50"/>
  <c r="AD32" i="50"/>
  <c r="AC32" i="50"/>
  <c r="AF20" i="51"/>
  <c r="K135" i="43" s="1"/>
  <c r="AU40" i="50"/>
  <c r="AF26" i="51"/>
  <c r="K84" i="44" s="1"/>
  <c r="L32" i="50"/>
  <c r="G74" i="46" s="1"/>
  <c r="AC28" i="51"/>
  <c r="X30" i="51"/>
  <c r="X30" i="49"/>
  <c r="AS34" i="51"/>
  <c r="R44" i="49"/>
  <c r="N62" i="49"/>
  <c r="R26" i="49"/>
  <c r="AM26" i="50"/>
  <c r="AJ26" i="49"/>
  <c r="AA28" i="49"/>
  <c r="J115" i="44" s="1"/>
  <c r="AM28" i="49"/>
  <c r="AD34" i="51"/>
  <c r="V10" i="51"/>
  <c r="I87" i="8" s="1"/>
  <c r="M194" i="44"/>
  <c r="W30" i="50"/>
  <c r="AC30" i="50"/>
  <c r="AC28" i="50"/>
  <c r="AD28" i="49"/>
  <c r="I193" i="44"/>
  <c r="I201" i="44"/>
  <c r="M193" i="44"/>
  <c r="F6" i="50"/>
  <c r="H14" i="49"/>
  <c r="J14" i="49"/>
  <c r="AE14" i="50"/>
  <c r="AC14" i="50"/>
  <c r="T10" i="51"/>
  <c r="S10" i="51"/>
  <c r="AB46" i="50"/>
  <c r="R28" i="51"/>
  <c r="R30" i="51"/>
  <c r="W26" i="50"/>
  <c r="AB28" i="50"/>
  <c r="H26" i="49"/>
  <c r="W28" i="49"/>
  <c r="AL28" i="49"/>
  <c r="W30" i="49"/>
  <c r="AE30" i="50"/>
  <c r="AE28" i="51"/>
  <c r="AD28" i="51"/>
  <c r="AO28" i="49"/>
  <c r="Z28" i="49"/>
  <c r="X28" i="49"/>
  <c r="AO26" i="50"/>
  <c r="Z26" i="50"/>
  <c r="Y26" i="50"/>
  <c r="X26" i="50"/>
  <c r="AD50" i="51"/>
  <c r="K203" i="44"/>
  <c r="I50" i="50"/>
  <c r="M201" i="44"/>
  <c r="N195" i="44"/>
  <c r="H195" i="44"/>
  <c r="N194" i="44"/>
  <c r="L194" i="44"/>
  <c r="K194" i="44"/>
  <c r="G194" i="44"/>
  <c r="AQ40" i="51"/>
  <c r="AU49" i="49"/>
  <c r="AQ50" i="49"/>
  <c r="AT50" i="49"/>
  <c r="AS50" i="49"/>
  <c r="AT40" i="51"/>
  <c r="AL14" i="50"/>
  <c r="AK28" i="51"/>
  <c r="L131" i="44" s="1"/>
  <c r="AK28" i="49"/>
  <c r="L115" i="44" s="1"/>
  <c r="AF18" i="49"/>
  <c r="K73" i="43" s="1"/>
  <c r="AU34" i="51"/>
  <c r="N116" i="45" s="1"/>
  <c r="AF28" i="51"/>
  <c r="K131" i="44" s="1"/>
  <c r="AP28" i="49"/>
  <c r="M115" i="44" s="1"/>
  <c r="AA30" i="51"/>
  <c r="J180" i="44" s="1"/>
  <c r="AA30" i="49"/>
  <c r="J164" i="44" s="1"/>
  <c r="X30" i="50"/>
  <c r="AF30" i="50"/>
  <c r="K172" i="44" s="1"/>
  <c r="X62" i="49"/>
  <c r="AF28" i="49"/>
  <c r="K115" i="44" s="1"/>
  <c r="G25" i="50"/>
  <c r="F75" i="44" s="1"/>
  <c r="D26" i="50"/>
  <c r="M28" i="50"/>
  <c r="G27" i="19"/>
  <c r="F106" i="44" s="1"/>
  <c r="G23" i="19"/>
  <c r="F16" i="44" s="1"/>
  <c r="AZ24" i="19"/>
  <c r="O17" i="44" s="1"/>
  <c r="AK24" i="19"/>
  <c r="L17" i="44" s="1"/>
  <c r="G25" i="51"/>
  <c r="F83" i="44" s="1"/>
  <c r="G27" i="51"/>
  <c r="F130" i="44" s="1"/>
  <c r="C26" i="50"/>
  <c r="G27" i="50"/>
  <c r="F122" i="44" s="1"/>
  <c r="G29" i="50"/>
  <c r="F171" i="44" s="1"/>
  <c r="G25" i="49"/>
  <c r="F67" i="44" s="1"/>
  <c r="C26" i="49"/>
  <c r="G27" i="49"/>
  <c r="F114" i="44" s="1"/>
  <c r="C28" i="49"/>
  <c r="G29" i="49"/>
  <c r="F163" i="44" s="1"/>
  <c r="E30" i="51"/>
  <c r="D30" i="51"/>
  <c r="E30" i="50"/>
  <c r="D30" i="50"/>
  <c r="G30" i="50"/>
  <c r="F172" i="44" s="1"/>
  <c r="D30" i="49"/>
  <c r="E28" i="51"/>
  <c r="G28" i="51"/>
  <c r="F131" i="44" s="1"/>
  <c r="D28" i="50"/>
  <c r="E28" i="49"/>
  <c r="D28" i="49"/>
  <c r="E26" i="51"/>
  <c r="D26" i="51"/>
  <c r="E26" i="50"/>
  <c r="G26" i="50"/>
  <c r="F76" i="44" s="1"/>
  <c r="E26" i="49"/>
  <c r="D26" i="49"/>
  <c r="T28" i="49"/>
  <c r="AG10" i="51"/>
  <c r="AC22" i="49"/>
  <c r="J10" i="49"/>
  <c r="R22" i="49"/>
  <c r="U22" i="51"/>
  <c r="AD22" i="49"/>
  <c r="S22" i="49"/>
  <c r="AK16" i="19"/>
  <c r="L18" i="43" s="1"/>
  <c r="Y36" i="49"/>
  <c r="J18" i="50"/>
  <c r="U44" i="49"/>
  <c r="AI26" i="49"/>
  <c r="T10" i="50"/>
  <c r="AG50" i="50"/>
  <c r="R32" i="51"/>
  <c r="V40" i="50"/>
  <c r="U40" i="50"/>
  <c r="O45" i="49"/>
  <c r="O64" i="49" s="1"/>
  <c r="L20" i="51"/>
  <c r="G135" i="43" s="1"/>
  <c r="I20" i="51"/>
  <c r="K20" i="51"/>
  <c r="L19" i="51"/>
  <c r="G134" i="43" s="1"/>
  <c r="J25" i="50"/>
  <c r="J50" i="50" s="1"/>
  <c r="G203" i="44"/>
  <c r="AS25" i="51"/>
  <c r="AH25" i="51"/>
  <c r="AN25" i="51"/>
  <c r="AN50" i="51" s="1"/>
  <c r="R25" i="51"/>
  <c r="S26" i="49"/>
  <c r="T26" i="49"/>
  <c r="U26" i="49"/>
  <c r="AD25" i="49"/>
  <c r="AD62" i="49" s="1"/>
  <c r="K195" i="44"/>
  <c r="AA26" i="51"/>
  <c r="J84" i="44" s="1"/>
  <c r="X26" i="51"/>
  <c r="Y26" i="51"/>
  <c r="W26" i="51"/>
  <c r="Y25" i="49"/>
  <c r="Y62" i="49" s="1"/>
  <c r="J195" i="44"/>
  <c r="S25" i="51"/>
  <c r="S50" i="51" s="1"/>
  <c r="AM25" i="51"/>
  <c r="AM50" i="51" s="1"/>
  <c r="AN26" i="49"/>
  <c r="AO26" i="49"/>
  <c r="AL26" i="49"/>
  <c r="Y27" i="50"/>
  <c r="W28" i="50" s="1"/>
  <c r="J203" i="44"/>
  <c r="AF28" i="50"/>
  <c r="K123" i="44" s="1"/>
  <c r="AD28" i="50"/>
  <c r="AE28" i="50"/>
  <c r="V28" i="50"/>
  <c r="I123" i="44" s="1"/>
  <c r="T28" i="50"/>
  <c r="U28" i="50"/>
  <c r="AR27" i="50"/>
  <c r="N202" i="44"/>
  <c r="X27" i="51"/>
  <c r="Y28" i="51" s="1"/>
  <c r="AM28" i="51"/>
  <c r="AN28" i="51"/>
  <c r="AM27" i="50"/>
  <c r="AM50" i="50" s="1"/>
  <c r="M202" i="44"/>
  <c r="AC29" i="51"/>
  <c r="AC50" i="51" s="1"/>
  <c r="AP30" i="51"/>
  <c r="M180" i="44" s="1"/>
  <c r="AM30" i="51"/>
  <c r="AL30" i="51"/>
  <c r="V30" i="51"/>
  <c r="I180" i="44" s="1"/>
  <c r="I30" i="49"/>
  <c r="J30" i="49"/>
  <c r="K30" i="49"/>
  <c r="AN29" i="49"/>
  <c r="AP30" i="49" s="1"/>
  <c r="M164" i="44" s="1"/>
  <c r="M195" i="44"/>
  <c r="AI29" i="49"/>
  <c r="AI30" i="49" s="1"/>
  <c r="L195" i="44"/>
  <c r="H12" i="50"/>
  <c r="K12" i="50"/>
  <c r="AF14" i="49"/>
  <c r="K171" i="8" s="1"/>
  <c r="AD14" i="49"/>
  <c r="AB14" i="49"/>
  <c r="AB34" i="51"/>
  <c r="AC40" i="51"/>
  <c r="AD40" i="51"/>
  <c r="AE40" i="51"/>
  <c r="AB40" i="51"/>
  <c r="AE52" i="49"/>
  <c r="AB52" i="49"/>
  <c r="U10" i="51"/>
  <c r="N50" i="50"/>
  <c r="U30" i="51"/>
  <c r="AN30" i="51"/>
  <c r="J14" i="51"/>
  <c r="AF14" i="51"/>
  <c r="K187" i="8" s="1"/>
  <c r="V40" i="51"/>
  <c r="S40" i="51"/>
  <c r="T40" i="51"/>
  <c r="U40" i="51"/>
  <c r="R40" i="51"/>
  <c r="U33" i="50"/>
  <c r="U52" i="50" s="1"/>
  <c r="I29" i="51"/>
  <c r="I50" i="51" s="1"/>
  <c r="N29" i="51"/>
  <c r="M30" i="51" s="1"/>
  <c r="J27" i="49"/>
  <c r="L28" i="49" s="1"/>
  <c r="G115" i="44" s="1"/>
  <c r="G195" i="44"/>
  <c r="L18" i="49"/>
  <c r="G73" i="43" s="1"/>
  <c r="J18" i="49"/>
  <c r="H18" i="49"/>
  <c r="O25" i="50"/>
  <c r="O26" i="50" s="1"/>
  <c r="H203" i="44"/>
  <c r="AF9" i="51"/>
  <c r="K86" i="8" s="1"/>
  <c r="AD10" i="51"/>
  <c r="H10" i="50"/>
  <c r="AK26" i="50"/>
  <c r="L76" i="44" s="1"/>
  <c r="AK28" i="50"/>
  <c r="L123" i="44" s="1"/>
  <c r="AG28" i="50"/>
  <c r="AJ29" i="50"/>
  <c r="AG30" i="50" s="1"/>
  <c r="L204" i="44"/>
  <c r="AJ39" i="51"/>
  <c r="AG40" i="51" s="1"/>
  <c r="AK52" i="49"/>
  <c r="AI52" i="49"/>
  <c r="D6" i="49"/>
  <c r="S36" i="50"/>
  <c r="H44" i="49"/>
  <c r="I44" i="49"/>
  <c r="O44" i="49"/>
  <c r="J34" i="49"/>
  <c r="AE14" i="49"/>
  <c r="AC14" i="51"/>
  <c r="H14" i="50"/>
  <c r="I12" i="50"/>
  <c r="AB46" i="51"/>
  <c r="K18" i="50"/>
  <c r="M200" i="43"/>
  <c r="AL28" i="51"/>
  <c r="R28" i="50"/>
  <c r="R28" i="49"/>
  <c r="H30" i="49"/>
  <c r="AO30" i="51"/>
  <c r="Z30" i="50"/>
  <c r="Y30" i="50"/>
  <c r="AE30" i="49"/>
  <c r="AD30" i="49"/>
  <c r="AC30" i="49"/>
  <c r="AO28" i="51"/>
  <c r="S28" i="50"/>
  <c r="U28" i="49"/>
  <c r="S28" i="49"/>
  <c r="Z26" i="51"/>
  <c r="AM26" i="49"/>
  <c r="N203" i="44"/>
  <c r="M203" i="44"/>
  <c r="J202" i="44"/>
  <c r="I202" i="44"/>
  <c r="J194" i="44"/>
  <c r="I194" i="44"/>
  <c r="AF39" i="51"/>
  <c r="R40" i="50"/>
  <c r="AE34" i="51"/>
  <c r="AC34" i="51"/>
  <c r="S42" i="49"/>
  <c r="AF34" i="51"/>
  <c r="K116" i="45" s="1"/>
  <c r="AA30" i="50"/>
  <c r="J172" i="44" s="1"/>
  <c r="AF30" i="49"/>
  <c r="K164" i="44" s="1"/>
  <c r="P34" i="49"/>
  <c r="AS34" i="49"/>
  <c r="Y34" i="49"/>
  <c r="R46" i="51"/>
  <c r="P20" i="51"/>
  <c r="H48" i="51"/>
  <c r="M48" i="50"/>
  <c r="H48" i="50"/>
  <c r="P28" i="50"/>
  <c r="Y50" i="51"/>
  <c r="J50" i="51"/>
  <c r="AN50" i="50"/>
  <c r="AI50" i="50"/>
  <c r="AC50" i="50"/>
  <c r="S50" i="50"/>
  <c r="AM62" i="49"/>
  <c r="AC62" i="49"/>
  <c r="S62" i="49"/>
  <c r="R62" i="49"/>
  <c r="P32" i="51"/>
  <c r="AG12" i="50"/>
  <c r="AK26" i="49"/>
  <c r="L68" i="44" s="1"/>
  <c r="R10" i="51"/>
  <c r="L30" i="49"/>
  <c r="G164" i="44" s="1"/>
  <c r="V32" i="50"/>
  <c r="I74" i="46" s="1"/>
  <c r="AF40" i="50"/>
  <c r="I36" i="49"/>
  <c r="V8" i="19"/>
  <c r="I21" i="8" s="1"/>
  <c r="AO6" i="19"/>
  <c r="AE6" i="19"/>
  <c r="AU6" i="19"/>
  <c r="N38" i="47" s="1"/>
  <c r="C18" i="50"/>
  <c r="M30" i="50"/>
  <c r="M28" i="49"/>
  <c r="M30" i="49"/>
  <c r="O30" i="50"/>
  <c r="Q30" i="49"/>
  <c r="H164" i="44" s="1"/>
  <c r="O28" i="50"/>
  <c r="N28" i="49"/>
  <c r="M52" i="49"/>
  <c r="O38" i="50"/>
  <c r="N38" i="50"/>
  <c r="F6" i="51"/>
  <c r="M32" i="51"/>
  <c r="Q44" i="49"/>
  <c r="H66" i="46" s="1"/>
  <c r="V26" i="49"/>
  <c r="I68" i="44" s="1"/>
  <c r="S32" i="51"/>
  <c r="H10" i="49"/>
  <c r="L10" i="49"/>
  <c r="G71" i="8" s="1"/>
  <c r="AB10" i="51"/>
  <c r="R10" i="50"/>
  <c r="Z22" i="49"/>
  <c r="AM22" i="51"/>
  <c r="AN22" i="49"/>
  <c r="AK11" i="51"/>
  <c r="L133" i="8" s="1"/>
  <c r="AK12" i="49"/>
  <c r="L118" i="8" s="1"/>
  <c r="AM42" i="49"/>
  <c r="S10" i="49"/>
  <c r="AE20" i="51"/>
  <c r="AN20" i="51"/>
  <c r="AD48" i="51"/>
  <c r="R15" i="50"/>
  <c r="R48" i="50" s="1"/>
  <c r="L203" i="43"/>
  <c r="AD60" i="49"/>
  <c r="R15" i="49"/>
  <c r="R60" i="49" s="1"/>
  <c r="AG28" i="51"/>
  <c r="AH50" i="50"/>
  <c r="AJ40" i="50"/>
  <c r="AI40" i="50"/>
  <c r="U32" i="51"/>
  <c r="AO14" i="49"/>
  <c r="L20" i="49"/>
  <c r="G119" i="43" s="1"/>
  <c r="L22" i="51"/>
  <c r="G187" i="43" s="1"/>
  <c r="T40" i="49"/>
  <c r="L28" i="50"/>
  <c r="G123" i="44" s="1"/>
  <c r="AF40" i="51"/>
  <c r="AF52" i="49"/>
  <c r="U6" i="19"/>
  <c r="K34" i="49"/>
  <c r="AM34" i="49"/>
  <c r="V30" i="50"/>
  <c r="I172" i="44" s="1"/>
  <c r="L30" i="50"/>
  <c r="G172" i="44" s="1"/>
  <c r="AP26" i="49"/>
  <c r="M68" i="44" s="1"/>
  <c r="I30" i="50"/>
  <c r="AP28" i="51"/>
  <c r="M131" i="44" s="1"/>
  <c r="AP26" i="50"/>
  <c r="M76" i="44" s="1"/>
  <c r="V28" i="49"/>
  <c r="I115" i="44" s="1"/>
  <c r="I18" i="49"/>
  <c r="AB22" i="51"/>
  <c r="O18" i="49"/>
  <c r="T44" i="49"/>
  <c r="AH42" i="49"/>
  <c r="AJ10" i="51"/>
  <c r="J28" i="50"/>
  <c r="L18" i="50"/>
  <c r="G81" i="43" s="1"/>
  <c r="O18" i="50"/>
  <c r="S48" i="49"/>
  <c r="M44" i="49"/>
  <c r="AG44" i="49"/>
  <c r="K44" i="49"/>
  <c r="J44" i="49"/>
  <c r="AH44" i="49"/>
  <c r="N44" i="49"/>
  <c r="P44" i="49"/>
  <c r="AR42" i="49"/>
  <c r="X42" i="49"/>
  <c r="AS36" i="49"/>
  <c r="U10" i="49"/>
  <c r="I12" i="49"/>
  <c r="AD14" i="51"/>
  <c r="L14" i="51"/>
  <c r="G187" i="8" s="1"/>
  <c r="K14" i="50"/>
  <c r="J14" i="50"/>
  <c r="I14" i="50"/>
  <c r="L14" i="50"/>
  <c r="G179" i="8" s="1"/>
  <c r="J12" i="50"/>
  <c r="L12" i="50"/>
  <c r="G126" i="8" s="1"/>
  <c r="AH10" i="51"/>
  <c r="I18" i="50"/>
  <c r="P20" i="50"/>
  <c r="P20" i="49"/>
  <c r="P18" i="50"/>
  <c r="P18" i="49"/>
  <c r="J48" i="51"/>
  <c r="K210" i="43"/>
  <c r="H209" i="43"/>
  <c r="AG15" i="50"/>
  <c r="AG48" i="50" s="1"/>
  <c r="M60" i="49"/>
  <c r="H60" i="49"/>
  <c r="H28" i="50"/>
  <c r="H30" i="50"/>
  <c r="K30" i="50"/>
  <c r="J30" i="50"/>
  <c r="K28" i="50"/>
  <c r="H202" i="44"/>
  <c r="G202" i="44"/>
  <c r="I62" i="49"/>
  <c r="R52" i="49"/>
  <c r="U52" i="49"/>
  <c r="T52" i="49"/>
  <c r="AJ14" i="49"/>
  <c r="L20" i="50"/>
  <c r="G127" i="43" s="1"/>
  <c r="AH36" i="49"/>
  <c r="V44" i="49"/>
  <c r="I66" i="46" s="1"/>
  <c r="AO20" i="49"/>
  <c r="V32" i="51"/>
  <c r="I82" i="46" s="1"/>
  <c r="AU16" i="19"/>
  <c r="N18" i="43" s="1"/>
  <c r="M18" i="50"/>
  <c r="O20" i="49"/>
  <c r="E22" i="51"/>
  <c r="D22" i="51"/>
  <c r="L43" i="19"/>
  <c r="G57" i="46" s="1"/>
  <c r="W20" i="50"/>
  <c r="Y20" i="50"/>
  <c r="O201" i="43"/>
  <c r="N28" i="51"/>
  <c r="Q28" i="50"/>
  <c r="H123" i="44" s="1"/>
  <c r="O26" i="51"/>
  <c r="AK6" i="19"/>
  <c r="L38" i="47" s="1"/>
  <c r="AM6" i="19"/>
  <c r="AP6" i="19"/>
  <c r="M38" i="47" s="1"/>
  <c r="M32" i="54"/>
  <c r="M36" i="54"/>
  <c r="M10" i="54"/>
  <c r="F6" i="19"/>
  <c r="T6" i="19"/>
  <c r="S6" i="19"/>
  <c r="V6" i="19"/>
  <c r="I38" i="47" s="1"/>
  <c r="G22" i="49"/>
  <c r="F171" i="43" s="1"/>
  <c r="G20" i="51"/>
  <c r="F135" i="43" s="1"/>
  <c r="E20" i="50"/>
  <c r="AO14" i="50"/>
  <c r="AE12" i="50"/>
  <c r="AN12" i="50"/>
  <c r="AC12" i="50"/>
  <c r="AP12" i="50"/>
  <c r="M126" i="8" s="1"/>
  <c r="AP9" i="51"/>
  <c r="M86" i="8" s="1"/>
  <c r="Y10" i="50"/>
  <c r="W10" i="50"/>
  <c r="AF19" i="51"/>
  <c r="K134" i="43" s="1"/>
  <c r="AL20" i="51"/>
  <c r="AM22" i="49"/>
  <c r="AX6" i="19"/>
  <c r="H6" i="19"/>
  <c r="I6" i="19"/>
  <c r="J6" i="19"/>
  <c r="K6" i="19"/>
  <c r="AG34" i="51"/>
  <c r="P356" i="45"/>
  <c r="X204" i="45"/>
  <c r="G40" i="51"/>
  <c r="E52" i="49"/>
  <c r="D52" i="49"/>
  <c r="E46" i="49"/>
  <c r="D46" i="49"/>
  <c r="W87" i="44"/>
  <c r="G21" i="19"/>
  <c r="F162" i="43" s="1"/>
  <c r="G17" i="19"/>
  <c r="F64" i="43" s="1"/>
  <c r="F87" i="43" s="1"/>
  <c r="AZ16" i="19"/>
  <c r="AP16" i="19"/>
  <c r="M18" i="43" s="1"/>
  <c r="M20" i="51"/>
  <c r="AH18" i="49"/>
  <c r="G19" i="51"/>
  <c r="F134" i="43" s="1"/>
  <c r="E22" i="50"/>
  <c r="D22" i="50"/>
  <c r="G20" i="50"/>
  <c r="F127" i="43" s="1"/>
  <c r="G20" i="49"/>
  <c r="F119" i="43" s="1"/>
  <c r="G18" i="50"/>
  <c r="F81" i="43" s="1"/>
  <c r="E18" i="49"/>
  <c r="D18" i="49"/>
  <c r="T34" i="49"/>
  <c r="S34" i="49"/>
  <c r="Y40" i="49"/>
  <c r="AR36" i="49"/>
  <c r="AE34" i="49"/>
  <c r="AN34" i="49"/>
  <c r="AC34" i="49"/>
  <c r="I34" i="49"/>
  <c r="AU46" i="19"/>
  <c r="N92" i="45" s="1"/>
  <c r="D40" i="50"/>
  <c r="G40" i="50"/>
  <c r="G52" i="49"/>
  <c r="E34" i="51"/>
  <c r="D34" i="51"/>
  <c r="G34" i="50"/>
  <c r="F108" i="45" s="1"/>
  <c r="G46" i="49"/>
  <c r="F100" i="45" s="1"/>
  <c r="G26" i="49"/>
  <c r="F68" i="44" s="1"/>
  <c r="C20" i="51"/>
  <c r="G21" i="51"/>
  <c r="F186" i="43" s="1"/>
  <c r="C22" i="51"/>
  <c r="C20" i="50"/>
  <c r="G21" i="50"/>
  <c r="F178" i="43" s="1"/>
  <c r="C18" i="49"/>
  <c r="G19" i="49"/>
  <c r="F118" i="43" s="1"/>
  <c r="G21" i="49"/>
  <c r="F170" i="43" s="1"/>
  <c r="C22" i="49"/>
  <c r="G22" i="51"/>
  <c r="F187" i="43" s="1"/>
  <c r="G22" i="50"/>
  <c r="F179" i="43" s="1"/>
  <c r="E22" i="49"/>
  <c r="D22" i="49"/>
  <c r="E20" i="51"/>
  <c r="D20" i="51"/>
  <c r="D20" i="50"/>
  <c r="E20" i="49"/>
  <c r="D20" i="49"/>
  <c r="E18" i="50"/>
  <c r="D18" i="50"/>
  <c r="G18" i="49"/>
  <c r="F73" i="43" s="1"/>
  <c r="AZ8" i="19"/>
  <c r="AU8" i="19"/>
  <c r="N21" i="8" s="1"/>
  <c r="AK8" i="19"/>
  <c r="L21" i="8" s="1"/>
  <c r="G14" i="19"/>
  <c r="F163" i="8" s="1"/>
  <c r="N34" i="49"/>
  <c r="AU38" i="19"/>
  <c r="AT36" i="49"/>
  <c r="T36" i="49"/>
  <c r="AZ31" i="19"/>
  <c r="O16" i="48" s="1"/>
  <c r="AP32" i="19"/>
  <c r="M17" i="48" s="1"/>
  <c r="AT42" i="49"/>
  <c r="J36" i="49"/>
  <c r="AR34" i="49"/>
  <c r="AH34" i="49"/>
  <c r="X34" i="49"/>
  <c r="O42" i="49"/>
  <c r="N36" i="49"/>
  <c r="Y42" i="49"/>
  <c r="X36" i="49"/>
  <c r="Y6" i="19"/>
  <c r="X10" i="49"/>
  <c r="AJ12" i="49"/>
  <c r="AM14" i="50"/>
  <c r="AG12" i="51"/>
  <c r="AB12" i="50"/>
  <c r="AU9" i="51"/>
  <c r="N86" i="8" s="1"/>
  <c r="Z10" i="50"/>
  <c r="X10" i="50"/>
  <c r="R20" i="51"/>
  <c r="H20" i="50"/>
  <c r="AO22" i="49"/>
  <c r="AC20" i="51"/>
  <c r="Z20" i="50"/>
  <c r="J20" i="50"/>
  <c r="AR20" i="50"/>
  <c r="AN20" i="49"/>
  <c r="N22" i="50"/>
  <c r="AI6" i="19"/>
  <c r="AS6" i="19"/>
  <c r="X6" i="19"/>
  <c r="AQ6" i="19"/>
  <c r="AG6" i="19"/>
  <c r="AA6" i="19"/>
  <c r="J38" i="47" s="1"/>
  <c r="W6" i="19"/>
  <c r="K40" i="49"/>
  <c r="F32" i="19"/>
  <c r="F42" i="19"/>
  <c r="F40" i="19"/>
  <c r="F38" i="19"/>
  <c r="F36" i="19"/>
  <c r="AD48" i="49"/>
  <c r="Z40" i="49"/>
  <c r="Z36" i="49"/>
  <c r="O36" i="49"/>
  <c r="P36" i="49"/>
  <c r="Q19" i="51"/>
  <c r="H134" i="43" s="1"/>
  <c r="M20" i="50"/>
  <c r="M18" i="49"/>
  <c r="M20" i="49"/>
  <c r="O20" i="51"/>
  <c r="N20" i="51"/>
  <c r="O20" i="50"/>
  <c r="N20" i="50"/>
  <c r="N20" i="49"/>
  <c r="N18" i="50"/>
  <c r="N18" i="49"/>
  <c r="N30" i="50"/>
  <c r="O30" i="49"/>
  <c r="N30" i="49"/>
  <c r="O28" i="51"/>
  <c r="Q28" i="51"/>
  <c r="H131" i="44" s="1"/>
  <c r="N28" i="50"/>
  <c r="O28" i="49"/>
  <c r="Q28" i="49"/>
  <c r="H115" i="44" s="1"/>
  <c r="N26" i="51"/>
  <c r="Q25" i="51" s="1"/>
  <c r="H83" i="44" s="1"/>
  <c r="O38" i="51"/>
  <c r="N38" i="51"/>
  <c r="O50" i="49"/>
  <c r="N50" i="49"/>
  <c r="Q40" i="51"/>
  <c r="Q31" i="51"/>
  <c r="H81" i="46" s="1"/>
  <c r="M32" i="50"/>
  <c r="N40" i="49"/>
  <c r="AR40" i="49"/>
  <c r="AS42" i="49"/>
  <c r="Z42" i="49"/>
  <c r="AZ52" i="19"/>
  <c r="AP46" i="19"/>
  <c r="M92" i="45" s="1"/>
  <c r="AN42" i="49"/>
  <c r="AN6" i="19"/>
  <c r="AL6" i="19"/>
  <c r="AF6" i="19"/>
  <c r="K38" i="47" s="1"/>
  <c r="AC22" i="51"/>
  <c r="AC6" i="19"/>
  <c r="AB6" i="19"/>
  <c r="AD36" i="49"/>
  <c r="AC42" i="49"/>
  <c r="AF8" i="19"/>
  <c r="K21" i="8" s="1"/>
  <c r="AE59" i="19"/>
  <c r="AH40" i="49"/>
  <c r="P42" i="49"/>
  <c r="AD22" i="50"/>
  <c r="AK10" i="50"/>
  <c r="L79" i="8" s="1"/>
  <c r="AK9" i="51"/>
  <c r="L86" i="8" s="1"/>
  <c r="P38" i="49"/>
  <c r="AT40" i="49"/>
  <c r="AS40" i="49"/>
  <c r="AE10" i="49"/>
  <c r="AL12" i="49"/>
  <c r="H22" i="51"/>
  <c r="R22" i="50"/>
  <c r="K22" i="51"/>
  <c r="U22" i="50"/>
  <c r="AJ18" i="49"/>
  <c r="AI18" i="49"/>
  <c r="AJ28" i="50"/>
  <c r="AI28" i="50"/>
  <c r="AH28" i="50"/>
  <c r="L193" i="44"/>
  <c r="AC22" i="50"/>
  <c r="I60" i="49"/>
  <c r="AD22" i="51"/>
  <c r="AJ18" i="50"/>
  <c r="AG18" i="49"/>
  <c r="AI34" i="51"/>
  <c r="AI10" i="50"/>
  <c r="AI12" i="51"/>
  <c r="AI10" i="49"/>
  <c r="AO42" i="49"/>
  <c r="AN40" i="49"/>
  <c r="AD40" i="49"/>
  <c r="J40" i="49"/>
  <c r="R10" i="49"/>
  <c r="T10" i="49"/>
  <c r="Z10" i="49"/>
  <c r="AH12" i="49"/>
  <c r="AN14" i="50"/>
  <c r="AP14" i="50"/>
  <c r="M179" i="8" s="1"/>
  <c r="AO12" i="50"/>
  <c r="AD12" i="50"/>
  <c r="AM12" i="50"/>
  <c r="AT10" i="51"/>
  <c r="Z10" i="51"/>
  <c r="K10" i="51"/>
  <c r="AS10" i="51"/>
  <c r="Y10" i="51"/>
  <c r="J10" i="51"/>
  <c r="AR10" i="51"/>
  <c r="X10" i="51"/>
  <c r="I10" i="51"/>
  <c r="AU10" i="51"/>
  <c r="N87" i="8" s="1"/>
  <c r="AP10" i="51"/>
  <c r="M87" i="8" s="1"/>
  <c r="W10" i="51"/>
  <c r="L10" i="51"/>
  <c r="G87" i="8" s="1"/>
  <c r="AB10" i="50"/>
  <c r="AP19" i="51"/>
  <c r="AB20" i="51"/>
  <c r="R22" i="51"/>
  <c r="AQ20" i="50"/>
  <c r="AB22" i="49"/>
  <c r="AE22" i="51"/>
  <c r="T22" i="49"/>
  <c r="T20" i="51"/>
  <c r="AT20" i="50"/>
  <c r="AS20" i="50"/>
  <c r="X20" i="50"/>
  <c r="I20" i="50"/>
  <c r="U20" i="49"/>
  <c r="T20" i="49"/>
  <c r="AC20" i="49"/>
  <c r="AI18" i="50"/>
  <c r="AH18" i="50"/>
  <c r="AN48" i="51"/>
  <c r="L211" i="43"/>
  <c r="AS48" i="50"/>
  <c r="K202" i="43"/>
  <c r="AH60" i="49"/>
  <c r="AG26" i="49"/>
  <c r="AG28" i="49"/>
  <c r="AJ28" i="51"/>
  <c r="AI28" i="51"/>
  <c r="AH28" i="51"/>
  <c r="AJ28" i="49"/>
  <c r="AI28" i="49"/>
  <c r="AH28" i="49"/>
  <c r="AH26" i="49"/>
  <c r="L202" i="44"/>
  <c r="AH40" i="50"/>
  <c r="AJ34" i="51"/>
  <c r="AG32" i="50"/>
  <c r="L22" i="50"/>
  <c r="G179" i="43" s="1"/>
  <c r="N22" i="51"/>
  <c r="AK22" i="49"/>
  <c r="L171" i="43" s="1"/>
  <c r="AU22" i="49"/>
  <c r="AG14" i="50"/>
  <c r="AK20" i="51"/>
  <c r="L135" i="43" s="1"/>
  <c r="AK20" i="49"/>
  <c r="L119" i="43" s="1"/>
  <c r="AG10" i="50"/>
  <c r="AJ10" i="49"/>
  <c r="AF21" i="51"/>
  <c r="K186" i="43" s="1"/>
  <c r="L201" i="44"/>
  <c r="AH34" i="51"/>
  <c r="AH32" i="51"/>
  <c r="AJ42" i="49"/>
  <c r="AI42" i="49"/>
  <c r="AR60" i="49"/>
  <c r="AE22" i="50"/>
  <c r="AI40" i="49"/>
  <c r="AI44" i="49"/>
  <c r="AH14" i="50"/>
  <c r="AK12" i="50"/>
  <c r="L126" i="8" s="1"/>
  <c r="AH14" i="49"/>
  <c r="AJ10" i="50"/>
  <c r="AI10" i="51"/>
  <c r="AJ44" i="49"/>
  <c r="AE42" i="49"/>
  <c r="AD42" i="49"/>
  <c r="AJ40" i="49"/>
  <c r="O40" i="49"/>
  <c r="P40" i="49"/>
  <c r="I10" i="49"/>
  <c r="AN14" i="49"/>
  <c r="AK14" i="51"/>
  <c r="L187" i="8" s="1"/>
  <c r="AJ14" i="50"/>
  <c r="AI14" i="50"/>
  <c r="AE10" i="51"/>
  <c r="AC10" i="51"/>
  <c r="AF10" i="51"/>
  <c r="K87" i="8" s="1"/>
  <c r="U10" i="50"/>
  <c r="AH10" i="50"/>
  <c r="S10" i="50"/>
  <c r="V10" i="50"/>
  <c r="I79" i="8" s="1"/>
  <c r="AG46" i="51"/>
  <c r="AG46" i="50"/>
  <c r="AG58" i="49"/>
  <c r="AB22" i="50"/>
  <c r="J22" i="51"/>
  <c r="I22" i="51"/>
  <c r="T22" i="50"/>
  <c r="S22" i="50"/>
  <c r="AR48" i="51"/>
  <c r="AD48" i="50"/>
  <c r="AR48" i="50"/>
  <c r="N60" i="49"/>
  <c r="O200" i="43"/>
  <c r="AJ26" i="50"/>
  <c r="AI26" i="50"/>
  <c r="AH26" i="50"/>
  <c r="L203" i="44"/>
  <c r="L196" i="44"/>
  <c r="AH62" i="49"/>
  <c r="AG62" i="49"/>
  <c r="AH52" i="49"/>
  <c r="AK31" i="51"/>
  <c r="L81" i="46" s="1"/>
  <c r="AG32" i="51"/>
  <c r="AJ32" i="51"/>
  <c r="AI32" i="51"/>
  <c r="AA21" i="51"/>
  <c r="J186" i="43" s="1"/>
  <c r="AI22" i="50"/>
  <c r="AT22" i="50"/>
  <c r="AK14" i="49"/>
  <c r="L171" i="8" s="1"/>
  <c r="AK20" i="50"/>
  <c r="L127" i="43" s="1"/>
  <c r="AP21" i="51"/>
  <c r="M186" i="43" s="1"/>
  <c r="AL22" i="51"/>
  <c r="AG22" i="50"/>
  <c r="AN60" i="49"/>
  <c r="G202" i="43"/>
  <c r="S60" i="49"/>
  <c r="AF22" i="51"/>
  <c r="K187" i="43" s="1"/>
  <c r="H22" i="50"/>
  <c r="X60" i="49"/>
  <c r="O22" i="50"/>
  <c r="W22" i="51"/>
  <c r="AF22" i="50"/>
  <c r="K179" i="43" s="1"/>
  <c r="P22" i="50"/>
  <c r="H210" i="43"/>
  <c r="N22" i="49"/>
  <c r="AA22" i="50"/>
  <c r="J179" i="43" s="1"/>
  <c r="AP22" i="50"/>
  <c r="M179" i="43" s="1"/>
  <c r="AU22" i="51"/>
  <c r="AF22" i="49"/>
  <c r="K171" i="43" s="1"/>
  <c r="AK34" i="51"/>
  <c r="L116" i="45" s="1"/>
  <c r="AK32" i="51"/>
  <c r="L82" i="46" s="1"/>
  <c r="T42" i="49"/>
  <c r="AI36" i="49"/>
  <c r="AJ36" i="49"/>
  <c r="AH6" i="19"/>
  <c r="AJ6" i="19"/>
  <c r="AK18" i="49"/>
  <c r="L73" i="43" s="1"/>
  <c r="AJ59" i="19"/>
  <c r="K59" i="19"/>
  <c r="Q52" i="49"/>
  <c r="AZ51" i="19"/>
  <c r="AP52" i="19"/>
  <c r="AU48" i="19"/>
  <c r="N177" i="45" s="1"/>
  <c r="AZ46" i="19"/>
  <c r="O92" i="45" s="1"/>
  <c r="F52" i="19"/>
  <c r="F46" i="19"/>
  <c r="W284" i="45"/>
  <c r="G51" i="19"/>
  <c r="AU52" i="19"/>
  <c r="AK52" i="19"/>
  <c r="AZ48" i="19"/>
  <c r="O177" i="45" s="1"/>
  <c r="F48" i="19"/>
  <c r="AD36" i="50"/>
  <c r="Q38" i="51"/>
  <c r="H281" i="45" s="1"/>
  <c r="Q38" i="50"/>
  <c r="H273" i="45" s="1"/>
  <c r="Q50" i="49"/>
  <c r="H265" i="45" s="1"/>
  <c r="O40" i="51"/>
  <c r="N40" i="51"/>
  <c r="O40" i="50"/>
  <c r="N40" i="50"/>
  <c r="O52" i="49"/>
  <c r="N52" i="49"/>
  <c r="W119" i="45"/>
  <c r="W204" i="45"/>
  <c r="W5" i="45"/>
  <c r="AY59" i="19"/>
  <c r="I48" i="50"/>
  <c r="AC60" i="49"/>
  <c r="AM60" i="49"/>
  <c r="J22" i="49"/>
  <c r="AC10" i="49"/>
  <c r="AG10" i="49"/>
  <c r="AK10" i="49"/>
  <c r="L71" i="8" s="1"/>
  <c r="AD12" i="49"/>
  <c r="AP12" i="49"/>
  <c r="M118" i="8" s="1"/>
  <c r="AL12" i="51"/>
  <c r="AO10" i="51"/>
  <c r="AN10" i="51"/>
  <c r="AM10" i="51"/>
  <c r="AK10" i="51"/>
  <c r="L87" i="8" s="1"/>
  <c r="L9" i="51"/>
  <c r="G86" i="8" s="1"/>
  <c r="K10" i="50"/>
  <c r="J10" i="50"/>
  <c r="I10" i="50"/>
  <c r="L10" i="50"/>
  <c r="G79" i="8" s="1"/>
  <c r="AG20" i="49"/>
  <c r="Y22" i="50"/>
  <c r="K22" i="49"/>
  <c r="I20" i="49"/>
  <c r="AN48" i="50"/>
  <c r="AM48" i="50"/>
  <c r="L209" i="43"/>
  <c r="X48" i="50"/>
  <c r="N48" i="50"/>
  <c r="H201" i="43"/>
  <c r="L22" i="49"/>
  <c r="G171" i="43" s="1"/>
  <c r="M22" i="50"/>
  <c r="AA22" i="51"/>
  <c r="J187" i="43" s="1"/>
  <c r="AK22" i="50"/>
  <c r="L179" i="43" s="1"/>
  <c r="AU22" i="50"/>
  <c r="AB12" i="49"/>
  <c r="AF12" i="49"/>
  <c r="K118" i="8" s="1"/>
  <c r="AN12" i="49"/>
  <c r="AL14" i="49"/>
  <c r="AP14" i="49"/>
  <c r="M171" i="8" s="1"/>
  <c r="AK14" i="50"/>
  <c r="L179" i="8" s="1"/>
  <c r="AJ12" i="50"/>
  <c r="AI12" i="50"/>
  <c r="AH12" i="50"/>
  <c r="AA19" i="51"/>
  <c r="J134" i="43" s="1"/>
  <c r="AK19" i="51"/>
  <c r="L134" i="43" s="1"/>
  <c r="AU19" i="51"/>
  <c r="W20" i="51"/>
  <c r="AG20" i="51"/>
  <c r="AQ20" i="51"/>
  <c r="AU21" i="51"/>
  <c r="AQ22" i="51"/>
  <c r="W20" i="49"/>
  <c r="AQ20" i="49"/>
  <c r="AQ22" i="49"/>
  <c r="AT22" i="51"/>
  <c r="Z22" i="50"/>
  <c r="AM22" i="50"/>
  <c r="AS22" i="49"/>
  <c r="AR22" i="49"/>
  <c r="J20" i="49"/>
  <c r="O48" i="51"/>
  <c r="AC48" i="50"/>
  <c r="S48" i="50"/>
  <c r="N202" i="43"/>
  <c r="L202" i="43"/>
  <c r="K22" i="50"/>
  <c r="I48" i="51"/>
  <c r="N209" i="43"/>
  <c r="Y60" i="49"/>
  <c r="W10" i="49"/>
  <c r="Y10" i="49"/>
  <c r="AG12" i="49"/>
  <c r="AI12" i="49"/>
  <c r="AG14" i="49"/>
  <c r="AI14" i="49"/>
  <c r="AJ12" i="51"/>
  <c r="AH12" i="51"/>
  <c r="AK12" i="51"/>
  <c r="L134" i="8" s="1"/>
  <c r="AF12" i="50"/>
  <c r="K126" i="8" s="1"/>
  <c r="AA10" i="51"/>
  <c r="J87" i="8" s="1"/>
  <c r="AA10" i="50"/>
  <c r="J79" i="8" s="1"/>
  <c r="AG20" i="50"/>
  <c r="AQ22" i="50"/>
  <c r="R20" i="49"/>
  <c r="AB20" i="49"/>
  <c r="AL20" i="49"/>
  <c r="H22" i="49"/>
  <c r="W22" i="49"/>
  <c r="AL22" i="49"/>
  <c r="AO22" i="51"/>
  <c r="Z22" i="51"/>
  <c r="AN22" i="51"/>
  <c r="Y22" i="51"/>
  <c r="X22" i="51"/>
  <c r="AJ22" i="50"/>
  <c r="AS22" i="50"/>
  <c r="AR22" i="50"/>
  <c r="AH22" i="50"/>
  <c r="I22" i="49"/>
  <c r="AO20" i="51"/>
  <c r="U20" i="51"/>
  <c r="AD20" i="51"/>
  <c r="AM20" i="51"/>
  <c r="S20" i="51"/>
  <c r="AJ20" i="50"/>
  <c r="K20" i="50"/>
  <c r="AI20" i="50"/>
  <c r="AH20" i="50"/>
  <c r="AE20" i="49"/>
  <c r="AD20" i="49"/>
  <c r="AM20" i="49"/>
  <c r="S20" i="49"/>
  <c r="Y48" i="51"/>
  <c r="N210" i="43"/>
  <c r="AI48" i="50"/>
  <c r="O48" i="50"/>
  <c r="AH48" i="50"/>
  <c r="M202" i="43"/>
  <c r="J202" i="43"/>
  <c r="J60" i="49"/>
  <c r="G201" i="43"/>
  <c r="AC48" i="51"/>
  <c r="K209" i="43"/>
  <c r="L210" i="43"/>
  <c r="AM48" i="51"/>
  <c r="M209" i="43"/>
  <c r="J209" i="43"/>
  <c r="J201" i="43"/>
  <c r="X22" i="49"/>
  <c r="AB10" i="49"/>
  <c r="AD10" i="49"/>
  <c r="AH10" i="49"/>
  <c r="AC12" i="49"/>
  <c r="AM12" i="49"/>
  <c r="AM14" i="49"/>
  <c r="AO12" i="51"/>
  <c r="AN12" i="51"/>
  <c r="AM12" i="51"/>
  <c r="AP12" i="51"/>
  <c r="M134" i="8" s="1"/>
  <c r="AE10" i="50"/>
  <c r="AD10" i="50"/>
  <c r="AC10" i="50"/>
  <c r="AF10" i="50"/>
  <c r="K79" i="8" s="1"/>
  <c r="R20" i="50"/>
  <c r="AB20" i="50"/>
  <c r="AL20" i="50"/>
  <c r="AL22" i="50"/>
  <c r="H20" i="49"/>
  <c r="AS22" i="51"/>
  <c r="T22" i="51"/>
  <c r="AR22" i="51"/>
  <c r="S22" i="51"/>
  <c r="AO22" i="50"/>
  <c r="AN22" i="50"/>
  <c r="X22" i="50"/>
  <c r="AT22" i="49"/>
  <c r="AE22" i="49"/>
  <c r="U22" i="49"/>
  <c r="Y22" i="49"/>
  <c r="AT20" i="51"/>
  <c r="AJ20" i="51"/>
  <c r="Z20" i="51"/>
  <c r="AS20" i="51"/>
  <c r="AI20" i="51"/>
  <c r="Y20" i="51"/>
  <c r="AR20" i="51"/>
  <c r="AH20" i="51"/>
  <c r="X20" i="51"/>
  <c r="AO20" i="50"/>
  <c r="AE20" i="50"/>
  <c r="U20" i="50"/>
  <c r="AN20" i="50"/>
  <c r="AD20" i="50"/>
  <c r="T20" i="50"/>
  <c r="AM20" i="50"/>
  <c r="AC20" i="50"/>
  <c r="S20" i="50"/>
  <c r="AT20" i="49"/>
  <c r="AJ20" i="49"/>
  <c r="Z20" i="49"/>
  <c r="K20" i="49"/>
  <c r="AS20" i="49"/>
  <c r="AI20" i="49"/>
  <c r="Y20" i="49"/>
  <c r="AR20" i="49"/>
  <c r="AH20" i="49"/>
  <c r="X20" i="49"/>
  <c r="P22" i="51"/>
  <c r="P22" i="49"/>
  <c r="AS48" i="51"/>
  <c r="AI48" i="51"/>
  <c r="AH48" i="51"/>
  <c r="X48" i="51"/>
  <c r="S48" i="51"/>
  <c r="N48" i="51"/>
  <c r="M210" i="43"/>
  <c r="J210" i="43"/>
  <c r="G210" i="43"/>
  <c r="O209" i="43"/>
  <c r="I209" i="43"/>
  <c r="G209" i="43"/>
  <c r="AS60" i="49"/>
  <c r="AI60" i="49"/>
  <c r="O60" i="49"/>
  <c r="N201" i="43"/>
  <c r="M201" i="43"/>
  <c r="L201" i="43"/>
  <c r="K201" i="43"/>
  <c r="I201" i="43"/>
  <c r="AA22" i="49"/>
  <c r="J171" i="43" s="1"/>
  <c r="AP22" i="51"/>
  <c r="M187" i="43" s="1"/>
  <c r="AP22" i="49"/>
  <c r="M171" i="43" s="1"/>
  <c r="Q21" i="51"/>
  <c r="H186" i="43" s="1"/>
  <c r="M22" i="51"/>
  <c r="W22" i="50"/>
  <c r="M22" i="49"/>
  <c r="AG22" i="49"/>
  <c r="O22" i="51"/>
  <c r="J22" i="50"/>
  <c r="I22" i="50"/>
  <c r="AJ22" i="49"/>
  <c r="AI22" i="49"/>
  <c r="O22" i="49"/>
  <c r="AH22" i="49"/>
  <c r="Y48" i="50"/>
  <c r="J48" i="50"/>
  <c r="H202" i="43"/>
  <c r="U42" i="49"/>
  <c r="R185" i="43"/>
  <c r="R219" i="43" s="1"/>
  <c r="Q22" i="51"/>
  <c r="H187" i="43" s="1"/>
  <c r="Q22" i="50"/>
  <c r="H179" i="43" s="1"/>
  <c r="Q22" i="49"/>
  <c r="H171" i="43" s="1"/>
  <c r="Q20" i="51"/>
  <c r="H135" i="43" s="1"/>
  <c r="Q20" i="50"/>
  <c r="H127" i="43" s="1"/>
  <c r="Q20" i="49"/>
  <c r="H119" i="43" s="1"/>
  <c r="Q18" i="50"/>
  <c r="H81" i="43" s="1"/>
  <c r="Q18" i="49"/>
  <c r="H73" i="43" s="1"/>
  <c r="B17" i="51"/>
  <c r="O26" i="49"/>
  <c r="N26" i="49"/>
  <c r="J38" i="49"/>
  <c r="K38" i="49"/>
  <c r="N42" i="49"/>
  <c r="O34" i="49"/>
  <c r="AZ41" i="19"/>
  <c r="O132" i="48" s="1"/>
  <c r="AZ35" i="19"/>
  <c r="O63" i="48" s="1"/>
  <c r="AZ33" i="19"/>
  <c r="O40" i="48" s="1"/>
  <c r="AU32" i="19"/>
  <c r="AM40" i="49"/>
  <c r="AC40" i="49"/>
  <c r="S40" i="49"/>
  <c r="I40" i="49"/>
  <c r="AO36" i="49"/>
  <c r="AE36" i="49"/>
  <c r="U36" i="49"/>
  <c r="W100" i="48"/>
  <c r="W5" i="48"/>
  <c r="W75" i="48"/>
  <c r="W52" i="48"/>
  <c r="W28" i="48"/>
  <c r="AZ42" i="19"/>
  <c r="O133" i="48" s="1"/>
  <c r="AZ40" i="19"/>
  <c r="O111" i="48" s="1"/>
  <c r="AZ38" i="19"/>
  <c r="O89" i="48" s="1"/>
  <c r="AZ36" i="19"/>
  <c r="O64" i="48" s="1"/>
  <c r="AZ34" i="19"/>
  <c r="O41" i="48" s="1"/>
  <c r="AO40" i="49"/>
  <c r="AE40" i="49"/>
  <c r="U40" i="49"/>
  <c r="K36" i="49"/>
  <c r="AT34" i="49"/>
  <c r="AJ34" i="49"/>
  <c r="Z34" i="49"/>
  <c r="W45" i="44"/>
  <c r="W5" i="44"/>
  <c r="Q26" i="51"/>
  <c r="H84" i="44" s="1"/>
  <c r="Q26" i="49"/>
  <c r="H68" i="44" s="1"/>
  <c r="W134" i="44"/>
  <c r="R158" i="43"/>
  <c r="R159" i="43"/>
  <c r="R160" i="43"/>
  <c r="R161" i="43"/>
  <c r="R166" i="43"/>
  <c r="R167" i="43"/>
  <c r="R168" i="43"/>
  <c r="R169" i="43"/>
  <c r="R174" i="43"/>
  <c r="R175" i="43"/>
  <c r="R176" i="43"/>
  <c r="R177" i="43"/>
  <c r="R182" i="43"/>
  <c r="R216" i="43" s="1"/>
  <c r="R183" i="43"/>
  <c r="R217" i="43" s="1"/>
  <c r="R184" i="43"/>
  <c r="R218" i="43" s="1"/>
  <c r="F64" i="19"/>
  <c r="C64" i="19"/>
  <c r="AY24" i="19"/>
  <c r="AY62" i="19"/>
  <c r="AY63" i="19" s="1"/>
  <c r="AT24" i="19"/>
  <c r="AT62" i="19"/>
  <c r="AT63" i="19" s="1"/>
  <c r="AO24" i="19"/>
  <c r="AO62" i="19"/>
  <c r="AO63" i="19" s="1"/>
  <c r="AJ24" i="19"/>
  <c r="AJ62" i="19"/>
  <c r="AJ63" i="19" s="1"/>
  <c r="AE24" i="19"/>
  <c r="AE62" i="19"/>
  <c r="AE63" i="19" s="1"/>
  <c r="Z24" i="19"/>
  <c r="Z62" i="19"/>
  <c r="Z63" i="19" s="1"/>
  <c r="U24" i="19"/>
  <c r="U62" i="19"/>
  <c r="U63" i="19" s="1"/>
  <c r="P24" i="19"/>
  <c r="P62" i="19"/>
  <c r="P63" i="19" s="1"/>
  <c r="K24" i="19"/>
  <c r="K62" i="19"/>
  <c r="K63" i="19" s="1"/>
  <c r="F24" i="19"/>
  <c r="F62" i="19"/>
  <c r="E63" i="19" s="1"/>
  <c r="AT50" i="51"/>
  <c r="AO24" i="51"/>
  <c r="AO50" i="51"/>
  <c r="AJ24" i="51"/>
  <c r="AE50" i="51"/>
  <c r="Z24" i="51"/>
  <c r="Z50" i="51"/>
  <c r="U50" i="51"/>
  <c r="K24" i="51"/>
  <c r="K50" i="51"/>
  <c r="F24" i="51"/>
  <c r="F50" i="51"/>
  <c r="P24" i="51"/>
  <c r="P50" i="51"/>
  <c r="AT50" i="50"/>
  <c r="AO24" i="50"/>
  <c r="AO50" i="50"/>
  <c r="AJ24" i="50"/>
  <c r="AE24" i="50"/>
  <c r="AE50" i="50"/>
  <c r="Z50" i="50"/>
  <c r="U50" i="50"/>
  <c r="K24" i="50"/>
  <c r="K50" i="50"/>
  <c r="P24" i="50"/>
  <c r="P50" i="50"/>
  <c r="AT62" i="49"/>
  <c r="AO24" i="49"/>
  <c r="AO62" i="49"/>
  <c r="AJ24" i="49"/>
  <c r="AJ62" i="49"/>
  <c r="AE62" i="49"/>
  <c r="Z24" i="49"/>
  <c r="Z62" i="49"/>
  <c r="U62" i="49"/>
  <c r="K62" i="49"/>
  <c r="P24" i="49"/>
  <c r="P62" i="49"/>
  <c r="F50" i="50"/>
  <c r="F62" i="49"/>
  <c r="AY16" i="19"/>
  <c r="AY60" i="19"/>
  <c r="AY61" i="19" s="1"/>
  <c r="AT16" i="19"/>
  <c r="AT60" i="19"/>
  <c r="AT61" i="19" s="1"/>
  <c r="AO16" i="19"/>
  <c r="AO60" i="19"/>
  <c r="AO61" i="19" s="1"/>
  <c r="AJ16" i="19"/>
  <c r="AJ60" i="19"/>
  <c r="AJ61" i="19" s="1"/>
  <c r="AE16" i="19"/>
  <c r="AE60" i="19"/>
  <c r="AE61" i="19" s="1"/>
  <c r="Z16" i="19"/>
  <c r="Z60" i="19"/>
  <c r="Z61" i="19" s="1"/>
  <c r="U16" i="19"/>
  <c r="U60" i="19"/>
  <c r="U61" i="19" s="1"/>
  <c r="P16" i="19"/>
  <c r="P60" i="19"/>
  <c r="P61" i="19" s="1"/>
  <c r="K16" i="19"/>
  <c r="K60" i="19"/>
  <c r="K61" i="19" s="1"/>
  <c r="F16" i="19"/>
  <c r="F60" i="19"/>
  <c r="E61" i="19" s="1"/>
  <c r="AO16" i="51"/>
  <c r="AJ16" i="51"/>
  <c r="AE16" i="51"/>
  <c r="Z16" i="51"/>
  <c r="U16" i="51"/>
  <c r="K16" i="51"/>
  <c r="F16" i="51"/>
  <c r="P16" i="51"/>
  <c r="AT16" i="50"/>
  <c r="AT48" i="50"/>
  <c r="AO48" i="50"/>
  <c r="AJ48" i="50"/>
  <c r="AE16" i="50"/>
  <c r="AE48" i="50"/>
  <c r="Z16" i="50"/>
  <c r="Z48" i="50"/>
  <c r="U48" i="50"/>
  <c r="K16" i="50"/>
  <c r="K48" i="50"/>
  <c r="F16" i="50"/>
  <c r="F48" i="50"/>
  <c r="F49" i="50" s="1"/>
  <c r="P16" i="50"/>
  <c r="P48" i="50"/>
  <c r="AT16" i="49"/>
  <c r="AT60" i="49"/>
  <c r="AO16" i="49"/>
  <c r="AO60" i="49"/>
  <c r="AJ60" i="49"/>
  <c r="AE16" i="49"/>
  <c r="AE60" i="49"/>
  <c r="Z16" i="49"/>
  <c r="Z60" i="49"/>
  <c r="U60" i="49"/>
  <c r="K16" i="49"/>
  <c r="K60" i="49"/>
  <c r="F16" i="49"/>
  <c r="F60" i="49"/>
  <c r="F61" i="49" s="1"/>
  <c r="P16" i="49"/>
  <c r="P60" i="49"/>
  <c r="AX59" i="19"/>
  <c r="AW59" i="19"/>
  <c r="AI59" i="19"/>
  <c r="AH59" i="19"/>
  <c r="AD59" i="19"/>
  <c r="AC59" i="19"/>
  <c r="J59" i="19"/>
  <c r="I59" i="19"/>
  <c r="AV59" i="19"/>
  <c r="AG59" i="19"/>
  <c r="AB59" i="19"/>
  <c r="H59" i="19"/>
  <c r="G31" i="50"/>
  <c r="F73" i="46" s="1"/>
  <c r="C32" i="50"/>
  <c r="G32" i="50"/>
  <c r="F74" i="46" s="1"/>
  <c r="F32" i="50"/>
  <c r="B43" i="49"/>
  <c r="B31" i="50"/>
  <c r="B31" i="51"/>
  <c r="O32" i="51"/>
  <c r="E32" i="51"/>
  <c r="N32" i="51"/>
  <c r="O32" i="50"/>
  <c r="E32" i="50"/>
  <c r="N32" i="50"/>
  <c r="D32" i="51"/>
  <c r="E16" i="64"/>
  <c r="E15" i="64"/>
  <c r="E13" i="64"/>
  <c r="E12" i="64"/>
  <c r="AE36" i="50"/>
  <c r="AE48" i="49"/>
  <c r="AC36" i="51"/>
  <c r="AC36" i="50"/>
  <c r="AC48" i="49"/>
  <c r="X36" i="50"/>
  <c r="X48" i="49"/>
  <c r="G35" i="51"/>
  <c r="F200" i="45" s="1"/>
  <c r="L35" i="51"/>
  <c r="G200" i="45" s="1"/>
  <c r="Q35" i="51"/>
  <c r="H200" i="45" s="1"/>
  <c r="AF35" i="51"/>
  <c r="K200" i="45" s="1"/>
  <c r="C36" i="51"/>
  <c r="H36" i="51"/>
  <c r="M36" i="51"/>
  <c r="R36" i="51"/>
  <c r="G35" i="50"/>
  <c r="F192" i="45" s="1"/>
  <c r="C36" i="50"/>
  <c r="H36" i="50"/>
  <c r="M36" i="50"/>
  <c r="R36" i="50"/>
  <c r="W36" i="50"/>
  <c r="AB36" i="50"/>
  <c r="G47" i="49"/>
  <c r="F184" i="45" s="1"/>
  <c r="C48" i="49"/>
  <c r="H48" i="49"/>
  <c r="M48" i="49"/>
  <c r="R48" i="49"/>
  <c r="W48" i="49"/>
  <c r="AB48" i="49"/>
  <c r="U36" i="51"/>
  <c r="K36" i="51"/>
  <c r="T36" i="51"/>
  <c r="O36" i="51"/>
  <c r="J36" i="51"/>
  <c r="E36" i="51"/>
  <c r="AF36" i="51"/>
  <c r="K201" i="45" s="1"/>
  <c r="V36" i="51"/>
  <c r="I201" i="45" s="1"/>
  <c r="Q36" i="51"/>
  <c r="H201" i="45" s="1"/>
  <c r="L36" i="51"/>
  <c r="G201" i="45" s="1"/>
  <c r="G36" i="51"/>
  <c r="F201" i="45" s="1"/>
  <c r="Z36" i="50"/>
  <c r="U36" i="50"/>
  <c r="K36" i="50"/>
  <c r="T36" i="50"/>
  <c r="O36" i="50"/>
  <c r="J36" i="50"/>
  <c r="E36" i="50"/>
  <c r="AF36" i="50"/>
  <c r="K193" i="45" s="1"/>
  <c r="AA36" i="50"/>
  <c r="J193" i="45" s="1"/>
  <c r="V36" i="50"/>
  <c r="I193" i="45" s="1"/>
  <c r="Q36" i="50"/>
  <c r="H193" i="45" s="1"/>
  <c r="L36" i="50"/>
  <c r="G193" i="45" s="1"/>
  <c r="G36" i="50"/>
  <c r="F193" i="45" s="1"/>
  <c r="Z48" i="49"/>
  <c r="U48" i="49"/>
  <c r="K48" i="49"/>
  <c r="T48" i="49"/>
  <c r="O48" i="49"/>
  <c r="J48" i="49"/>
  <c r="E48" i="49"/>
  <c r="AF48" i="49"/>
  <c r="K185" i="45" s="1"/>
  <c r="AA48" i="49"/>
  <c r="J185" i="45" s="1"/>
  <c r="V48" i="49"/>
  <c r="I185" i="45" s="1"/>
  <c r="Q48" i="49"/>
  <c r="H185" i="45" s="1"/>
  <c r="L48" i="49"/>
  <c r="G185" i="45" s="1"/>
  <c r="G48" i="49"/>
  <c r="F185" i="45" s="1"/>
  <c r="F36" i="51"/>
  <c r="P36" i="51"/>
  <c r="F36" i="50"/>
  <c r="P36" i="50"/>
  <c r="F48" i="49"/>
  <c r="P48" i="49"/>
  <c r="E50" i="19"/>
  <c r="D50" i="19"/>
  <c r="G50" i="19"/>
  <c r="F257" i="45" s="1"/>
  <c r="F202" i="44"/>
  <c r="D23" i="50"/>
  <c r="G23" i="50" s="1"/>
  <c r="F32" i="44" s="1"/>
  <c r="F194" i="44"/>
  <c r="D23" i="49"/>
  <c r="G23" i="49" s="1"/>
  <c r="F24" i="44" s="1"/>
  <c r="AF24" i="19"/>
  <c r="K17" i="44" s="1"/>
  <c r="AB24" i="19"/>
  <c r="AA24" i="19"/>
  <c r="J17" i="44" s="1"/>
  <c r="W24" i="19"/>
  <c r="V24" i="19"/>
  <c r="I17" i="44" s="1"/>
  <c r="R24" i="19"/>
  <c r="Q24" i="19"/>
  <c r="H17" i="44" s="1"/>
  <c r="M24" i="19"/>
  <c r="L24" i="19"/>
  <c r="G17" i="44" s="1"/>
  <c r="H24" i="19"/>
  <c r="G24" i="19"/>
  <c r="F17" i="44" s="1"/>
  <c r="C24" i="19"/>
  <c r="AP24" i="51"/>
  <c r="M41" i="44" s="1"/>
  <c r="AP23" i="51"/>
  <c r="M40" i="44" s="1"/>
  <c r="AL24" i="51"/>
  <c r="AK24" i="51"/>
  <c r="L41" i="44" s="1"/>
  <c r="AK23" i="51"/>
  <c r="L40" i="44" s="1"/>
  <c r="AG24" i="51"/>
  <c r="AA24" i="51"/>
  <c r="J41" i="44" s="1"/>
  <c r="AA23" i="51"/>
  <c r="J40" i="44" s="1"/>
  <c r="W24" i="51"/>
  <c r="Q24" i="51"/>
  <c r="H41" i="44" s="1"/>
  <c r="Q23" i="51"/>
  <c r="H40" i="44" s="1"/>
  <c r="M24" i="51"/>
  <c r="L24" i="51"/>
  <c r="G41" i="44" s="1"/>
  <c r="L23" i="51"/>
  <c r="G40" i="44" s="1"/>
  <c r="H24" i="51"/>
  <c r="G24" i="51"/>
  <c r="F41" i="44" s="1"/>
  <c r="G23" i="51"/>
  <c r="F40" i="44" s="1"/>
  <c r="C24" i="51"/>
  <c r="AP24" i="50"/>
  <c r="M33" i="44" s="1"/>
  <c r="AL24" i="50"/>
  <c r="AK24" i="50"/>
  <c r="L33" i="44" s="1"/>
  <c r="AG24" i="50"/>
  <c r="AF24" i="50"/>
  <c r="K33" i="44" s="1"/>
  <c r="AB24" i="50"/>
  <c r="Q24" i="50"/>
  <c r="H33" i="44" s="1"/>
  <c r="M24" i="50"/>
  <c r="L24" i="50"/>
  <c r="G33" i="44" s="1"/>
  <c r="H24" i="50"/>
  <c r="AP24" i="49"/>
  <c r="M25" i="44" s="1"/>
  <c r="AL24" i="49"/>
  <c r="AK24" i="49"/>
  <c r="L25" i="44" s="1"/>
  <c r="AG24" i="49"/>
  <c r="AA24" i="49"/>
  <c r="J25" i="44" s="1"/>
  <c r="W24" i="49"/>
  <c r="Q24" i="49"/>
  <c r="H25" i="44" s="1"/>
  <c r="M24" i="49"/>
  <c r="AX24" i="19"/>
  <c r="AW24" i="19"/>
  <c r="AV24" i="19"/>
  <c r="AS24" i="19"/>
  <c r="AR24" i="19"/>
  <c r="AQ24" i="19"/>
  <c r="AN24" i="19"/>
  <c r="AM24" i="19"/>
  <c r="AL24" i="19"/>
  <c r="AI24" i="19"/>
  <c r="AH24" i="19"/>
  <c r="AG24" i="19"/>
  <c r="AD24" i="19"/>
  <c r="AC24" i="19"/>
  <c r="Y24" i="19"/>
  <c r="X24" i="19"/>
  <c r="T24" i="19"/>
  <c r="S24" i="19"/>
  <c r="O24" i="19"/>
  <c r="N24" i="19"/>
  <c r="J24" i="19"/>
  <c r="I24" i="19"/>
  <c r="E24" i="19"/>
  <c r="D24" i="19"/>
  <c r="AN24" i="51"/>
  <c r="AI24" i="51"/>
  <c r="Y24" i="51"/>
  <c r="O24" i="51"/>
  <c r="J24" i="51"/>
  <c r="E24" i="51"/>
  <c r="AM24" i="51"/>
  <c r="AH24" i="51"/>
  <c r="X24" i="51"/>
  <c r="N24" i="51"/>
  <c r="I24" i="51"/>
  <c r="AN24" i="50"/>
  <c r="AI24" i="50"/>
  <c r="AD24" i="50"/>
  <c r="O24" i="50"/>
  <c r="J24" i="50"/>
  <c r="AM24" i="50"/>
  <c r="AH24" i="50"/>
  <c r="AC24" i="50"/>
  <c r="N24" i="50"/>
  <c r="I24" i="50"/>
  <c r="AN24" i="49"/>
  <c r="AI24" i="49"/>
  <c r="Y24" i="49"/>
  <c r="O24" i="49"/>
  <c r="AM24" i="49"/>
  <c r="AH24" i="49"/>
  <c r="X24" i="49"/>
  <c r="N24" i="49"/>
  <c r="D24" i="51"/>
  <c r="E30" i="19"/>
  <c r="D30" i="19"/>
  <c r="E28" i="19"/>
  <c r="D28" i="19"/>
  <c r="E26" i="19"/>
  <c r="D26" i="19"/>
  <c r="C30" i="19"/>
  <c r="G30" i="19"/>
  <c r="F156" i="44" s="1"/>
  <c r="C28" i="19"/>
  <c r="G28" i="19"/>
  <c r="F107" i="44" s="1"/>
  <c r="C26" i="19"/>
  <c r="G26" i="19"/>
  <c r="F60" i="44" s="1"/>
  <c r="AF16" i="19"/>
  <c r="K18" i="43" s="1"/>
  <c r="AB16" i="19"/>
  <c r="AA16" i="19"/>
  <c r="J18" i="43" s="1"/>
  <c r="W16" i="19"/>
  <c r="V16" i="19"/>
  <c r="I18" i="43" s="1"/>
  <c r="R16" i="19"/>
  <c r="Q16" i="19"/>
  <c r="H18" i="43" s="1"/>
  <c r="M16" i="19"/>
  <c r="L16" i="19"/>
  <c r="G18" i="43" s="1"/>
  <c r="H16" i="19"/>
  <c r="G16" i="19"/>
  <c r="F18" i="43" s="1"/>
  <c r="C16" i="19"/>
  <c r="AP16" i="51"/>
  <c r="M42" i="43" s="1"/>
  <c r="AP15" i="51"/>
  <c r="M41" i="43" s="1"/>
  <c r="AL16" i="51"/>
  <c r="AK16" i="51"/>
  <c r="L42" i="43" s="1"/>
  <c r="AK15" i="51"/>
  <c r="L41" i="43" s="1"/>
  <c r="AG16" i="51"/>
  <c r="AF16" i="51"/>
  <c r="K42" i="43" s="1"/>
  <c r="AF15" i="51"/>
  <c r="K41" i="43" s="1"/>
  <c r="AB16" i="51"/>
  <c r="AA16" i="51"/>
  <c r="J42" i="43" s="1"/>
  <c r="AA15" i="51"/>
  <c r="J41" i="43" s="1"/>
  <c r="W16" i="51"/>
  <c r="V16" i="51"/>
  <c r="I42" i="43" s="1"/>
  <c r="R16" i="51"/>
  <c r="Q16" i="51"/>
  <c r="H42" i="43" s="1"/>
  <c r="Q15" i="51"/>
  <c r="H41" i="43" s="1"/>
  <c r="M16" i="51"/>
  <c r="L16" i="51"/>
  <c r="G42" i="43" s="1"/>
  <c r="L15" i="51"/>
  <c r="G41" i="43" s="1"/>
  <c r="H16" i="51"/>
  <c r="G16" i="51"/>
  <c r="F42" i="43" s="1"/>
  <c r="G15" i="51"/>
  <c r="F41" i="43" s="1"/>
  <c r="C16" i="51"/>
  <c r="AU16" i="50"/>
  <c r="N34" i="43" s="1"/>
  <c r="AQ16" i="50"/>
  <c r="AF16" i="50"/>
  <c r="K34" i="43" s="1"/>
  <c r="AB16" i="50"/>
  <c r="AA16" i="50"/>
  <c r="J34" i="43" s="1"/>
  <c r="W16" i="50"/>
  <c r="Q16" i="50"/>
  <c r="H34" i="43" s="1"/>
  <c r="Q15" i="50"/>
  <c r="H33" i="43" s="1"/>
  <c r="M16" i="50"/>
  <c r="L16" i="50"/>
  <c r="G34" i="43" s="1"/>
  <c r="H16" i="50"/>
  <c r="G16" i="50"/>
  <c r="F34" i="43" s="1"/>
  <c r="G15" i="50"/>
  <c r="F33" i="43" s="1"/>
  <c r="C16" i="50"/>
  <c r="AU16" i="49"/>
  <c r="N26" i="43" s="1"/>
  <c r="AQ16" i="49"/>
  <c r="AP16" i="49"/>
  <c r="M26" i="43" s="1"/>
  <c r="AL16" i="49"/>
  <c r="AF16" i="49"/>
  <c r="K26" i="43" s="1"/>
  <c r="AB16" i="49"/>
  <c r="AA16" i="49"/>
  <c r="J26" i="43" s="1"/>
  <c r="W16" i="49"/>
  <c r="Q16" i="49"/>
  <c r="H26" i="43" s="1"/>
  <c r="M16" i="49"/>
  <c r="L16" i="49"/>
  <c r="G26" i="43" s="1"/>
  <c r="H16" i="49"/>
  <c r="G16" i="49"/>
  <c r="F26" i="43" s="1"/>
  <c r="G15" i="49"/>
  <c r="F25" i="43" s="1"/>
  <c r="C16" i="49"/>
  <c r="AX16" i="19"/>
  <c r="AW16" i="19"/>
  <c r="AV16" i="19"/>
  <c r="AS16" i="19"/>
  <c r="AR16" i="19"/>
  <c r="AQ16" i="19"/>
  <c r="AN16" i="19"/>
  <c r="AM16" i="19"/>
  <c r="AL16" i="19"/>
  <c r="AI16" i="19"/>
  <c r="AH16" i="19"/>
  <c r="AG16" i="19"/>
  <c r="AD16" i="19"/>
  <c r="AC16" i="19"/>
  <c r="Y16" i="19"/>
  <c r="X16" i="19"/>
  <c r="T16" i="19"/>
  <c r="S16" i="19"/>
  <c r="O16" i="19"/>
  <c r="N16" i="19"/>
  <c r="J16" i="19"/>
  <c r="I16" i="19"/>
  <c r="E16" i="19"/>
  <c r="D16" i="19"/>
  <c r="AN16" i="51"/>
  <c r="AI16" i="51"/>
  <c r="AD16" i="51"/>
  <c r="Y16" i="51"/>
  <c r="T16" i="51"/>
  <c r="O16" i="51"/>
  <c r="J16" i="51"/>
  <c r="E16" i="51"/>
  <c r="AM16" i="51"/>
  <c r="AH16" i="51"/>
  <c r="AC16" i="51"/>
  <c r="X16" i="51"/>
  <c r="S16" i="51"/>
  <c r="N16" i="51"/>
  <c r="I16" i="51"/>
  <c r="D16" i="51"/>
  <c r="AS16" i="50"/>
  <c r="AD16" i="50"/>
  <c r="Y16" i="50"/>
  <c r="O16" i="50"/>
  <c r="J16" i="50"/>
  <c r="E16" i="50"/>
  <c r="AR16" i="50"/>
  <c r="AC16" i="50"/>
  <c r="X16" i="50"/>
  <c r="N16" i="50"/>
  <c r="I16" i="50"/>
  <c r="D16" i="50"/>
  <c r="AS16" i="49"/>
  <c r="AN16" i="49"/>
  <c r="AD16" i="49"/>
  <c r="Y16" i="49"/>
  <c r="O16" i="49"/>
  <c r="J16" i="49"/>
  <c r="E16" i="49"/>
  <c r="AR16" i="49"/>
  <c r="AM16" i="49"/>
  <c r="AC16" i="49"/>
  <c r="X16" i="49"/>
  <c r="N16" i="49"/>
  <c r="I16" i="49"/>
  <c r="D16" i="49"/>
  <c r="E22" i="19"/>
  <c r="D22" i="19"/>
  <c r="E20" i="19"/>
  <c r="D20" i="19"/>
  <c r="E18" i="19"/>
  <c r="D18" i="19"/>
  <c r="C22" i="19"/>
  <c r="G22" i="19"/>
  <c r="F163" i="43" s="1"/>
  <c r="C20" i="19"/>
  <c r="G20" i="19"/>
  <c r="F111" i="43" s="1"/>
  <c r="C18" i="19"/>
  <c r="G18" i="19"/>
  <c r="F65" i="43" s="1"/>
  <c r="K46" i="51"/>
  <c r="AI46" i="51"/>
  <c r="Y46" i="51"/>
  <c r="AC46" i="51"/>
  <c r="X46" i="51"/>
  <c r="N46" i="51"/>
  <c r="I46" i="51"/>
  <c r="K7" i="50"/>
  <c r="K46" i="50" s="1"/>
  <c r="O210" i="8"/>
  <c r="AS7" i="50"/>
  <c r="AN7" i="50"/>
  <c r="AI7" i="50"/>
  <c r="AI46" i="50" s="1"/>
  <c r="Y7" i="50"/>
  <c r="Y46" i="50" s="1"/>
  <c r="T7" i="50"/>
  <c r="T46" i="50" s="1"/>
  <c r="O7" i="50"/>
  <c r="O46" i="50" s="1"/>
  <c r="E7" i="50"/>
  <c r="O209" i="8"/>
  <c r="AR7" i="50"/>
  <c r="AC7" i="50"/>
  <c r="AC46" i="50" s="1"/>
  <c r="X7" i="50"/>
  <c r="X46" i="50" s="1"/>
  <c r="S7" i="50"/>
  <c r="S46" i="50" s="1"/>
  <c r="N7" i="50"/>
  <c r="N46" i="50" s="1"/>
  <c r="I7" i="50"/>
  <c r="I46" i="50" s="1"/>
  <c r="D7" i="50"/>
  <c r="W7" i="50"/>
  <c r="W46" i="50" s="1"/>
  <c r="K7" i="49"/>
  <c r="K58" i="49" s="1"/>
  <c r="O202" i="8"/>
  <c r="AS7" i="49"/>
  <c r="AN7" i="49"/>
  <c r="AI7" i="49"/>
  <c r="AI58" i="49" s="1"/>
  <c r="Y7" i="49"/>
  <c r="Y58" i="49" s="1"/>
  <c r="T7" i="49"/>
  <c r="T58" i="49" s="1"/>
  <c r="O7" i="49"/>
  <c r="O58" i="49" s="1"/>
  <c r="E7" i="49"/>
  <c r="O201" i="8"/>
  <c r="AR7" i="49"/>
  <c r="AC7" i="49"/>
  <c r="AC58" i="49" s="1"/>
  <c r="X7" i="49"/>
  <c r="X58" i="49" s="1"/>
  <c r="S7" i="49"/>
  <c r="S58" i="49" s="1"/>
  <c r="N7" i="49"/>
  <c r="N58" i="49" s="1"/>
  <c r="I7" i="49"/>
  <c r="I58" i="49" s="1"/>
  <c r="D7" i="49"/>
  <c r="W7" i="49"/>
  <c r="W58" i="49" s="1"/>
  <c r="P46" i="51"/>
  <c r="E12" i="51"/>
  <c r="O46" i="51"/>
  <c r="AR12" i="51"/>
  <c r="AS12" i="51"/>
  <c r="AQ12" i="51"/>
  <c r="AU12" i="51"/>
  <c r="N134" i="8" s="1"/>
  <c r="AT12" i="51"/>
  <c r="AU11" i="51" s="1"/>
  <c r="N133" i="8" s="1"/>
  <c r="O211" i="8"/>
  <c r="Z11" i="50"/>
  <c r="P11" i="50"/>
  <c r="F11" i="50"/>
  <c r="D12" i="50" s="1"/>
  <c r="T12" i="50"/>
  <c r="S12" i="50"/>
  <c r="R12" i="50"/>
  <c r="V12" i="50"/>
  <c r="I126" i="8" s="1"/>
  <c r="U12" i="50"/>
  <c r="O203" i="8"/>
  <c r="Z11" i="49"/>
  <c r="P11" i="49"/>
  <c r="F11" i="49"/>
  <c r="D12" i="49" s="1"/>
  <c r="T12" i="49"/>
  <c r="S12" i="49"/>
  <c r="V12" i="49"/>
  <c r="I118" i="8" s="1"/>
  <c r="U12" i="49"/>
  <c r="R12" i="49"/>
  <c r="T14" i="51"/>
  <c r="N14" i="51"/>
  <c r="M14" i="51"/>
  <c r="S14" i="51"/>
  <c r="R14" i="51"/>
  <c r="W13" i="51"/>
  <c r="Y14" i="50"/>
  <c r="O14" i="50"/>
  <c r="E14" i="50"/>
  <c r="X14" i="50"/>
  <c r="N14" i="50"/>
  <c r="D14" i="50"/>
  <c r="W14" i="50"/>
  <c r="AA14" i="50"/>
  <c r="J179" i="8" s="1"/>
  <c r="Y14" i="49"/>
  <c r="O14" i="49"/>
  <c r="E14" i="49"/>
  <c r="X14" i="49"/>
  <c r="N14" i="49"/>
  <c r="D14" i="49"/>
  <c r="W14" i="49"/>
  <c r="AA14" i="49"/>
  <c r="J171" i="8" s="1"/>
  <c r="U13" i="50"/>
  <c r="U46" i="50" s="1"/>
  <c r="U13" i="49"/>
  <c r="U58" i="49" s="1"/>
  <c r="AT13" i="50"/>
  <c r="AT13" i="49"/>
  <c r="R7" i="50"/>
  <c r="R46" i="50" s="1"/>
  <c r="R7" i="49"/>
  <c r="R58" i="49" s="1"/>
  <c r="X7" i="19"/>
  <c r="X58" i="19" s="1"/>
  <c r="Y7" i="19"/>
  <c r="Y58" i="19" s="1"/>
  <c r="Z7" i="19"/>
  <c r="Z58" i="19" s="1"/>
  <c r="AY8" i="19"/>
  <c r="AX8" i="19"/>
  <c r="AW8" i="19"/>
  <c r="AT8" i="19"/>
  <c r="AS8" i="19"/>
  <c r="AR8" i="19"/>
  <c r="AO8" i="19"/>
  <c r="AN8" i="19"/>
  <c r="AM8" i="19"/>
  <c r="AJ8" i="19"/>
  <c r="AI8" i="19"/>
  <c r="AH8" i="19"/>
  <c r="AE8" i="19"/>
  <c r="AD8" i="19"/>
  <c r="AC8" i="19"/>
  <c r="U8" i="19"/>
  <c r="T8" i="19"/>
  <c r="S8" i="19"/>
  <c r="P8" i="19"/>
  <c r="O8" i="19"/>
  <c r="N8" i="19"/>
  <c r="K8" i="19"/>
  <c r="J8" i="19"/>
  <c r="I8" i="19"/>
  <c r="F8" i="19"/>
  <c r="E8" i="19"/>
  <c r="D8" i="19"/>
  <c r="F14" i="50"/>
  <c r="P14" i="50"/>
  <c r="F14" i="49"/>
  <c r="P14" i="49"/>
  <c r="F10" i="51"/>
  <c r="P10" i="51"/>
  <c r="C46" i="51"/>
  <c r="L59" i="19"/>
  <c r="G197" i="8" s="1"/>
  <c r="AF59" i="19"/>
  <c r="K197" i="8" s="1"/>
  <c r="C14" i="49"/>
  <c r="G14" i="49"/>
  <c r="F171" i="8" s="1"/>
  <c r="M14" i="49"/>
  <c r="Q14" i="49"/>
  <c r="H171" i="8" s="1"/>
  <c r="Z14" i="49"/>
  <c r="Z14" i="50"/>
  <c r="Q14" i="50"/>
  <c r="H179" i="8" s="1"/>
  <c r="M14" i="50"/>
  <c r="Q13" i="50"/>
  <c r="H178" i="8" s="1"/>
  <c r="G14" i="50"/>
  <c r="F179" i="8" s="1"/>
  <c r="C14" i="50"/>
  <c r="G13" i="50"/>
  <c r="F178" i="8" s="1"/>
  <c r="O10" i="51"/>
  <c r="E10" i="51"/>
  <c r="N10" i="51"/>
  <c r="D10" i="51"/>
  <c r="Q10" i="51"/>
  <c r="H87" i="8" s="1"/>
  <c r="M10" i="51"/>
  <c r="Q9" i="51"/>
  <c r="H86" i="8" s="1"/>
  <c r="G10" i="51"/>
  <c r="F87" i="8" s="1"/>
  <c r="C10" i="51"/>
  <c r="G9" i="51"/>
  <c r="F86" i="8" s="1"/>
  <c r="E14" i="19"/>
  <c r="D14" i="19"/>
  <c r="C14" i="19"/>
  <c r="E12" i="19"/>
  <c r="D12" i="19"/>
  <c r="C12" i="19"/>
  <c r="AB8" i="19"/>
  <c r="R8" i="19"/>
  <c r="AV8" i="19"/>
  <c r="AZ59" i="19"/>
  <c r="O197" i="8" s="1"/>
  <c r="AQ8" i="19"/>
  <c r="AL8" i="19"/>
  <c r="AG8" i="19"/>
  <c r="AK59" i="19"/>
  <c r="L197" i="8" s="1"/>
  <c r="M8" i="19"/>
  <c r="Q8" i="19"/>
  <c r="H21" i="8" s="1"/>
  <c r="H8" i="19"/>
  <c r="L8" i="19"/>
  <c r="G21" i="8" s="1"/>
  <c r="C8" i="19"/>
  <c r="G8" i="19"/>
  <c r="F21" i="8" s="1"/>
  <c r="AO6" i="51"/>
  <c r="AJ6" i="51"/>
  <c r="AE6" i="51"/>
  <c r="AT6" i="51"/>
  <c r="Z6" i="51"/>
  <c r="U6" i="51"/>
  <c r="K6" i="51"/>
  <c r="AO6" i="50"/>
  <c r="AE6" i="50"/>
  <c r="AT6" i="50"/>
  <c r="AJ6" i="50"/>
  <c r="Z6" i="50"/>
  <c r="U6" i="50"/>
  <c r="K6" i="50"/>
  <c r="D33" i="49"/>
  <c r="F34" i="49" s="1"/>
  <c r="D35" i="49"/>
  <c r="F36" i="49" s="1"/>
  <c r="D37" i="49"/>
  <c r="F38" i="49" s="1"/>
  <c r="D39" i="49"/>
  <c r="F40" i="49" s="1"/>
  <c r="D41" i="49"/>
  <c r="F42" i="49" s="1"/>
  <c r="AU42" i="49"/>
  <c r="N141" i="48" s="1"/>
  <c r="AQ42" i="49"/>
  <c r="AP42" i="49"/>
  <c r="M141" i="48" s="1"/>
  <c r="AL42" i="49"/>
  <c r="AK42" i="49"/>
  <c r="L141" i="48" s="1"/>
  <c r="AG42" i="49"/>
  <c r="AF42" i="49"/>
  <c r="K141" i="48" s="1"/>
  <c r="AB42" i="49"/>
  <c r="AA42" i="49"/>
  <c r="J141" i="48" s="1"/>
  <c r="W42" i="49"/>
  <c r="V42" i="49"/>
  <c r="I141" i="48" s="1"/>
  <c r="R42" i="49"/>
  <c r="Q42" i="49"/>
  <c r="H141" i="48" s="1"/>
  <c r="M42" i="49"/>
  <c r="AU40" i="49"/>
  <c r="N119" i="48" s="1"/>
  <c r="AQ40" i="49"/>
  <c r="AP40" i="49"/>
  <c r="M119" i="48" s="1"/>
  <c r="AL40" i="49"/>
  <c r="AK40" i="49"/>
  <c r="L119" i="48" s="1"/>
  <c r="AG40" i="49"/>
  <c r="AF40" i="49"/>
  <c r="K119" i="48" s="1"/>
  <c r="AB40" i="49"/>
  <c r="AA40" i="49"/>
  <c r="J119" i="48" s="1"/>
  <c r="W40" i="49"/>
  <c r="V40" i="49"/>
  <c r="I119" i="48" s="1"/>
  <c r="R40" i="49"/>
  <c r="Q40" i="49"/>
  <c r="H119" i="48" s="1"/>
  <c r="M40" i="49"/>
  <c r="L40" i="49"/>
  <c r="G119" i="48" s="1"/>
  <c r="H40" i="49"/>
  <c r="AU38" i="49"/>
  <c r="N97" i="48" s="1"/>
  <c r="AQ38" i="49"/>
  <c r="AP38" i="49"/>
  <c r="M97" i="48" s="1"/>
  <c r="AL38" i="49"/>
  <c r="AK38" i="49"/>
  <c r="L97" i="48" s="1"/>
  <c r="AG38" i="49"/>
  <c r="AF38" i="49"/>
  <c r="K97" i="48" s="1"/>
  <c r="AB38" i="49"/>
  <c r="AA38" i="49"/>
  <c r="J97" i="48" s="1"/>
  <c r="W38" i="49"/>
  <c r="V38" i="49"/>
  <c r="I97" i="48" s="1"/>
  <c r="R38" i="49"/>
  <c r="Q38" i="49"/>
  <c r="H97" i="48" s="1"/>
  <c r="M38" i="49"/>
  <c r="L38" i="49"/>
  <c r="G97" i="48" s="1"/>
  <c r="H38" i="49"/>
  <c r="AU36" i="49"/>
  <c r="N72" i="48" s="1"/>
  <c r="AQ36" i="49"/>
  <c r="AP36" i="49"/>
  <c r="M72" i="48" s="1"/>
  <c r="AL36" i="49"/>
  <c r="AK36" i="49"/>
  <c r="L72" i="48" s="1"/>
  <c r="AG36" i="49"/>
  <c r="AF36" i="49"/>
  <c r="K72" i="48" s="1"/>
  <c r="AB36" i="49"/>
  <c r="AA36" i="49"/>
  <c r="J72" i="48" s="1"/>
  <c r="W36" i="49"/>
  <c r="V36" i="49"/>
  <c r="I72" i="48" s="1"/>
  <c r="R36" i="49"/>
  <c r="Q36" i="49"/>
  <c r="H72" i="48" s="1"/>
  <c r="M36" i="49"/>
  <c r="L36" i="49"/>
  <c r="G72" i="48" s="1"/>
  <c r="H36" i="49"/>
  <c r="AU34" i="49"/>
  <c r="N49" i="48" s="1"/>
  <c r="AQ34" i="49"/>
  <c r="AP34" i="49"/>
  <c r="M49" i="48" s="1"/>
  <c r="AL34" i="49"/>
  <c r="AK34" i="49"/>
  <c r="L49" i="48" s="1"/>
  <c r="AG34" i="49"/>
  <c r="AF34" i="49"/>
  <c r="K49" i="48" s="1"/>
  <c r="AB34" i="49"/>
  <c r="AA34" i="49"/>
  <c r="J49" i="48" s="1"/>
  <c r="W34" i="49"/>
  <c r="V34" i="49"/>
  <c r="I49" i="48" s="1"/>
  <c r="R34" i="49"/>
  <c r="Q34" i="49"/>
  <c r="H49" i="48" s="1"/>
  <c r="M34" i="49"/>
  <c r="L34" i="49"/>
  <c r="G49" i="48" s="1"/>
  <c r="H34" i="49"/>
  <c r="C32" i="49"/>
  <c r="E32" i="49"/>
  <c r="G32" i="49"/>
  <c r="F25" i="48" s="1"/>
  <c r="F32" i="49"/>
  <c r="AT38" i="49"/>
  <c r="AO38" i="49"/>
  <c r="AJ38" i="49"/>
  <c r="AE38" i="49"/>
  <c r="Z38" i="49"/>
  <c r="U38" i="49"/>
  <c r="AS38" i="49"/>
  <c r="AN38" i="49"/>
  <c r="AI38" i="49"/>
  <c r="AD38" i="49"/>
  <c r="Y38" i="49"/>
  <c r="T38" i="49"/>
  <c r="O38" i="49"/>
  <c r="AR38" i="49"/>
  <c r="AM38" i="49"/>
  <c r="AH38" i="49"/>
  <c r="AC38" i="49"/>
  <c r="X38" i="49"/>
  <c r="S38" i="49"/>
  <c r="N38" i="49"/>
  <c r="C44" i="49"/>
  <c r="E44" i="49"/>
  <c r="G44" i="49"/>
  <c r="F66" i="46" s="1"/>
  <c r="F44" i="49"/>
  <c r="AU6" i="50"/>
  <c r="N54" i="47" s="1"/>
  <c r="AQ6" i="50"/>
  <c r="AU6" i="51"/>
  <c r="N62" i="47" s="1"/>
  <c r="AQ6" i="51"/>
  <c r="AP6" i="50"/>
  <c r="M54" i="47" s="1"/>
  <c r="AL6" i="50"/>
  <c r="AP6" i="51"/>
  <c r="M62" i="47" s="1"/>
  <c r="AL6" i="51"/>
  <c r="AK6" i="50"/>
  <c r="L54" i="47" s="1"/>
  <c r="AG6" i="50"/>
  <c r="AK6" i="51"/>
  <c r="L62" i="47" s="1"/>
  <c r="AG6" i="51"/>
  <c r="AF6" i="50"/>
  <c r="K54" i="47" s="1"/>
  <c r="AB6" i="50"/>
  <c r="AF6" i="51"/>
  <c r="K62" i="47" s="1"/>
  <c r="AB6" i="51"/>
  <c r="AA6" i="50"/>
  <c r="J54" i="47" s="1"/>
  <c r="W6" i="50"/>
  <c r="AA6" i="51"/>
  <c r="J62" i="47" s="1"/>
  <c r="W6" i="51"/>
  <c r="V6" i="50"/>
  <c r="I54" i="47" s="1"/>
  <c r="R6" i="50"/>
  <c r="V6" i="51"/>
  <c r="I62" i="47" s="1"/>
  <c r="R6" i="51"/>
  <c r="L6" i="50"/>
  <c r="G54" i="47" s="1"/>
  <c r="H6" i="50"/>
  <c r="L6" i="51"/>
  <c r="G62" i="47" s="1"/>
  <c r="H6" i="51"/>
  <c r="G6" i="50"/>
  <c r="F54" i="47" s="1"/>
  <c r="C6" i="50"/>
  <c r="G6" i="51"/>
  <c r="F62" i="47" s="1"/>
  <c r="G5" i="51"/>
  <c r="F61" i="47" s="1"/>
  <c r="C6" i="51"/>
  <c r="AS6" i="50"/>
  <c r="AS6" i="51"/>
  <c r="AN6" i="50"/>
  <c r="AN6" i="51"/>
  <c r="AI6" i="50"/>
  <c r="AI6" i="51"/>
  <c r="AD6" i="50"/>
  <c r="AD6" i="51"/>
  <c r="Y6" i="50"/>
  <c r="Y6" i="51"/>
  <c r="T6" i="50"/>
  <c r="T6" i="51"/>
  <c r="J6" i="50"/>
  <c r="J6" i="51"/>
  <c r="E6" i="50"/>
  <c r="E6" i="51"/>
  <c r="AR6" i="50"/>
  <c r="AR6" i="51"/>
  <c r="AM6" i="50"/>
  <c r="AM6" i="51"/>
  <c r="AH6" i="50"/>
  <c r="AH6" i="51"/>
  <c r="AC6" i="50"/>
  <c r="AC6" i="51"/>
  <c r="X6" i="50"/>
  <c r="X6" i="51"/>
  <c r="S6" i="50"/>
  <c r="S6" i="51"/>
  <c r="I6" i="50"/>
  <c r="I6" i="51"/>
  <c r="D6" i="50"/>
  <c r="D6" i="51"/>
  <c r="AV6" i="19"/>
  <c r="L6" i="19"/>
  <c r="G38" i="47" s="1"/>
  <c r="C6" i="49"/>
  <c r="E6" i="49"/>
  <c r="G6" i="49"/>
  <c r="F6" i="49"/>
  <c r="H5" i="49"/>
  <c r="I6" i="49" s="1"/>
  <c r="R5" i="49"/>
  <c r="S6" i="49" s="1"/>
  <c r="AQ5" i="49"/>
  <c r="AR6" i="49" s="1"/>
  <c r="W5" i="49"/>
  <c r="X6" i="49" s="1"/>
  <c r="AC5" i="49"/>
  <c r="AC6" i="49" s="1"/>
  <c r="AG5" i="49"/>
  <c r="AK6" i="49" s="1"/>
  <c r="L46" i="47" s="1"/>
  <c r="AM5" i="49"/>
  <c r="AP6" i="49" s="1"/>
  <c r="M46" i="47" s="1"/>
  <c r="AT34" i="19"/>
  <c r="AS34" i="19"/>
  <c r="AR34" i="19"/>
  <c r="AQ34" i="19"/>
  <c r="AO34" i="19"/>
  <c r="AN34" i="19"/>
  <c r="AM34" i="19"/>
  <c r="AL34" i="19"/>
  <c r="AJ34" i="19"/>
  <c r="AI34" i="19"/>
  <c r="AH34" i="19"/>
  <c r="AG34" i="19"/>
  <c r="AF34" i="19"/>
  <c r="K41" i="48" s="1"/>
  <c r="AE34" i="19"/>
  <c r="AD34" i="19"/>
  <c r="AC34" i="19"/>
  <c r="AB34" i="19"/>
  <c r="AA34" i="19"/>
  <c r="J41" i="48" s="1"/>
  <c r="Z34" i="19"/>
  <c r="Y34" i="19"/>
  <c r="X34" i="19"/>
  <c r="W34" i="19"/>
  <c r="V34" i="19"/>
  <c r="I41" i="48" s="1"/>
  <c r="U34" i="19"/>
  <c r="T34" i="19"/>
  <c r="S34" i="19"/>
  <c r="R34" i="19"/>
  <c r="Q34" i="19"/>
  <c r="H41" i="48" s="1"/>
  <c r="O34" i="19"/>
  <c r="N34" i="19"/>
  <c r="M34" i="19"/>
  <c r="L34" i="19"/>
  <c r="G41" i="48" s="1"/>
  <c r="K34" i="19"/>
  <c r="J34" i="19"/>
  <c r="I34" i="19"/>
  <c r="H34" i="19"/>
  <c r="G34" i="19"/>
  <c r="F41" i="48" s="1"/>
  <c r="E34" i="19"/>
  <c r="D34" i="19"/>
  <c r="C34" i="19"/>
  <c r="AF32" i="19"/>
  <c r="K17" i="48" s="1"/>
  <c r="AB32" i="19"/>
  <c r="AA32" i="19"/>
  <c r="J17" i="48" s="1"/>
  <c r="W32" i="19"/>
  <c r="V32" i="19"/>
  <c r="I17" i="48" s="1"/>
  <c r="R32" i="19"/>
  <c r="Q32" i="19"/>
  <c r="H17" i="48" s="1"/>
  <c r="M32" i="19"/>
  <c r="L32" i="19"/>
  <c r="G17" i="48" s="1"/>
  <c r="H32" i="19"/>
  <c r="G32" i="19"/>
  <c r="F17" i="48" s="1"/>
  <c r="C32" i="19"/>
  <c r="AT42" i="19"/>
  <c r="AS42" i="19"/>
  <c r="AR42" i="19"/>
  <c r="AQ42" i="19"/>
  <c r="AO42" i="19"/>
  <c r="AN42" i="19"/>
  <c r="AM42" i="19"/>
  <c r="AL42" i="19"/>
  <c r="AJ42" i="19"/>
  <c r="AI42" i="19"/>
  <c r="AH42" i="19"/>
  <c r="AG42" i="19"/>
  <c r="AF42" i="19"/>
  <c r="K133" i="48" s="1"/>
  <c r="AE42" i="19"/>
  <c r="AD42" i="19"/>
  <c r="AC42" i="19"/>
  <c r="AB42" i="19"/>
  <c r="AA42" i="19"/>
  <c r="J133" i="48" s="1"/>
  <c r="Z42" i="19"/>
  <c r="Y42" i="19"/>
  <c r="X42" i="19"/>
  <c r="W42" i="19"/>
  <c r="V42" i="19"/>
  <c r="I133" i="48" s="1"/>
  <c r="U42" i="19"/>
  <c r="T42" i="19"/>
  <c r="S42" i="19"/>
  <c r="R42" i="19"/>
  <c r="Q42" i="19"/>
  <c r="H133" i="48" s="1"/>
  <c r="O42" i="19"/>
  <c r="N42" i="19"/>
  <c r="M42" i="19"/>
  <c r="G42" i="19"/>
  <c r="F133" i="48" s="1"/>
  <c r="E42" i="19"/>
  <c r="D42" i="19"/>
  <c r="C42" i="19"/>
  <c r="AT40" i="19"/>
  <c r="AS40" i="19"/>
  <c r="AR40" i="19"/>
  <c r="AQ40" i="19"/>
  <c r="AO40" i="19"/>
  <c r="AN40" i="19"/>
  <c r="AM40" i="19"/>
  <c r="AL40" i="19"/>
  <c r="AJ40" i="19"/>
  <c r="AI40" i="19"/>
  <c r="AH40" i="19"/>
  <c r="AG40" i="19"/>
  <c r="AF40" i="19"/>
  <c r="K111" i="48" s="1"/>
  <c r="AE40" i="19"/>
  <c r="AD40" i="19"/>
  <c r="AC40" i="19"/>
  <c r="AB40" i="19"/>
  <c r="AA40" i="19"/>
  <c r="J111" i="48" s="1"/>
  <c r="Z40" i="19"/>
  <c r="Y40" i="19"/>
  <c r="X40" i="19"/>
  <c r="W40" i="19"/>
  <c r="V40" i="19"/>
  <c r="I111" i="48" s="1"/>
  <c r="U40" i="19"/>
  <c r="T40" i="19"/>
  <c r="S40" i="19"/>
  <c r="R40" i="19"/>
  <c r="Q40" i="19"/>
  <c r="H111" i="48" s="1"/>
  <c r="O40" i="19"/>
  <c r="N40" i="19"/>
  <c r="M40" i="19"/>
  <c r="L40" i="19"/>
  <c r="G111" i="48" s="1"/>
  <c r="K40" i="19"/>
  <c r="J40" i="19"/>
  <c r="I40" i="19"/>
  <c r="H40" i="19"/>
  <c r="G40" i="19"/>
  <c r="F111" i="48" s="1"/>
  <c r="E40" i="19"/>
  <c r="D40" i="19"/>
  <c r="C40" i="19"/>
  <c r="G39" i="19" s="1"/>
  <c r="F110" i="48" s="1"/>
  <c r="AT38" i="19"/>
  <c r="AS38" i="19"/>
  <c r="AR38" i="19"/>
  <c r="AQ38" i="19"/>
  <c r="AO38" i="19"/>
  <c r="AN38" i="19"/>
  <c r="AM38" i="19"/>
  <c r="AL38" i="19"/>
  <c r="AJ38" i="19"/>
  <c r="AI38" i="19"/>
  <c r="AH38" i="19"/>
  <c r="AG38" i="19"/>
  <c r="AF38" i="19"/>
  <c r="K89" i="48" s="1"/>
  <c r="AE38" i="19"/>
  <c r="AD38" i="19"/>
  <c r="AC38" i="19"/>
  <c r="AB38" i="19"/>
  <c r="AA38" i="19"/>
  <c r="J89" i="48" s="1"/>
  <c r="Z38" i="19"/>
  <c r="Y38" i="19"/>
  <c r="X38" i="19"/>
  <c r="W38" i="19"/>
  <c r="V38" i="19"/>
  <c r="I89" i="48" s="1"/>
  <c r="U38" i="19"/>
  <c r="T38" i="19"/>
  <c r="S38" i="19"/>
  <c r="R38" i="19"/>
  <c r="Q38" i="19"/>
  <c r="H89" i="48" s="1"/>
  <c r="O38" i="19"/>
  <c r="N38" i="19"/>
  <c r="M38" i="19"/>
  <c r="L38" i="19"/>
  <c r="G89" i="48" s="1"/>
  <c r="K38" i="19"/>
  <c r="J38" i="19"/>
  <c r="I38" i="19"/>
  <c r="H38" i="19"/>
  <c r="G38" i="19"/>
  <c r="F89" i="48" s="1"/>
  <c r="E38" i="19"/>
  <c r="D38" i="19"/>
  <c r="C38" i="19"/>
  <c r="G37" i="19" s="1"/>
  <c r="F88" i="48" s="1"/>
  <c r="AT36" i="19"/>
  <c r="AS36" i="19"/>
  <c r="AR36" i="19"/>
  <c r="AQ36" i="19"/>
  <c r="AO36" i="19"/>
  <c r="AN36" i="19"/>
  <c r="AM36" i="19"/>
  <c r="AL36" i="19"/>
  <c r="AJ36" i="19"/>
  <c r="AI36" i="19"/>
  <c r="AH36" i="19"/>
  <c r="AG36" i="19"/>
  <c r="AF36" i="19"/>
  <c r="K64" i="48" s="1"/>
  <c r="AE36" i="19"/>
  <c r="AD36" i="19"/>
  <c r="AC36" i="19"/>
  <c r="AB36" i="19"/>
  <c r="AA36" i="19"/>
  <c r="J64" i="48" s="1"/>
  <c r="Z36" i="19"/>
  <c r="Y36" i="19"/>
  <c r="X36" i="19"/>
  <c r="W36" i="19"/>
  <c r="V36" i="19"/>
  <c r="I64" i="48" s="1"/>
  <c r="U36" i="19"/>
  <c r="T36" i="19"/>
  <c r="S36" i="19"/>
  <c r="R36" i="19"/>
  <c r="Q36" i="19"/>
  <c r="H64" i="48" s="1"/>
  <c r="O36" i="19"/>
  <c r="N36" i="19"/>
  <c r="M36" i="19"/>
  <c r="L36" i="19"/>
  <c r="G64" i="48" s="1"/>
  <c r="K36" i="19"/>
  <c r="J36" i="19"/>
  <c r="I36" i="19"/>
  <c r="H36" i="19"/>
  <c r="G36" i="19"/>
  <c r="F64" i="48" s="1"/>
  <c r="E36" i="19"/>
  <c r="D36" i="19"/>
  <c r="C36" i="19"/>
  <c r="F34" i="19"/>
  <c r="P34" i="19"/>
  <c r="AY42" i="19"/>
  <c r="AX42" i="19"/>
  <c r="AW42" i="19"/>
  <c r="AY40" i="19"/>
  <c r="AX40" i="19"/>
  <c r="AW40" i="19"/>
  <c r="AY38" i="19"/>
  <c r="AX38" i="19"/>
  <c r="AW38" i="19"/>
  <c r="AY36" i="19"/>
  <c r="AX36" i="19"/>
  <c r="AW36" i="19"/>
  <c r="AY34" i="19"/>
  <c r="AX34" i="19"/>
  <c r="AW34" i="19"/>
  <c r="AY32" i="19"/>
  <c r="AT32" i="19"/>
  <c r="AO32" i="19"/>
  <c r="AJ32" i="19"/>
  <c r="AE32" i="19"/>
  <c r="Z32" i="19"/>
  <c r="U32" i="19"/>
  <c r="K32" i="19"/>
  <c r="P32" i="19"/>
  <c r="AX32" i="19"/>
  <c r="AS32" i="19"/>
  <c r="AN32" i="19"/>
  <c r="AI32" i="19"/>
  <c r="AD32" i="19"/>
  <c r="Y32" i="19"/>
  <c r="T32" i="19"/>
  <c r="O32" i="19"/>
  <c r="J32" i="19"/>
  <c r="E32" i="19"/>
  <c r="AW32" i="19"/>
  <c r="AR32" i="19"/>
  <c r="AM32" i="19"/>
  <c r="AH32" i="19"/>
  <c r="AC32" i="19"/>
  <c r="X32" i="19"/>
  <c r="S32" i="19"/>
  <c r="N32" i="19"/>
  <c r="I32" i="19"/>
  <c r="D32" i="19"/>
  <c r="E44" i="19"/>
  <c r="D44" i="19"/>
  <c r="C44" i="19"/>
  <c r="G44" i="19"/>
  <c r="F58" i="46" s="1"/>
  <c r="E6" i="19"/>
  <c r="D6" i="19"/>
  <c r="C6" i="19"/>
  <c r="G6" i="19"/>
  <c r="F38" i="47" s="1"/>
  <c r="BJ77" i="19"/>
  <c r="AY75" i="19"/>
  <c r="AX75" i="19"/>
  <c r="AW75" i="19"/>
  <c r="AV75" i="19"/>
  <c r="AO75" i="19"/>
  <c r="AJ75" i="19"/>
  <c r="AI75" i="19"/>
  <c r="AH75" i="19"/>
  <c r="AG75" i="19"/>
  <c r="AY73" i="19"/>
  <c r="AX73" i="19"/>
  <c r="AW73" i="19"/>
  <c r="AV73" i="19"/>
  <c r="AY71" i="19"/>
  <c r="AX71" i="19"/>
  <c r="AW71" i="19"/>
  <c r="AV71" i="19"/>
  <c r="AF52" i="19"/>
  <c r="AB52" i="19"/>
  <c r="AA52" i="19"/>
  <c r="W52" i="19"/>
  <c r="V52" i="19"/>
  <c r="R52" i="19"/>
  <c r="Q52" i="19"/>
  <c r="M52" i="19"/>
  <c r="L52" i="19"/>
  <c r="H52" i="19"/>
  <c r="G52" i="19"/>
  <c r="C52" i="19"/>
  <c r="AO48" i="19"/>
  <c r="AN48" i="19"/>
  <c r="AM48" i="19"/>
  <c r="AL48" i="19"/>
  <c r="AJ48" i="19"/>
  <c r="AI48" i="19"/>
  <c r="AH48" i="19"/>
  <c r="AG48" i="19"/>
  <c r="AF48" i="19"/>
  <c r="K177" i="45" s="1"/>
  <c r="AE48" i="19"/>
  <c r="AD48" i="19"/>
  <c r="AC48" i="19"/>
  <c r="AB48" i="19"/>
  <c r="AA48" i="19"/>
  <c r="J177" i="45" s="1"/>
  <c r="Z48" i="19"/>
  <c r="Y48" i="19"/>
  <c r="X48" i="19"/>
  <c r="W48" i="19"/>
  <c r="V48" i="19"/>
  <c r="I177" i="45" s="1"/>
  <c r="U48" i="19"/>
  <c r="T48" i="19"/>
  <c r="S48" i="19"/>
  <c r="R48" i="19"/>
  <c r="Q48" i="19"/>
  <c r="H177" i="45" s="1"/>
  <c r="P48" i="19"/>
  <c r="O48" i="19"/>
  <c r="N48" i="19"/>
  <c r="M48" i="19"/>
  <c r="L48" i="19"/>
  <c r="G177" i="45" s="1"/>
  <c r="K48" i="19"/>
  <c r="J48" i="19"/>
  <c r="I48" i="19"/>
  <c r="H48" i="19"/>
  <c r="G48" i="19"/>
  <c r="F177" i="45" s="1"/>
  <c r="E48" i="19"/>
  <c r="D48" i="19"/>
  <c r="C48" i="19"/>
  <c r="G47" i="19" s="1"/>
  <c r="F176" i="45" s="1"/>
  <c r="AT46" i="19"/>
  <c r="AS46" i="19"/>
  <c r="AR46" i="19"/>
  <c r="AQ46" i="19"/>
  <c r="AO46" i="19"/>
  <c r="AN46" i="19"/>
  <c r="AM46" i="19"/>
  <c r="AL46" i="19"/>
  <c r="AJ46" i="19"/>
  <c r="AI46" i="19"/>
  <c r="AH46" i="19"/>
  <c r="AG46" i="19"/>
  <c r="AF46" i="19"/>
  <c r="K92" i="45" s="1"/>
  <c r="AE46" i="19"/>
  <c r="AD46" i="19"/>
  <c r="AC46" i="19"/>
  <c r="AB46" i="19"/>
  <c r="AA46" i="19"/>
  <c r="J92" i="45" s="1"/>
  <c r="Z46" i="19"/>
  <c r="Y46" i="19"/>
  <c r="X46" i="19"/>
  <c r="W46" i="19"/>
  <c r="V46" i="19"/>
  <c r="I92" i="45" s="1"/>
  <c r="U46" i="19"/>
  <c r="T46" i="19"/>
  <c r="S46" i="19"/>
  <c r="R46" i="19"/>
  <c r="Q46" i="19"/>
  <c r="H92" i="45" s="1"/>
  <c r="P46" i="19"/>
  <c r="O46" i="19"/>
  <c r="N46" i="19"/>
  <c r="M46" i="19"/>
  <c r="L46" i="19"/>
  <c r="G92" i="45" s="1"/>
  <c r="K46" i="19"/>
  <c r="J46" i="19"/>
  <c r="I46" i="19"/>
  <c r="H46" i="19"/>
  <c r="G46" i="19"/>
  <c r="F92" i="45" s="1"/>
  <c r="E46" i="19"/>
  <c r="D46" i="19"/>
  <c r="C46" i="19"/>
  <c r="AY52" i="19"/>
  <c r="AT52" i="19"/>
  <c r="AO52" i="19"/>
  <c r="AJ52" i="19"/>
  <c r="AE52" i="19"/>
  <c r="Z52" i="19"/>
  <c r="U52" i="19"/>
  <c r="K52" i="19"/>
  <c r="P52" i="19"/>
  <c r="AX52" i="19"/>
  <c r="AS52" i="19"/>
  <c r="AN52" i="19"/>
  <c r="AI52" i="19"/>
  <c r="AD52" i="19"/>
  <c r="Y52" i="19"/>
  <c r="T52" i="19"/>
  <c r="O52" i="19"/>
  <c r="J52" i="19"/>
  <c r="E52" i="19"/>
  <c r="AW52" i="19"/>
  <c r="AR52" i="19"/>
  <c r="AM52" i="19"/>
  <c r="AH52" i="19"/>
  <c r="AC52" i="19"/>
  <c r="X52" i="19"/>
  <c r="S52" i="19"/>
  <c r="N52" i="19"/>
  <c r="I52" i="19"/>
  <c r="D52" i="19"/>
  <c r="AY48" i="19"/>
  <c r="AT48" i="19"/>
  <c r="AX48" i="19"/>
  <c r="AS48" i="19"/>
  <c r="AW48" i="19"/>
  <c r="AR48" i="19"/>
  <c r="AY46" i="19"/>
  <c r="AX46" i="19"/>
  <c r="AW46" i="19"/>
  <c r="AZ36" i="51" l="1"/>
  <c r="O201" i="45" s="1"/>
  <c r="AV52" i="51"/>
  <c r="AZ35" i="51"/>
  <c r="O200" i="45" s="1"/>
  <c r="AV36" i="51"/>
  <c r="AY52" i="51"/>
  <c r="AY36" i="51"/>
  <c r="AX52" i="51"/>
  <c r="AX53" i="51" s="1"/>
  <c r="AX36" i="51"/>
  <c r="AB36" i="51"/>
  <c r="AD36" i="51"/>
  <c r="AZ47" i="49"/>
  <c r="O184" i="45" s="1"/>
  <c r="AZ48" i="49"/>
  <c r="O185" i="45" s="1"/>
  <c r="AV48" i="49"/>
  <c r="AV64" i="49"/>
  <c r="AX48" i="49"/>
  <c r="AW52" i="51"/>
  <c r="AW36" i="51"/>
  <c r="AZ35" i="50"/>
  <c r="O192" i="45" s="1"/>
  <c r="AZ36" i="50"/>
  <c r="O193" i="45" s="1"/>
  <c r="AV36" i="50"/>
  <c r="AV52" i="50"/>
  <c r="AY48" i="49"/>
  <c r="AY64" i="49"/>
  <c r="AY36" i="50"/>
  <c r="AY52" i="50"/>
  <c r="AX36" i="50"/>
  <c r="AW48" i="49"/>
  <c r="AW36" i="50"/>
  <c r="I69" i="50"/>
  <c r="AZ29" i="50"/>
  <c r="O171" i="44" s="1"/>
  <c r="AW30" i="50"/>
  <c r="AW30" i="51"/>
  <c r="AW50" i="51"/>
  <c r="AY51" i="51" s="1"/>
  <c r="Y75" i="19"/>
  <c r="J106" i="44"/>
  <c r="O67" i="50"/>
  <c r="AE71" i="19"/>
  <c r="K162" i="8"/>
  <c r="AW46" i="51"/>
  <c r="AW14" i="51"/>
  <c r="AX46" i="51"/>
  <c r="AX47" i="51" s="1"/>
  <c r="AX14" i="51"/>
  <c r="P14" i="51"/>
  <c r="V14" i="51"/>
  <c r="I187" i="8" s="1"/>
  <c r="U14" i="51"/>
  <c r="Q14" i="51"/>
  <c r="H187" i="8" s="1"/>
  <c r="AI14" i="51"/>
  <c r="AJ14" i="51"/>
  <c r="AG14" i="51"/>
  <c r="I14" i="51"/>
  <c r="AE14" i="51"/>
  <c r="H14" i="51"/>
  <c r="AJ71" i="19"/>
  <c r="L162" i="8"/>
  <c r="AY14" i="51"/>
  <c r="AY46" i="51"/>
  <c r="AZ47" i="51"/>
  <c r="O221" i="8" s="1"/>
  <c r="AZ13" i="51"/>
  <c r="O186" i="8" s="1"/>
  <c r="N89" i="48"/>
  <c r="E14" i="64" s="1"/>
  <c r="E11" i="64"/>
  <c r="N17" i="48"/>
  <c r="Q6" i="47"/>
  <c r="AP11" i="51"/>
  <c r="M133" i="8" s="1"/>
  <c r="AT14" i="51"/>
  <c r="AG48" i="51"/>
  <c r="AY48" i="51"/>
  <c r="AV18" i="51"/>
  <c r="AZ17" i="51"/>
  <c r="O88" i="43" s="1"/>
  <c r="AW18" i="51"/>
  <c r="AZ18" i="51"/>
  <c r="O89" i="43" s="1"/>
  <c r="AX18" i="51"/>
  <c r="AY18" i="51"/>
  <c r="AT17" i="51"/>
  <c r="N219" i="43"/>
  <c r="AO17" i="51"/>
  <c r="M219" i="43"/>
  <c r="AJ17" i="51"/>
  <c r="L219" i="43"/>
  <c r="AE17" i="51"/>
  <c r="K219" i="43"/>
  <c r="Z17" i="51"/>
  <c r="J219" i="43"/>
  <c r="U17" i="51"/>
  <c r="I219" i="43"/>
  <c r="P17" i="51"/>
  <c r="H219" i="43"/>
  <c r="K17" i="51"/>
  <c r="G219" i="43"/>
  <c r="AP36" i="51"/>
  <c r="M201" i="45" s="1"/>
  <c r="AM52" i="51"/>
  <c r="AO53" i="51" s="1"/>
  <c r="AR36" i="51"/>
  <c r="AS52" i="51"/>
  <c r="AU53" i="51" s="1"/>
  <c r="N395" i="45" s="1"/>
  <c r="X36" i="51"/>
  <c r="X52" i="51"/>
  <c r="W53" i="51" s="1"/>
  <c r="AS50" i="51"/>
  <c r="AR50" i="51"/>
  <c r="AR46" i="51"/>
  <c r="AR47" i="51" s="1"/>
  <c r="AU36" i="50"/>
  <c r="N193" i="45" s="1"/>
  <c r="AJ30" i="51"/>
  <c r="AJ22" i="51"/>
  <c r="AG22" i="51"/>
  <c r="AK21" i="51"/>
  <c r="L186" i="43" s="1"/>
  <c r="AK22" i="51"/>
  <c r="L187" i="43" s="1"/>
  <c r="AK30" i="51"/>
  <c r="L180" i="44" s="1"/>
  <c r="AI30" i="51"/>
  <c r="AH30" i="51"/>
  <c r="AG26" i="51"/>
  <c r="AH22" i="51"/>
  <c r="AY30" i="49"/>
  <c r="AY62" i="49"/>
  <c r="AZ24" i="49"/>
  <c r="O25" i="44" s="1"/>
  <c r="AV24" i="49"/>
  <c r="AZ23" i="49"/>
  <c r="O24" i="44" s="1"/>
  <c r="AV62" i="49"/>
  <c r="AX24" i="49"/>
  <c r="AY24" i="49"/>
  <c r="AY30" i="50"/>
  <c r="AY50" i="50"/>
  <c r="AZ23" i="50"/>
  <c r="O32" i="44" s="1"/>
  <c r="AZ24" i="50"/>
  <c r="O33" i="44" s="1"/>
  <c r="AV24" i="50"/>
  <c r="AV50" i="50"/>
  <c r="AX24" i="50"/>
  <c r="AY24" i="50"/>
  <c r="AW30" i="49"/>
  <c r="AZ30" i="50"/>
  <c r="O172" i="44" s="1"/>
  <c r="AI36" i="51"/>
  <c r="AN14" i="51"/>
  <c r="AX62" i="50"/>
  <c r="AW74" i="49"/>
  <c r="AV74" i="49"/>
  <c r="AW62" i="50"/>
  <c r="AY62" i="50"/>
  <c r="AX74" i="49"/>
  <c r="AV62" i="50"/>
  <c r="AS30" i="51"/>
  <c r="AR30" i="51"/>
  <c r="AS28" i="51"/>
  <c r="AQ14" i="51"/>
  <c r="AL14" i="51"/>
  <c r="AV59" i="51"/>
  <c r="AP14" i="51"/>
  <c r="M187" i="8" s="1"/>
  <c r="AU30" i="51"/>
  <c r="N180" i="44" s="1"/>
  <c r="AQ28" i="51"/>
  <c r="AR28" i="51"/>
  <c r="AQ30" i="51"/>
  <c r="AT28" i="51"/>
  <c r="D14" i="51"/>
  <c r="AR14" i="51"/>
  <c r="AU28" i="51"/>
  <c r="N131" i="44" s="1"/>
  <c r="AT30" i="51"/>
  <c r="AM14" i="51"/>
  <c r="AS14" i="51"/>
  <c r="AO14" i="51"/>
  <c r="E14" i="51"/>
  <c r="C14" i="51"/>
  <c r="AU14" i="51"/>
  <c r="N187" i="8" s="1"/>
  <c r="F14" i="51"/>
  <c r="G14" i="51"/>
  <c r="F187" i="8" s="1"/>
  <c r="AT24" i="50"/>
  <c r="AR36" i="50"/>
  <c r="AS36" i="50"/>
  <c r="AU30" i="50"/>
  <c r="N172" i="44" s="1"/>
  <c r="AU12" i="50"/>
  <c r="N126" i="8" s="1"/>
  <c r="AT12" i="50"/>
  <c r="AS26" i="50"/>
  <c r="AR12" i="50"/>
  <c r="AS12" i="50"/>
  <c r="AT30" i="50"/>
  <c r="AQ26" i="50"/>
  <c r="AR30" i="50"/>
  <c r="AQ30" i="50"/>
  <c r="AQ24" i="50"/>
  <c r="AS30" i="50"/>
  <c r="AQ12" i="50"/>
  <c r="AU26" i="50"/>
  <c r="N76" i="44" s="1"/>
  <c r="AR24" i="50"/>
  <c r="AS24" i="50"/>
  <c r="AS50" i="50"/>
  <c r="AS28" i="50"/>
  <c r="AT36" i="50"/>
  <c r="AR26" i="50"/>
  <c r="AT26" i="50"/>
  <c r="AY46" i="50"/>
  <c r="AX50" i="50"/>
  <c r="AW50" i="50"/>
  <c r="AX52" i="50"/>
  <c r="P67" i="50"/>
  <c r="AG52" i="50"/>
  <c r="AC69" i="50" s="1"/>
  <c r="AS52" i="50"/>
  <c r="AR30" i="49"/>
  <c r="AS28" i="49"/>
  <c r="AU26" i="49"/>
  <c r="N68" i="44" s="1"/>
  <c r="AT12" i="49"/>
  <c r="AQ28" i="49"/>
  <c r="AS12" i="49"/>
  <c r="AS62" i="49"/>
  <c r="AS26" i="49"/>
  <c r="AT28" i="49"/>
  <c r="AS30" i="49"/>
  <c r="AR62" i="49"/>
  <c r="AR63" i="49" s="1"/>
  <c r="AU12" i="49"/>
  <c r="N118" i="8" s="1"/>
  <c r="AR28" i="49"/>
  <c r="AU27" i="49" s="1"/>
  <c r="N114" i="44" s="1"/>
  <c r="AR12" i="49"/>
  <c r="AR24" i="49"/>
  <c r="AT24" i="49"/>
  <c r="AQ48" i="49"/>
  <c r="AR26" i="49"/>
  <c r="AU28" i="49"/>
  <c r="N115" i="44" s="1"/>
  <c r="AR48" i="49"/>
  <c r="AQ12" i="49"/>
  <c r="AS24" i="49"/>
  <c r="AU24" i="49"/>
  <c r="N25" i="44" s="1"/>
  <c r="AU30" i="49"/>
  <c r="N164" i="44" s="1"/>
  <c r="AS48" i="49"/>
  <c r="AQ26" i="49"/>
  <c r="AT48" i="49"/>
  <c r="AT26" i="49"/>
  <c r="AT30" i="49"/>
  <c r="AQ30" i="49"/>
  <c r="AS64" i="49"/>
  <c r="AY58" i="49"/>
  <c r="AX64" i="49"/>
  <c r="AW62" i="49"/>
  <c r="AX62" i="49"/>
  <c r="AT46" i="49"/>
  <c r="AT64" i="49"/>
  <c r="I67" i="50"/>
  <c r="AE67" i="50"/>
  <c r="AC67" i="50"/>
  <c r="P69" i="50"/>
  <c r="S67" i="50"/>
  <c r="S69" i="50"/>
  <c r="J69" i="50"/>
  <c r="J67" i="50"/>
  <c r="T67" i="50"/>
  <c r="T69" i="50"/>
  <c r="X69" i="50"/>
  <c r="X67" i="50"/>
  <c r="D69" i="50"/>
  <c r="D67" i="50"/>
  <c r="N69" i="50"/>
  <c r="N67" i="50"/>
  <c r="E69" i="50"/>
  <c r="E67" i="50"/>
  <c r="Y69" i="50"/>
  <c r="Y67" i="50"/>
  <c r="F69" i="50"/>
  <c r="F67" i="50"/>
  <c r="Z69" i="50"/>
  <c r="Z67" i="50"/>
  <c r="O69" i="50"/>
  <c r="AD69" i="50"/>
  <c r="AE69" i="50"/>
  <c r="AD67" i="50"/>
  <c r="Z36" i="51"/>
  <c r="Y36" i="51"/>
  <c r="AT36" i="51"/>
  <c r="AG36" i="51"/>
  <c r="W36" i="51"/>
  <c r="AL36" i="51"/>
  <c r="AU36" i="51"/>
  <c r="N201" i="45" s="1"/>
  <c r="AN36" i="51"/>
  <c r="AH36" i="51"/>
  <c r="AK36" i="51"/>
  <c r="L201" i="45" s="1"/>
  <c r="AJ36" i="51"/>
  <c r="AA36" i="51"/>
  <c r="J201" i="45" s="1"/>
  <c r="AQ36" i="51"/>
  <c r="AS36" i="51"/>
  <c r="AO36" i="51"/>
  <c r="AM36" i="51"/>
  <c r="AM75" i="19"/>
  <c r="AT75" i="19"/>
  <c r="G65" i="49"/>
  <c r="F379" i="45" s="1"/>
  <c r="AR75" i="19"/>
  <c r="G13" i="19"/>
  <c r="F162" i="8" s="1"/>
  <c r="G7" i="19"/>
  <c r="F20" i="8" s="1"/>
  <c r="G13" i="49"/>
  <c r="F170" i="8" s="1"/>
  <c r="G11" i="19"/>
  <c r="F109" i="8" s="1"/>
  <c r="AH48" i="49"/>
  <c r="AH46" i="49"/>
  <c r="AS75" i="19"/>
  <c r="AQ75" i="19"/>
  <c r="F53" i="50"/>
  <c r="Q29" i="50"/>
  <c r="H171" i="44" s="1"/>
  <c r="Q27" i="51"/>
  <c r="H130" i="44" s="1"/>
  <c r="T46" i="49"/>
  <c r="R55" i="46"/>
  <c r="AI36" i="50"/>
  <c r="S34" i="51"/>
  <c r="AL46" i="49"/>
  <c r="AZ5" i="19"/>
  <c r="O37" i="47" s="1"/>
  <c r="M47" i="54"/>
  <c r="V35" i="51"/>
  <c r="I200" i="45" s="1"/>
  <c r="AF27" i="50"/>
  <c r="K122" i="44" s="1"/>
  <c r="AF25" i="51"/>
  <c r="K83" i="44" s="1"/>
  <c r="AF23" i="50"/>
  <c r="K32" i="44" s="1"/>
  <c r="AF33" i="51"/>
  <c r="K115" i="45" s="1"/>
  <c r="AK29" i="51"/>
  <c r="L179" i="44" s="1"/>
  <c r="V29" i="51"/>
  <c r="I179" i="44" s="1"/>
  <c r="AF29" i="50"/>
  <c r="K171" i="44" s="1"/>
  <c r="AF21" i="50"/>
  <c r="K178" i="43" s="1"/>
  <c r="AK13" i="51"/>
  <c r="AF27" i="51"/>
  <c r="K130" i="44" s="1"/>
  <c r="AK23" i="50"/>
  <c r="L32" i="44" s="1"/>
  <c r="AF15" i="50"/>
  <c r="K33" i="43" s="1"/>
  <c r="AF19" i="50"/>
  <c r="K126" i="43" s="1"/>
  <c r="L13" i="51"/>
  <c r="G186" i="8" s="1"/>
  <c r="AK27" i="51"/>
  <c r="L130" i="44" s="1"/>
  <c r="AF11" i="50"/>
  <c r="K125" i="8" s="1"/>
  <c r="AF9" i="50"/>
  <c r="K78" i="8" s="1"/>
  <c r="AF13" i="51"/>
  <c r="K186" i="8" s="1"/>
  <c r="AF13" i="50"/>
  <c r="K178" i="8" s="1"/>
  <c r="AZ23" i="19"/>
  <c r="O16" i="44" s="1"/>
  <c r="AZ7" i="19"/>
  <c r="Q21" i="50"/>
  <c r="H178" i="43" s="1"/>
  <c r="Q23" i="50"/>
  <c r="H32" i="44" s="1"/>
  <c r="AE34" i="50"/>
  <c r="R34" i="51"/>
  <c r="L34" i="50"/>
  <c r="G108" i="45" s="1"/>
  <c r="O34" i="50"/>
  <c r="AU46" i="49"/>
  <c r="N100" i="45" s="1"/>
  <c r="L23" i="50"/>
  <c r="G32" i="44" s="1"/>
  <c r="AP23" i="50"/>
  <c r="M32" i="44" s="1"/>
  <c r="L25" i="51"/>
  <c r="G83" i="44" s="1"/>
  <c r="AC34" i="50"/>
  <c r="AE46" i="49"/>
  <c r="W34" i="50"/>
  <c r="I46" i="49"/>
  <c r="H34" i="50"/>
  <c r="J34" i="51"/>
  <c r="P34" i="50"/>
  <c r="AR34" i="50"/>
  <c r="AQ46" i="49"/>
  <c r="Q34" i="50"/>
  <c r="H108" i="45" s="1"/>
  <c r="M34" i="50"/>
  <c r="I34" i="51"/>
  <c r="AT34" i="50"/>
  <c r="AS46" i="49"/>
  <c r="AR46" i="49"/>
  <c r="N34" i="51"/>
  <c r="K46" i="49"/>
  <c r="L34" i="51"/>
  <c r="G116" i="45" s="1"/>
  <c r="AQ34" i="50"/>
  <c r="AU34" i="50"/>
  <c r="N108" i="45" s="1"/>
  <c r="V46" i="49"/>
  <c r="I100" i="45" s="1"/>
  <c r="L46" i="49"/>
  <c r="G100" i="45" s="1"/>
  <c r="Q34" i="51"/>
  <c r="H116" i="45" s="1"/>
  <c r="O34" i="51"/>
  <c r="N34" i="50"/>
  <c r="P34" i="51"/>
  <c r="K34" i="51"/>
  <c r="H46" i="49"/>
  <c r="M34" i="51"/>
  <c r="K34" i="50"/>
  <c r="R46" i="49"/>
  <c r="U46" i="49"/>
  <c r="U34" i="51"/>
  <c r="T34" i="51"/>
  <c r="V34" i="51"/>
  <c r="I116" i="45" s="1"/>
  <c r="AF34" i="50"/>
  <c r="K108" i="45" s="1"/>
  <c r="AD34" i="50"/>
  <c r="AB34" i="50"/>
  <c r="AD46" i="49"/>
  <c r="S46" i="49"/>
  <c r="AB46" i="49"/>
  <c r="H34" i="51"/>
  <c r="AA25" i="51"/>
  <c r="J83" i="44" s="1"/>
  <c r="I34" i="50"/>
  <c r="T34" i="50"/>
  <c r="J34" i="50"/>
  <c r="M46" i="49"/>
  <c r="AC46" i="49"/>
  <c r="AF46" i="49"/>
  <c r="K100" i="45" s="1"/>
  <c r="J46" i="49"/>
  <c r="X46" i="49"/>
  <c r="AA46" i="49"/>
  <c r="J100" i="45" s="1"/>
  <c r="AA34" i="50"/>
  <c r="J108" i="45" s="1"/>
  <c r="Y46" i="49"/>
  <c r="Y34" i="50"/>
  <c r="AA29" i="51"/>
  <c r="J179" i="44" s="1"/>
  <c r="AP29" i="51"/>
  <c r="M179" i="44" s="1"/>
  <c r="W46" i="49"/>
  <c r="Z46" i="49"/>
  <c r="X34" i="50"/>
  <c r="Z34" i="50"/>
  <c r="AP46" i="49"/>
  <c r="M100" i="45" s="1"/>
  <c r="AO46" i="49"/>
  <c r="AM46" i="49"/>
  <c r="AK34" i="50"/>
  <c r="L108" i="45" s="1"/>
  <c r="AP34" i="50"/>
  <c r="M108" i="45" s="1"/>
  <c r="AN46" i="49"/>
  <c r="AH36" i="50"/>
  <c r="AK46" i="49"/>
  <c r="L100" i="45" s="1"/>
  <c r="AI46" i="49"/>
  <c r="AK36" i="50"/>
  <c r="L193" i="45" s="1"/>
  <c r="AJ36" i="50"/>
  <c r="AG48" i="49"/>
  <c r="AG36" i="50"/>
  <c r="AG46" i="49"/>
  <c r="AH34" i="50"/>
  <c r="AJ46" i="49"/>
  <c r="AL34" i="50"/>
  <c r="AI48" i="49"/>
  <c r="AI34" i="50"/>
  <c r="AN34" i="50"/>
  <c r="AK48" i="49"/>
  <c r="L185" i="45" s="1"/>
  <c r="AJ48" i="49"/>
  <c r="AJ34" i="50"/>
  <c r="AK33" i="50" s="1"/>
  <c r="L107" i="45" s="1"/>
  <c r="AM34" i="50"/>
  <c r="AO34" i="50"/>
  <c r="B206" i="45"/>
  <c r="B207" i="45" s="1"/>
  <c r="B208" i="45" s="1"/>
  <c r="B209" i="45" s="1"/>
  <c r="B210" i="45" s="1"/>
  <c r="B211" i="45" s="1"/>
  <c r="B212" i="45" s="1"/>
  <c r="B213" i="45" s="1"/>
  <c r="B214" i="45" s="1"/>
  <c r="B215" i="45" s="1"/>
  <c r="B216" i="45" s="1"/>
  <c r="B217" i="45" s="1"/>
  <c r="B218" i="45" s="1"/>
  <c r="B219" i="45" s="1"/>
  <c r="B220" i="45" s="1"/>
  <c r="B221" i="45" s="1"/>
  <c r="B222" i="45" s="1"/>
  <c r="B223" i="45" s="1"/>
  <c r="B224" i="45" s="1"/>
  <c r="B225" i="45" s="1"/>
  <c r="B226" i="45" s="1"/>
  <c r="B227" i="45" s="1"/>
  <c r="B228" i="45" s="1"/>
  <c r="B229" i="45" s="1"/>
  <c r="B230" i="45" s="1"/>
  <c r="B231" i="45" s="1"/>
  <c r="B232" i="45" s="1"/>
  <c r="B233" i="45" s="1"/>
  <c r="B234" i="45" s="1"/>
  <c r="B235" i="45" s="1"/>
  <c r="B236" i="45" s="1"/>
  <c r="B237" i="45" s="1"/>
  <c r="B238" i="45" s="1"/>
  <c r="B239" i="45" s="1"/>
  <c r="B240" i="45" s="1"/>
  <c r="B241" i="45" s="1"/>
  <c r="B242" i="45" s="1"/>
  <c r="B243" i="45" s="1"/>
  <c r="B244" i="45" s="1"/>
  <c r="B245" i="45" s="1"/>
  <c r="B246" i="45" s="1"/>
  <c r="B247" i="45" s="1"/>
  <c r="B248" i="45" s="1"/>
  <c r="B249" i="45" s="1"/>
  <c r="B285" i="45" s="1"/>
  <c r="B286" i="45" s="1"/>
  <c r="B287" i="45" s="1"/>
  <c r="B288" i="45" s="1"/>
  <c r="B289" i="45" s="1"/>
  <c r="B290" i="45" s="1"/>
  <c r="B291" i="45" s="1"/>
  <c r="B292" i="45" s="1"/>
  <c r="B293" i="45" s="1"/>
  <c r="B294" i="45" s="1"/>
  <c r="B295" i="45" s="1"/>
  <c r="B296" i="45" s="1"/>
  <c r="B297" i="45" s="1"/>
  <c r="B298" i="45" s="1"/>
  <c r="B299" i="45" s="1"/>
  <c r="B300" i="45" s="1"/>
  <c r="B301" i="45" s="1"/>
  <c r="B302" i="45" s="1"/>
  <c r="B303" i="45" s="1"/>
  <c r="B304" i="45" s="1"/>
  <c r="B305" i="45" s="1"/>
  <c r="B306" i="45" s="1"/>
  <c r="B307" i="45" s="1"/>
  <c r="B308" i="45" s="1"/>
  <c r="B309" i="45" s="1"/>
  <c r="B310" i="45" s="1"/>
  <c r="B311" i="45" s="1"/>
  <c r="B312" i="45" s="1"/>
  <c r="B313" i="45" s="1"/>
  <c r="B314" i="45" s="1"/>
  <c r="B315" i="45" s="1"/>
  <c r="B316" i="45" s="1"/>
  <c r="B317" i="45" s="1"/>
  <c r="B318" i="45" s="1"/>
  <c r="B319" i="45" s="1"/>
  <c r="B320" i="45" s="1"/>
  <c r="B321" i="45" s="1"/>
  <c r="B322" i="45" s="1"/>
  <c r="B323" i="45" s="1"/>
  <c r="B324" i="45" s="1"/>
  <c r="B325" i="45" s="1"/>
  <c r="B326" i="45" s="1"/>
  <c r="B327" i="45" s="1"/>
  <c r="B328" i="45" s="1"/>
  <c r="B329" i="45" s="1"/>
  <c r="AL75" i="19"/>
  <c r="AN75" i="19"/>
  <c r="Y71" i="19"/>
  <c r="AN73" i="19"/>
  <c r="J26" i="56"/>
  <c r="M26" i="56"/>
  <c r="H26" i="56"/>
  <c r="K26" i="56"/>
  <c r="I26" i="56"/>
  <c r="L26" i="56"/>
  <c r="AG71" i="19"/>
  <c r="AD71" i="19"/>
  <c r="V13" i="51"/>
  <c r="I186" i="8" s="1"/>
  <c r="AU31" i="50"/>
  <c r="V27" i="51"/>
  <c r="I130" i="44" s="1"/>
  <c r="V21" i="51"/>
  <c r="I186" i="43" s="1"/>
  <c r="Q31" i="50"/>
  <c r="H73" i="46" s="1"/>
  <c r="L21" i="51"/>
  <c r="G186" i="43" s="1"/>
  <c r="AP27" i="51"/>
  <c r="M130" i="44" s="1"/>
  <c r="L27" i="51"/>
  <c r="G130" i="44" s="1"/>
  <c r="AU27" i="51"/>
  <c r="N130" i="44" s="1"/>
  <c r="N75" i="19"/>
  <c r="M15" i="54"/>
  <c r="AK13" i="50"/>
  <c r="L178" i="8" s="1"/>
  <c r="L31" i="50"/>
  <c r="G73" i="46" s="1"/>
  <c r="L13" i="50"/>
  <c r="G178" i="8" s="1"/>
  <c r="V59" i="19"/>
  <c r="I197" i="8" s="1"/>
  <c r="AI71" i="19"/>
  <c r="D61" i="19"/>
  <c r="K71" i="19"/>
  <c r="R182" i="45"/>
  <c r="O73" i="19"/>
  <c r="W73" i="19"/>
  <c r="AH71" i="19"/>
  <c r="Z46" i="51"/>
  <c r="R69" i="8"/>
  <c r="U59" i="19"/>
  <c r="R198" i="45"/>
  <c r="W71" i="19"/>
  <c r="AB71" i="19"/>
  <c r="T59" i="19"/>
  <c r="R53" i="46"/>
  <c r="R79" i="46"/>
  <c r="R63" i="46"/>
  <c r="J75" i="19"/>
  <c r="AC75" i="19"/>
  <c r="X71" i="19"/>
  <c r="Z71" i="19"/>
  <c r="AC71" i="19"/>
  <c r="Z58" i="49"/>
  <c r="W59" i="49" s="1"/>
  <c r="R59" i="19"/>
  <c r="S59" i="19"/>
  <c r="R77" i="46"/>
  <c r="R69" i="46"/>
  <c r="R61" i="46"/>
  <c r="D75" i="19"/>
  <c r="V13" i="19"/>
  <c r="AS73" i="19"/>
  <c r="M73" i="19"/>
  <c r="Y73" i="19"/>
  <c r="AD73" i="19"/>
  <c r="R73" i="44"/>
  <c r="H75" i="19"/>
  <c r="W75" i="19"/>
  <c r="AE75" i="19"/>
  <c r="F75" i="19"/>
  <c r="R114" i="8"/>
  <c r="R74" i="44"/>
  <c r="Z46" i="50"/>
  <c r="Z47" i="50" s="1"/>
  <c r="AP13" i="50"/>
  <c r="M178" i="8" s="1"/>
  <c r="P75" i="19"/>
  <c r="E75" i="19"/>
  <c r="R58" i="44"/>
  <c r="C75" i="19"/>
  <c r="I75" i="19"/>
  <c r="K75" i="19"/>
  <c r="X75" i="19"/>
  <c r="Z75" i="19"/>
  <c r="AB75" i="19"/>
  <c r="AD75" i="19"/>
  <c r="R57" i="44"/>
  <c r="R177" i="8"/>
  <c r="I71" i="19"/>
  <c r="R77" i="8"/>
  <c r="AL73" i="19"/>
  <c r="AQ73" i="19"/>
  <c r="I73" i="19"/>
  <c r="R61" i="8"/>
  <c r="W46" i="51"/>
  <c r="AA13" i="50"/>
  <c r="J178" i="8" s="1"/>
  <c r="Y24" i="50"/>
  <c r="Z24" i="50"/>
  <c r="X24" i="50"/>
  <c r="W24" i="50"/>
  <c r="AA24" i="50"/>
  <c r="J33" i="44" s="1"/>
  <c r="AU5" i="19"/>
  <c r="N37" i="47" s="1"/>
  <c r="G61" i="19"/>
  <c r="F197" i="43" s="1"/>
  <c r="AG73" i="19"/>
  <c r="AM73" i="19"/>
  <c r="AO73" i="19"/>
  <c r="AR73" i="19"/>
  <c r="AT73" i="19"/>
  <c r="F73" i="19"/>
  <c r="K73" i="19"/>
  <c r="N73" i="19"/>
  <c r="P73" i="19"/>
  <c r="X73" i="19"/>
  <c r="Z73" i="19"/>
  <c r="D73" i="19"/>
  <c r="AB73" i="19"/>
  <c r="T46" i="51"/>
  <c r="U47" i="51" s="1"/>
  <c r="Q63" i="19"/>
  <c r="H190" i="44" s="1"/>
  <c r="D63" i="19"/>
  <c r="V23" i="51"/>
  <c r="I40" i="44" s="1"/>
  <c r="V11" i="51"/>
  <c r="I133" i="8" s="1"/>
  <c r="R54" i="46"/>
  <c r="R50" i="51"/>
  <c r="U51" i="51" s="1"/>
  <c r="AI73" i="19"/>
  <c r="R59" i="8"/>
  <c r="R67" i="8"/>
  <c r="R75" i="8"/>
  <c r="V31" i="50"/>
  <c r="I73" i="46" s="1"/>
  <c r="R108" i="8"/>
  <c r="V11" i="50"/>
  <c r="I125" i="8" s="1"/>
  <c r="R123" i="8"/>
  <c r="AK33" i="51"/>
  <c r="L115" i="45" s="1"/>
  <c r="AU33" i="51"/>
  <c r="N115" i="45" s="1"/>
  <c r="AK31" i="50"/>
  <c r="L73" i="46" s="1"/>
  <c r="AA33" i="51"/>
  <c r="J115" i="45" s="1"/>
  <c r="M24" i="54"/>
  <c r="M13" i="54"/>
  <c r="M42" i="54"/>
  <c r="AP33" i="51"/>
  <c r="M115" i="45" s="1"/>
  <c r="AA31" i="50"/>
  <c r="J73" i="46" s="1"/>
  <c r="AP31" i="50"/>
  <c r="M73" i="46" s="1"/>
  <c r="U73" i="19"/>
  <c r="R190" i="45"/>
  <c r="R384" i="45" s="1"/>
  <c r="R174" i="45"/>
  <c r="M75" i="19"/>
  <c r="O75" i="19"/>
  <c r="AK61" i="19"/>
  <c r="L197" i="43" s="1"/>
  <c r="AC73" i="19"/>
  <c r="AE73" i="19"/>
  <c r="AF37" i="50"/>
  <c r="R82" i="44"/>
  <c r="R65" i="44"/>
  <c r="R81" i="44"/>
  <c r="R66" i="44"/>
  <c r="AF17" i="50"/>
  <c r="K80" i="43" s="1"/>
  <c r="H73" i="19"/>
  <c r="J73" i="19"/>
  <c r="R116" i="48"/>
  <c r="AF35" i="50"/>
  <c r="K192" i="45" s="1"/>
  <c r="M41" i="54"/>
  <c r="M54" i="54"/>
  <c r="M51" i="54"/>
  <c r="M45" i="54"/>
  <c r="M19" i="54"/>
  <c r="G65" i="19"/>
  <c r="F371" i="45" s="1"/>
  <c r="R196" i="45"/>
  <c r="R188" i="45"/>
  <c r="R382" i="45" s="1"/>
  <c r="R180" i="45"/>
  <c r="R172" i="45"/>
  <c r="R366" i="45" s="1"/>
  <c r="K24" i="49"/>
  <c r="I24" i="49"/>
  <c r="J24" i="49"/>
  <c r="H24" i="49"/>
  <c r="L24" i="49"/>
  <c r="G25" i="44" s="1"/>
  <c r="R69" i="48"/>
  <c r="M25" i="54"/>
  <c r="M43" i="54"/>
  <c r="M46" i="54"/>
  <c r="M48" i="54"/>
  <c r="U75" i="19"/>
  <c r="S73" i="19"/>
  <c r="C65" i="19"/>
  <c r="M65" i="19"/>
  <c r="W65" i="19"/>
  <c r="AK65" i="19"/>
  <c r="L371" i="45" s="1"/>
  <c r="AU65" i="19"/>
  <c r="N371" i="45" s="1"/>
  <c r="C53" i="51"/>
  <c r="R108" i="48"/>
  <c r="Z59" i="19"/>
  <c r="R61" i="48"/>
  <c r="E12" i="49"/>
  <c r="O12" i="50"/>
  <c r="Y12" i="50"/>
  <c r="R114" i="48"/>
  <c r="R106" i="48"/>
  <c r="G11" i="51"/>
  <c r="F133" i="8" s="1"/>
  <c r="E12" i="50"/>
  <c r="F8" i="50"/>
  <c r="O12" i="49"/>
  <c r="Y12" i="49"/>
  <c r="Q61" i="19"/>
  <c r="H197" i="43" s="1"/>
  <c r="AU61" i="19"/>
  <c r="N197" i="43" s="1"/>
  <c r="C73" i="19"/>
  <c r="E73" i="19"/>
  <c r="R175" i="8"/>
  <c r="R121" i="8"/>
  <c r="R116" i="8"/>
  <c r="R106" i="8"/>
  <c r="R161" i="8"/>
  <c r="P176" i="44"/>
  <c r="R59" i="48"/>
  <c r="R67" i="48"/>
  <c r="Q35" i="50"/>
  <c r="H192" i="45" s="1"/>
  <c r="P115" i="48"/>
  <c r="R184" i="8"/>
  <c r="R218" i="8" s="1"/>
  <c r="Q47" i="49"/>
  <c r="H184" i="45" s="1"/>
  <c r="R359" i="45"/>
  <c r="R80" i="44"/>
  <c r="V21" i="50"/>
  <c r="I178" i="43" s="1"/>
  <c r="R185" i="8"/>
  <c r="R219" i="8" s="1"/>
  <c r="P107" i="48"/>
  <c r="P109" i="48"/>
  <c r="AI32" i="49"/>
  <c r="P21" i="48"/>
  <c r="R80" i="46"/>
  <c r="R78" i="46"/>
  <c r="R72" i="46"/>
  <c r="R70" i="46"/>
  <c r="R64" i="46"/>
  <c r="R62" i="46"/>
  <c r="R56" i="46"/>
  <c r="R60" i="48"/>
  <c r="R62" i="48"/>
  <c r="R68" i="48"/>
  <c r="R70" i="48"/>
  <c r="R117" i="48"/>
  <c r="R115" i="48"/>
  <c r="R109" i="48"/>
  <c r="R107" i="48"/>
  <c r="P117" i="48"/>
  <c r="AH73" i="19"/>
  <c r="AJ73" i="19"/>
  <c r="B21" i="49"/>
  <c r="R343" i="45"/>
  <c r="B33" i="51"/>
  <c r="D65" i="19"/>
  <c r="P351" i="45"/>
  <c r="R335" i="45"/>
  <c r="R351" i="45"/>
  <c r="B37" i="50"/>
  <c r="R333" i="45"/>
  <c r="R341" i="45"/>
  <c r="R349" i="45"/>
  <c r="R357" i="45"/>
  <c r="P13" i="48"/>
  <c r="P108" i="48"/>
  <c r="AU39" i="50"/>
  <c r="L51" i="49"/>
  <c r="P116" i="48"/>
  <c r="P114" i="48"/>
  <c r="AA65" i="19"/>
  <c r="J371" i="45" s="1"/>
  <c r="R197" i="45"/>
  <c r="R191" i="45"/>
  <c r="R385" i="45" s="1"/>
  <c r="R189" i="45"/>
  <c r="R183" i="45"/>
  <c r="R377" i="45" s="1"/>
  <c r="R181" i="45"/>
  <c r="R175" i="45"/>
  <c r="R369" i="45" s="1"/>
  <c r="R173" i="45"/>
  <c r="R199" i="45"/>
  <c r="B37" i="51"/>
  <c r="P332" i="45"/>
  <c r="P359" i="45"/>
  <c r="R332" i="45"/>
  <c r="R334" i="45"/>
  <c r="R340" i="45"/>
  <c r="R342" i="45"/>
  <c r="R348" i="45"/>
  <c r="R350" i="45"/>
  <c r="R356" i="45"/>
  <c r="R358" i="45"/>
  <c r="R55" i="44"/>
  <c r="R63" i="44"/>
  <c r="R71" i="44"/>
  <c r="R79" i="44"/>
  <c r="R56" i="44"/>
  <c r="R64" i="44"/>
  <c r="R72" i="44"/>
  <c r="S75" i="19"/>
  <c r="T75" i="19"/>
  <c r="R75" i="19"/>
  <c r="R28" i="44"/>
  <c r="P23" i="48"/>
  <c r="P15" i="48"/>
  <c r="P12" i="48"/>
  <c r="P22" i="48"/>
  <c r="P20" i="48"/>
  <c r="P14" i="48"/>
  <c r="R167" i="8"/>
  <c r="R159" i="8"/>
  <c r="R169" i="8"/>
  <c r="B21" i="51"/>
  <c r="B21" i="50"/>
  <c r="R73" i="19"/>
  <c r="T73" i="19"/>
  <c r="V5" i="19"/>
  <c r="I37" i="47" s="1"/>
  <c r="Q51" i="49"/>
  <c r="M29" i="54"/>
  <c r="M32" i="49"/>
  <c r="P106" i="48"/>
  <c r="P61" i="48"/>
  <c r="P69" i="48"/>
  <c r="P59" i="48"/>
  <c r="R20" i="44"/>
  <c r="Q37" i="19"/>
  <c r="H88" i="48" s="1"/>
  <c r="P67" i="48"/>
  <c r="P60" i="48"/>
  <c r="M38" i="54"/>
  <c r="B45" i="19"/>
  <c r="Q65" i="19"/>
  <c r="H371" i="45" s="1"/>
  <c r="B27" i="51"/>
  <c r="R14" i="44"/>
  <c r="R22" i="44"/>
  <c r="R30" i="44"/>
  <c r="AF25" i="50"/>
  <c r="K75" i="44" s="1"/>
  <c r="P348" i="45"/>
  <c r="P343" i="45"/>
  <c r="R182" i="8"/>
  <c r="R216" i="8" s="1"/>
  <c r="J71" i="19"/>
  <c r="R58" i="8"/>
  <c r="R60" i="8"/>
  <c r="R66" i="8"/>
  <c r="R68" i="8"/>
  <c r="R74" i="8"/>
  <c r="R76" i="8"/>
  <c r="R183" i="8"/>
  <c r="R217" i="8" s="1"/>
  <c r="R168" i="8"/>
  <c r="R176" i="8"/>
  <c r="R115" i="8"/>
  <c r="R122" i="8"/>
  <c r="R124" i="8"/>
  <c r="R158" i="8"/>
  <c r="R160" i="8"/>
  <c r="R166" i="8"/>
  <c r="R174" i="8"/>
  <c r="R105" i="8"/>
  <c r="R107" i="8"/>
  <c r="R113" i="8"/>
  <c r="H71" i="19"/>
  <c r="R129" i="44"/>
  <c r="P70" i="48"/>
  <c r="P68" i="48"/>
  <c r="P62" i="48"/>
  <c r="AA39" i="50"/>
  <c r="B49" i="49"/>
  <c r="B49" i="19"/>
  <c r="P340" i="45"/>
  <c r="P335" i="45"/>
  <c r="R271" i="45"/>
  <c r="AK32" i="49"/>
  <c r="L25" i="48" s="1"/>
  <c r="AQ32" i="49"/>
  <c r="R32" i="49"/>
  <c r="I32" i="49"/>
  <c r="P32" i="49"/>
  <c r="Z32" i="49"/>
  <c r="W32" i="49"/>
  <c r="Y32" i="49"/>
  <c r="AB32" i="49"/>
  <c r="N32" i="49"/>
  <c r="AH32" i="49"/>
  <c r="O32" i="49"/>
  <c r="X32" i="49"/>
  <c r="AE32" i="49"/>
  <c r="AF32" i="49"/>
  <c r="K25" i="48" s="1"/>
  <c r="AJ32" i="49"/>
  <c r="AC32" i="49"/>
  <c r="F65" i="49"/>
  <c r="AK37" i="50"/>
  <c r="T24" i="51"/>
  <c r="L11" i="50"/>
  <c r="G125" i="8" s="1"/>
  <c r="T32" i="49"/>
  <c r="AR32" i="49"/>
  <c r="AA37" i="50"/>
  <c r="AC59" i="49"/>
  <c r="L32" i="49"/>
  <c r="G25" i="48" s="1"/>
  <c r="AS32" i="49"/>
  <c r="AN32" i="49"/>
  <c r="K32" i="49"/>
  <c r="AK11" i="50"/>
  <c r="L125" i="8" s="1"/>
  <c r="AK9" i="50"/>
  <c r="L78" i="8" s="1"/>
  <c r="AK16" i="49"/>
  <c r="L26" i="43" s="1"/>
  <c r="S24" i="50"/>
  <c r="AD24" i="51"/>
  <c r="V24" i="50"/>
  <c r="I33" i="44" s="1"/>
  <c r="V32" i="49"/>
  <c r="I25" i="48" s="1"/>
  <c r="AP32" i="49"/>
  <c r="M25" i="48" s="1"/>
  <c r="AT32" i="49"/>
  <c r="AM32" i="49"/>
  <c r="S32" i="49"/>
  <c r="AL32" i="49"/>
  <c r="H32" i="49"/>
  <c r="AU43" i="49"/>
  <c r="V37" i="50"/>
  <c r="I272" i="45" s="1"/>
  <c r="AF24" i="49"/>
  <c r="K25" i="44" s="1"/>
  <c r="Q37" i="50"/>
  <c r="H272" i="45" s="1"/>
  <c r="L37" i="50"/>
  <c r="G272" i="45" s="1"/>
  <c r="G53" i="51"/>
  <c r="F395" i="45" s="1"/>
  <c r="P357" i="45"/>
  <c r="R255" i="45"/>
  <c r="R254" i="45"/>
  <c r="R263" i="45"/>
  <c r="R279" i="45"/>
  <c r="R270" i="45"/>
  <c r="R262" i="45"/>
  <c r="R278" i="45"/>
  <c r="AP37" i="50"/>
  <c r="R253" i="45"/>
  <c r="R261" i="45"/>
  <c r="R269" i="45"/>
  <c r="R277" i="45"/>
  <c r="R252" i="45"/>
  <c r="R260" i="45"/>
  <c r="R268" i="45"/>
  <c r="R276" i="45"/>
  <c r="AI16" i="49"/>
  <c r="R24" i="50"/>
  <c r="AF23" i="51"/>
  <c r="K40" i="44" s="1"/>
  <c r="F53" i="51"/>
  <c r="P334" i="45"/>
  <c r="P342" i="45"/>
  <c r="P350" i="45"/>
  <c r="P358" i="45"/>
  <c r="P333" i="45"/>
  <c r="P341" i="45"/>
  <c r="P349" i="45"/>
  <c r="M52" i="54"/>
  <c r="M33" i="54"/>
  <c r="AU17" i="49"/>
  <c r="AP51" i="49"/>
  <c r="V17" i="50"/>
  <c r="I80" i="43" s="1"/>
  <c r="AU17" i="50"/>
  <c r="L39" i="50"/>
  <c r="AA51" i="49"/>
  <c r="V17" i="49"/>
  <c r="I72" i="43" s="1"/>
  <c r="I47" i="50"/>
  <c r="S16" i="50"/>
  <c r="AC24" i="49"/>
  <c r="AD24" i="49"/>
  <c r="AB24" i="49"/>
  <c r="V35" i="50"/>
  <c r="I192" i="45" s="1"/>
  <c r="U16" i="50"/>
  <c r="AE24" i="49"/>
  <c r="AK39" i="50"/>
  <c r="AC47" i="50"/>
  <c r="AU23" i="51"/>
  <c r="N40" i="44" s="1"/>
  <c r="V39" i="50"/>
  <c r="L47" i="49"/>
  <c r="G184" i="45" s="1"/>
  <c r="L35" i="50"/>
  <c r="G192" i="45" s="1"/>
  <c r="AP35" i="50"/>
  <c r="M192" i="45" s="1"/>
  <c r="Q51" i="19"/>
  <c r="Q39" i="50"/>
  <c r="L51" i="19"/>
  <c r="R110" i="44"/>
  <c r="G43" i="19"/>
  <c r="F57" i="46" s="1"/>
  <c r="F8" i="51"/>
  <c r="AF5" i="19"/>
  <c r="K37" i="47" s="1"/>
  <c r="V25" i="50"/>
  <c r="I75" i="44" s="1"/>
  <c r="X28" i="50"/>
  <c r="L19" i="50"/>
  <c r="G126" i="43" s="1"/>
  <c r="V27" i="50"/>
  <c r="I122" i="44" s="1"/>
  <c r="AQ14" i="50"/>
  <c r="AU14" i="49"/>
  <c r="N171" i="8" s="1"/>
  <c r="AA9" i="50"/>
  <c r="J78" i="8" s="1"/>
  <c r="V9" i="50"/>
  <c r="I78" i="8" s="1"/>
  <c r="Q19" i="50"/>
  <c r="H126" i="43" s="1"/>
  <c r="L9" i="50"/>
  <c r="G78" i="8" s="1"/>
  <c r="L21" i="50"/>
  <c r="G178" i="43" s="1"/>
  <c r="V19" i="50"/>
  <c r="I126" i="43" s="1"/>
  <c r="AK19" i="50"/>
  <c r="L126" i="43" s="1"/>
  <c r="AK21" i="50"/>
  <c r="L178" i="43" s="1"/>
  <c r="AU21" i="50"/>
  <c r="AK17" i="50"/>
  <c r="L80" i="43" s="1"/>
  <c r="AU19" i="50"/>
  <c r="AU15" i="50"/>
  <c r="N33" i="43" s="1"/>
  <c r="AA17" i="49"/>
  <c r="J72" i="43" s="1"/>
  <c r="AA43" i="49"/>
  <c r="J65" i="46" s="1"/>
  <c r="L15" i="50"/>
  <c r="G33" i="43" s="1"/>
  <c r="G43" i="49"/>
  <c r="F65" i="46" s="1"/>
  <c r="V35" i="49"/>
  <c r="I71" i="48" s="1"/>
  <c r="V35" i="19"/>
  <c r="I63" i="48" s="1"/>
  <c r="G33" i="19"/>
  <c r="F40" i="48" s="1"/>
  <c r="Q41" i="19"/>
  <c r="H132" i="48" s="1"/>
  <c r="G35" i="19"/>
  <c r="F63" i="48" s="1"/>
  <c r="G31" i="49"/>
  <c r="F24" i="48" s="1"/>
  <c r="G31" i="19"/>
  <c r="F16" i="48" s="1"/>
  <c r="AH16" i="49"/>
  <c r="AG16" i="49"/>
  <c r="T24" i="50"/>
  <c r="AC24" i="51"/>
  <c r="AB24" i="51"/>
  <c r="AF24" i="51"/>
  <c r="K41" i="44" s="1"/>
  <c r="AJ16" i="49"/>
  <c r="P63" i="49"/>
  <c r="U24" i="50"/>
  <c r="AE24" i="51"/>
  <c r="AF43" i="49"/>
  <c r="K65" i="46" s="1"/>
  <c r="AP39" i="50"/>
  <c r="AZ45" i="19"/>
  <c r="O91" i="45" s="1"/>
  <c r="AA51" i="19"/>
  <c r="AU51" i="19"/>
  <c r="V65" i="19"/>
  <c r="I371" i="45" s="1"/>
  <c r="AF65" i="19"/>
  <c r="K371" i="45" s="1"/>
  <c r="AZ65" i="19"/>
  <c r="G41" i="19"/>
  <c r="F132" i="48" s="1"/>
  <c r="AP47" i="49"/>
  <c r="M184" i="45" s="1"/>
  <c r="AP17" i="50"/>
  <c r="M80" i="43" s="1"/>
  <c r="AP43" i="49"/>
  <c r="M65" i="46" s="1"/>
  <c r="AP17" i="49"/>
  <c r="M72" i="43" s="1"/>
  <c r="AN16" i="50"/>
  <c r="AG16" i="50"/>
  <c r="S24" i="51"/>
  <c r="R24" i="49"/>
  <c r="AJ16" i="50"/>
  <c r="AO16" i="50"/>
  <c r="L5" i="19"/>
  <c r="G37" i="47" s="1"/>
  <c r="AA17" i="50"/>
  <c r="J80" i="43" s="1"/>
  <c r="L65" i="19"/>
  <c r="G371" i="45" s="1"/>
  <c r="AA35" i="50"/>
  <c r="J192" i="45" s="1"/>
  <c r="AA47" i="49"/>
  <c r="J184" i="45" s="1"/>
  <c r="AA25" i="50"/>
  <c r="J75" i="44" s="1"/>
  <c r="AA45" i="19"/>
  <c r="J91" i="45" s="1"/>
  <c r="AA15" i="50"/>
  <c r="J33" i="43" s="1"/>
  <c r="AE51" i="50"/>
  <c r="AJ50" i="50"/>
  <c r="AI51" i="50" s="1"/>
  <c r="AA19" i="50"/>
  <c r="J126" i="43" s="1"/>
  <c r="R178" i="44"/>
  <c r="AA21" i="50"/>
  <c r="J178" i="43" s="1"/>
  <c r="R192" i="43"/>
  <c r="AA61" i="19"/>
  <c r="J197" i="43" s="1"/>
  <c r="AU51" i="49"/>
  <c r="AP25" i="50"/>
  <c r="M75" i="44" s="1"/>
  <c r="AP19" i="50"/>
  <c r="AP21" i="50"/>
  <c r="M178" i="43" s="1"/>
  <c r="V29" i="49"/>
  <c r="I163" i="44" s="1"/>
  <c r="AM16" i="50"/>
  <c r="T16" i="50"/>
  <c r="AL16" i="50"/>
  <c r="AP16" i="50"/>
  <c r="M34" i="43" s="1"/>
  <c r="AR24" i="51"/>
  <c r="AS24" i="51"/>
  <c r="AQ24" i="51"/>
  <c r="AU24" i="51"/>
  <c r="N41" i="44" s="1"/>
  <c r="AE63" i="49"/>
  <c r="U51" i="50"/>
  <c r="AT24" i="51"/>
  <c r="N46" i="49"/>
  <c r="B17" i="49"/>
  <c r="AP27" i="49"/>
  <c r="M114" i="44" s="1"/>
  <c r="I59" i="49"/>
  <c r="S24" i="49"/>
  <c r="U16" i="49"/>
  <c r="U63" i="49"/>
  <c r="AK53" i="51"/>
  <c r="L395" i="45" s="1"/>
  <c r="AK51" i="49"/>
  <c r="AP11" i="50"/>
  <c r="M125" i="8" s="1"/>
  <c r="AP47" i="19"/>
  <c r="M176" i="45" s="1"/>
  <c r="AP29" i="50"/>
  <c r="M171" i="44" s="1"/>
  <c r="Q46" i="49"/>
  <c r="H100" i="45" s="1"/>
  <c r="O46" i="49"/>
  <c r="L11" i="49"/>
  <c r="G117" i="8" s="1"/>
  <c r="AP45" i="19"/>
  <c r="M91" i="45" s="1"/>
  <c r="AP65" i="19"/>
  <c r="M371" i="45" s="1"/>
  <c r="AM8" i="50"/>
  <c r="V29" i="50"/>
  <c r="I171" i="44" s="1"/>
  <c r="Q8" i="49"/>
  <c r="H29" i="8" s="1"/>
  <c r="AL8" i="50"/>
  <c r="L25" i="49"/>
  <c r="G67" i="44" s="1"/>
  <c r="V43" i="49"/>
  <c r="I65" i="46" s="1"/>
  <c r="O8" i="51"/>
  <c r="Q8" i="50"/>
  <c r="H37" i="8" s="1"/>
  <c r="C8" i="51"/>
  <c r="Q8" i="51"/>
  <c r="H45" i="8" s="1"/>
  <c r="AP8" i="51"/>
  <c r="M45" i="8" s="1"/>
  <c r="AL8" i="49"/>
  <c r="AO8" i="49"/>
  <c r="AO8" i="50"/>
  <c r="AP7" i="51"/>
  <c r="M44" i="8" s="1"/>
  <c r="AU37" i="50"/>
  <c r="V25" i="49"/>
  <c r="I67" i="44" s="1"/>
  <c r="AF27" i="49"/>
  <c r="K114" i="44" s="1"/>
  <c r="AF17" i="49"/>
  <c r="K72" i="43" s="1"/>
  <c r="L13" i="49"/>
  <c r="G170" i="8" s="1"/>
  <c r="R16" i="49"/>
  <c r="T24" i="49"/>
  <c r="V24" i="49"/>
  <c r="I25" i="44" s="1"/>
  <c r="R24" i="51"/>
  <c r="V24" i="51"/>
  <c r="I41" i="44" s="1"/>
  <c r="U24" i="49"/>
  <c r="U24" i="51"/>
  <c r="Q25" i="49"/>
  <c r="H67" i="44" s="1"/>
  <c r="AI62" i="49"/>
  <c r="AJ63" i="49" s="1"/>
  <c r="AH26" i="51"/>
  <c r="AU47" i="49"/>
  <c r="N184" i="45" s="1"/>
  <c r="AA29" i="50"/>
  <c r="J171" i="44" s="1"/>
  <c r="L29" i="49"/>
  <c r="G163" i="44" s="1"/>
  <c r="O30" i="51"/>
  <c r="AA29" i="49"/>
  <c r="J163" i="44" s="1"/>
  <c r="J62" i="49"/>
  <c r="L63" i="49" s="1"/>
  <c r="G198" i="44" s="1"/>
  <c r="AA27" i="49"/>
  <c r="J114" i="44" s="1"/>
  <c r="AU35" i="50"/>
  <c r="N192" i="45" s="1"/>
  <c r="AN47" i="51"/>
  <c r="AK39" i="51"/>
  <c r="R210" i="43"/>
  <c r="R202" i="43"/>
  <c r="R194" i="43"/>
  <c r="Q30" i="51"/>
  <c r="H180" i="44" s="1"/>
  <c r="N50" i="51"/>
  <c r="O51" i="51" s="1"/>
  <c r="L17" i="50"/>
  <c r="G80" i="43" s="1"/>
  <c r="J28" i="49"/>
  <c r="AU47" i="19"/>
  <c r="N176" i="45" s="1"/>
  <c r="B33" i="50"/>
  <c r="V47" i="49"/>
  <c r="I184" i="45" s="1"/>
  <c r="AK30" i="50"/>
  <c r="L172" i="44" s="1"/>
  <c r="AH40" i="51"/>
  <c r="AJ30" i="50"/>
  <c r="AH30" i="50"/>
  <c r="AI30" i="50"/>
  <c r="AU45" i="19"/>
  <c r="N91" i="45" s="1"/>
  <c r="AQ65" i="19"/>
  <c r="AP23" i="19"/>
  <c r="M16" i="44" s="1"/>
  <c r="V23" i="19"/>
  <c r="I16" i="44" s="1"/>
  <c r="AK25" i="50"/>
  <c r="L75" i="44" s="1"/>
  <c r="L17" i="49"/>
  <c r="G72" i="43" s="1"/>
  <c r="Z63" i="49"/>
  <c r="AF13" i="49"/>
  <c r="K170" i="8" s="1"/>
  <c r="AO51" i="50"/>
  <c r="AK63" i="19"/>
  <c r="L190" i="44" s="1"/>
  <c r="L33" i="49"/>
  <c r="G48" i="48" s="1"/>
  <c r="Q33" i="49"/>
  <c r="H48" i="48" s="1"/>
  <c r="V33" i="49"/>
  <c r="I48" i="48" s="1"/>
  <c r="AF33" i="49"/>
  <c r="K48" i="48" s="1"/>
  <c r="AK33" i="49"/>
  <c r="L48" i="48" s="1"/>
  <c r="AP33" i="49"/>
  <c r="M48" i="48" s="1"/>
  <c r="AA39" i="49"/>
  <c r="J118" i="48" s="1"/>
  <c r="AC47" i="51"/>
  <c r="AH16" i="50"/>
  <c r="AI16" i="50"/>
  <c r="R16" i="50"/>
  <c r="V16" i="50"/>
  <c r="I34" i="43" s="1"/>
  <c r="AK16" i="50"/>
  <c r="L34" i="43" s="1"/>
  <c r="B27" i="49"/>
  <c r="V21" i="49"/>
  <c r="I170" i="43" s="1"/>
  <c r="AJ26" i="51"/>
  <c r="N26" i="50"/>
  <c r="Q27" i="50"/>
  <c r="H122" i="44" s="1"/>
  <c r="O50" i="50"/>
  <c r="M51" i="50" s="1"/>
  <c r="AH30" i="49"/>
  <c r="AK27" i="50"/>
  <c r="L122" i="44" s="1"/>
  <c r="R121" i="44"/>
  <c r="AP23" i="49"/>
  <c r="M24" i="44" s="1"/>
  <c r="R13" i="44"/>
  <c r="AF23" i="19"/>
  <c r="K16" i="44" s="1"/>
  <c r="R29" i="44"/>
  <c r="AF51" i="49"/>
  <c r="R128" i="44"/>
  <c r="R153" i="44"/>
  <c r="R112" i="44"/>
  <c r="R105" i="44"/>
  <c r="R21" i="44"/>
  <c r="M63" i="19"/>
  <c r="AK25" i="49"/>
  <c r="L67" i="44" s="1"/>
  <c r="N63" i="49"/>
  <c r="AP51" i="50"/>
  <c r="M206" i="44" s="1"/>
  <c r="AF29" i="49"/>
  <c r="K163" i="44" s="1"/>
  <c r="L51" i="50"/>
  <c r="G206" i="44" s="1"/>
  <c r="E63" i="51"/>
  <c r="C63" i="51"/>
  <c r="F63" i="51"/>
  <c r="D63" i="51"/>
  <c r="E75" i="49"/>
  <c r="C75" i="49"/>
  <c r="F75" i="49"/>
  <c r="D75" i="49"/>
  <c r="F63" i="50"/>
  <c r="D63" i="50"/>
  <c r="K51" i="50"/>
  <c r="C63" i="50"/>
  <c r="G63" i="19"/>
  <c r="F190" i="44" s="1"/>
  <c r="AA63" i="19"/>
  <c r="J190" i="44" s="1"/>
  <c r="AU63" i="19"/>
  <c r="N190" i="44" s="1"/>
  <c r="S16" i="49"/>
  <c r="T16" i="49"/>
  <c r="V16" i="49"/>
  <c r="I26" i="43" s="1"/>
  <c r="AS63" i="19"/>
  <c r="P129" i="44"/>
  <c r="Q26" i="50"/>
  <c r="H76" i="44" s="1"/>
  <c r="P161" i="44"/>
  <c r="AH50" i="51"/>
  <c r="AJ51" i="51" s="1"/>
  <c r="L9" i="49"/>
  <c r="G70" i="8" s="1"/>
  <c r="AI26" i="51"/>
  <c r="R120" i="44"/>
  <c r="R102" i="44"/>
  <c r="R113" i="44"/>
  <c r="AG30" i="49"/>
  <c r="V34" i="50"/>
  <c r="I108" i="45" s="1"/>
  <c r="E63" i="50"/>
  <c r="P26" i="50"/>
  <c r="P46" i="49"/>
  <c r="AP25" i="49"/>
  <c r="M67" i="44" s="1"/>
  <c r="V27" i="49"/>
  <c r="I114" i="44" s="1"/>
  <c r="M26" i="50"/>
  <c r="AK26" i="51"/>
  <c r="L84" i="44" s="1"/>
  <c r="AK30" i="49"/>
  <c r="L164" i="44" s="1"/>
  <c r="AR50" i="50"/>
  <c r="AE51" i="51"/>
  <c r="L43" i="49"/>
  <c r="G65" i="46" s="1"/>
  <c r="AP51" i="51"/>
  <c r="M214" i="44" s="1"/>
  <c r="I47" i="51"/>
  <c r="L27" i="50"/>
  <c r="G122" i="44" s="1"/>
  <c r="N30" i="51"/>
  <c r="P30" i="51"/>
  <c r="AJ30" i="49"/>
  <c r="AN62" i="49"/>
  <c r="AO63" i="49" s="1"/>
  <c r="Y50" i="50"/>
  <c r="Z51" i="50" s="1"/>
  <c r="X50" i="51"/>
  <c r="Y51" i="51" s="1"/>
  <c r="Z28" i="50"/>
  <c r="S26" i="51"/>
  <c r="K51" i="51"/>
  <c r="AO51" i="51"/>
  <c r="U34" i="50"/>
  <c r="S34" i="50"/>
  <c r="AL30" i="49"/>
  <c r="AN30" i="49"/>
  <c r="AO30" i="49"/>
  <c r="AF30" i="51"/>
  <c r="K180" i="44" s="1"/>
  <c r="AE30" i="51"/>
  <c r="AC30" i="51"/>
  <c r="AB30" i="51"/>
  <c r="AD30" i="51"/>
  <c r="AM28" i="50"/>
  <c r="AP28" i="50"/>
  <c r="M123" i="44" s="1"/>
  <c r="AL28" i="50"/>
  <c r="AO28" i="50"/>
  <c r="AM26" i="51"/>
  <c r="AL26" i="51"/>
  <c r="AO26" i="51"/>
  <c r="AA26" i="49"/>
  <c r="J68" i="44" s="1"/>
  <c r="W26" i="49"/>
  <c r="Z26" i="49"/>
  <c r="X26" i="49"/>
  <c r="Y26" i="49"/>
  <c r="AF26" i="49"/>
  <c r="K68" i="44" s="1"/>
  <c r="AC26" i="49"/>
  <c r="AD26" i="49"/>
  <c r="AE26" i="49"/>
  <c r="AB26" i="49"/>
  <c r="AM30" i="49"/>
  <c r="H28" i="49"/>
  <c r="I28" i="49"/>
  <c r="AN28" i="50"/>
  <c r="AK40" i="51"/>
  <c r="AI40" i="51"/>
  <c r="AJ40" i="51"/>
  <c r="L30" i="51"/>
  <c r="G180" i="44" s="1"/>
  <c r="I30" i="51"/>
  <c r="K30" i="51"/>
  <c r="H30" i="51"/>
  <c r="X28" i="51"/>
  <c r="AA28" i="51"/>
  <c r="J131" i="44" s="1"/>
  <c r="Z28" i="51"/>
  <c r="W28" i="51"/>
  <c r="AU28" i="50"/>
  <c r="N123" i="44" s="1"/>
  <c r="AT28" i="50"/>
  <c r="AQ28" i="50"/>
  <c r="AR28" i="50"/>
  <c r="AA28" i="50"/>
  <c r="J123" i="44" s="1"/>
  <c r="Y28" i="50"/>
  <c r="V26" i="51"/>
  <c r="I84" i="44" s="1"/>
  <c r="U26" i="51"/>
  <c r="R26" i="51"/>
  <c r="T26" i="51"/>
  <c r="AP26" i="51"/>
  <c r="M84" i="44" s="1"/>
  <c r="AN26" i="51"/>
  <c r="AU26" i="51"/>
  <c r="N84" i="44" s="1"/>
  <c r="AT26" i="51"/>
  <c r="AQ26" i="51"/>
  <c r="AS26" i="51"/>
  <c r="AR26" i="51"/>
  <c r="I26" i="50"/>
  <c r="J26" i="50"/>
  <c r="H26" i="50"/>
  <c r="L26" i="50"/>
  <c r="G76" i="44" s="1"/>
  <c r="K26" i="50"/>
  <c r="H12" i="51"/>
  <c r="L12" i="51"/>
  <c r="G134" i="8" s="1"/>
  <c r="I12" i="51"/>
  <c r="J12" i="51"/>
  <c r="K12" i="51"/>
  <c r="L11" i="51"/>
  <c r="G133" i="8" s="1"/>
  <c r="J30" i="51"/>
  <c r="K28" i="49"/>
  <c r="R34" i="50"/>
  <c r="AU15" i="51"/>
  <c r="N41" i="43" s="1"/>
  <c r="Q27" i="49"/>
  <c r="H114" i="44" s="1"/>
  <c r="AZ37" i="19"/>
  <c r="O88" i="48" s="1"/>
  <c r="AZ47" i="19"/>
  <c r="O176" i="45" s="1"/>
  <c r="V51" i="19"/>
  <c r="L61" i="19"/>
  <c r="G197" i="43" s="1"/>
  <c r="V61" i="19"/>
  <c r="I197" i="43" s="1"/>
  <c r="AF61" i="19"/>
  <c r="K197" i="43" s="1"/>
  <c r="L63" i="19"/>
  <c r="G190" i="44" s="1"/>
  <c r="V63" i="19"/>
  <c r="I190" i="44" s="1"/>
  <c r="AF63" i="19"/>
  <c r="K190" i="44" s="1"/>
  <c r="AP61" i="19"/>
  <c r="M197" i="43" s="1"/>
  <c r="AZ61" i="19"/>
  <c r="E8" i="64" s="1"/>
  <c r="AP63" i="19"/>
  <c r="M190" i="44" s="1"/>
  <c r="AZ63" i="19"/>
  <c r="O190" i="44" s="1"/>
  <c r="E65" i="19"/>
  <c r="Q37" i="49"/>
  <c r="H96" i="48" s="1"/>
  <c r="AF51" i="50"/>
  <c r="K206" i="44" s="1"/>
  <c r="AF51" i="51"/>
  <c r="K214" i="44" s="1"/>
  <c r="L7" i="19"/>
  <c r="G20" i="8" s="1"/>
  <c r="W12" i="50"/>
  <c r="B21" i="19"/>
  <c r="B45" i="49"/>
  <c r="O63" i="19"/>
  <c r="AW63" i="19"/>
  <c r="R65" i="19"/>
  <c r="AB65" i="19"/>
  <c r="AL65" i="19"/>
  <c r="AV65" i="19"/>
  <c r="R208" i="43"/>
  <c r="R200" i="43"/>
  <c r="AP11" i="49"/>
  <c r="M117" i="8" s="1"/>
  <c r="V9" i="49"/>
  <c r="I70" i="8" s="1"/>
  <c r="AP5" i="19"/>
  <c r="M37" i="47" s="1"/>
  <c r="Q29" i="49"/>
  <c r="H163" i="44" s="1"/>
  <c r="L29" i="50"/>
  <c r="G171" i="44" s="1"/>
  <c r="R20" i="48"/>
  <c r="Q33" i="19"/>
  <c r="H40" i="48" s="1"/>
  <c r="R14" i="48"/>
  <c r="R22" i="48"/>
  <c r="R23" i="48"/>
  <c r="V33" i="19"/>
  <c r="I40" i="48" s="1"/>
  <c r="L33" i="19"/>
  <c r="G40" i="48" s="1"/>
  <c r="AF47" i="49"/>
  <c r="K184" i="45" s="1"/>
  <c r="AF45" i="19"/>
  <c r="K91" i="45" s="1"/>
  <c r="Q35" i="19"/>
  <c r="H63" i="48" s="1"/>
  <c r="L35" i="19"/>
  <c r="G63" i="48" s="1"/>
  <c r="J8" i="49"/>
  <c r="H8" i="51"/>
  <c r="J8" i="51"/>
  <c r="P177" i="44"/>
  <c r="P152" i="44"/>
  <c r="Q7" i="19"/>
  <c r="H20" i="8" s="1"/>
  <c r="T63" i="49"/>
  <c r="P153" i="44"/>
  <c r="P169" i="44"/>
  <c r="P160" i="44"/>
  <c r="R154" i="44"/>
  <c r="X63" i="49"/>
  <c r="R170" i="44"/>
  <c r="R169" i="44"/>
  <c r="R162" i="44"/>
  <c r="R177" i="44"/>
  <c r="R161" i="44"/>
  <c r="O49" i="50"/>
  <c r="AC63" i="19"/>
  <c r="AF35" i="49"/>
  <c r="K71" i="48" s="1"/>
  <c r="L51" i="51"/>
  <c r="G214" i="44" s="1"/>
  <c r="B27" i="50"/>
  <c r="B27" i="19"/>
  <c r="AI63" i="19"/>
  <c r="S63" i="19"/>
  <c r="AF63" i="49"/>
  <c r="K198" i="44" s="1"/>
  <c r="AD63" i="49"/>
  <c r="AC51" i="51"/>
  <c r="W63" i="19"/>
  <c r="AB63" i="49"/>
  <c r="R63" i="49"/>
  <c r="AL51" i="50"/>
  <c r="AM51" i="50"/>
  <c r="AN51" i="50"/>
  <c r="AL51" i="51"/>
  <c r="AN51" i="51"/>
  <c r="AM63" i="19"/>
  <c r="AA23" i="49"/>
  <c r="J24" i="44" s="1"/>
  <c r="AQ63" i="19"/>
  <c r="Y63" i="19"/>
  <c r="AA23" i="19"/>
  <c r="J16" i="44" s="1"/>
  <c r="Q23" i="49"/>
  <c r="H24" i="44" s="1"/>
  <c r="R12" i="44"/>
  <c r="R23" i="44"/>
  <c r="R15" i="44"/>
  <c r="R31" i="44"/>
  <c r="Q23" i="19"/>
  <c r="H16" i="44" s="1"/>
  <c r="L23" i="19"/>
  <c r="G16" i="44" s="1"/>
  <c r="L35" i="49"/>
  <c r="G71" i="48" s="1"/>
  <c r="Q35" i="49"/>
  <c r="H71" i="48" s="1"/>
  <c r="AA35" i="49"/>
  <c r="J71" i="48" s="1"/>
  <c r="AK35" i="49"/>
  <c r="L71" i="48" s="1"/>
  <c r="AP35" i="49"/>
  <c r="M71" i="48" s="1"/>
  <c r="AU35" i="49"/>
  <c r="N71" i="48" s="1"/>
  <c r="AA41" i="49"/>
  <c r="J140" i="48" s="1"/>
  <c r="AU41" i="49"/>
  <c r="N140" i="48" s="1"/>
  <c r="I53" i="51"/>
  <c r="AP21" i="49"/>
  <c r="M170" i="43" s="1"/>
  <c r="H65" i="19"/>
  <c r="AT16" i="51"/>
  <c r="V51" i="49"/>
  <c r="AA33" i="49"/>
  <c r="J48" i="48" s="1"/>
  <c r="AU33" i="49"/>
  <c r="N48" i="48" s="1"/>
  <c r="R61" i="49"/>
  <c r="AN61" i="49"/>
  <c r="AK43" i="49"/>
  <c r="L65" i="46" s="1"/>
  <c r="Q17" i="50"/>
  <c r="H80" i="43" s="1"/>
  <c r="N61" i="49"/>
  <c r="Q43" i="49"/>
  <c r="H65" i="46" s="1"/>
  <c r="V8" i="51"/>
  <c r="I45" i="8" s="1"/>
  <c r="B17" i="50"/>
  <c r="B17" i="19"/>
  <c r="V7" i="19"/>
  <c r="I20" i="8" s="1"/>
  <c r="AU7" i="19"/>
  <c r="N20" i="8" s="1"/>
  <c r="AA12" i="49"/>
  <c r="J118" i="8" s="1"/>
  <c r="M12" i="49"/>
  <c r="Q15" i="49"/>
  <c r="H25" i="43" s="1"/>
  <c r="Q17" i="49"/>
  <c r="H72" i="43" s="1"/>
  <c r="Q15" i="19"/>
  <c r="H17" i="43" s="1"/>
  <c r="L53" i="51"/>
  <c r="G395" i="45" s="1"/>
  <c r="AP51" i="19"/>
  <c r="AF51" i="19"/>
  <c r="P278" i="45"/>
  <c r="P276" i="45"/>
  <c r="P270" i="45"/>
  <c r="P268" i="45"/>
  <c r="P262" i="45"/>
  <c r="P260" i="45"/>
  <c r="P254" i="45"/>
  <c r="P252" i="45"/>
  <c r="P279" i="45"/>
  <c r="P277" i="45"/>
  <c r="P271" i="45"/>
  <c r="P269" i="45"/>
  <c r="P263" i="45"/>
  <c r="P261" i="45"/>
  <c r="P255" i="45"/>
  <c r="P253" i="45"/>
  <c r="E24" i="49"/>
  <c r="F24" i="49"/>
  <c r="E24" i="50"/>
  <c r="F24" i="50"/>
  <c r="C24" i="49"/>
  <c r="M63" i="49"/>
  <c r="W63" i="49"/>
  <c r="S63" i="49"/>
  <c r="AC63" i="49"/>
  <c r="O63" i="49"/>
  <c r="Y63" i="49"/>
  <c r="H51" i="50"/>
  <c r="R51" i="50"/>
  <c r="AB51" i="50"/>
  <c r="I51" i="50"/>
  <c r="S51" i="50"/>
  <c r="AC51" i="50"/>
  <c r="J51" i="50"/>
  <c r="T51" i="50"/>
  <c r="AD51" i="50"/>
  <c r="AB51" i="51"/>
  <c r="AM51" i="51"/>
  <c r="AD51" i="51"/>
  <c r="I63" i="19"/>
  <c r="N63" i="19"/>
  <c r="R63" i="19"/>
  <c r="T63" i="19"/>
  <c r="X63" i="19"/>
  <c r="AB63" i="19"/>
  <c r="AD63" i="19"/>
  <c r="AL63" i="19"/>
  <c r="AN63" i="19"/>
  <c r="AR63" i="19"/>
  <c r="AV63" i="19"/>
  <c r="AX63" i="19"/>
  <c r="AF9" i="49"/>
  <c r="K70" i="8" s="1"/>
  <c r="R176" i="44"/>
  <c r="R168" i="44"/>
  <c r="R160" i="44"/>
  <c r="R152" i="44"/>
  <c r="R175" i="44"/>
  <c r="R167" i="44"/>
  <c r="R159" i="44"/>
  <c r="R151" i="44"/>
  <c r="R126" i="44"/>
  <c r="R118" i="44"/>
  <c r="R104" i="44"/>
  <c r="R127" i="44"/>
  <c r="R210" i="44" s="1"/>
  <c r="R119" i="44"/>
  <c r="R111" i="44"/>
  <c r="R103" i="44"/>
  <c r="H51" i="51"/>
  <c r="I51" i="51"/>
  <c r="J51" i="51"/>
  <c r="H63" i="19"/>
  <c r="J63" i="19"/>
  <c r="Q19" i="49"/>
  <c r="H118" i="43" s="1"/>
  <c r="Q45" i="19"/>
  <c r="H91" i="45" s="1"/>
  <c r="L45" i="19"/>
  <c r="G91" i="45" s="1"/>
  <c r="V14" i="50"/>
  <c r="I179" i="8" s="1"/>
  <c r="R14" i="49"/>
  <c r="V11" i="49"/>
  <c r="I117" i="8" s="1"/>
  <c r="AQ8" i="51"/>
  <c r="R12" i="51"/>
  <c r="V45" i="19"/>
  <c r="I91" i="45" s="1"/>
  <c r="AU37" i="49"/>
  <c r="N96" i="48" s="1"/>
  <c r="AU37" i="19"/>
  <c r="N88" i="48" s="1"/>
  <c r="AU33" i="19"/>
  <c r="N40" i="48" s="1"/>
  <c r="Q13" i="49"/>
  <c r="H170" i="8" s="1"/>
  <c r="G5" i="19"/>
  <c r="F37" i="47" s="1"/>
  <c r="G5" i="50"/>
  <c r="F53" i="47" s="1"/>
  <c r="G5" i="49"/>
  <c r="AP13" i="49"/>
  <c r="M170" i="8" s="1"/>
  <c r="L19" i="49"/>
  <c r="G118" i="43" s="1"/>
  <c r="AK13" i="49"/>
  <c r="L170" i="8" s="1"/>
  <c r="AU8" i="50"/>
  <c r="N37" i="8" s="1"/>
  <c r="G49" i="50"/>
  <c r="F213" i="43" s="1"/>
  <c r="N61" i="19"/>
  <c r="AU23" i="19"/>
  <c r="N16" i="44" s="1"/>
  <c r="AU35" i="19"/>
  <c r="N63" i="48" s="1"/>
  <c r="AK23" i="49"/>
  <c r="L24" i="44" s="1"/>
  <c r="AG63" i="19"/>
  <c r="P151" i="44"/>
  <c r="P159" i="44"/>
  <c r="P167" i="44"/>
  <c r="P175" i="44"/>
  <c r="P154" i="44"/>
  <c r="P168" i="44"/>
  <c r="C24" i="50"/>
  <c r="C49" i="50"/>
  <c r="AP61" i="49"/>
  <c r="M205" i="43" s="1"/>
  <c r="AL61" i="19"/>
  <c r="H61" i="19"/>
  <c r="Y61" i="19"/>
  <c r="AS61" i="19"/>
  <c r="C8" i="49"/>
  <c r="H8" i="49"/>
  <c r="AQ8" i="49"/>
  <c r="F8" i="49"/>
  <c r="C8" i="50"/>
  <c r="H8" i="50"/>
  <c r="P8" i="50"/>
  <c r="N12" i="49"/>
  <c r="X12" i="49"/>
  <c r="G12" i="50"/>
  <c r="F126" i="8" s="1"/>
  <c r="X12" i="51"/>
  <c r="T8" i="51"/>
  <c r="R14" i="50"/>
  <c r="AU14" i="50"/>
  <c r="N179" i="8" s="1"/>
  <c r="AQ14" i="49"/>
  <c r="V14" i="49"/>
  <c r="I171" i="8" s="1"/>
  <c r="AA8" i="19"/>
  <c r="J21" i="8" s="1"/>
  <c r="W8" i="19"/>
  <c r="R8" i="51"/>
  <c r="G8" i="49"/>
  <c r="F29" i="8" s="1"/>
  <c r="L8" i="49"/>
  <c r="G29" i="8" s="1"/>
  <c r="M8" i="49"/>
  <c r="AP8" i="49"/>
  <c r="M29" i="8" s="1"/>
  <c r="AU8" i="49"/>
  <c r="N29" i="8" s="1"/>
  <c r="AM8" i="49"/>
  <c r="P8" i="49"/>
  <c r="G8" i="50"/>
  <c r="F37" i="8" s="1"/>
  <c r="G7" i="50"/>
  <c r="F36" i="8" s="1"/>
  <c r="L8" i="50"/>
  <c r="G37" i="8" s="1"/>
  <c r="M8" i="50"/>
  <c r="AP8" i="50"/>
  <c r="M37" i="8" s="1"/>
  <c r="AQ8" i="50"/>
  <c r="J8" i="50"/>
  <c r="G8" i="51"/>
  <c r="F45" i="8" s="1"/>
  <c r="L8" i="51"/>
  <c r="G45" i="8" s="1"/>
  <c r="M8" i="51"/>
  <c r="AG8" i="51"/>
  <c r="AL8" i="51"/>
  <c r="AU8" i="51"/>
  <c r="N45" i="8" s="1"/>
  <c r="AU7" i="51"/>
  <c r="N44" i="8" s="1"/>
  <c r="AM8" i="51"/>
  <c r="P8" i="51"/>
  <c r="AO8" i="51"/>
  <c r="G11" i="50"/>
  <c r="F125" i="8" s="1"/>
  <c r="W12" i="51"/>
  <c r="R13" i="48"/>
  <c r="R12" i="48"/>
  <c r="AK33" i="19"/>
  <c r="L40" i="48" s="1"/>
  <c r="AA31" i="19"/>
  <c r="J16" i="48" s="1"/>
  <c r="AK31" i="19"/>
  <c r="L16" i="48" s="1"/>
  <c r="AK11" i="49"/>
  <c r="L117" i="8" s="1"/>
  <c r="F73" i="49"/>
  <c r="D73" i="49"/>
  <c r="F61" i="50"/>
  <c r="D61" i="50"/>
  <c r="R193" i="43"/>
  <c r="R195" i="43"/>
  <c r="R203" i="43"/>
  <c r="R211" i="43"/>
  <c r="E61" i="50"/>
  <c r="E73" i="49"/>
  <c r="Z8" i="50"/>
  <c r="J61" i="19"/>
  <c r="S61" i="19"/>
  <c r="AC61" i="19"/>
  <c r="AN61" i="19"/>
  <c r="AW61" i="19"/>
  <c r="C61" i="50"/>
  <c r="C73" i="49"/>
  <c r="W12" i="49"/>
  <c r="Q12" i="49"/>
  <c r="H118" i="8" s="1"/>
  <c r="Q12" i="50"/>
  <c r="H126" i="8" s="1"/>
  <c r="Q11" i="51"/>
  <c r="H133" i="8" s="1"/>
  <c r="AA12" i="51"/>
  <c r="J134" i="8" s="1"/>
  <c r="AA11" i="51"/>
  <c r="J133" i="8" s="1"/>
  <c r="Y12" i="51"/>
  <c r="R15" i="48"/>
  <c r="AA37" i="49"/>
  <c r="J96" i="48" s="1"/>
  <c r="R21" i="48"/>
  <c r="AA33" i="19"/>
  <c r="J40" i="48" s="1"/>
  <c r="AA8" i="51"/>
  <c r="J45" i="8" s="1"/>
  <c r="AA37" i="19"/>
  <c r="J88" i="48" s="1"/>
  <c r="AA35" i="19"/>
  <c r="J63" i="48" s="1"/>
  <c r="Z8" i="51"/>
  <c r="W8" i="51"/>
  <c r="Z8" i="49"/>
  <c r="AA5" i="19"/>
  <c r="J37" i="47" s="1"/>
  <c r="AK5" i="19"/>
  <c r="L37" i="47" s="1"/>
  <c r="AZ39" i="19"/>
  <c r="O110" i="48" s="1"/>
  <c r="AF37" i="19"/>
  <c r="K88" i="48" s="1"/>
  <c r="V39" i="19"/>
  <c r="I110" i="48" s="1"/>
  <c r="V41" i="19"/>
  <c r="I132" i="48" s="1"/>
  <c r="F46" i="51"/>
  <c r="G12" i="49"/>
  <c r="F118" i="8" s="1"/>
  <c r="C12" i="50"/>
  <c r="G12" i="51"/>
  <c r="F134" i="8" s="1"/>
  <c r="Q12" i="51"/>
  <c r="H134" i="8" s="1"/>
  <c r="U12" i="51"/>
  <c r="S12" i="51"/>
  <c r="G24" i="49"/>
  <c r="F25" i="44" s="1"/>
  <c r="G24" i="50"/>
  <c r="F33" i="44" s="1"/>
  <c r="I61" i="19"/>
  <c r="M61" i="19"/>
  <c r="O61" i="19"/>
  <c r="W61" i="19"/>
  <c r="AB61" i="19"/>
  <c r="AD61" i="19"/>
  <c r="AM61" i="19"/>
  <c r="AQ61" i="19"/>
  <c r="AV61" i="19"/>
  <c r="AX61" i="19"/>
  <c r="AM49" i="50"/>
  <c r="AF61" i="49"/>
  <c r="K205" i="43" s="1"/>
  <c r="L39" i="19"/>
  <c r="G110" i="48" s="1"/>
  <c r="O61" i="49"/>
  <c r="N49" i="50"/>
  <c r="S49" i="50"/>
  <c r="AM61" i="49"/>
  <c r="T61" i="49"/>
  <c r="AP33" i="19"/>
  <c r="M40" i="48" s="1"/>
  <c r="AP37" i="49"/>
  <c r="M96" i="48" s="1"/>
  <c r="AF49" i="50"/>
  <c r="K213" i="43" s="1"/>
  <c r="AP37" i="19"/>
  <c r="M88" i="48" s="1"/>
  <c r="AP35" i="19"/>
  <c r="M63" i="48" s="1"/>
  <c r="AP7" i="19"/>
  <c r="M20" i="8" s="1"/>
  <c r="J61" i="49"/>
  <c r="L61" i="49"/>
  <c r="G205" i="43" s="1"/>
  <c r="AB8" i="49"/>
  <c r="AD8" i="49"/>
  <c r="AE8" i="49"/>
  <c r="AF8" i="50"/>
  <c r="K37" i="8" s="1"/>
  <c r="Q49" i="50"/>
  <c r="H213" i="43" s="1"/>
  <c r="AI59" i="49"/>
  <c r="AI47" i="50"/>
  <c r="AI47" i="51"/>
  <c r="AR16" i="51"/>
  <c r="AS16" i="51"/>
  <c r="AQ16" i="51"/>
  <c r="AU16" i="51"/>
  <c r="N42" i="43" s="1"/>
  <c r="AL61" i="49"/>
  <c r="U61" i="49"/>
  <c r="AO61" i="49"/>
  <c r="R53" i="51"/>
  <c r="AA9" i="49"/>
  <c r="J70" i="8" s="1"/>
  <c r="AD8" i="50"/>
  <c r="AE8" i="50"/>
  <c r="AF8" i="51"/>
  <c r="K45" i="8" s="1"/>
  <c r="AF33" i="19"/>
  <c r="K40" i="48" s="1"/>
  <c r="AF41" i="19"/>
  <c r="K132" i="48" s="1"/>
  <c r="AB8" i="50"/>
  <c r="AB8" i="51"/>
  <c r="AD8" i="51"/>
  <c r="AE8" i="51"/>
  <c r="AC53" i="51"/>
  <c r="AF37" i="49"/>
  <c r="K96" i="48" s="1"/>
  <c r="AF8" i="49"/>
  <c r="K29" i="8" s="1"/>
  <c r="AR49" i="50"/>
  <c r="AF35" i="19"/>
  <c r="K63" i="48" s="1"/>
  <c r="AF7" i="19"/>
  <c r="K20" i="8" s="1"/>
  <c r="AN49" i="50"/>
  <c r="H61" i="49"/>
  <c r="AK17" i="49"/>
  <c r="L72" i="43" s="1"/>
  <c r="Q39" i="49"/>
  <c r="H118" i="48" s="1"/>
  <c r="AK39" i="49"/>
  <c r="L118" i="48" s="1"/>
  <c r="AU39" i="49"/>
  <c r="N118" i="48" s="1"/>
  <c r="Q41" i="49"/>
  <c r="H140" i="48" s="1"/>
  <c r="AF41" i="49"/>
  <c r="K140" i="48" s="1"/>
  <c r="AK41" i="49"/>
  <c r="L140" i="48" s="1"/>
  <c r="AP41" i="49"/>
  <c r="M140" i="48" s="1"/>
  <c r="AP49" i="50"/>
  <c r="M213" i="43" s="1"/>
  <c r="AB61" i="49"/>
  <c r="AC61" i="49"/>
  <c r="AE61" i="49"/>
  <c r="AG61" i="49"/>
  <c r="AI49" i="50"/>
  <c r="AO49" i="50"/>
  <c r="AT49" i="50"/>
  <c r="AS61" i="49"/>
  <c r="AF21" i="49"/>
  <c r="K170" i="43" s="1"/>
  <c r="I61" i="49"/>
  <c r="Y61" i="49"/>
  <c r="L49" i="50"/>
  <c r="G213" i="43" s="1"/>
  <c r="AK27" i="49"/>
  <c r="L114" i="44" s="1"/>
  <c r="L39" i="49"/>
  <c r="G118" i="48" s="1"/>
  <c r="V41" i="49"/>
  <c r="I140" i="48" s="1"/>
  <c r="AL49" i="50"/>
  <c r="I49" i="50"/>
  <c r="AK8" i="50"/>
  <c r="L37" i="8" s="1"/>
  <c r="AG8" i="49"/>
  <c r="AH8" i="50"/>
  <c r="AJ8" i="50"/>
  <c r="V19" i="49"/>
  <c r="I118" i="43" s="1"/>
  <c r="AK61" i="49"/>
  <c r="L205" i="43" s="1"/>
  <c r="AK8" i="49"/>
  <c r="L29" i="8" s="1"/>
  <c r="AH8" i="49"/>
  <c r="AJ8" i="49"/>
  <c r="AG8" i="50"/>
  <c r="AK8" i="51"/>
  <c r="L45" i="8" s="1"/>
  <c r="AK7" i="51"/>
  <c r="L44" i="8" s="1"/>
  <c r="AH8" i="51"/>
  <c r="AJ8" i="51"/>
  <c r="AK7" i="19"/>
  <c r="L20" i="8" s="1"/>
  <c r="AK35" i="19"/>
  <c r="L63" i="48" s="1"/>
  <c r="AK37" i="49"/>
  <c r="L96" i="48" s="1"/>
  <c r="AK37" i="19"/>
  <c r="L88" i="48" s="1"/>
  <c r="AK51" i="19"/>
  <c r="AK45" i="19"/>
  <c r="L91" i="45" s="1"/>
  <c r="AG65" i="19"/>
  <c r="AH63" i="19"/>
  <c r="W49" i="50"/>
  <c r="P162" i="44"/>
  <c r="P170" i="44"/>
  <c r="P178" i="44"/>
  <c r="P102" i="44"/>
  <c r="P103" i="44"/>
  <c r="P104" i="44"/>
  <c r="P105" i="44"/>
  <c r="P110" i="44"/>
  <c r="P111" i="44"/>
  <c r="P112" i="44"/>
  <c r="P113" i="44"/>
  <c r="P118" i="44"/>
  <c r="P119" i="44"/>
  <c r="P120" i="44"/>
  <c r="P121" i="44"/>
  <c r="P126" i="44"/>
  <c r="P127" i="44"/>
  <c r="P128" i="44"/>
  <c r="P82" i="44"/>
  <c r="P80" i="44"/>
  <c r="P74" i="44"/>
  <c r="P72" i="44"/>
  <c r="P66" i="44"/>
  <c r="P64" i="44"/>
  <c r="P58" i="44"/>
  <c r="P56" i="44"/>
  <c r="P81" i="44"/>
  <c r="P79" i="44"/>
  <c r="P73" i="44"/>
  <c r="P71" i="44"/>
  <c r="P65" i="44"/>
  <c r="P63" i="44"/>
  <c r="P57" i="44"/>
  <c r="P55" i="44"/>
  <c r="AK23" i="19"/>
  <c r="L16" i="44" s="1"/>
  <c r="AG61" i="19"/>
  <c r="AI61" i="19"/>
  <c r="AK49" i="50"/>
  <c r="L213" i="43" s="1"/>
  <c r="AV72" i="19"/>
  <c r="C12" i="49"/>
  <c r="AA12" i="50"/>
  <c r="J126" i="8" s="1"/>
  <c r="M12" i="50"/>
  <c r="N12" i="50"/>
  <c r="X12" i="50"/>
  <c r="C12" i="51"/>
  <c r="D12" i="51"/>
  <c r="M12" i="51"/>
  <c r="N12" i="51"/>
  <c r="V12" i="51"/>
  <c r="I134" i="8" s="1"/>
  <c r="H53" i="51"/>
  <c r="N53" i="51"/>
  <c r="X284" i="45"/>
  <c r="X119" i="45"/>
  <c r="V53" i="51"/>
  <c r="I395" i="45" s="1"/>
  <c r="AD49" i="50"/>
  <c r="AF11" i="49"/>
  <c r="K117" i="8" s="1"/>
  <c r="AU21" i="49"/>
  <c r="U49" i="50"/>
  <c r="AK9" i="49"/>
  <c r="L70" i="8" s="1"/>
  <c r="AB49" i="50"/>
  <c r="AC49" i="50"/>
  <c r="J49" i="50"/>
  <c r="AJ61" i="49"/>
  <c r="K49" i="50"/>
  <c r="AE49" i="50"/>
  <c r="AJ49" i="50"/>
  <c r="V39" i="49"/>
  <c r="I118" i="48" s="1"/>
  <c r="M61" i="49"/>
  <c r="M49" i="50"/>
  <c r="P61" i="49"/>
  <c r="K61" i="49"/>
  <c r="Z61" i="49"/>
  <c r="AT61" i="49"/>
  <c r="P49" i="50"/>
  <c r="AP19" i="49"/>
  <c r="AF19" i="49"/>
  <c r="K118" i="43" s="1"/>
  <c r="L21" i="49"/>
  <c r="G170" i="43" s="1"/>
  <c r="AK19" i="49"/>
  <c r="L118" i="43" s="1"/>
  <c r="AA21" i="49"/>
  <c r="J170" i="43" s="1"/>
  <c r="AU19" i="49"/>
  <c r="AA19" i="49"/>
  <c r="J118" i="43" s="1"/>
  <c r="Q21" i="49"/>
  <c r="H170" i="43" s="1"/>
  <c r="AF39" i="49"/>
  <c r="K118" i="48" s="1"/>
  <c r="AP39" i="49"/>
  <c r="M118" i="48" s="1"/>
  <c r="Q53" i="51"/>
  <c r="H395" i="45" s="1"/>
  <c r="Z49" i="50"/>
  <c r="S53" i="51"/>
  <c r="AB53" i="51"/>
  <c r="M53" i="51"/>
  <c r="L37" i="49"/>
  <c r="G96" i="48" s="1"/>
  <c r="AF53" i="51"/>
  <c r="K395" i="45" s="1"/>
  <c r="H49" i="50"/>
  <c r="AK21" i="49"/>
  <c r="L170" i="43" s="1"/>
  <c r="AA41" i="19"/>
  <c r="J132" i="48" s="1"/>
  <c r="AK41" i="19"/>
  <c r="L132" i="48" s="1"/>
  <c r="AU41" i="19"/>
  <c r="N132" i="48" s="1"/>
  <c r="AP41" i="19"/>
  <c r="M132" i="48" s="1"/>
  <c r="AU39" i="19"/>
  <c r="N110" i="48" s="1"/>
  <c r="AP39" i="19"/>
  <c r="M110" i="48" s="1"/>
  <c r="AK39" i="19"/>
  <c r="L110" i="48" s="1"/>
  <c r="AF39" i="19"/>
  <c r="K110" i="48" s="1"/>
  <c r="AA39" i="19"/>
  <c r="J110" i="48" s="1"/>
  <c r="Q39" i="19"/>
  <c r="H110" i="48" s="1"/>
  <c r="AU31" i="19"/>
  <c r="N16" i="48" s="1"/>
  <c r="AP31" i="19"/>
  <c r="M16" i="48" s="1"/>
  <c r="AF31" i="19"/>
  <c r="K16" i="48" s="1"/>
  <c r="V31" i="19"/>
  <c r="I16" i="48" s="1"/>
  <c r="Q31" i="19"/>
  <c r="H16" i="48" s="1"/>
  <c r="L31" i="19"/>
  <c r="G16" i="48" s="1"/>
  <c r="AQ61" i="49"/>
  <c r="AR61" i="49"/>
  <c r="AQ49" i="50"/>
  <c r="AS49" i="50"/>
  <c r="AR61" i="19"/>
  <c r="AH61" i="49"/>
  <c r="AI61" i="49"/>
  <c r="AG49" i="50"/>
  <c r="AH49" i="50"/>
  <c r="AH61" i="19"/>
  <c r="AD61" i="49"/>
  <c r="W61" i="49"/>
  <c r="X61" i="49"/>
  <c r="X49" i="50"/>
  <c r="Y49" i="50"/>
  <c r="X61" i="19"/>
  <c r="S61" i="49"/>
  <c r="R49" i="50"/>
  <c r="T49" i="50"/>
  <c r="R61" i="19"/>
  <c r="T61" i="19"/>
  <c r="AA15" i="49"/>
  <c r="J25" i="43" s="1"/>
  <c r="L15" i="49"/>
  <c r="G25" i="43" s="1"/>
  <c r="AF15" i="49"/>
  <c r="K25" i="43" s="1"/>
  <c r="AA15" i="19"/>
  <c r="J17" i="43" s="1"/>
  <c r="AP15" i="49"/>
  <c r="M25" i="43" s="1"/>
  <c r="AZ15" i="19"/>
  <c r="AP15" i="19"/>
  <c r="M17" i="43" s="1"/>
  <c r="AK15" i="19"/>
  <c r="L17" i="43" s="1"/>
  <c r="AU15" i="49"/>
  <c r="N25" i="43" s="1"/>
  <c r="AF15" i="19"/>
  <c r="K17" i="43" s="1"/>
  <c r="AU15" i="19"/>
  <c r="N17" i="43" s="1"/>
  <c r="V15" i="19"/>
  <c r="I17" i="43" s="1"/>
  <c r="L15" i="19"/>
  <c r="G17" i="43" s="1"/>
  <c r="AS6" i="49"/>
  <c r="AN6" i="49"/>
  <c r="V37" i="49"/>
  <c r="I96" i="48" s="1"/>
  <c r="AV74" i="19"/>
  <c r="AG76" i="19"/>
  <c r="AV76" i="19"/>
  <c r="AJ6" i="49"/>
  <c r="AA6" i="49"/>
  <c r="J46" i="47" s="1"/>
  <c r="R6" i="49"/>
  <c r="L6" i="49"/>
  <c r="G46" i="47" s="1"/>
  <c r="V37" i="19"/>
  <c r="I88" i="48" s="1"/>
  <c r="AE6" i="49"/>
  <c r="L37" i="19"/>
  <c r="G88" i="48" s="1"/>
  <c r="W6" i="49"/>
  <c r="V6" i="49"/>
  <c r="I46" i="47" s="1"/>
  <c r="H6" i="49"/>
  <c r="AH6" i="49"/>
  <c r="Y6" i="49"/>
  <c r="T6" i="49"/>
  <c r="J6" i="49"/>
  <c r="X28" i="48"/>
  <c r="X52" i="48"/>
  <c r="X75" i="48"/>
  <c r="X5" i="48"/>
  <c r="X100" i="48"/>
  <c r="AG6" i="49"/>
  <c r="AI6" i="49"/>
  <c r="Z6" i="49"/>
  <c r="U6" i="49"/>
  <c r="K6" i="49"/>
  <c r="AA13" i="49"/>
  <c r="J170" i="8" s="1"/>
  <c r="X134" i="44"/>
  <c r="X5" i="44"/>
  <c r="X45" i="44"/>
  <c r="AQ6" i="49"/>
  <c r="AU6" i="49"/>
  <c r="N46" i="47" s="1"/>
  <c r="AL6" i="49"/>
  <c r="AM6" i="49"/>
  <c r="AF6" i="49"/>
  <c r="K46" i="47" s="1"/>
  <c r="AT6" i="49"/>
  <c r="AO6" i="49"/>
  <c r="AB6" i="49"/>
  <c r="AD6" i="49"/>
  <c r="R59" i="49"/>
  <c r="R47" i="50"/>
  <c r="P185" i="43"/>
  <c r="P219" i="43" s="1"/>
  <c r="P184" i="43"/>
  <c r="P218" i="43" s="1"/>
  <c r="P183" i="43"/>
  <c r="P217" i="43" s="1"/>
  <c r="P182" i="43"/>
  <c r="P216" i="43" s="1"/>
  <c r="P177" i="43"/>
  <c r="P176" i="43"/>
  <c r="P175" i="43"/>
  <c r="P174" i="43"/>
  <c r="P169" i="43"/>
  <c r="P168" i="43"/>
  <c r="P167" i="43"/>
  <c r="P166" i="43"/>
  <c r="P161" i="43"/>
  <c r="P160" i="43"/>
  <c r="P159" i="43"/>
  <c r="P158" i="43"/>
  <c r="P47" i="51"/>
  <c r="J53" i="51"/>
  <c r="O53" i="51"/>
  <c r="T53" i="51"/>
  <c r="AD53" i="51"/>
  <c r="I65" i="19"/>
  <c r="J65" i="19"/>
  <c r="N65" i="19"/>
  <c r="O65" i="19"/>
  <c r="S65" i="19"/>
  <c r="T65" i="19"/>
  <c r="X65" i="19"/>
  <c r="Y65" i="19"/>
  <c r="AC65" i="19"/>
  <c r="AD65" i="19"/>
  <c r="AH65" i="19"/>
  <c r="AI65" i="19"/>
  <c r="AM65" i="19"/>
  <c r="AN65" i="19"/>
  <c r="AR65" i="19"/>
  <c r="AS65" i="19"/>
  <c r="AW65" i="19"/>
  <c r="AX65" i="19"/>
  <c r="P53" i="51"/>
  <c r="K53" i="51"/>
  <c r="U53" i="51"/>
  <c r="AE53" i="51"/>
  <c r="F65" i="19"/>
  <c r="K65" i="19"/>
  <c r="P65" i="19"/>
  <c r="U65" i="19"/>
  <c r="Z65" i="19"/>
  <c r="AE65" i="19"/>
  <c r="AJ65" i="19"/>
  <c r="AO65" i="19"/>
  <c r="AT65" i="19"/>
  <c r="AY65" i="19"/>
  <c r="D24" i="49"/>
  <c r="D62" i="49"/>
  <c r="F63" i="49" s="1"/>
  <c r="D24" i="50"/>
  <c r="D50" i="50"/>
  <c r="D51" i="50" s="1"/>
  <c r="F63" i="19"/>
  <c r="C63" i="19"/>
  <c r="F61" i="19"/>
  <c r="C61" i="19"/>
  <c r="Y59" i="19"/>
  <c r="X59" i="19"/>
  <c r="U59" i="49"/>
  <c r="U47" i="50"/>
  <c r="O47" i="51"/>
  <c r="S59" i="49"/>
  <c r="T59" i="49"/>
  <c r="K59" i="49"/>
  <c r="S47" i="50"/>
  <c r="T47" i="50"/>
  <c r="K47" i="50"/>
  <c r="N47" i="51"/>
  <c r="K47" i="51"/>
  <c r="H59" i="49"/>
  <c r="AB59" i="49"/>
  <c r="AG59" i="49"/>
  <c r="AH59" i="49"/>
  <c r="J59" i="49"/>
  <c r="AD59" i="49"/>
  <c r="AE59" i="49"/>
  <c r="AJ59" i="49"/>
  <c r="H47" i="50"/>
  <c r="AB47" i="50"/>
  <c r="AG47" i="50"/>
  <c r="AH47" i="50"/>
  <c r="J47" i="50"/>
  <c r="AD47" i="50"/>
  <c r="AE47" i="50"/>
  <c r="AJ47" i="50"/>
  <c r="H47" i="51"/>
  <c r="M47" i="51"/>
  <c r="AB47" i="51"/>
  <c r="AG47" i="51"/>
  <c r="AL47" i="51"/>
  <c r="AH47" i="51"/>
  <c r="AM47" i="51"/>
  <c r="J47" i="51"/>
  <c r="AD47" i="51"/>
  <c r="AE47" i="51"/>
  <c r="AJ47" i="51"/>
  <c r="AO47" i="51"/>
  <c r="W59" i="19"/>
  <c r="F77" i="19"/>
  <c r="F77" i="49"/>
  <c r="E77" i="49"/>
  <c r="D77" i="49"/>
  <c r="C77" i="49"/>
  <c r="F65" i="50"/>
  <c r="E65" i="50"/>
  <c r="D65" i="50"/>
  <c r="C65" i="50"/>
  <c r="F65" i="51"/>
  <c r="E65" i="51"/>
  <c r="D65" i="51"/>
  <c r="C65" i="51"/>
  <c r="E7" i="64"/>
  <c r="Z8" i="19"/>
  <c r="Y8" i="19"/>
  <c r="X8" i="19"/>
  <c r="R8" i="49"/>
  <c r="V8" i="49"/>
  <c r="I29" i="8" s="1"/>
  <c r="U8" i="49"/>
  <c r="R8" i="50"/>
  <c r="V8" i="50"/>
  <c r="I37" i="8" s="1"/>
  <c r="U8" i="50"/>
  <c r="AT14" i="49"/>
  <c r="AT14" i="50"/>
  <c r="U14" i="49"/>
  <c r="U14" i="50"/>
  <c r="W14" i="51"/>
  <c r="AA14" i="51"/>
  <c r="J187" i="8" s="1"/>
  <c r="X14" i="51"/>
  <c r="Z14" i="51"/>
  <c r="D61" i="49"/>
  <c r="G61" i="49"/>
  <c r="F205" i="43" s="1"/>
  <c r="C61" i="49"/>
  <c r="Q61" i="49"/>
  <c r="H205" i="43" s="1"/>
  <c r="V61" i="49"/>
  <c r="I205" i="43" s="1"/>
  <c r="V63" i="49"/>
  <c r="I198" i="44" s="1"/>
  <c r="AU61" i="49"/>
  <c r="N205" i="43" s="1"/>
  <c r="F12" i="49"/>
  <c r="P12" i="49"/>
  <c r="Z12" i="49"/>
  <c r="F12" i="50"/>
  <c r="P12" i="50"/>
  <c r="Z12" i="50"/>
  <c r="O12" i="51"/>
  <c r="T12" i="51"/>
  <c r="F12" i="51"/>
  <c r="P12" i="51"/>
  <c r="Z12" i="51"/>
  <c r="W8" i="49"/>
  <c r="AA8" i="49"/>
  <c r="J29" i="8" s="1"/>
  <c r="D8" i="49"/>
  <c r="I8" i="49"/>
  <c r="N8" i="49"/>
  <c r="S8" i="49"/>
  <c r="X8" i="49"/>
  <c r="AC8" i="49"/>
  <c r="AR8" i="49"/>
  <c r="AT8" i="49"/>
  <c r="E8" i="49"/>
  <c r="O8" i="49"/>
  <c r="T8" i="49"/>
  <c r="Y8" i="49"/>
  <c r="AI8" i="49"/>
  <c r="AN8" i="49"/>
  <c r="AS8" i="49"/>
  <c r="K8" i="49"/>
  <c r="W8" i="50"/>
  <c r="AA8" i="50"/>
  <c r="J37" i="8" s="1"/>
  <c r="D8" i="50"/>
  <c r="I8" i="50"/>
  <c r="N8" i="50"/>
  <c r="S8" i="50"/>
  <c r="X8" i="50"/>
  <c r="AC8" i="50"/>
  <c r="AR8" i="50"/>
  <c r="AT8" i="50"/>
  <c r="E8" i="50"/>
  <c r="O8" i="50"/>
  <c r="T8" i="50"/>
  <c r="Y8" i="50"/>
  <c r="AI8" i="50"/>
  <c r="AN8" i="50"/>
  <c r="AS8" i="50"/>
  <c r="K8" i="50"/>
  <c r="D46" i="51"/>
  <c r="D8" i="51"/>
  <c r="I8" i="51"/>
  <c r="N8" i="51"/>
  <c r="S8" i="51"/>
  <c r="U8" i="51"/>
  <c r="X8" i="51"/>
  <c r="AC8" i="51"/>
  <c r="AR8" i="51"/>
  <c r="AT8" i="51"/>
  <c r="E46" i="51"/>
  <c r="E8" i="51"/>
  <c r="Y8" i="51"/>
  <c r="AI8" i="51"/>
  <c r="AN8" i="51"/>
  <c r="AS8" i="51"/>
  <c r="K8" i="51"/>
  <c r="L7" i="51" s="1"/>
  <c r="G44" i="8" s="1"/>
  <c r="S14" i="49"/>
  <c r="AR14" i="49"/>
  <c r="T14" i="49"/>
  <c r="AS14" i="49"/>
  <c r="S14" i="50"/>
  <c r="AR14" i="50"/>
  <c r="T14" i="50"/>
  <c r="AS14" i="50"/>
  <c r="D53" i="51"/>
  <c r="E53" i="51"/>
  <c r="Y14" i="51"/>
  <c r="E61" i="49"/>
  <c r="D49" i="50"/>
  <c r="E49" i="50"/>
  <c r="D51" i="51"/>
  <c r="E51" i="51"/>
  <c r="D42" i="49"/>
  <c r="G42" i="49"/>
  <c r="F141" i="48" s="1"/>
  <c r="E42" i="49"/>
  <c r="C42" i="49"/>
  <c r="D40" i="49"/>
  <c r="G40" i="49"/>
  <c r="F119" i="48" s="1"/>
  <c r="E40" i="49"/>
  <c r="C40" i="49"/>
  <c r="G39" i="49" s="1"/>
  <c r="F118" i="48" s="1"/>
  <c r="D38" i="49"/>
  <c r="G38" i="49"/>
  <c r="F97" i="48" s="1"/>
  <c r="E38" i="49"/>
  <c r="C38" i="49"/>
  <c r="D36" i="49"/>
  <c r="G36" i="49"/>
  <c r="F72" i="48" s="1"/>
  <c r="E36" i="49"/>
  <c r="C36" i="49"/>
  <c r="D34" i="49"/>
  <c r="G34" i="49"/>
  <c r="F49" i="48" s="1"/>
  <c r="E34" i="49"/>
  <c r="C34" i="49"/>
  <c r="L5" i="51"/>
  <c r="G61" i="47" s="1"/>
  <c r="L5" i="50"/>
  <c r="G53" i="47" s="1"/>
  <c r="V5" i="50"/>
  <c r="I53" i="47" s="1"/>
  <c r="AA5" i="51"/>
  <c r="J61" i="47" s="1"/>
  <c r="AA5" i="50"/>
  <c r="J53" i="47" s="1"/>
  <c r="AF5" i="51"/>
  <c r="K61" i="47" s="1"/>
  <c r="AF5" i="50"/>
  <c r="K53" i="47" s="1"/>
  <c r="AK5" i="51"/>
  <c r="L61" i="47" s="1"/>
  <c r="AK5" i="50"/>
  <c r="L53" i="47" s="1"/>
  <c r="AP5" i="51"/>
  <c r="M61" i="47" s="1"/>
  <c r="AP5" i="50"/>
  <c r="M53" i="47" s="1"/>
  <c r="AU5" i="51"/>
  <c r="N61" i="47" s="1"/>
  <c r="AU5" i="50"/>
  <c r="N53" i="47" s="1"/>
  <c r="C77" i="19"/>
  <c r="D77" i="19"/>
  <c r="E77" i="19"/>
  <c r="L47" i="19"/>
  <c r="G176" i="45" s="1"/>
  <c r="Q47" i="19"/>
  <c r="H176" i="45" s="1"/>
  <c r="V47" i="19"/>
  <c r="I176" i="45" s="1"/>
  <c r="AA47" i="19"/>
  <c r="J176" i="45" s="1"/>
  <c r="AF47" i="19"/>
  <c r="K176" i="45" s="1"/>
  <c r="P199" i="45"/>
  <c r="P172" i="45"/>
  <c r="P173" i="45"/>
  <c r="P174" i="45"/>
  <c r="P175" i="45"/>
  <c r="P180" i="45"/>
  <c r="P181" i="45"/>
  <c r="P182" i="45"/>
  <c r="P183" i="45"/>
  <c r="P188" i="45"/>
  <c r="P189" i="45"/>
  <c r="P190" i="45"/>
  <c r="P191" i="45"/>
  <c r="P196" i="45"/>
  <c r="P390" i="45" s="1"/>
  <c r="P197" i="45"/>
  <c r="P391" i="45" s="1"/>
  <c r="P198" i="45"/>
  <c r="P392" i="45" s="1"/>
  <c r="AK47" i="19"/>
  <c r="L176" i="45" s="1"/>
  <c r="AW72" i="19"/>
  <c r="AX72" i="19"/>
  <c r="AY72" i="19"/>
  <c r="AW74" i="19"/>
  <c r="AX74" i="19"/>
  <c r="AY74" i="19"/>
  <c r="AH76" i="19"/>
  <c r="AI76" i="19"/>
  <c r="AJ76" i="19"/>
  <c r="AW76" i="19"/>
  <c r="AX76" i="19"/>
  <c r="AY76" i="19"/>
  <c r="P12" i="44"/>
  <c r="P13" i="44"/>
  <c r="P14" i="44"/>
  <c r="P15" i="44"/>
  <c r="P20" i="44"/>
  <c r="P21" i="44"/>
  <c r="P22" i="44"/>
  <c r="P23" i="44"/>
  <c r="P28" i="44"/>
  <c r="P29" i="44"/>
  <c r="P30" i="44"/>
  <c r="P31" i="44"/>
  <c r="P80" i="46"/>
  <c r="P53" i="46"/>
  <c r="P54" i="46"/>
  <c r="P55" i="46"/>
  <c r="P56" i="46"/>
  <c r="P61" i="46"/>
  <c r="P62" i="46"/>
  <c r="P63" i="46"/>
  <c r="P64" i="46"/>
  <c r="P69" i="46"/>
  <c r="P70" i="46"/>
  <c r="P71" i="46"/>
  <c r="P72" i="46"/>
  <c r="P77" i="46"/>
  <c r="P78" i="46"/>
  <c r="P79" i="46"/>
  <c r="P121" i="8"/>
  <c r="P113" i="8"/>
  <c r="P108" i="8"/>
  <c r="P107" i="8"/>
  <c r="P106" i="8"/>
  <c r="P105" i="8"/>
  <c r="P114" i="8"/>
  <c r="P115" i="8"/>
  <c r="P116" i="8"/>
  <c r="P122" i="8"/>
  <c r="P123" i="8"/>
  <c r="P124" i="8"/>
  <c r="P185" i="8"/>
  <c r="P219" i="8" s="1"/>
  <c r="P182" i="8"/>
  <c r="P216" i="8" s="1"/>
  <c r="P177" i="8"/>
  <c r="P174" i="8"/>
  <c r="P169" i="8"/>
  <c r="P166" i="8"/>
  <c r="P161" i="8"/>
  <c r="P160" i="8"/>
  <c r="P159" i="8"/>
  <c r="P158" i="8"/>
  <c r="P184" i="8"/>
  <c r="P218" i="8" s="1"/>
  <c r="P167" i="8"/>
  <c r="P168" i="8"/>
  <c r="P175" i="8"/>
  <c r="P176" i="8"/>
  <c r="P183" i="8"/>
  <c r="P217" i="8" s="1"/>
  <c r="P77" i="8"/>
  <c r="P76" i="8"/>
  <c r="P75" i="8"/>
  <c r="P74" i="8"/>
  <c r="P69" i="8"/>
  <c r="P68" i="8"/>
  <c r="P67" i="8"/>
  <c r="P66" i="8"/>
  <c r="P61" i="8"/>
  <c r="P60" i="8"/>
  <c r="P59" i="8"/>
  <c r="P58" i="8"/>
  <c r="R209" i="44" l="1"/>
  <c r="R393" i="45"/>
  <c r="R376" i="45"/>
  <c r="P393" i="45"/>
  <c r="R367" i="45"/>
  <c r="R375" i="45"/>
  <c r="R383" i="45"/>
  <c r="R391" i="45"/>
  <c r="R374" i="45"/>
  <c r="R390" i="45"/>
  <c r="R368" i="45"/>
  <c r="R392" i="45"/>
  <c r="AY53" i="51"/>
  <c r="AW65" i="51"/>
  <c r="AX65" i="51"/>
  <c r="AW53" i="51"/>
  <c r="AV53" i="51"/>
  <c r="AZ53" i="51"/>
  <c r="O395" i="45" s="1"/>
  <c r="O371" i="45"/>
  <c r="E10" i="64" s="1"/>
  <c r="R211" i="44"/>
  <c r="P209" i="44"/>
  <c r="R212" i="44"/>
  <c r="AW51" i="51"/>
  <c r="AV51" i="51"/>
  <c r="AZ51" i="51"/>
  <c r="O214" i="44" s="1"/>
  <c r="AX51" i="51"/>
  <c r="AW47" i="51"/>
  <c r="R71" i="19"/>
  <c r="I162" i="8"/>
  <c r="AJ59" i="51"/>
  <c r="L186" i="8"/>
  <c r="AV47" i="51"/>
  <c r="AY47" i="51"/>
  <c r="AF7" i="51"/>
  <c r="K44" i="8" s="1"/>
  <c r="AA7" i="51"/>
  <c r="J44" i="8" s="1"/>
  <c r="V7" i="51"/>
  <c r="I44" i="8" s="1"/>
  <c r="Q7" i="51"/>
  <c r="H44" i="8" s="1"/>
  <c r="AU13" i="51"/>
  <c r="N186" i="8" s="1"/>
  <c r="AV61" i="51"/>
  <c r="AX61" i="51"/>
  <c r="AW61" i="51"/>
  <c r="AY61" i="51"/>
  <c r="AW49" i="51"/>
  <c r="AZ49" i="51"/>
  <c r="O221" i="43" s="1"/>
  <c r="AY49" i="51"/>
  <c r="AV49" i="51"/>
  <c r="AX49" i="51"/>
  <c r="AS18" i="51"/>
  <c r="AQ18" i="51"/>
  <c r="AU17" i="51"/>
  <c r="N88" i="43" s="1"/>
  <c r="AU18" i="51"/>
  <c r="N89" i="43" s="1"/>
  <c r="AT48" i="51"/>
  <c r="AT18" i="51"/>
  <c r="AR18" i="51"/>
  <c r="AL18" i="51"/>
  <c r="AN18" i="51"/>
  <c r="AP17" i="51"/>
  <c r="M88" i="43" s="1"/>
  <c r="AO48" i="51"/>
  <c r="AO18" i="51"/>
  <c r="AP18" i="51"/>
  <c r="M89" i="43" s="1"/>
  <c r="AM18" i="51"/>
  <c r="AK18" i="51"/>
  <c r="L89" i="43" s="1"/>
  <c r="AK17" i="51"/>
  <c r="L88" i="43" s="1"/>
  <c r="AH18" i="51"/>
  <c r="AJ48" i="51"/>
  <c r="AG18" i="51"/>
  <c r="AJ18" i="51"/>
  <c r="AI18" i="51"/>
  <c r="AD18" i="51"/>
  <c r="AB18" i="51"/>
  <c r="AC18" i="51"/>
  <c r="AE48" i="51"/>
  <c r="AF18" i="51"/>
  <c r="K89" i="43" s="1"/>
  <c r="AF17" i="51"/>
  <c r="K88" i="43" s="1"/>
  <c r="AE18" i="51"/>
  <c r="Y18" i="51"/>
  <c r="W18" i="51"/>
  <c r="Z48" i="51"/>
  <c r="AA49" i="51" s="1"/>
  <c r="J221" i="43" s="1"/>
  <c r="AA17" i="51"/>
  <c r="J88" i="43" s="1"/>
  <c r="X18" i="51"/>
  <c r="Z18" i="51"/>
  <c r="AA18" i="51"/>
  <c r="J89" i="43" s="1"/>
  <c r="R18" i="51"/>
  <c r="V18" i="51"/>
  <c r="I89" i="43" s="1"/>
  <c r="U48" i="51"/>
  <c r="V17" i="51"/>
  <c r="I88" i="43" s="1"/>
  <c r="S18" i="51"/>
  <c r="U18" i="51"/>
  <c r="T18" i="51"/>
  <c r="P18" i="51"/>
  <c r="Q17" i="51"/>
  <c r="H88" i="43" s="1"/>
  <c r="N18" i="51"/>
  <c r="Q18" i="51"/>
  <c r="H89" i="43" s="1"/>
  <c r="P48" i="51"/>
  <c r="Q49" i="51" s="1"/>
  <c r="H221" i="43" s="1"/>
  <c r="M18" i="51"/>
  <c r="O18" i="51"/>
  <c r="L17" i="51"/>
  <c r="G88" i="43" s="1"/>
  <c r="I18" i="51"/>
  <c r="K48" i="51"/>
  <c r="H18" i="51"/>
  <c r="L18" i="51"/>
  <c r="G89" i="43" s="1"/>
  <c r="K18" i="51"/>
  <c r="J18" i="51"/>
  <c r="F17" i="51"/>
  <c r="F219" i="43"/>
  <c r="AU35" i="51"/>
  <c r="N200" i="45" s="1"/>
  <c r="AA35" i="51"/>
  <c r="J200" i="45" s="1"/>
  <c r="AQ53" i="51"/>
  <c r="AP53" i="51"/>
  <c r="M395" i="45" s="1"/>
  <c r="AM53" i="51"/>
  <c r="X53" i="51"/>
  <c r="D59" i="51"/>
  <c r="G7" i="51"/>
  <c r="F44" i="8" s="1"/>
  <c r="Z53" i="51"/>
  <c r="AT53" i="51"/>
  <c r="AN53" i="51"/>
  <c r="AL53" i="51"/>
  <c r="Y53" i="51"/>
  <c r="AS53" i="51"/>
  <c r="AR53" i="51"/>
  <c r="AT51" i="51"/>
  <c r="AQ51" i="51"/>
  <c r="AU51" i="51"/>
  <c r="N214" i="44" s="1"/>
  <c r="AS51" i="51"/>
  <c r="AR51" i="51"/>
  <c r="AQ47" i="51"/>
  <c r="AT47" i="51"/>
  <c r="AS47" i="51"/>
  <c r="AI61" i="51"/>
  <c r="P211" i="44"/>
  <c r="P212" i="44"/>
  <c r="P210" i="44"/>
  <c r="AZ61" i="50"/>
  <c r="AZ48" i="50" s="1"/>
  <c r="AZ73" i="49"/>
  <c r="AZ60" i="49" s="1"/>
  <c r="AP13" i="51"/>
  <c r="M186" i="8" s="1"/>
  <c r="AY65" i="51"/>
  <c r="AU29" i="51"/>
  <c r="N179" i="44" s="1"/>
  <c r="AV65" i="51"/>
  <c r="AW66" i="51" s="1"/>
  <c r="AY59" i="51"/>
  <c r="AW59" i="51"/>
  <c r="AX59" i="51"/>
  <c r="AX60" i="51" s="1"/>
  <c r="AY66" i="51"/>
  <c r="AU25" i="49"/>
  <c r="N67" i="44" s="1"/>
  <c r="AT51" i="50"/>
  <c r="AU29" i="50"/>
  <c r="N171" i="44" s="1"/>
  <c r="AU11" i="50"/>
  <c r="N125" i="8" s="1"/>
  <c r="AU23" i="50"/>
  <c r="N32" i="44" s="1"/>
  <c r="AS63" i="49"/>
  <c r="AX51" i="50"/>
  <c r="AU25" i="50"/>
  <c r="N75" i="44" s="1"/>
  <c r="AX53" i="50"/>
  <c r="AV53" i="50"/>
  <c r="AW53" i="50"/>
  <c r="AZ53" i="50"/>
  <c r="O387" i="45" s="1"/>
  <c r="AY53" i="50"/>
  <c r="AV65" i="50"/>
  <c r="AY65" i="50"/>
  <c r="AX65" i="50"/>
  <c r="AW65" i="50"/>
  <c r="AQ63" i="49"/>
  <c r="AT63" i="49"/>
  <c r="AW51" i="50"/>
  <c r="AY51" i="50"/>
  <c r="AZ51" i="50"/>
  <c r="O206" i="44" s="1"/>
  <c r="AV51" i="50"/>
  <c r="AU11" i="49"/>
  <c r="N117" i="8" s="1"/>
  <c r="AX63" i="49"/>
  <c r="AU29" i="49"/>
  <c r="N163" i="44" s="1"/>
  <c r="AU23" i="49"/>
  <c r="N24" i="44" s="1"/>
  <c r="AU63" i="49"/>
  <c r="N198" i="44" s="1"/>
  <c r="AW63" i="49"/>
  <c r="AZ63" i="49"/>
  <c r="O198" i="44" s="1"/>
  <c r="AY63" i="49"/>
  <c r="AV63" i="49"/>
  <c r="AV77" i="49"/>
  <c r="AY77" i="49"/>
  <c r="AX77" i="49"/>
  <c r="AW77" i="49"/>
  <c r="AX65" i="49"/>
  <c r="AW65" i="49"/>
  <c r="AV65" i="49"/>
  <c r="AZ65" i="49"/>
  <c r="O379" i="45" s="1"/>
  <c r="AY65" i="49"/>
  <c r="U69" i="50"/>
  <c r="K67" i="50"/>
  <c r="U67" i="50"/>
  <c r="K69" i="50"/>
  <c r="AK35" i="51"/>
  <c r="L200" i="45" s="1"/>
  <c r="AP35" i="51"/>
  <c r="M200" i="45" s="1"/>
  <c r="E65" i="49"/>
  <c r="C65" i="49"/>
  <c r="D65" i="49"/>
  <c r="D53" i="50"/>
  <c r="G53" i="50"/>
  <c r="F387" i="45" s="1"/>
  <c r="E53" i="50"/>
  <c r="C53" i="50"/>
  <c r="AE72" i="19"/>
  <c r="G11" i="49"/>
  <c r="F117" i="8" s="1"/>
  <c r="G7" i="49"/>
  <c r="F28" i="8" s="1"/>
  <c r="AQ76" i="19"/>
  <c r="AR76" i="19"/>
  <c r="AT76" i="19"/>
  <c r="AS76" i="19"/>
  <c r="AO76" i="19"/>
  <c r="AL76" i="19"/>
  <c r="AC65" i="51"/>
  <c r="AE59" i="51"/>
  <c r="AH59" i="51"/>
  <c r="AD59" i="51"/>
  <c r="AE65" i="51"/>
  <c r="AG59" i="51"/>
  <c r="AB65" i="51"/>
  <c r="AD65" i="51"/>
  <c r="AI59" i="51"/>
  <c r="AE59" i="50"/>
  <c r="AD59" i="50"/>
  <c r="V23" i="50"/>
  <c r="I32" i="44" s="1"/>
  <c r="AC59" i="51"/>
  <c r="AB59" i="51"/>
  <c r="AB59" i="50"/>
  <c r="AC59" i="50"/>
  <c r="Z59" i="49"/>
  <c r="AF33" i="50"/>
  <c r="K107" i="45" s="1"/>
  <c r="AK25" i="51"/>
  <c r="L83" i="44" s="1"/>
  <c r="AF29" i="51"/>
  <c r="K179" i="44" s="1"/>
  <c r="Q33" i="51"/>
  <c r="H115" i="45" s="1"/>
  <c r="AT53" i="50"/>
  <c r="Q11" i="50"/>
  <c r="H125" i="8" s="1"/>
  <c r="AR53" i="50"/>
  <c r="AS53" i="50"/>
  <c r="J65" i="49"/>
  <c r="L33" i="51"/>
  <c r="G115" i="45" s="1"/>
  <c r="J53" i="50"/>
  <c r="H65" i="49"/>
  <c r="I65" i="49"/>
  <c r="L65" i="49"/>
  <c r="G379" i="45" s="1"/>
  <c r="Q29" i="51"/>
  <c r="I53" i="50"/>
  <c r="AC53" i="50"/>
  <c r="AB65" i="49"/>
  <c r="V33" i="51"/>
  <c r="AA33" i="50"/>
  <c r="AP25" i="51"/>
  <c r="M83" i="44" s="1"/>
  <c r="AA23" i="50"/>
  <c r="J32" i="44" s="1"/>
  <c r="AU25" i="51"/>
  <c r="N83" i="44" s="1"/>
  <c r="L45" i="49"/>
  <c r="AE65" i="49"/>
  <c r="AT65" i="49"/>
  <c r="M65" i="49"/>
  <c r="AS65" i="49"/>
  <c r="AU33" i="50"/>
  <c r="N107" i="45" s="1"/>
  <c r="AC65" i="49"/>
  <c r="L29" i="51"/>
  <c r="AF45" i="49"/>
  <c r="L33" i="50"/>
  <c r="G107" i="45" s="1"/>
  <c r="Q33" i="50"/>
  <c r="H107" i="45" s="1"/>
  <c r="AU45" i="49"/>
  <c r="AQ53" i="50"/>
  <c r="AU65" i="49"/>
  <c r="N379" i="45" s="1"/>
  <c r="AE53" i="50"/>
  <c r="AB53" i="50"/>
  <c r="H53" i="50"/>
  <c r="L53" i="50"/>
  <c r="G387" i="45" s="1"/>
  <c r="K53" i="50"/>
  <c r="K65" i="49"/>
  <c r="AD53" i="50"/>
  <c r="AF53" i="50"/>
  <c r="K387" i="45" s="1"/>
  <c r="AR65" i="49"/>
  <c r="AQ65" i="49"/>
  <c r="AD65" i="49"/>
  <c r="AF65" i="49"/>
  <c r="K379" i="45" s="1"/>
  <c r="V45" i="49"/>
  <c r="S53" i="50"/>
  <c r="V25" i="51"/>
  <c r="AC72" i="19"/>
  <c r="X53" i="50"/>
  <c r="P366" i="45"/>
  <c r="P369" i="45"/>
  <c r="W65" i="49"/>
  <c r="Z65" i="49"/>
  <c r="Y65" i="49"/>
  <c r="X65" i="49"/>
  <c r="AA13" i="51"/>
  <c r="AA65" i="49"/>
  <c r="J379" i="45" s="1"/>
  <c r="AA53" i="50"/>
  <c r="J387" i="45" s="1"/>
  <c r="Z53" i="50"/>
  <c r="AA45" i="49"/>
  <c r="AM76" i="19"/>
  <c r="P385" i="45"/>
  <c r="P377" i="45"/>
  <c r="Y53" i="50"/>
  <c r="W53" i="50"/>
  <c r="P368" i="45"/>
  <c r="P367" i="45"/>
  <c r="AP45" i="49"/>
  <c r="M99" i="45" s="1"/>
  <c r="P374" i="45"/>
  <c r="P382" i="45"/>
  <c r="AK35" i="50"/>
  <c r="AG53" i="50"/>
  <c r="AK53" i="50"/>
  <c r="L387" i="45" s="1"/>
  <c r="AH53" i="50"/>
  <c r="AJ53" i="50"/>
  <c r="AI53" i="50"/>
  <c r="AK45" i="49"/>
  <c r="L99" i="45" s="1"/>
  <c r="AK47" i="49"/>
  <c r="L184" i="45" s="1"/>
  <c r="AP33" i="50"/>
  <c r="M107" i="45" s="1"/>
  <c r="P384" i="45"/>
  <c r="P383" i="45"/>
  <c r="AM65" i="49"/>
  <c r="AO65" i="49"/>
  <c r="AG65" i="49"/>
  <c r="AK65" i="49"/>
  <c r="L379" i="45" s="1"/>
  <c r="AJ65" i="49"/>
  <c r="AI65" i="49"/>
  <c r="AH65" i="49"/>
  <c r="AN65" i="49"/>
  <c r="AL65" i="49"/>
  <c r="AP65" i="49"/>
  <c r="M379" i="45" s="1"/>
  <c r="P376" i="45"/>
  <c r="P375" i="45"/>
  <c r="AN76" i="19"/>
  <c r="AJ72" i="19"/>
  <c r="AD72" i="19"/>
  <c r="AI72" i="19"/>
  <c r="AH72" i="19"/>
  <c r="AG72" i="19"/>
  <c r="AB72" i="19"/>
  <c r="G25" i="56"/>
  <c r="M24" i="56"/>
  <c r="H25" i="56"/>
  <c r="K25" i="56"/>
  <c r="I24" i="56"/>
  <c r="M25" i="56"/>
  <c r="L25" i="56"/>
  <c r="L24" i="56"/>
  <c r="I25" i="56"/>
  <c r="K24" i="56"/>
  <c r="G24" i="56"/>
  <c r="J25" i="56"/>
  <c r="J24" i="56"/>
  <c r="H24" i="56"/>
  <c r="T71" i="19"/>
  <c r="Z74" i="19"/>
  <c r="H61" i="51"/>
  <c r="U61" i="51"/>
  <c r="T61" i="51"/>
  <c r="R61" i="51"/>
  <c r="S61" i="51"/>
  <c r="AA27" i="51"/>
  <c r="J130" i="44" s="1"/>
  <c r="AD61" i="50"/>
  <c r="S71" i="19"/>
  <c r="Z47" i="51"/>
  <c r="Z72" i="19"/>
  <c r="G139" i="48"/>
  <c r="K41" i="49" s="1"/>
  <c r="G131" i="48"/>
  <c r="G130" i="48"/>
  <c r="G129" i="48"/>
  <c r="G138" i="48"/>
  <c r="J41" i="49" s="1"/>
  <c r="G137" i="48"/>
  <c r="I41" i="49" s="1"/>
  <c r="G136" i="48"/>
  <c r="H41" i="49" s="1"/>
  <c r="W72" i="19"/>
  <c r="X72" i="19"/>
  <c r="AT74" i="19"/>
  <c r="J72" i="19"/>
  <c r="AD76" i="19"/>
  <c r="Y76" i="19"/>
  <c r="K76" i="19"/>
  <c r="W47" i="51"/>
  <c r="Y72" i="19"/>
  <c r="Y59" i="49"/>
  <c r="X59" i="49"/>
  <c r="F59" i="51"/>
  <c r="W47" i="50"/>
  <c r="H72" i="19"/>
  <c r="U71" i="19"/>
  <c r="W76" i="19"/>
  <c r="I76" i="19"/>
  <c r="E9" i="64"/>
  <c r="W74" i="19"/>
  <c r="N74" i="19"/>
  <c r="AN74" i="19"/>
  <c r="I72" i="19"/>
  <c r="K72" i="19"/>
  <c r="Y47" i="50"/>
  <c r="X47" i="50"/>
  <c r="N76" i="19"/>
  <c r="AB76" i="19"/>
  <c r="X76" i="19"/>
  <c r="H76" i="19"/>
  <c r="I74" i="19"/>
  <c r="X74" i="19"/>
  <c r="P74" i="19"/>
  <c r="AR74" i="19"/>
  <c r="AE76" i="19"/>
  <c r="AC76" i="19"/>
  <c r="Z76" i="19"/>
  <c r="J76" i="19"/>
  <c r="P76" i="19"/>
  <c r="X47" i="51"/>
  <c r="AJ74" i="19"/>
  <c r="AQ74" i="19"/>
  <c r="J74" i="19"/>
  <c r="Y47" i="51"/>
  <c r="H74" i="19"/>
  <c r="Y74" i="19"/>
  <c r="M74" i="19"/>
  <c r="K74" i="19"/>
  <c r="AS74" i="19"/>
  <c r="AL74" i="19"/>
  <c r="C59" i="51"/>
  <c r="E59" i="51"/>
  <c r="T51" i="51"/>
  <c r="R51" i="51"/>
  <c r="AB74" i="19"/>
  <c r="AU13" i="50"/>
  <c r="N178" i="8" s="1"/>
  <c r="T47" i="51"/>
  <c r="S47" i="51"/>
  <c r="O74" i="19"/>
  <c r="AO74" i="19"/>
  <c r="AM74" i="19"/>
  <c r="S51" i="51"/>
  <c r="AC74" i="19"/>
  <c r="AE74" i="19"/>
  <c r="AD74" i="19"/>
  <c r="R47" i="51"/>
  <c r="Q152" i="44"/>
  <c r="BB29" i="19" s="1"/>
  <c r="V13" i="50"/>
  <c r="I178" i="8" s="1"/>
  <c r="M76" i="19"/>
  <c r="O76" i="19"/>
  <c r="T74" i="19"/>
  <c r="AB61" i="50"/>
  <c r="AE61" i="50"/>
  <c r="AC61" i="50"/>
  <c r="L25" i="50"/>
  <c r="G75" i="44" s="1"/>
  <c r="AF7" i="50"/>
  <c r="K36" i="8" s="1"/>
  <c r="Q7" i="50"/>
  <c r="H36" i="8" s="1"/>
  <c r="L23" i="49"/>
  <c r="G24" i="44" s="1"/>
  <c r="V31" i="49"/>
  <c r="I24" i="48" s="1"/>
  <c r="AN77" i="19"/>
  <c r="Q177" i="44"/>
  <c r="BH29" i="51" s="1"/>
  <c r="Q151" i="44"/>
  <c r="BA29" i="19" s="1"/>
  <c r="Q168" i="44"/>
  <c r="BB29" i="50" s="1"/>
  <c r="Q167" i="44"/>
  <c r="BA29" i="50" s="1"/>
  <c r="Q160" i="44"/>
  <c r="BB29" i="49" s="1"/>
  <c r="Q176" i="44"/>
  <c r="BB29" i="51" s="1"/>
  <c r="Q159" i="44"/>
  <c r="BA29" i="49" s="1"/>
  <c r="Q175" i="44"/>
  <c r="BA29" i="51" s="1"/>
  <c r="AP31" i="49"/>
  <c r="M24" i="48" s="1"/>
  <c r="R187" i="44"/>
  <c r="AG74" i="19"/>
  <c r="AI59" i="50"/>
  <c r="AH74" i="19"/>
  <c r="AI74" i="19"/>
  <c r="AK15" i="49"/>
  <c r="L25" i="43" s="1"/>
  <c r="P187" i="44"/>
  <c r="AX77" i="19"/>
  <c r="AT77" i="19"/>
  <c r="AR77" i="19"/>
  <c r="R201" i="44"/>
  <c r="Q358" i="45"/>
  <c r="BC39" i="51" s="1"/>
  <c r="Q356" i="45"/>
  <c r="Q350" i="45"/>
  <c r="BC39" i="50" s="1"/>
  <c r="Q348" i="45"/>
  <c r="Q342" i="45"/>
  <c r="BC51" i="49" s="1"/>
  <c r="Q340" i="45"/>
  <c r="Q334" i="45"/>
  <c r="BC51" i="19" s="1"/>
  <c r="Q332" i="45"/>
  <c r="Q357" i="45"/>
  <c r="BB39" i="51" s="1"/>
  <c r="Q349" i="45"/>
  <c r="BB39" i="50" s="1"/>
  <c r="Q341" i="45"/>
  <c r="BB51" i="49" s="1"/>
  <c r="Q333" i="45"/>
  <c r="BB51" i="19" s="1"/>
  <c r="Q351" i="45"/>
  <c r="BD39" i="50" s="1"/>
  <c r="Q343" i="45"/>
  <c r="BD51" i="49" s="1"/>
  <c r="Q335" i="45"/>
  <c r="BD51" i="19" s="1"/>
  <c r="Q359" i="45"/>
  <c r="BD39" i="51" s="1"/>
  <c r="S76" i="19"/>
  <c r="R193" i="44"/>
  <c r="R76" i="19"/>
  <c r="U76" i="19"/>
  <c r="T76" i="19"/>
  <c r="R74" i="19"/>
  <c r="U74" i="19"/>
  <c r="S74" i="19"/>
  <c r="P51" i="51"/>
  <c r="AE63" i="50"/>
  <c r="AB63" i="50"/>
  <c r="AC63" i="50"/>
  <c r="AD63" i="50"/>
  <c r="G37" i="49"/>
  <c r="F96" i="48" s="1"/>
  <c r="AO77" i="19"/>
  <c r="Q25" i="50"/>
  <c r="H75" i="44" s="1"/>
  <c r="AU31" i="49"/>
  <c r="N24" i="48" s="1"/>
  <c r="F47" i="51"/>
  <c r="E47" i="51"/>
  <c r="Q154" i="44"/>
  <c r="BD29" i="19" s="1"/>
  <c r="Q162" i="44"/>
  <c r="BD29" i="49" s="1"/>
  <c r="Q170" i="44"/>
  <c r="BD29" i="50" s="1"/>
  <c r="Q178" i="44"/>
  <c r="BI29" i="51" s="1"/>
  <c r="Q153" i="44"/>
  <c r="Q161" i="44"/>
  <c r="BH29" i="49" s="1"/>
  <c r="Q169" i="44"/>
  <c r="BC29" i="50" s="1"/>
  <c r="AY77" i="19"/>
  <c r="AF31" i="49"/>
  <c r="K24" i="48" s="1"/>
  <c r="Q31" i="49"/>
  <c r="H24" i="48" s="1"/>
  <c r="AA31" i="49"/>
  <c r="J24" i="48" s="1"/>
  <c r="N51" i="50"/>
  <c r="AK31" i="49"/>
  <c r="L24" i="48" s="1"/>
  <c r="AH59" i="50"/>
  <c r="AR61" i="50"/>
  <c r="AT61" i="50"/>
  <c r="L31" i="49"/>
  <c r="G24" i="48" s="1"/>
  <c r="AA11" i="50"/>
  <c r="J125" i="8" s="1"/>
  <c r="AQ61" i="50"/>
  <c r="AG59" i="50"/>
  <c r="AJ59" i="50"/>
  <c r="O65" i="49"/>
  <c r="L7" i="50"/>
  <c r="G36" i="8" s="1"/>
  <c r="AH51" i="50"/>
  <c r="J59" i="50"/>
  <c r="D64" i="51"/>
  <c r="AL77" i="19"/>
  <c r="AV77" i="19"/>
  <c r="AW77" i="19"/>
  <c r="Q65" i="49"/>
  <c r="H379" i="45" s="1"/>
  <c r="P65" i="49"/>
  <c r="N65" i="49"/>
  <c r="AG51" i="50"/>
  <c r="AK51" i="50"/>
  <c r="L206" i="44" s="1"/>
  <c r="T53" i="50"/>
  <c r="T61" i="50"/>
  <c r="S61" i="50"/>
  <c r="H59" i="50"/>
  <c r="K59" i="50"/>
  <c r="AS61" i="50"/>
  <c r="AF23" i="49"/>
  <c r="K24" i="44" s="1"/>
  <c r="V15" i="50"/>
  <c r="I33" i="43" s="1"/>
  <c r="U61" i="50"/>
  <c r="R61" i="50"/>
  <c r="AI61" i="50"/>
  <c r="AG61" i="50"/>
  <c r="AH61" i="50"/>
  <c r="AJ61" i="50"/>
  <c r="AA27" i="50"/>
  <c r="J122" i="44" s="1"/>
  <c r="U63" i="50"/>
  <c r="AK15" i="50"/>
  <c r="L33" i="43" s="1"/>
  <c r="I59" i="50"/>
  <c r="AU7" i="50"/>
  <c r="N36" i="8" s="1"/>
  <c r="AK7" i="50"/>
  <c r="L36" i="8" s="1"/>
  <c r="AA7" i="50"/>
  <c r="J36" i="8" s="1"/>
  <c r="V7" i="50"/>
  <c r="I36" i="8" s="1"/>
  <c r="E78" i="19"/>
  <c r="W61" i="50"/>
  <c r="G33" i="49"/>
  <c r="F48" i="48" s="1"/>
  <c r="G35" i="49"/>
  <c r="F71" i="48" s="1"/>
  <c r="AJ51" i="50"/>
  <c r="AL61" i="50"/>
  <c r="R209" i="43"/>
  <c r="T63" i="50"/>
  <c r="C62" i="50"/>
  <c r="V23" i="49"/>
  <c r="I24" i="44" s="1"/>
  <c r="AP15" i="50"/>
  <c r="M33" i="43" s="1"/>
  <c r="X61" i="50"/>
  <c r="U53" i="50"/>
  <c r="Z61" i="50"/>
  <c r="AO61" i="50"/>
  <c r="AI63" i="49"/>
  <c r="AG53" i="51"/>
  <c r="AP7" i="49"/>
  <c r="M28" i="8" s="1"/>
  <c r="AH53" i="51"/>
  <c r="Y61" i="50"/>
  <c r="J61" i="50"/>
  <c r="H61" i="50"/>
  <c r="S63" i="50"/>
  <c r="R188" i="44"/>
  <c r="P188" i="44"/>
  <c r="P186" i="44"/>
  <c r="BF17" i="19"/>
  <c r="AP7" i="50"/>
  <c r="M36" i="8" s="1"/>
  <c r="V15" i="49"/>
  <c r="I25" i="43" s="1"/>
  <c r="AJ53" i="51"/>
  <c r="AI53" i="51"/>
  <c r="AM61" i="50"/>
  <c r="AN61" i="50"/>
  <c r="Q45" i="49"/>
  <c r="H99" i="45" s="1"/>
  <c r="BB17" i="19"/>
  <c r="AM77" i="19"/>
  <c r="R63" i="50"/>
  <c r="AK63" i="49"/>
  <c r="L198" i="44" s="1"/>
  <c r="R195" i="44"/>
  <c r="AG63" i="49"/>
  <c r="AH63" i="49"/>
  <c r="O51" i="50"/>
  <c r="I71" i="49"/>
  <c r="I61" i="50"/>
  <c r="K61" i="50"/>
  <c r="G41" i="49"/>
  <c r="F140" i="48" s="1"/>
  <c r="H71" i="49"/>
  <c r="J71" i="49"/>
  <c r="K71" i="49"/>
  <c r="I63" i="49"/>
  <c r="L7" i="49"/>
  <c r="G28" i="8" s="1"/>
  <c r="J59" i="51"/>
  <c r="AG51" i="51"/>
  <c r="J63" i="49"/>
  <c r="H63" i="49"/>
  <c r="K63" i="49"/>
  <c r="M61" i="50"/>
  <c r="N59" i="51"/>
  <c r="AK51" i="51"/>
  <c r="L214" i="44" s="1"/>
  <c r="R201" i="43"/>
  <c r="H59" i="51"/>
  <c r="AI51" i="51"/>
  <c r="K59" i="51"/>
  <c r="I59" i="51"/>
  <c r="N51" i="51"/>
  <c r="AL63" i="49"/>
  <c r="R53" i="50"/>
  <c r="P51" i="50"/>
  <c r="M51" i="51"/>
  <c r="AK29" i="50"/>
  <c r="L171" i="44" s="1"/>
  <c r="N61" i="50"/>
  <c r="AS77" i="19"/>
  <c r="AQ77" i="19"/>
  <c r="N75" i="49"/>
  <c r="R185" i="44"/>
  <c r="AU27" i="50"/>
  <c r="N122" i="44" s="1"/>
  <c r="AP27" i="50"/>
  <c r="M122" i="44" s="1"/>
  <c r="P196" i="44"/>
  <c r="M75" i="49"/>
  <c r="AH51" i="51"/>
  <c r="AS51" i="50"/>
  <c r="AR51" i="50"/>
  <c r="AQ51" i="50"/>
  <c r="R75" i="49"/>
  <c r="R203" i="44"/>
  <c r="E64" i="50"/>
  <c r="X51" i="51"/>
  <c r="AN63" i="49"/>
  <c r="W51" i="51"/>
  <c r="S75" i="49"/>
  <c r="U75" i="49"/>
  <c r="AP63" i="49"/>
  <c r="M198" i="44" s="1"/>
  <c r="AK29" i="49"/>
  <c r="L163" i="44" s="1"/>
  <c r="F76" i="49"/>
  <c r="C64" i="50"/>
  <c r="D64" i="50"/>
  <c r="E76" i="49"/>
  <c r="C64" i="51"/>
  <c r="F64" i="50"/>
  <c r="D76" i="49"/>
  <c r="C76" i="49"/>
  <c r="F64" i="51"/>
  <c r="E64" i="51"/>
  <c r="Y51" i="50"/>
  <c r="T75" i="49"/>
  <c r="AM63" i="49"/>
  <c r="O75" i="49"/>
  <c r="Z51" i="51"/>
  <c r="P75" i="49"/>
  <c r="R204" i="44"/>
  <c r="W51" i="50"/>
  <c r="X51" i="50"/>
  <c r="L27" i="49"/>
  <c r="G114" i="44" s="1"/>
  <c r="V33" i="50"/>
  <c r="I107" i="45" s="1"/>
  <c r="AF25" i="49"/>
  <c r="K67" i="44" s="1"/>
  <c r="AA25" i="49"/>
  <c r="J67" i="44" s="1"/>
  <c r="AP29" i="49"/>
  <c r="M163" i="44" s="1"/>
  <c r="P202" i="44"/>
  <c r="P194" i="44"/>
  <c r="AF7" i="49"/>
  <c r="K28" i="8" s="1"/>
  <c r="P59" i="51"/>
  <c r="AO73" i="49"/>
  <c r="C74" i="49"/>
  <c r="D78" i="19"/>
  <c r="BH17" i="50"/>
  <c r="R196" i="44"/>
  <c r="Q7" i="49"/>
  <c r="H28" i="8" s="1"/>
  <c r="P203" i="44"/>
  <c r="T59" i="51"/>
  <c r="M59" i="51"/>
  <c r="O59" i="51"/>
  <c r="R186" i="44"/>
  <c r="P195" i="44"/>
  <c r="R59" i="51"/>
  <c r="P61" i="50"/>
  <c r="O61" i="50"/>
  <c r="Q11" i="49"/>
  <c r="H117" i="8" s="1"/>
  <c r="S59" i="51"/>
  <c r="U59" i="51"/>
  <c r="Q279" i="45"/>
  <c r="BD37" i="51" s="1"/>
  <c r="Q277" i="45"/>
  <c r="BB37" i="51" s="1"/>
  <c r="Q271" i="45"/>
  <c r="BD37" i="50" s="1"/>
  <c r="Q269" i="45"/>
  <c r="BB37" i="50" s="1"/>
  <c r="Q263" i="45"/>
  <c r="BD49" i="49" s="1"/>
  <c r="Q261" i="45"/>
  <c r="BB49" i="49" s="1"/>
  <c r="Q255" i="45"/>
  <c r="BD49" i="19" s="1"/>
  <c r="Q253" i="45"/>
  <c r="BB49" i="19" s="1"/>
  <c r="Q278" i="45"/>
  <c r="BC37" i="51" s="1"/>
  <c r="Q276" i="45"/>
  <c r="Q270" i="45"/>
  <c r="BC37" i="50" s="1"/>
  <c r="Q268" i="45"/>
  <c r="Q262" i="45"/>
  <c r="BC49" i="49" s="1"/>
  <c r="Q260" i="45"/>
  <c r="Q254" i="45"/>
  <c r="BC49" i="19" s="1"/>
  <c r="Q252" i="45"/>
  <c r="R194" i="44"/>
  <c r="R202" i="44"/>
  <c r="E51" i="50"/>
  <c r="E63" i="49"/>
  <c r="P193" i="43"/>
  <c r="P195" i="43"/>
  <c r="V13" i="49"/>
  <c r="I170" i="8" s="1"/>
  <c r="V7" i="49"/>
  <c r="I28" i="8" s="1"/>
  <c r="F78" i="19"/>
  <c r="S73" i="49"/>
  <c r="AU7" i="49"/>
  <c r="N28" i="8" s="1"/>
  <c r="P204" i="44"/>
  <c r="AG71" i="49"/>
  <c r="P192" i="43"/>
  <c r="P194" i="43"/>
  <c r="AA11" i="49"/>
  <c r="J117" i="8" s="1"/>
  <c r="E74" i="49"/>
  <c r="D62" i="50"/>
  <c r="F74" i="49"/>
  <c r="E62" i="50"/>
  <c r="F62" i="50"/>
  <c r="D74" i="49"/>
  <c r="AA7" i="49"/>
  <c r="J28" i="8" s="1"/>
  <c r="AA7" i="19"/>
  <c r="J20" i="8" s="1"/>
  <c r="AC73" i="49"/>
  <c r="AH71" i="49"/>
  <c r="AI71" i="49"/>
  <c r="AJ71" i="49"/>
  <c r="R73" i="49"/>
  <c r="U73" i="49"/>
  <c r="T73" i="49"/>
  <c r="AK7" i="49"/>
  <c r="L28" i="8" s="1"/>
  <c r="P200" i="43"/>
  <c r="P208" i="43"/>
  <c r="AB71" i="49"/>
  <c r="P202" i="43"/>
  <c r="P210" i="43"/>
  <c r="K73" i="49"/>
  <c r="BC33" i="51"/>
  <c r="BC45" i="19"/>
  <c r="BD33" i="51"/>
  <c r="BB33" i="51"/>
  <c r="BD33" i="50"/>
  <c r="BD45" i="49"/>
  <c r="BD45" i="19"/>
  <c r="BB45" i="19"/>
  <c r="P203" i="43"/>
  <c r="Q129" i="44"/>
  <c r="Q127" i="44"/>
  <c r="Q121" i="44"/>
  <c r="Q119" i="44"/>
  <c r="Q113" i="44"/>
  <c r="Q111" i="44"/>
  <c r="Q105" i="44"/>
  <c r="Q103" i="44"/>
  <c r="Q128" i="44"/>
  <c r="Q126" i="44"/>
  <c r="Q120" i="44"/>
  <c r="Q118" i="44"/>
  <c r="Q112" i="44"/>
  <c r="Q110" i="44"/>
  <c r="Q104" i="44"/>
  <c r="Q102" i="44"/>
  <c r="AN73" i="49"/>
  <c r="AM73" i="49"/>
  <c r="Q81" i="44"/>
  <c r="Q79" i="44"/>
  <c r="Q73" i="44"/>
  <c r="Q71" i="44"/>
  <c r="Q65" i="44"/>
  <c r="Q63" i="44"/>
  <c r="Q57" i="44"/>
  <c r="Q55" i="44"/>
  <c r="BA25" i="19" s="1"/>
  <c r="Q82" i="44"/>
  <c r="Q80" i="44"/>
  <c r="Q74" i="44"/>
  <c r="Q72" i="44"/>
  <c r="Q66" i="44"/>
  <c r="Q64" i="44"/>
  <c r="Q58" i="44"/>
  <c r="Q56" i="44"/>
  <c r="P211" i="43"/>
  <c r="AL73" i="49"/>
  <c r="AS73" i="49"/>
  <c r="B47" i="19"/>
  <c r="B47" i="49"/>
  <c r="B35" i="51"/>
  <c r="B35" i="50"/>
  <c r="B39" i="51"/>
  <c r="B51" i="19"/>
  <c r="B51" i="49"/>
  <c r="B39" i="50"/>
  <c r="C66" i="51"/>
  <c r="C66" i="50"/>
  <c r="C78" i="49"/>
  <c r="AC71" i="49"/>
  <c r="AD71" i="49"/>
  <c r="AE71" i="49"/>
  <c r="Z73" i="49"/>
  <c r="AB73" i="49"/>
  <c r="AD73" i="49"/>
  <c r="I73" i="49"/>
  <c r="Y73" i="49"/>
  <c r="AE73" i="49"/>
  <c r="AT73" i="49"/>
  <c r="AQ73" i="49"/>
  <c r="AR73" i="49"/>
  <c r="J73" i="49"/>
  <c r="H73" i="49"/>
  <c r="M73" i="49"/>
  <c r="N73" i="49"/>
  <c r="P73" i="49"/>
  <c r="O73" i="49"/>
  <c r="AI73" i="49"/>
  <c r="W73" i="49"/>
  <c r="X73" i="49"/>
  <c r="AG73" i="49"/>
  <c r="AH73" i="49"/>
  <c r="AJ73" i="49"/>
  <c r="V5" i="49"/>
  <c r="I45" i="47" s="1"/>
  <c r="AP5" i="49"/>
  <c r="M45" i="47" s="1"/>
  <c r="AU5" i="49"/>
  <c r="N45" i="47" s="1"/>
  <c r="L5" i="49"/>
  <c r="G45" i="47" s="1"/>
  <c r="AA5" i="49"/>
  <c r="J45" i="47" s="1"/>
  <c r="AF5" i="49"/>
  <c r="K45" i="47" s="1"/>
  <c r="AK5" i="49"/>
  <c r="L45" i="47" s="1"/>
  <c r="B19" i="51"/>
  <c r="B19" i="19"/>
  <c r="B19" i="50"/>
  <c r="B19" i="49"/>
  <c r="B15" i="51"/>
  <c r="B15" i="19"/>
  <c r="B15" i="50"/>
  <c r="B15" i="49"/>
  <c r="B37" i="19"/>
  <c r="B37" i="49"/>
  <c r="B35" i="19"/>
  <c r="B35" i="49"/>
  <c r="B39" i="19"/>
  <c r="B39" i="49"/>
  <c r="B31" i="19"/>
  <c r="B31" i="49"/>
  <c r="B33" i="19"/>
  <c r="B33" i="49"/>
  <c r="B29" i="51"/>
  <c r="B29" i="19"/>
  <c r="B29" i="49"/>
  <c r="B29" i="50"/>
  <c r="B25" i="51"/>
  <c r="B25" i="19"/>
  <c r="B25" i="49"/>
  <c r="B25" i="50"/>
  <c r="B23" i="51"/>
  <c r="B23" i="49"/>
  <c r="B23" i="19"/>
  <c r="B23" i="50"/>
  <c r="P201" i="43"/>
  <c r="P209" i="43"/>
  <c r="AU13" i="49"/>
  <c r="N170" i="8" s="1"/>
  <c r="Q185" i="43"/>
  <c r="Q184" i="43"/>
  <c r="Q218" i="43" s="1"/>
  <c r="Q183" i="43"/>
  <c r="Q217" i="43" s="1"/>
  <c r="Q182" i="43"/>
  <c r="Q216" i="43" s="1"/>
  <c r="Q177" i="43"/>
  <c r="Q176" i="43"/>
  <c r="Q175" i="43"/>
  <c r="Q174" i="43"/>
  <c r="Q169" i="43"/>
  <c r="Q168" i="43"/>
  <c r="Q167" i="43"/>
  <c r="Q166" i="43"/>
  <c r="Q161" i="43"/>
  <c r="Q160" i="43"/>
  <c r="Q159" i="43"/>
  <c r="Q158" i="43"/>
  <c r="D66" i="51"/>
  <c r="E66" i="51"/>
  <c r="F66" i="51"/>
  <c r="D66" i="50"/>
  <c r="E66" i="50"/>
  <c r="F66" i="50"/>
  <c r="D78" i="49"/>
  <c r="E78" i="49"/>
  <c r="F78" i="49"/>
  <c r="AA47" i="50"/>
  <c r="J213" i="8" s="1"/>
  <c r="AA59" i="49"/>
  <c r="J205" i="8" s="1"/>
  <c r="F51" i="51"/>
  <c r="G51" i="51"/>
  <c r="F214" i="44" s="1"/>
  <c r="C51" i="51"/>
  <c r="V49" i="51"/>
  <c r="I221" i="43" s="1"/>
  <c r="V51" i="51"/>
  <c r="I214" i="44" s="1"/>
  <c r="Q51" i="51"/>
  <c r="H214" i="44" s="1"/>
  <c r="Q51" i="50"/>
  <c r="H206" i="44" s="1"/>
  <c r="F51" i="50"/>
  <c r="G51" i="50"/>
  <c r="F206" i="44" s="1"/>
  <c r="C51" i="50"/>
  <c r="AA51" i="51"/>
  <c r="J214" i="44" s="1"/>
  <c r="AA53" i="51"/>
  <c r="J395" i="45" s="1"/>
  <c r="V51" i="50"/>
  <c r="I206" i="44" s="1"/>
  <c r="V49" i="50"/>
  <c r="I213" i="43" s="1"/>
  <c r="V53" i="50"/>
  <c r="I387" i="45" s="1"/>
  <c r="AU51" i="50"/>
  <c r="N206" i="44" s="1"/>
  <c r="AU49" i="50"/>
  <c r="N213" i="43" s="1"/>
  <c r="AU53" i="50"/>
  <c r="N387" i="45" s="1"/>
  <c r="V47" i="50"/>
  <c r="I213" i="8" s="1"/>
  <c r="V59" i="49"/>
  <c r="I205" i="8" s="1"/>
  <c r="D47" i="51"/>
  <c r="AA51" i="50"/>
  <c r="J206" i="44" s="1"/>
  <c r="AA49" i="50"/>
  <c r="J213" i="43" s="1"/>
  <c r="Q63" i="49"/>
  <c r="H198" i="44" s="1"/>
  <c r="C63" i="49"/>
  <c r="G63" i="49"/>
  <c r="F198" i="44" s="1"/>
  <c r="D63" i="49"/>
  <c r="AA63" i="49"/>
  <c r="J198" i="44" s="1"/>
  <c r="AA61" i="49"/>
  <c r="J205" i="43" s="1"/>
  <c r="AA47" i="51"/>
  <c r="J221" i="8" s="1"/>
  <c r="AU47" i="51"/>
  <c r="N221" i="8" s="1"/>
  <c r="AP47" i="51"/>
  <c r="M221" i="8" s="1"/>
  <c r="AK47" i="51"/>
  <c r="L221" i="8" s="1"/>
  <c r="AF47" i="51"/>
  <c r="K221" i="8" s="1"/>
  <c r="Q47" i="51"/>
  <c r="H221" i="8" s="1"/>
  <c r="L47" i="51"/>
  <c r="G221" i="8" s="1"/>
  <c r="C47" i="51"/>
  <c r="G47" i="51"/>
  <c r="F221" i="8" s="1"/>
  <c r="AK47" i="50"/>
  <c r="L213" i="8" s="1"/>
  <c r="AF47" i="50"/>
  <c r="K213" i="8" s="1"/>
  <c r="L47" i="50"/>
  <c r="G213" i="8" s="1"/>
  <c r="AK59" i="49"/>
  <c r="L205" i="8" s="1"/>
  <c r="AF59" i="49"/>
  <c r="K205" i="8" s="1"/>
  <c r="L59" i="49"/>
  <c r="G205" i="8" s="1"/>
  <c r="V47" i="51"/>
  <c r="I221" i="8" s="1"/>
  <c r="AA59" i="19"/>
  <c r="J197" i="8" s="1"/>
  <c r="C78" i="19"/>
  <c r="H77" i="19"/>
  <c r="K77" i="19"/>
  <c r="J77" i="19"/>
  <c r="I77" i="19"/>
  <c r="P77" i="19"/>
  <c r="O77" i="19"/>
  <c r="N77" i="19"/>
  <c r="M77" i="19"/>
  <c r="U77" i="19"/>
  <c r="T77" i="19"/>
  <c r="S77" i="19"/>
  <c r="R77" i="19"/>
  <c r="Z77" i="19"/>
  <c r="Y77" i="19"/>
  <c r="X77" i="19"/>
  <c r="W77" i="19"/>
  <c r="AE77" i="19"/>
  <c r="AD77" i="19"/>
  <c r="AC77" i="19"/>
  <c r="AB77" i="19"/>
  <c r="AJ77" i="19"/>
  <c r="AI77" i="19"/>
  <c r="AH77" i="19"/>
  <c r="AG77" i="19"/>
  <c r="Q199" i="45"/>
  <c r="Q198" i="45"/>
  <c r="Q392" i="45" s="1"/>
  <c r="Q197" i="45"/>
  <c r="Q391" i="45" s="1"/>
  <c r="Q196" i="45"/>
  <c r="Q390" i="45" s="1"/>
  <c r="Q191" i="45"/>
  <c r="Q190" i="45"/>
  <c r="Q189" i="45"/>
  <c r="Q188" i="45"/>
  <c r="Q183" i="45"/>
  <c r="Q182" i="45"/>
  <c r="Q181" i="45"/>
  <c r="Q180" i="45"/>
  <c r="Q175" i="45"/>
  <c r="Q174" i="45"/>
  <c r="Q173" i="45"/>
  <c r="Q172" i="45"/>
  <c r="AZ75" i="19"/>
  <c r="AZ62" i="19" s="1"/>
  <c r="O189" i="44" s="1"/>
  <c r="AK75" i="19"/>
  <c r="AK62" i="19" s="1"/>
  <c r="L189" i="44" s="1"/>
  <c r="AZ73" i="19"/>
  <c r="AZ60" i="19" s="1"/>
  <c r="AZ71" i="19"/>
  <c r="AZ58" i="19" s="1"/>
  <c r="O196" i="8" s="1"/>
  <c r="Q117" i="48"/>
  <c r="Q116" i="48"/>
  <c r="Q115" i="48"/>
  <c r="Q114" i="48"/>
  <c r="Q109" i="48"/>
  <c r="Q108" i="48"/>
  <c r="Q107" i="48"/>
  <c r="Q106" i="48"/>
  <c r="Q70" i="48"/>
  <c r="Q69" i="48"/>
  <c r="Q68" i="48"/>
  <c r="Q67" i="48"/>
  <c r="Q62" i="48"/>
  <c r="Q61" i="48"/>
  <c r="Q60" i="48"/>
  <c r="Q59" i="48"/>
  <c r="Q23" i="48"/>
  <c r="Q22" i="48"/>
  <c r="Q21" i="48"/>
  <c r="Q20" i="48"/>
  <c r="Q15" i="48"/>
  <c r="Q14" i="48"/>
  <c r="Q13" i="48"/>
  <c r="Q12" i="48"/>
  <c r="BA31" i="19" s="1"/>
  <c r="P201" i="44"/>
  <c r="P193" i="44"/>
  <c r="P185" i="44"/>
  <c r="Q31" i="44"/>
  <c r="Q30" i="44"/>
  <c r="Q29" i="44"/>
  <c r="Q28" i="44"/>
  <c r="Q23" i="44"/>
  <c r="Q22" i="44"/>
  <c r="Q21" i="44"/>
  <c r="Q20" i="44"/>
  <c r="Q15" i="44"/>
  <c r="Q14" i="44"/>
  <c r="Q13" i="44"/>
  <c r="Q12" i="44"/>
  <c r="Q80" i="46"/>
  <c r="Q79" i="46"/>
  <c r="Q78" i="46"/>
  <c r="Q77" i="46"/>
  <c r="Q72" i="46"/>
  <c r="Q71" i="46"/>
  <c r="Q70" i="46"/>
  <c r="Q69" i="46"/>
  <c r="Q64" i="46"/>
  <c r="E5" i="57" s="1"/>
  <c r="O5" i="57" s="1"/>
  <c r="Q63" i="46"/>
  <c r="D5" i="57" s="1"/>
  <c r="N5" i="57" s="1"/>
  <c r="Q62" i="46"/>
  <c r="C5" i="57" s="1"/>
  <c r="M5" i="57" s="1"/>
  <c r="Q61" i="46"/>
  <c r="B5" i="57" s="1"/>
  <c r="L5" i="57" s="1"/>
  <c r="Q56" i="46"/>
  <c r="Q55" i="46"/>
  <c r="Q54" i="46"/>
  <c r="Q53" i="46"/>
  <c r="Q185" i="8"/>
  <c r="Q219" i="8" s="1"/>
  <c r="Q182" i="8"/>
  <c r="Q216" i="8" s="1"/>
  <c r="Q177" i="8"/>
  <c r="Q174" i="8"/>
  <c r="Q169" i="8"/>
  <c r="Q166" i="8"/>
  <c r="Q161" i="8"/>
  <c r="Q160" i="8"/>
  <c r="Q159" i="8"/>
  <c r="Q158" i="8"/>
  <c r="Q167" i="8"/>
  <c r="Q168" i="8"/>
  <c r="Q175" i="8"/>
  <c r="Q176" i="8"/>
  <c r="Q183" i="8"/>
  <c r="Q217" i="8" s="1"/>
  <c r="Q184" i="8"/>
  <c r="Q218" i="8" s="1"/>
  <c r="Q121" i="8"/>
  <c r="Q113" i="8"/>
  <c r="Q108" i="8"/>
  <c r="Q107" i="8"/>
  <c r="Q106" i="8"/>
  <c r="Q105" i="8"/>
  <c r="Q114" i="8"/>
  <c r="Q115" i="8"/>
  <c r="Q116" i="8"/>
  <c r="Q122" i="8"/>
  <c r="Q123" i="8"/>
  <c r="Q124" i="8"/>
  <c r="T63" i="51" l="1"/>
  <c r="I83" i="44"/>
  <c r="Q393" i="45"/>
  <c r="BD64" i="19"/>
  <c r="Z77" i="49"/>
  <c r="J99" i="45"/>
  <c r="AQ77" i="49"/>
  <c r="N99" i="45"/>
  <c r="S77" i="49"/>
  <c r="I99" i="45"/>
  <c r="AE77" i="49"/>
  <c r="K99" i="45"/>
  <c r="K77" i="49"/>
  <c r="G99" i="45"/>
  <c r="W65" i="50"/>
  <c r="J107" i="45"/>
  <c r="J63" i="51"/>
  <c r="G179" i="44"/>
  <c r="P63" i="51"/>
  <c r="H179" i="44"/>
  <c r="Q209" i="44"/>
  <c r="I61" i="51"/>
  <c r="J61" i="51"/>
  <c r="Z59" i="51"/>
  <c r="J186" i="8"/>
  <c r="G65" i="51"/>
  <c r="G52" i="51" s="1"/>
  <c r="F394" i="45" s="1"/>
  <c r="S65" i="51"/>
  <c r="I115" i="45"/>
  <c r="AS59" i="51"/>
  <c r="AQ59" i="51"/>
  <c r="AJ61" i="51"/>
  <c r="AH61" i="51"/>
  <c r="AG61" i="51"/>
  <c r="AY62" i="51"/>
  <c r="AE60" i="51"/>
  <c r="AJ60" i="51"/>
  <c r="AI65" i="50"/>
  <c r="L192" i="45"/>
  <c r="AT59" i="51"/>
  <c r="AR59" i="51"/>
  <c r="AW62" i="51"/>
  <c r="AV62" i="51"/>
  <c r="AX62" i="51"/>
  <c r="AR49" i="51"/>
  <c r="AU49" i="51"/>
  <c r="N221" i="43" s="1"/>
  <c r="AT49" i="51"/>
  <c r="AQ49" i="51"/>
  <c r="AS49" i="51"/>
  <c r="AT61" i="51"/>
  <c r="AQ61" i="51"/>
  <c r="AS61" i="51"/>
  <c r="AR61" i="51"/>
  <c r="AN61" i="51"/>
  <c r="AO61" i="51"/>
  <c r="AL61" i="51"/>
  <c r="AM61" i="51"/>
  <c r="AP49" i="51"/>
  <c r="M221" i="43" s="1"/>
  <c r="AM49" i="51"/>
  <c r="AO49" i="51"/>
  <c r="AN49" i="51"/>
  <c r="AL49" i="51"/>
  <c r="AI49" i="51"/>
  <c r="AK49" i="51"/>
  <c r="L221" i="43" s="1"/>
  <c r="AJ49" i="51"/>
  <c r="AH49" i="51"/>
  <c r="AG49" i="51"/>
  <c r="AB61" i="51"/>
  <c r="AC61" i="51"/>
  <c r="AE61" i="51"/>
  <c r="AD61" i="51"/>
  <c r="AF49" i="51"/>
  <c r="K221" i="43" s="1"/>
  <c r="AC49" i="51"/>
  <c r="AB49" i="51"/>
  <c r="AE49" i="51"/>
  <c r="AD49" i="51"/>
  <c r="W61" i="51"/>
  <c r="Y61" i="51"/>
  <c r="X61" i="51"/>
  <c r="Z61" i="51"/>
  <c r="Z49" i="51"/>
  <c r="X49" i="51"/>
  <c r="W49" i="51"/>
  <c r="Y49" i="51"/>
  <c r="R49" i="51"/>
  <c r="U49" i="51"/>
  <c r="T49" i="51"/>
  <c r="S49" i="51"/>
  <c r="O61" i="51"/>
  <c r="M61" i="51"/>
  <c r="N61" i="51"/>
  <c r="P61" i="51"/>
  <c r="O49" i="51"/>
  <c r="N49" i="51"/>
  <c r="M49" i="51"/>
  <c r="P49" i="51"/>
  <c r="I49" i="51"/>
  <c r="K49" i="51"/>
  <c r="J49" i="51"/>
  <c r="L49" i="51"/>
  <c r="G221" i="43" s="1"/>
  <c r="H49" i="51"/>
  <c r="K61" i="51"/>
  <c r="F18" i="51"/>
  <c r="G17" i="51"/>
  <c r="F88" i="43" s="1"/>
  <c r="C18" i="51"/>
  <c r="G18" i="51"/>
  <c r="F89" i="43" s="1"/>
  <c r="F48" i="51"/>
  <c r="D18" i="51"/>
  <c r="E18" i="51"/>
  <c r="AH63" i="51"/>
  <c r="AR65" i="51"/>
  <c r="X65" i="51"/>
  <c r="Y65" i="51"/>
  <c r="AT65" i="51"/>
  <c r="Z65" i="51"/>
  <c r="W65" i="51"/>
  <c r="AS65" i="51"/>
  <c r="AQ65" i="51"/>
  <c r="AN59" i="51"/>
  <c r="Q212" i="44"/>
  <c r="Q211" i="44"/>
  <c r="Q210" i="44"/>
  <c r="AW60" i="51"/>
  <c r="AY60" i="51"/>
  <c r="AV60" i="51"/>
  <c r="AZ59" i="51" s="1"/>
  <c r="AZ46" i="51" s="1"/>
  <c r="O220" i="8" s="1"/>
  <c r="AO59" i="51"/>
  <c r="AL59" i="51"/>
  <c r="AM59" i="51"/>
  <c r="AQ63" i="51"/>
  <c r="AX66" i="51"/>
  <c r="AV66" i="51"/>
  <c r="AX63" i="51"/>
  <c r="AY63" i="51"/>
  <c r="AV63" i="51"/>
  <c r="AW63" i="51"/>
  <c r="AT75" i="49"/>
  <c r="AY63" i="50"/>
  <c r="AW63" i="50"/>
  <c r="AX63" i="50"/>
  <c r="AX66" i="50"/>
  <c r="AV63" i="50"/>
  <c r="AV66" i="50"/>
  <c r="AW66" i="50"/>
  <c r="AY66" i="50"/>
  <c r="AQ75" i="49"/>
  <c r="AR75" i="49"/>
  <c r="AS75" i="49"/>
  <c r="AW75" i="49"/>
  <c r="AV75" i="49"/>
  <c r="AY75" i="49"/>
  <c r="AX78" i="49"/>
  <c r="AX75" i="49"/>
  <c r="AV78" i="49"/>
  <c r="AW78" i="49"/>
  <c r="AY78" i="49"/>
  <c r="G65" i="50"/>
  <c r="G77" i="49"/>
  <c r="G64" i="49" s="1"/>
  <c r="F378" i="45" s="1"/>
  <c r="M77" i="8"/>
  <c r="M69" i="8"/>
  <c r="M61" i="8"/>
  <c r="M60" i="8"/>
  <c r="M59" i="8"/>
  <c r="M58" i="8"/>
  <c r="M66" i="8"/>
  <c r="M68" i="8"/>
  <c r="M67" i="8"/>
  <c r="M74" i="8"/>
  <c r="M76" i="8"/>
  <c r="M75" i="8"/>
  <c r="N74" i="8"/>
  <c r="N66" i="8"/>
  <c r="N61" i="8"/>
  <c r="N60" i="8"/>
  <c r="N59" i="8"/>
  <c r="N58" i="8"/>
  <c r="N77" i="8"/>
  <c r="N76" i="8"/>
  <c r="N69" i="8"/>
  <c r="N68" i="8"/>
  <c r="N67" i="8"/>
  <c r="N75" i="8"/>
  <c r="F77" i="8"/>
  <c r="F74" i="8"/>
  <c r="F69" i="8"/>
  <c r="F66" i="8"/>
  <c r="F61" i="8"/>
  <c r="F60" i="8"/>
  <c r="F59" i="8"/>
  <c r="F58" i="8"/>
  <c r="F67" i="8"/>
  <c r="F75" i="8"/>
  <c r="F76" i="8"/>
  <c r="F68" i="8"/>
  <c r="AI65" i="51"/>
  <c r="AG65" i="51"/>
  <c r="AH65" i="51"/>
  <c r="AJ65" i="51"/>
  <c r="AN65" i="51"/>
  <c r="AL65" i="51"/>
  <c r="AM65" i="51"/>
  <c r="AO65" i="51"/>
  <c r="AU75" i="19"/>
  <c r="AU62" i="19" s="1"/>
  <c r="N189" i="44" s="1"/>
  <c r="AP75" i="19"/>
  <c r="AP62" i="19" s="1"/>
  <c r="M189" i="44" s="1"/>
  <c r="J27" i="56"/>
  <c r="AF71" i="19"/>
  <c r="AF58" i="19" s="1"/>
  <c r="K196" i="8" s="1"/>
  <c r="P65" i="51"/>
  <c r="O65" i="51"/>
  <c r="AG60" i="51"/>
  <c r="AI60" i="51"/>
  <c r="AH60" i="51"/>
  <c r="AD66" i="51"/>
  <c r="AB66" i="51"/>
  <c r="AE66" i="51"/>
  <c r="AC66" i="51"/>
  <c r="AE60" i="50"/>
  <c r="AB60" i="51"/>
  <c r="AC60" i="51"/>
  <c r="AB60" i="50"/>
  <c r="AD60" i="51"/>
  <c r="AC60" i="50"/>
  <c r="AD60" i="50"/>
  <c r="AG63" i="51"/>
  <c r="AB65" i="50"/>
  <c r="AE65" i="50"/>
  <c r="AD63" i="51"/>
  <c r="AJ63" i="51"/>
  <c r="AI63" i="51"/>
  <c r="AC65" i="50"/>
  <c r="AD65" i="50"/>
  <c r="AB63" i="51"/>
  <c r="AE63" i="51"/>
  <c r="AC63" i="51"/>
  <c r="N65" i="51"/>
  <c r="M65" i="51"/>
  <c r="Q367" i="45"/>
  <c r="Q368" i="45"/>
  <c r="H65" i="51"/>
  <c r="J65" i="51"/>
  <c r="K65" i="51"/>
  <c r="I65" i="51"/>
  <c r="AM63" i="51"/>
  <c r="M63" i="51"/>
  <c r="X65" i="50"/>
  <c r="Z65" i="50"/>
  <c r="O63" i="51"/>
  <c r="N63" i="51"/>
  <c r="AT63" i="51"/>
  <c r="R65" i="51"/>
  <c r="U65" i="51"/>
  <c r="T65" i="51"/>
  <c r="Y65" i="50"/>
  <c r="AL63" i="51"/>
  <c r="AS63" i="51"/>
  <c r="AO63" i="51"/>
  <c r="AN63" i="51"/>
  <c r="AR63" i="51"/>
  <c r="AC77" i="49"/>
  <c r="AR65" i="50"/>
  <c r="I77" i="49"/>
  <c r="H77" i="49"/>
  <c r="J77" i="49"/>
  <c r="AQ65" i="50"/>
  <c r="R77" i="49"/>
  <c r="AT65" i="50"/>
  <c r="AB77" i="49"/>
  <c r="AD77" i="49"/>
  <c r="N65" i="50"/>
  <c r="O65" i="50"/>
  <c r="K63" i="51"/>
  <c r="AS77" i="49"/>
  <c r="K65" i="50"/>
  <c r="H63" i="51"/>
  <c r="AT77" i="49"/>
  <c r="H65" i="50"/>
  <c r="T77" i="49"/>
  <c r="AS65" i="50"/>
  <c r="P65" i="50"/>
  <c r="M65" i="50"/>
  <c r="I63" i="51"/>
  <c r="AR77" i="49"/>
  <c r="I65" i="50"/>
  <c r="J65" i="50"/>
  <c r="Y59" i="51"/>
  <c r="U77" i="49"/>
  <c r="X59" i="51"/>
  <c r="U63" i="51"/>
  <c r="S63" i="51"/>
  <c r="R63" i="51"/>
  <c r="W59" i="51"/>
  <c r="Q366" i="45"/>
  <c r="Q369" i="45"/>
  <c r="W77" i="49"/>
  <c r="X77" i="49"/>
  <c r="Y77" i="49"/>
  <c r="Q377" i="45"/>
  <c r="Q385" i="45"/>
  <c r="AO77" i="49"/>
  <c r="AM77" i="49"/>
  <c r="AL77" i="49"/>
  <c r="AN77" i="49"/>
  <c r="AG65" i="50"/>
  <c r="AH65" i="50"/>
  <c r="AJ65" i="50"/>
  <c r="Q374" i="45"/>
  <c r="Q382" i="45"/>
  <c r="AG77" i="49"/>
  <c r="AJ77" i="49"/>
  <c r="AM65" i="50"/>
  <c r="AL65" i="50"/>
  <c r="AH77" i="49"/>
  <c r="AI77" i="49"/>
  <c r="AN65" i="50"/>
  <c r="AO65" i="50"/>
  <c r="BC33" i="50"/>
  <c r="Q384" i="45"/>
  <c r="BB33" i="50"/>
  <c r="Q383" i="45"/>
  <c r="BC45" i="49"/>
  <c r="Q376" i="45"/>
  <c r="BB45" i="49"/>
  <c r="Q375" i="45"/>
  <c r="AK71" i="19"/>
  <c r="AK58" i="19" s="1"/>
  <c r="L196" i="8" s="1"/>
  <c r="K27" i="56"/>
  <c r="H27" i="56"/>
  <c r="I27" i="56"/>
  <c r="Q73" i="19"/>
  <c r="Q60" i="19" s="1"/>
  <c r="H196" i="43" s="1"/>
  <c r="L73" i="19"/>
  <c r="L60" i="19" s="1"/>
  <c r="G196" i="43" s="1"/>
  <c r="U62" i="51"/>
  <c r="R62" i="51"/>
  <c r="T62" i="51"/>
  <c r="S62" i="51"/>
  <c r="Y63" i="51"/>
  <c r="W63" i="51"/>
  <c r="X63" i="51"/>
  <c r="Z63" i="51"/>
  <c r="T72" i="19"/>
  <c r="I42" i="49"/>
  <c r="H42" i="49"/>
  <c r="L42" i="49"/>
  <c r="G141" i="48" s="1"/>
  <c r="J41" i="19"/>
  <c r="J42" i="49"/>
  <c r="I41" i="19"/>
  <c r="K41" i="19"/>
  <c r="K42" i="49"/>
  <c r="L71" i="19"/>
  <c r="L58" i="19" s="1"/>
  <c r="G196" i="8" s="1"/>
  <c r="F60" i="51"/>
  <c r="V75" i="19"/>
  <c r="V62" i="19" s="1"/>
  <c r="I189" i="44" s="1"/>
  <c r="U72" i="19"/>
  <c r="S72" i="19"/>
  <c r="R72" i="19"/>
  <c r="L75" i="19"/>
  <c r="L62" i="19" s="1"/>
  <c r="G189" i="44" s="1"/>
  <c r="AF75" i="19"/>
  <c r="AF62" i="19" s="1"/>
  <c r="K189" i="44" s="1"/>
  <c r="AA75" i="19"/>
  <c r="AA62" i="19" s="1"/>
  <c r="J189" i="44" s="1"/>
  <c r="AP73" i="19"/>
  <c r="AP60" i="19" s="1"/>
  <c r="M196" i="43" s="1"/>
  <c r="AU73" i="19"/>
  <c r="AU60" i="19" s="1"/>
  <c r="N196" i="43" s="1"/>
  <c r="Q75" i="19"/>
  <c r="Q62" i="19" s="1"/>
  <c r="H189" i="44" s="1"/>
  <c r="AA73" i="19"/>
  <c r="AA60" i="19" s="1"/>
  <c r="J196" i="43" s="1"/>
  <c r="C60" i="51"/>
  <c r="D60" i="51"/>
  <c r="AA71" i="19"/>
  <c r="AA58" i="19" s="1"/>
  <c r="J196" i="8" s="1"/>
  <c r="E60" i="51"/>
  <c r="AF73" i="19"/>
  <c r="AF60" i="19" s="1"/>
  <c r="K196" i="43" s="1"/>
  <c r="U59" i="50"/>
  <c r="S59" i="50"/>
  <c r="BG29" i="19"/>
  <c r="AK73" i="19"/>
  <c r="AK60" i="19" s="1"/>
  <c r="L196" i="43" s="1"/>
  <c r="T59" i="50"/>
  <c r="R59" i="50"/>
  <c r="AD62" i="50"/>
  <c r="AE62" i="50"/>
  <c r="AB62" i="50"/>
  <c r="AC62" i="50"/>
  <c r="H63" i="50"/>
  <c r="K63" i="50"/>
  <c r="J63" i="50"/>
  <c r="I63" i="50"/>
  <c r="BG29" i="50"/>
  <c r="BG29" i="51"/>
  <c r="P5" i="57"/>
  <c r="BC29" i="51"/>
  <c r="BF29" i="19"/>
  <c r="AH63" i="50"/>
  <c r="T71" i="49"/>
  <c r="W63" i="50"/>
  <c r="BF29" i="51"/>
  <c r="BF29" i="50"/>
  <c r="BF29" i="49"/>
  <c r="BG29" i="49"/>
  <c r="Y63" i="50"/>
  <c r="V73" i="19"/>
  <c r="V60" i="19" s="1"/>
  <c r="I196" i="43" s="1"/>
  <c r="BI29" i="19"/>
  <c r="AN78" i="19"/>
  <c r="BB30" i="50"/>
  <c r="F5" i="57"/>
  <c r="G77" i="19"/>
  <c r="G64" i="19" s="1"/>
  <c r="F370" i="45" s="1"/>
  <c r="BC29" i="49"/>
  <c r="BD30" i="49" s="1"/>
  <c r="BA51" i="19"/>
  <c r="BA51" i="49"/>
  <c r="BE52" i="49" s="1"/>
  <c r="BA39" i="50"/>
  <c r="BA39" i="51"/>
  <c r="B50" i="50"/>
  <c r="N63" i="50"/>
  <c r="M63" i="50"/>
  <c r="AC64" i="50"/>
  <c r="O63" i="50"/>
  <c r="AD64" i="50"/>
  <c r="AE64" i="50"/>
  <c r="AB64" i="50"/>
  <c r="BC30" i="50"/>
  <c r="P63" i="50"/>
  <c r="BA30" i="50"/>
  <c r="BD30" i="50"/>
  <c r="Y59" i="50"/>
  <c r="BI29" i="49"/>
  <c r="BI29" i="50"/>
  <c r="BH29" i="50"/>
  <c r="BD29" i="51"/>
  <c r="AX78" i="19"/>
  <c r="BC29" i="19"/>
  <c r="BE30" i="19" s="1"/>
  <c r="BH29" i="19"/>
  <c r="AI60" i="50"/>
  <c r="AH60" i="50"/>
  <c r="X59" i="50"/>
  <c r="AS62" i="50"/>
  <c r="AG60" i="50"/>
  <c r="AJ60" i="50"/>
  <c r="Z59" i="50"/>
  <c r="W59" i="50"/>
  <c r="AQ62" i="50"/>
  <c r="AV78" i="19"/>
  <c r="AW78" i="19"/>
  <c r="AY78" i="19"/>
  <c r="AR62" i="50"/>
  <c r="K60" i="50"/>
  <c r="AT62" i="50"/>
  <c r="I60" i="50"/>
  <c r="U62" i="50"/>
  <c r="X63" i="50"/>
  <c r="AJ62" i="50"/>
  <c r="T62" i="50"/>
  <c r="AI62" i="50"/>
  <c r="R62" i="50"/>
  <c r="S62" i="50"/>
  <c r="AH62" i="50"/>
  <c r="AG62" i="50"/>
  <c r="Z63" i="50"/>
  <c r="H60" i="50"/>
  <c r="J60" i="50"/>
  <c r="Y62" i="50"/>
  <c r="Z62" i="50"/>
  <c r="W62" i="50"/>
  <c r="X62" i="50"/>
  <c r="AT78" i="19"/>
  <c r="AN62" i="50"/>
  <c r="AO62" i="50"/>
  <c r="AL62" i="50"/>
  <c r="AM62" i="50"/>
  <c r="S64" i="50"/>
  <c r="U64" i="50"/>
  <c r="M77" i="49"/>
  <c r="P77" i="49"/>
  <c r="BA17" i="19"/>
  <c r="R64" i="50"/>
  <c r="T64" i="50"/>
  <c r="O77" i="49"/>
  <c r="N77" i="49"/>
  <c r="BG17" i="19"/>
  <c r="AL78" i="19"/>
  <c r="AM78" i="19"/>
  <c r="AO78" i="19"/>
  <c r="I72" i="49"/>
  <c r="H62" i="50"/>
  <c r="J62" i="50"/>
  <c r="J72" i="49"/>
  <c r="K62" i="50"/>
  <c r="I62" i="50"/>
  <c r="H72" i="49"/>
  <c r="K72" i="49"/>
  <c r="I60" i="51"/>
  <c r="H60" i="51"/>
  <c r="K60" i="51"/>
  <c r="J60" i="51"/>
  <c r="AT63" i="50"/>
  <c r="AI63" i="50"/>
  <c r="AL63" i="50"/>
  <c r="AQ63" i="50"/>
  <c r="AG63" i="50"/>
  <c r="AR78" i="19"/>
  <c r="AJ63" i="50"/>
  <c r="AQ78" i="19"/>
  <c r="AS78" i="19"/>
  <c r="AI75" i="49"/>
  <c r="AS63" i="50"/>
  <c r="S76" i="49"/>
  <c r="AM63" i="50"/>
  <c r="AO63" i="50"/>
  <c r="AN63" i="50"/>
  <c r="AR63" i="50"/>
  <c r="N76" i="49"/>
  <c r="U76" i="49"/>
  <c r="M76" i="49"/>
  <c r="AJ75" i="49"/>
  <c r="T76" i="49"/>
  <c r="P76" i="49"/>
  <c r="T60" i="51"/>
  <c r="O76" i="49"/>
  <c r="AG75" i="49"/>
  <c r="AH75" i="49"/>
  <c r="R76" i="49"/>
  <c r="N60" i="51"/>
  <c r="G75" i="49"/>
  <c r="G62" i="49" s="1"/>
  <c r="F197" i="44" s="1"/>
  <c r="G63" i="50"/>
  <c r="G50" i="50" s="1"/>
  <c r="F205" i="44" s="1"/>
  <c r="G63" i="51"/>
  <c r="G50" i="51" s="1"/>
  <c r="F213" i="44" s="1"/>
  <c r="X71" i="49"/>
  <c r="M60" i="51"/>
  <c r="BG17" i="50"/>
  <c r="BB17" i="50"/>
  <c r="K75" i="49"/>
  <c r="H75" i="49"/>
  <c r="J75" i="49"/>
  <c r="I75" i="49"/>
  <c r="AN75" i="49"/>
  <c r="AM75" i="49"/>
  <c r="AO75" i="49"/>
  <c r="AL75" i="49"/>
  <c r="AC75" i="49"/>
  <c r="AD75" i="49"/>
  <c r="AB75" i="49"/>
  <c r="AE75" i="49"/>
  <c r="T65" i="50"/>
  <c r="R65" i="50"/>
  <c r="U65" i="50"/>
  <c r="S65" i="50"/>
  <c r="W75" i="49"/>
  <c r="Z75" i="49"/>
  <c r="X75" i="49"/>
  <c r="Y75" i="49"/>
  <c r="BC17" i="49"/>
  <c r="BH17" i="49"/>
  <c r="BB17" i="49"/>
  <c r="BG17" i="49"/>
  <c r="BC17" i="50"/>
  <c r="BC17" i="19"/>
  <c r="BH17" i="19"/>
  <c r="BI17" i="50"/>
  <c r="BD17" i="50"/>
  <c r="BD17" i="19"/>
  <c r="BI17" i="19"/>
  <c r="BI17" i="49"/>
  <c r="BD17" i="49"/>
  <c r="P60" i="51"/>
  <c r="O60" i="51"/>
  <c r="B50" i="51"/>
  <c r="P62" i="50"/>
  <c r="O62" i="50"/>
  <c r="M62" i="50"/>
  <c r="N62" i="50"/>
  <c r="R60" i="51"/>
  <c r="U60" i="51"/>
  <c r="S60" i="51"/>
  <c r="BA17" i="50"/>
  <c r="BF17" i="50"/>
  <c r="BA17" i="49"/>
  <c r="BF17" i="49"/>
  <c r="BA49" i="19"/>
  <c r="BA49" i="49"/>
  <c r="BE50" i="49" s="1"/>
  <c r="Q265" i="45" s="1"/>
  <c r="BA37" i="50"/>
  <c r="BB38" i="50" s="1"/>
  <c r="BA37" i="51"/>
  <c r="BC38" i="51" s="1"/>
  <c r="S71" i="49"/>
  <c r="R71" i="49"/>
  <c r="U71" i="49"/>
  <c r="Z71" i="49"/>
  <c r="Y71" i="49"/>
  <c r="W71" i="49"/>
  <c r="B60" i="49"/>
  <c r="B60" i="19"/>
  <c r="B64" i="19"/>
  <c r="G73" i="49"/>
  <c r="G60" i="49" s="1"/>
  <c r="F204" i="43" s="1"/>
  <c r="G61" i="50"/>
  <c r="G48" i="50" s="1"/>
  <c r="F212" i="43" s="1"/>
  <c r="R74" i="49"/>
  <c r="AI72" i="49"/>
  <c r="T74" i="49"/>
  <c r="AH72" i="49"/>
  <c r="AJ72" i="49"/>
  <c r="U74" i="49"/>
  <c r="AG72" i="49"/>
  <c r="S74" i="49"/>
  <c r="AE72" i="49"/>
  <c r="AL74" i="49"/>
  <c r="B64" i="49"/>
  <c r="B52" i="50"/>
  <c r="BA45" i="19"/>
  <c r="BA45" i="49"/>
  <c r="BA33" i="50"/>
  <c r="BA33" i="51"/>
  <c r="BB34" i="51" s="1"/>
  <c r="B62" i="19"/>
  <c r="AO74" i="49"/>
  <c r="BH27" i="19"/>
  <c r="BC27" i="19"/>
  <c r="BH27" i="49"/>
  <c r="BC27" i="49"/>
  <c r="BH27" i="50"/>
  <c r="BC27" i="50"/>
  <c r="BH27" i="51"/>
  <c r="BC27" i="51"/>
  <c r="BI27" i="19"/>
  <c r="BD27" i="19"/>
  <c r="BI27" i="49"/>
  <c r="BD27" i="49"/>
  <c r="BI27" i="50"/>
  <c r="BD27" i="50"/>
  <c r="BI27" i="51"/>
  <c r="BD27" i="51"/>
  <c r="BF27" i="19"/>
  <c r="BA27" i="19"/>
  <c r="BF27" i="49"/>
  <c r="BA27" i="49"/>
  <c r="BF27" i="50"/>
  <c r="BA27" i="50"/>
  <c r="BF27" i="51"/>
  <c r="BA27" i="51"/>
  <c r="BG27" i="19"/>
  <c r="BG28" i="19" s="1"/>
  <c r="BB27" i="19"/>
  <c r="BB28" i="19" s="1"/>
  <c r="BG27" i="49"/>
  <c r="BB27" i="49"/>
  <c r="BG27" i="50"/>
  <c r="BB27" i="50"/>
  <c r="BG27" i="51"/>
  <c r="BB27" i="51"/>
  <c r="AN74" i="49"/>
  <c r="AM74" i="49"/>
  <c r="BI25" i="19"/>
  <c r="BD25" i="19"/>
  <c r="BI25" i="49"/>
  <c r="BD25" i="49"/>
  <c r="BI25" i="50"/>
  <c r="BD25" i="50"/>
  <c r="BI25" i="51"/>
  <c r="BD25" i="51"/>
  <c r="BH25" i="19"/>
  <c r="BC25" i="19"/>
  <c r="BH25" i="49"/>
  <c r="BC25" i="49"/>
  <c r="BH25" i="50"/>
  <c r="BC25" i="50"/>
  <c r="BH25" i="51"/>
  <c r="BC25" i="51"/>
  <c r="B62" i="49"/>
  <c r="BG25" i="19"/>
  <c r="BB25" i="19"/>
  <c r="BG25" i="49"/>
  <c r="BB25" i="49"/>
  <c r="BG25" i="50"/>
  <c r="BB25" i="50"/>
  <c r="BG25" i="51"/>
  <c r="BB25" i="51"/>
  <c r="BF25" i="19"/>
  <c r="BF25" i="49"/>
  <c r="BA25" i="49"/>
  <c r="BF25" i="50"/>
  <c r="BA25" i="50"/>
  <c r="BF25" i="51"/>
  <c r="BA25" i="51"/>
  <c r="B48" i="50"/>
  <c r="B48" i="51"/>
  <c r="AG78" i="19"/>
  <c r="AB78" i="19"/>
  <c r="W78" i="19"/>
  <c r="R78" i="19"/>
  <c r="M78" i="19"/>
  <c r="I78" i="19"/>
  <c r="B52" i="51"/>
  <c r="AB72" i="49"/>
  <c r="AD72" i="49"/>
  <c r="AC72" i="49"/>
  <c r="AC74" i="49"/>
  <c r="I74" i="49"/>
  <c r="AB74" i="49"/>
  <c r="AR74" i="49"/>
  <c r="H74" i="49"/>
  <c r="AS74" i="49"/>
  <c r="K74" i="49"/>
  <c r="AT74" i="49"/>
  <c r="AD74" i="49"/>
  <c r="AE74" i="49"/>
  <c r="AQ74" i="49"/>
  <c r="J74" i="49"/>
  <c r="O74" i="49"/>
  <c r="Y74" i="49"/>
  <c r="Z74" i="49"/>
  <c r="X74" i="49"/>
  <c r="W74" i="49"/>
  <c r="M74" i="49"/>
  <c r="N74" i="49"/>
  <c r="P74" i="49"/>
  <c r="AJ74" i="49"/>
  <c r="AI74" i="49"/>
  <c r="AH74" i="49"/>
  <c r="AG74" i="49"/>
  <c r="BA15" i="19"/>
  <c r="BF15" i="19"/>
  <c r="BA15" i="49"/>
  <c r="BF15" i="49"/>
  <c r="BA15" i="50"/>
  <c r="BF15" i="50"/>
  <c r="BB15" i="19"/>
  <c r="BG15" i="19"/>
  <c r="BB15" i="49"/>
  <c r="BG15" i="49"/>
  <c r="BB15" i="50"/>
  <c r="BG15" i="50"/>
  <c r="BC15" i="19"/>
  <c r="BH15" i="19"/>
  <c r="BC15" i="49"/>
  <c r="BH15" i="49"/>
  <c r="BC15" i="50"/>
  <c r="BH15" i="50"/>
  <c r="BD15" i="19"/>
  <c r="BI15" i="19"/>
  <c r="BI16" i="19" s="1"/>
  <c r="BD15" i="49"/>
  <c r="BI15" i="49"/>
  <c r="BD15" i="50"/>
  <c r="BI15" i="50"/>
  <c r="BF19" i="19"/>
  <c r="BA19" i="19"/>
  <c r="BG19" i="19"/>
  <c r="BB19" i="19"/>
  <c r="BH19" i="19"/>
  <c r="BC19" i="19"/>
  <c r="BI19" i="19"/>
  <c r="BD19" i="19"/>
  <c r="BF19" i="49"/>
  <c r="BA19" i="49"/>
  <c r="BG19" i="49"/>
  <c r="BB19" i="49"/>
  <c r="BH19" i="49"/>
  <c r="BC19" i="49"/>
  <c r="BI19" i="49"/>
  <c r="BD19" i="49"/>
  <c r="BF19" i="50"/>
  <c r="BA19" i="50"/>
  <c r="BG19" i="50"/>
  <c r="BB19" i="50"/>
  <c r="BH19" i="50"/>
  <c r="BC19" i="50"/>
  <c r="BI19" i="50"/>
  <c r="BD19" i="50"/>
  <c r="BF21" i="19"/>
  <c r="BA21" i="19"/>
  <c r="Q192" i="43"/>
  <c r="Q193" i="43"/>
  <c r="BG21" i="19"/>
  <c r="BB21" i="19"/>
  <c r="Q194" i="43"/>
  <c r="BH21" i="19"/>
  <c r="BC21" i="19"/>
  <c r="Q195" i="43"/>
  <c r="BI21" i="19"/>
  <c r="BD21" i="19"/>
  <c r="BF21" i="49"/>
  <c r="BA21" i="49"/>
  <c r="Q200" i="43"/>
  <c r="B7" i="57" s="1"/>
  <c r="Q201" i="43"/>
  <c r="C7" i="57" s="1"/>
  <c r="BG21" i="49"/>
  <c r="BB21" i="49"/>
  <c r="Q202" i="43"/>
  <c r="D7" i="57" s="1"/>
  <c r="BH21" i="49"/>
  <c r="BC21" i="49"/>
  <c r="Q203" i="43"/>
  <c r="E7" i="57" s="1"/>
  <c r="BI21" i="49"/>
  <c r="BD21" i="49"/>
  <c r="BF21" i="50"/>
  <c r="BA21" i="50"/>
  <c r="Q208" i="43"/>
  <c r="G7" i="57" s="1"/>
  <c r="Q209" i="43"/>
  <c r="H7" i="57" s="1"/>
  <c r="BG21" i="50"/>
  <c r="BB21" i="50"/>
  <c r="Q210" i="43"/>
  <c r="I7" i="57" s="1"/>
  <c r="BH21" i="50"/>
  <c r="BC21" i="50"/>
  <c r="Q211" i="43"/>
  <c r="J7" i="57" s="1"/>
  <c r="BI21" i="50"/>
  <c r="BD21" i="50"/>
  <c r="BF21" i="51"/>
  <c r="BA21" i="51"/>
  <c r="BG21" i="51"/>
  <c r="BB21" i="51"/>
  <c r="BH21" i="51"/>
  <c r="BC21" i="51"/>
  <c r="BI21" i="51"/>
  <c r="BD21" i="51"/>
  <c r="BF31" i="50"/>
  <c r="BA31" i="50"/>
  <c r="BG31" i="50"/>
  <c r="BB31" i="50"/>
  <c r="BH31" i="50"/>
  <c r="BC31" i="50"/>
  <c r="BI31" i="50"/>
  <c r="BD31" i="50"/>
  <c r="BF31" i="51"/>
  <c r="BA31" i="51"/>
  <c r="BG31" i="51"/>
  <c r="BB31" i="51"/>
  <c r="BH31" i="51"/>
  <c r="BC31" i="51"/>
  <c r="BI31" i="51"/>
  <c r="BD31" i="51"/>
  <c r="BA47" i="49"/>
  <c r="BA64" i="49" s="1"/>
  <c r="BB47" i="49"/>
  <c r="BB64" i="49" s="1"/>
  <c r="BC47" i="49"/>
  <c r="BC64" i="49" s="1"/>
  <c r="BD47" i="49"/>
  <c r="BD64" i="49" s="1"/>
  <c r="BA35" i="50"/>
  <c r="BB35" i="50"/>
  <c r="BB52" i="50" s="1"/>
  <c r="BC35" i="50"/>
  <c r="BD35" i="50"/>
  <c r="BD52" i="50" s="1"/>
  <c r="BA35" i="51"/>
  <c r="BA52" i="51" s="1"/>
  <c r="BB35" i="51"/>
  <c r="BB52" i="51" s="1"/>
  <c r="BC35" i="51"/>
  <c r="BC52" i="51" s="1"/>
  <c r="BD35" i="51"/>
  <c r="BD52" i="51" s="1"/>
  <c r="G52" i="50"/>
  <c r="F386" i="45" s="1"/>
  <c r="BF23" i="19"/>
  <c r="BA23" i="19"/>
  <c r="Q186" i="44"/>
  <c r="BG23" i="19"/>
  <c r="BB23" i="19"/>
  <c r="Q187" i="44"/>
  <c r="BH23" i="19"/>
  <c r="BC23" i="19"/>
  <c r="Q188" i="44"/>
  <c r="BI23" i="19"/>
  <c r="BD23" i="19"/>
  <c r="BF23" i="49"/>
  <c r="BA23" i="49"/>
  <c r="Q194" i="44"/>
  <c r="C8" i="57" s="1"/>
  <c r="BG23" i="49"/>
  <c r="BB23" i="49"/>
  <c r="Q195" i="44"/>
  <c r="D8" i="57" s="1"/>
  <c r="BH23" i="49"/>
  <c r="BC23" i="49"/>
  <c r="Q196" i="44"/>
  <c r="E8" i="57" s="1"/>
  <c r="BI23" i="49"/>
  <c r="BD23" i="49"/>
  <c r="BF23" i="50"/>
  <c r="BA23" i="50"/>
  <c r="Q202" i="44"/>
  <c r="H8" i="57" s="1"/>
  <c r="BG23" i="50"/>
  <c r="BB23" i="50"/>
  <c r="Q203" i="44"/>
  <c r="I8" i="57" s="1"/>
  <c r="BH23" i="50"/>
  <c r="BC23" i="50"/>
  <c r="Q204" i="44"/>
  <c r="J8" i="57" s="1"/>
  <c r="BI23" i="50"/>
  <c r="BD23" i="50"/>
  <c r="BI11" i="50"/>
  <c r="BD11" i="50"/>
  <c r="BH11" i="50"/>
  <c r="BC11" i="50"/>
  <c r="BG11" i="50"/>
  <c r="BB11" i="50"/>
  <c r="BI11" i="49"/>
  <c r="BD11" i="49"/>
  <c r="BH11" i="49"/>
  <c r="BC11" i="49"/>
  <c r="BG11" i="49"/>
  <c r="BB11" i="49"/>
  <c r="BF11" i="19"/>
  <c r="BA11" i="19"/>
  <c r="BG11" i="19"/>
  <c r="BB11" i="19"/>
  <c r="BH11" i="19"/>
  <c r="BC11" i="19"/>
  <c r="BI11" i="19"/>
  <c r="BD11" i="19"/>
  <c r="BF11" i="49"/>
  <c r="BA11" i="49"/>
  <c r="BF11" i="50"/>
  <c r="BA11" i="50"/>
  <c r="BH13" i="51"/>
  <c r="BC13" i="51"/>
  <c r="BG13" i="51"/>
  <c r="BB13" i="51"/>
  <c r="BH13" i="50"/>
  <c r="BC13" i="50"/>
  <c r="BG13" i="50"/>
  <c r="BB13" i="50"/>
  <c r="BH13" i="49"/>
  <c r="BC13" i="49"/>
  <c r="BG13" i="49"/>
  <c r="BB13" i="49"/>
  <c r="BF13" i="19"/>
  <c r="BA13" i="19"/>
  <c r="BG13" i="19"/>
  <c r="BB13" i="19"/>
  <c r="BH13" i="19"/>
  <c r="BC13" i="19"/>
  <c r="BI13" i="19"/>
  <c r="BD13" i="19"/>
  <c r="BF13" i="49"/>
  <c r="BA13" i="49"/>
  <c r="BI13" i="49"/>
  <c r="BD13" i="49"/>
  <c r="BF13" i="50"/>
  <c r="BA13" i="50"/>
  <c r="BI13" i="50"/>
  <c r="BD13" i="50"/>
  <c r="BF13" i="51"/>
  <c r="BA13" i="51"/>
  <c r="BI13" i="51"/>
  <c r="BD13" i="51"/>
  <c r="BF31" i="49"/>
  <c r="BA31" i="49"/>
  <c r="BG31" i="49"/>
  <c r="BB31" i="49"/>
  <c r="BH31" i="49"/>
  <c r="BC31" i="49"/>
  <c r="BI31" i="49"/>
  <c r="BD31" i="49"/>
  <c r="BF33" i="49"/>
  <c r="BA33" i="49"/>
  <c r="BG33" i="49"/>
  <c r="BB33" i="49"/>
  <c r="BH33" i="49"/>
  <c r="BC33" i="49"/>
  <c r="BI33" i="49"/>
  <c r="BD33" i="49"/>
  <c r="BF35" i="49"/>
  <c r="BA35" i="49"/>
  <c r="BG35" i="49"/>
  <c r="BB35" i="49"/>
  <c r="BH35" i="49"/>
  <c r="BC35" i="49"/>
  <c r="BI35" i="49"/>
  <c r="BD35" i="49"/>
  <c r="BF37" i="49"/>
  <c r="BA37" i="49"/>
  <c r="BG37" i="49"/>
  <c r="BB37" i="49"/>
  <c r="BH37" i="49"/>
  <c r="BC37" i="49"/>
  <c r="BI37" i="49"/>
  <c r="BD37" i="49"/>
  <c r="BF39" i="49"/>
  <c r="BA39" i="49"/>
  <c r="BG39" i="49"/>
  <c r="BB39" i="49"/>
  <c r="BH39" i="49"/>
  <c r="BC39" i="49"/>
  <c r="BI39" i="49"/>
  <c r="BD39" i="49"/>
  <c r="BF43" i="49"/>
  <c r="BA43" i="49"/>
  <c r="BG43" i="49"/>
  <c r="BB43" i="49"/>
  <c r="BH43" i="49"/>
  <c r="BC43" i="49"/>
  <c r="BI43" i="49"/>
  <c r="BD43" i="49"/>
  <c r="J78" i="19"/>
  <c r="K78" i="19"/>
  <c r="H78" i="19"/>
  <c r="N78" i="19"/>
  <c r="O78" i="19"/>
  <c r="P78" i="19"/>
  <c r="S78" i="19"/>
  <c r="T78" i="19"/>
  <c r="U78" i="19"/>
  <c r="X78" i="19"/>
  <c r="Y78" i="19"/>
  <c r="Z78" i="19"/>
  <c r="AC78" i="19"/>
  <c r="AD78" i="19"/>
  <c r="AE78" i="19"/>
  <c r="BA47" i="19"/>
  <c r="BB47" i="19"/>
  <c r="BB64" i="19" s="1"/>
  <c r="BC47" i="19"/>
  <c r="BC64" i="19" s="1"/>
  <c r="BD47" i="19"/>
  <c r="AH78" i="19"/>
  <c r="AI78" i="19"/>
  <c r="AJ78" i="19"/>
  <c r="BF31" i="19"/>
  <c r="BG31" i="19"/>
  <c r="BB31" i="19"/>
  <c r="BH31" i="19"/>
  <c r="BC31" i="19"/>
  <c r="BI31" i="19"/>
  <c r="BD31" i="19"/>
  <c r="BF33" i="19"/>
  <c r="BA33" i="19"/>
  <c r="BG33" i="19"/>
  <c r="BB33" i="19"/>
  <c r="BH33" i="19"/>
  <c r="BC33" i="19"/>
  <c r="BI33" i="19"/>
  <c r="BD33" i="19"/>
  <c r="BF35" i="19"/>
  <c r="BA35" i="19"/>
  <c r="BG35" i="19"/>
  <c r="BB35" i="19"/>
  <c r="BH35" i="19"/>
  <c r="BC35" i="19"/>
  <c r="BI35" i="19"/>
  <c r="BD35" i="19"/>
  <c r="BF37" i="19"/>
  <c r="BA37" i="19"/>
  <c r="BG37" i="19"/>
  <c r="BB37" i="19"/>
  <c r="BH37" i="19"/>
  <c r="BC37" i="19"/>
  <c r="BI37" i="19"/>
  <c r="BD37" i="19"/>
  <c r="BF39" i="19"/>
  <c r="BA39" i="19"/>
  <c r="BG39" i="19"/>
  <c r="BB39" i="19"/>
  <c r="BH39" i="19"/>
  <c r="BC39" i="19"/>
  <c r="BI39" i="19"/>
  <c r="BD39" i="19"/>
  <c r="BF43" i="19"/>
  <c r="BA43" i="19"/>
  <c r="BG43" i="19"/>
  <c r="BB43" i="19"/>
  <c r="BH43" i="19"/>
  <c r="BC43" i="19"/>
  <c r="BI43" i="19"/>
  <c r="BD43" i="19"/>
  <c r="Q185" i="44"/>
  <c r="Q193" i="44"/>
  <c r="B8" i="57" s="1"/>
  <c r="Q201" i="44"/>
  <c r="G8" i="57" s="1"/>
  <c r="BE48" i="19" l="1"/>
  <c r="Q177" i="45" s="1"/>
  <c r="L77" i="19"/>
  <c r="BA64" i="19"/>
  <c r="J62" i="51"/>
  <c r="H62" i="51"/>
  <c r="I62" i="51"/>
  <c r="P62" i="51"/>
  <c r="Z62" i="51"/>
  <c r="AZ65" i="51"/>
  <c r="AZ52" i="51" s="1"/>
  <c r="O394" i="45" s="1"/>
  <c r="AF65" i="51"/>
  <c r="AF52" i="51" s="1"/>
  <c r="K394" i="45" s="1"/>
  <c r="AG62" i="51"/>
  <c r="AI62" i="51"/>
  <c r="AJ62" i="51"/>
  <c r="AH62" i="51"/>
  <c r="AD62" i="51"/>
  <c r="AR62" i="51"/>
  <c r="AM62" i="51"/>
  <c r="K62" i="51"/>
  <c r="AS60" i="51"/>
  <c r="AR60" i="51"/>
  <c r="AT60" i="51"/>
  <c r="AQ60" i="51"/>
  <c r="AZ61" i="51"/>
  <c r="AZ48" i="51" s="1"/>
  <c r="O220" i="43" s="1"/>
  <c r="AQ62" i="51"/>
  <c r="AS62" i="51"/>
  <c r="AT62" i="51"/>
  <c r="AL62" i="51"/>
  <c r="AN62" i="51"/>
  <c r="AO62" i="51"/>
  <c r="AE62" i="51"/>
  <c r="AB62" i="51"/>
  <c r="AC62" i="51"/>
  <c r="X62" i="51"/>
  <c r="W62" i="51"/>
  <c r="Y62" i="51"/>
  <c r="N62" i="51"/>
  <c r="O62" i="51"/>
  <c r="M62" i="51"/>
  <c r="D61" i="51"/>
  <c r="E61" i="51"/>
  <c r="F61" i="51"/>
  <c r="C61" i="51"/>
  <c r="G49" i="51"/>
  <c r="F221" i="43" s="1"/>
  <c r="E49" i="51"/>
  <c r="C49" i="51"/>
  <c r="F49" i="51"/>
  <c r="D49" i="51"/>
  <c r="AT66" i="51"/>
  <c r="Z66" i="51"/>
  <c r="Y66" i="51"/>
  <c r="X66" i="51"/>
  <c r="W66" i="51"/>
  <c r="AS66" i="51"/>
  <c r="AQ66" i="51"/>
  <c r="AR66" i="51"/>
  <c r="AL60" i="51"/>
  <c r="AM60" i="51"/>
  <c r="AN60" i="51"/>
  <c r="AO60" i="51"/>
  <c r="AY64" i="51"/>
  <c r="AX64" i="51"/>
  <c r="AV64" i="51"/>
  <c r="AW64" i="51"/>
  <c r="AT76" i="49"/>
  <c r="AQ76" i="49"/>
  <c r="AW64" i="50"/>
  <c r="AV64" i="50"/>
  <c r="AY64" i="50"/>
  <c r="AX64" i="50"/>
  <c r="AZ65" i="50"/>
  <c r="AZ52" i="50" s="1"/>
  <c r="O386" i="45" s="1"/>
  <c r="AW46" i="50"/>
  <c r="AX46" i="50"/>
  <c r="BC52" i="50"/>
  <c r="BA52" i="50"/>
  <c r="AS76" i="49"/>
  <c r="AR76" i="49"/>
  <c r="AY76" i="49"/>
  <c r="AX76" i="49"/>
  <c r="AW76" i="49"/>
  <c r="AV76" i="49"/>
  <c r="AW58" i="49"/>
  <c r="AZ77" i="49"/>
  <c r="AZ64" i="49" s="1"/>
  <c r="O378" i="45" s="1"/>
  <c r="AX58" i="49"/>
  <c r="Q77" i="19"/>
  <c r="Q64" i="19" s="1"/>
  <c r="H370" i="45" s="1"/>
  <c r="AA77" i="19"/>
  <c r="AA64" i="19" s="1"/>
  <c r="J370" i="45" s="1"/>
  <c r="AK77" i="19"/>
  <c r="AK64" i="19" s="1"/>
  <c r="L370" i="45" s="1"/>
  <c r="AU77" i="19"/>
  <c r="AU64" i="19" s="1"/>
  <c r="N370" i="45" s="1"/>
  <c r="V77" i="19"/>
  <c r="V64" i="19" s="1"/>
  <c r="I370" i="45" s="1"/>
  <c r="AF77" i="19"/>
  <c r="AF64" i="19" s="1"/>
  <c r="K370" i="45" s="1"/>
  <c r="AP77" i="19"/>
  <c r="AP64" i="19" s="1"/>
  <c r="M370" i="45" s="1"/>
  <c r="AZ77" i="19"/>
  <c r="AZ64" i="19" s="1"/>
  <c r="O370" i="45" s="1"/>
  <c r="E9" i="49"/>
  <c r="F202" i="8"/>
  <c r="D9" i="50"/>
  <c r="F209" i="8"/>
  <c r="C9" i="19"/>
  <c r="F192" i="8"/>
  <c r="E9" i="19"/>
  <c r="F194" i="8"/>
  <c r="C9" i="49"/>
  <c r="F200" i="8"/>
  <c r="C9" i="50"/>
  <c r="F208" i="8"/>
  <c r="AR9" i="49"/>
  <c r="N201" i="8"/>
  <c r="AT9" i="49"/>
  <c r="N203" i="8"/>
  <c r="AT9" i="50"/>
  <c r="N211" i="8"/>
  <c r="AR9" i="19"/>
  <c r="N193" i="8"/>
  <c r="AT9" i="19"/>
  <c r="N195" i="8"/>
  <c r="AQ9" i="50"/>
  <c r="N208" i="8"/>
  <c r="AM9" i="50"/>
  <c r="M209" i="8"/>
  <c r="AL9" i="50"/>
  <c r="M208" i="8"/>
  <c r="AN9" i="49"/>
  <c r="M202" i="8"/>
  <c r="AL9" i="19"/>
  <c r="M192" i="8"/>
  <c r="AN9" i="19"/>
  <c r="M194" i="8"/>
  <c r="AO9" i="49"/>
  <c r="M203" i="8"/>
  <c r="E9" i="50"/>
  <c r="F210" i="8"/>
  <c r="D9" i="49"/>
  <c r="F201" i="8"/>
  <c r="D9" i="19"/>
  <c r="F193" i="8"/>
  <c r="P9" i="19"/>
  <c r="F195" i="8"/>
  <c r="F9" i="19"/>
  <c r="P9" i="49"/>
  <c r="F9" i="49"/>
  <c r="F203" i="8"/>
  <c r="P9" i="50"/>
  <c r="F9" i="50"/>
  <c r="F211" i="8"/>
  <c r="AR9" i="50"/>
  <c r="N209" i="8"/>
  <c r="AS9" i="49"/>
  <c r="N202" i="8"/>
  <c r="AS9" i="50"/>
  <c r="N210" i="8"/>
  <c r="AQ9" i="19"/>
  <c r="N192" i="8"/>
  <c r="AS9" i="19"/>
  <c r="N194" i="8"/>
  <c r="AQ9" i="49"/>
  <c r="N200" i="8"/>
  <c r="AN9" i="50"/>
  <c r="M210" i="8"/>
  <c r="AM9" i="49"/>
  <c r="M201" i="8"/>
  <c r="AL9" i="49"/>
  <c r="M200" i="8"/>
  <c r="AM9" i="19"/>
  <c r="M193" i="8"/>
  <c r="AO9" i="19"/>
  <c r="M195" i="8"/>
  <c r="AO9" i="50"/>
  <c r="M211" i="8"/>
  <c r="AH66" i="51"/>
  <c r="AO66" i="51"/>
  <c r="AN66" i="51"/>
  <c r="AG66" i="51"/>
  <c r="AJ66" i="51"/>
  <c r="AI66" i="51"/>
  <c r="AM66" i="51"/>
  <c r="AL66" i="51"/>
  <c r="BE28" i="49"/>
  <c r="BE44" i="49"/>
  <c r="BE24" i="49"/>
  <c r="BE38" i="49"/>
  <c r="BE36" i="49"/>
  <c r="BE46" i="49"/>
  <c r="Q100" i="45" s="1"/>
  <c r="BE34" i="50"/>
  <c r="Q108" i="45" s="1"/>
  <c r="BH60" i="49"/>
  <c r="BE14" i="49"/>
  <c r="BE36" i="50"/>
  <c r="Q193" i="45" s="1"/>
  <c r="BE12" i="49"/>
  <c r="BE48" i="49"/>
  <c r="Q185" i="45" s="1"/>
  <c r="BE22" i="49"/>
  <c r="BE26" i="49"/>
  <c r="BE40" i="49"/>
  <c r="BE34" i="49"/>
  <c r="BE32" i="49"/>
  <c r="BE20" i="49"/>
  <c r="BE16" i="49"/>
  <c r="BE18" i="49"/>
  <c r="BE30" i="49"/>
  <c r="L42" i="19"/>
  <c r="G133" i="48" s="1"/>
  <c r="AG79" i="19"/>
  <c r="BE26" i="19"/>
  <c r="AR64" i="51"/>
  <c r="BE28" i="19"/>
  <c r="BE24" i="19"/>
  <c r="BE22" i="19"/>
  <c r="BE20" i="19"/>
  <c r="BE16" i="19"/>
  <c r="BE14" i="19"/>
  <c r="BE12" i="19"/>
  <c r="BE18" i="19"/>
  <c r="AK59" i="51"/>
  <c r="AK46" i="51" s="1"/>
  <c r="L220" i="8" s="1"/>
  <c r="AF59" i="50"/>
  <c r="AF46" i="50" s="1"/>
  <c r="K212" i="8" s="1"/>
  <c r="AF59" i="51"/>
  <c r="AF46" i="51" s="1"/>
  <c r="K220" i="8" s="1"/>
  <c r="AE66" i="50"/>
  <c r="AH64" i="51"/>
  <c r="AC66" i="50"/>
  <c r="AB66" i="50"/>
  <c r="AI64" i="51"/>
  <c r="AJ64" i="51"/>
  <c r="AG64" i="51"/>
  <c r="AD66" i="50"/>
  <c r="AD64" i="51"/>
  <c r="AE64" i="51"/>
  <c r="AB64" i="51"/>
  <c r="AC64" i="51"/>
  <c r="N66" i="51"/>
  <c r="P66" i="51"/>
  <c r="M66" i="51"/>
  <c r="O66" i="51"/>
  <c r="I66" i="51"/>
  <c r="H66" i="51"/>
  <c r="AS64" i="51"/>
  <c r="J66" i="51"/>
  <c r="K66" i="51"/>
  <c r="P64" i="51"/>
  <c r="Y66" i="50"/>
  <c r="O64" i="51"/>
  <c r="N64" i="51"/>
  <c r="M64" i="51"/>
  <c r="W66" i="50"/>
  <c r="AQ64" i="51"/>
  <c r="Z66" i="50"/>
  <c r="Y60" i="51"/>
  <c r="S66" i="51"/>
  <c r="T66" i="51"/>
  <c r="S78" i="49"/>
  <c r="I64" i="51"/>
  <c r="U66" i="51"/>
  <c r="AO64" i="51"/>
  <c r="AT66" i="50"/>
  <c r="R66" i="51"/>
  <c r="X66" i="50"/>
  <c r="AT64" i="51"/>
  <c r="AL64" i="51"/>
  <c r="AN64" i="51"/>
  <c r="AM64" i="51"/>
  <c r="AE78" i="49"/>
  <c r="L41" i="49"/>
  <c r="G140" i="48" s="1"/>
  <c r="AD78" i="49"/>
  <c r="J78" i="49"/>
  <c r="AS66" i="50"/>
  <c r="K78" i="49"/>
  <c r="AB78" i="49"/>
  <c r="AC78" i="49"/>
  <c r="J64" i="51"/>
  <c r="H78" i="49"/>
  <c r="H64" i="51"/>
  <c r="I78" i="49"/>
  <c r="AR66" i="50"/>
  <c r="AR78" i="49"/>
  <c r="N66" i="50"/>
  <c r="K64" i="51"/>
  <c r="AS78" i="49"/>
  <c r="O66" i="50"/>
  <c r="J66" i="50"/>
  <c r="I66" i="50"/>
  <c r="AQ66" i="50"/>
  <c r="AQ78" i="49"/>
  <c r="AT78" i="49"/>
  <c r="H66" i="50"/>
  <c r="K66" i="50"/>
  <c r="P66" i="50"/>
  <c r="M66" i="50"/>
  <c r="T78" i="49"/>
  <c r="U78" i="49"/>
  <c r="R78" i="49"/>
  <c r="S64" i="51"/>
  <c r="J9" i="57"/>
  <c r="R64" i="51"/>
  <c r="U64" i="51"/>
  <c r="T64" i="51"/>
  <c r="X60" i="51"/>
  <c r="W60" i="51"/>
  <c r="Z60" i="51"/>
  <c r="Y78" i="49"/>
  <c r="W78" i="49"/>
  <c r="X78" i="49"/>
  <c r="Z78" i="49"/>
  <c r="G9" i="57"/>
  <c r="E9" i="57"/>
  <c r="B9" i="57"/>
  <c r="AI66" i="50"/>
  <c r="AO78" i="49"/>
  <c r="AN78" i="49"/>
  <c r="AH66" i="50"/>
  <c r="AM78" i="49"/>
  <c r="AL78" i="49"/>
  <c r="AG66" i="50"/>
  <c r="AJ66" i="50"/>
  <c r="BB34" i="50"/>
  <c r="I9" i="57"/>
  <c r="H9" i="57"/>
  <c r="AI78" i="49"/>
  <c r="AJ78" i="49"/>
  <c r="AG78" i="49"/>
  <c r="AH78" i="49"/>
  <c r="AL66" i="50"/>
  <c r="AN66" i="50"/>
  <c r="AO66" i="50"/>
  <c r="AM66" i="50"/>
  <c r="M53" i="50"/>
  <c r="O53" i="50"/>
  <c r="P53" i="50"/>
  <c r="Q53" i="50"/>
  <c r="H387" i="45" s="1"/>
  <c r="N53" i="50"/>
  <c r="D9" i="57"/>
  <c r="C9" i="57"/>
  <c r="BB46" i="49"/>
  <c r="V61" i="51"/>
  <c r="V48" i="51" s="1"/>
  <c r="I220" i="43" s="1"/>
  <c r="W64" i="51"/>
  <c r="Y64" i="51"/>
  <c r="Z64" i="51"/>
  <c r="X64" i="51"/>
  <c r="W122" i="48"/>
  <c r="I42" i="19"/>
  <c r="R139" i="48"/>
  <c r="P138" i="48"/>
  <c r="P139" i="48"/>
  <c r="P129" i="48"/>
  <c r="P136" i="48"/>
  <c r="P131" i="48"/>
  <c r="R138" i="48"/>
  <c r="R137" i="48"/>
  <c r="R136" i="48"/>
  <c r="R129" i="48"/>
  <c r="X122" i="48"/>
  <c r="B41" i="19" s="1"/>
  <c r="K42" i="19"/>
  <c r="P130" i="48"/>
  <c r="P128" i="48"/>
  <c r="P137" i="48"/>
  <c r="H42" i="19"/>
  <c r="J42" i="19"/>
  <c r="R130" i="48"/>
  <c r="R128" i="48"/>
  <c r="R131" i="48"/>
  <c r="Z79" i="19"/>
  <c r="V71" i="19"/>
  <c r="V58" i="19" s="1"/>
  <c r="I196" i="8" s="1"/>
  <c r="AE79" i="19"/>
  <c r="BE44" i="19"/>
  <c r="AD79" i="19"/>
  <c r="BD46" i="19"/>
  <c r="BE46" i="19"/>
  <c r="Q92" i="45" s="1"/>
  <c r="W79" i="19"/>
  <c r="Y79" i="19"/>
  <c r="AB79" i="19"/>
  <c r="AH79" i="19"/>
  <c r="BE40" i="19"/>
  <c r="BE38" i="19"/>
  <c r="BE36" i="19"/>
  <c r="BE34" i="19"/>
  <c r="BE32" i="19"/>
  <c r="AC79" i="19"/>
  <c r="AJ79" i="19"/>
  <c r="X79" i="19"/>
  <c r="G59" i="51"/>
  <c r="G46" i="51" s="1"/>
  <c r="F220" i="8" s="1"/>
  <c r="AI79" i="19"/>
  <c r="T60" i="50"/>
  <c r="V59" i="51"/>
  <c r="V46" i="51" s="1"/>
  <c r="I220" i="8" s="1"/>
  <c r="BD16" i="19"/>
  <c r="BI20" i="19"/>
  <c r="S60" i="50"/>
  <c r="R60" i="50"/>
  <c r="U60" i="50"/>
  <c r="AF61" i="50"/>
  <c r="AF48" i="50" s="1"/>
  <c r="K212" i="43" s="1"/>
  <c r="I64" i="50"/>
  <c r="K64" i="50"/>
  <c r="H64" i="50"/>
  <c r="J64" i="50"/>
  <c r="BI30" i="51"/>
  <c r="BD20" i="19"/>
  <c r="BF30" i="51"/>
  <c r="BG30" i="51"/>
  <c r="BJ30" i="51"/>
  <c r="Q180" i="44" s="1"/>
  <c r="BH30" i="51"/>
  <c r="BB28" i="51"/>
  <c r="L8" i="57"/>
  <c r="L7" i="57"/>
  <c r="BB30" i="51"/>
  <c r="O8" i="57"/>
  <c r="M8" i="57"/>
  <c r="N8" i="57"/>
  <c r="O7" i="57"/>
  <c r="M7" i="57"/>
  <c r="N7" i="57"/>
  <c r="BH62" i="19"/>
  <c r="BC62" i="19"/>
  <c r="BG30" i="49"/>
  <c r="K8" i="57"/>
  <c r="K7" i="57"/>
  <c r="F7" i="57"/>
  <c r="F8" i="57"/>
  <c r="BA30" i="49"/>
  <c r="BC30" i="49"/>
  <c r="BB30" i="49"/>
  <c r="BC52" i="19"/>
  <c r="BA52" i="19"/>
  <c r="BD52" i="19"/>
  <c r="BB52" i="19"/>
  <c r="BE39" i="51"/>
  <c r="BB40" i="51"/>
  <c r="BD40" i="51"/>
  <c r="BA40" i="51"/>
  <c r="BC40" i="51"/>
  <c r="BA40" i="50"/>
  <c r="BB40" i="50"/>
  <c r="BC40" i="50"/>
  <c r="BD40" i="50"/>
  <c r="BB52" i="49"/>
  <c r="BA52" i="49"/>
  <c r="BD52" i="49"/>
  <c r="BC52" i="49"/>
  <c r="O64" i="50"/>
  <c r="AF63" i="50"/>
  <c r="AF50" i="50" s="1"/>
  <c r="K205" i="44" s="1"/>
  <c r="BI18" i="19"/>
  <c r="BI30" i="49"/>
  <c r="P64" i="50"/>
  <c r="N64" i="50"/>
  <c r="M64" i="50"/>
  <c r="BD40" i="19"/>
  <c r="BD38" i="19"/>
  <c r="BI32" i="19"/>
  <c r="BB28" i="50"/>
  <c r="BJ30" i="49"/>
  <c r="Q164" i="44" s="1"/>
  <c r="BH30" i="49"/>
  <c r="BF30" i="49"/>
  <c r="BB28" i="49"/>
  <c r="BF30" i="50"/>
  <c r="BJ30" i="50"/>
  <c r="Q172" i="44" s="1"/>
  <c r="BI30" i="50"/>
  <c r="BG30" i="50"/>
  <c r="BH30" i="50"/>
  <c r="BA30" i="51"/>
  <c r="BD30" i="51"/>
  <c r="BC30" i="51"/>
  <c r="BI30" i="19"/>
  <c r="BF30" i="19"/>
  <c r="BH30" i="19"/>
  <c r="BG30" i="19"/>
  <c r="BJ30" i="19"/>
  <c r="Q156" i="44" s="1"/>
  <c r="BD30" i="19"/>
  <c r="BC30" i="19"/>
  <c r="BB30" i="19"/>
  <c r="BA30" i="19"/>
  <c r="BG28" i="50"/>
  <c r="BG28" i="51"/>
  <c r="AK59" i="50"/>
  <c r="AK46" i="50" s="1"/>
  <c r="L212" i="8" s="1"/>
  <c r="BD36" i="19"/>
  <c r="X60" i="50"/>
  <c r="Z60" i="50"/>
  <c r="Y60" i="50"/>
  <c r="W60" i="50"/>
  <c r="BA62" i="19"/>
  <c r="BG28" i="49"/>
  <c r="AU61" i="50"/>
  <c r="AU48" i="50" s="1"/>
  <c r="N212" i="43" s="1"/>
  <c r="AK61" i="50"/>
  <c r="AK48" i="50" s="1"/>
  <c r="L212" i="43" s="1"/>
  <c r="W64" i="50"/>
  <c r="AP61" i="50"/>
  <c r="AP48" i="50" s="1"/>
  <c r="M212" i="43" s="1"/>
  <c r="Y64" i="50"/>
  <c r="Z64" i="50"/>
  <c r="AA61" i="50"/>
  <c r="AA48" i="50" s="1"/>
  <c r="J212" i="43" s="1"/>
  <c r="V61" i="50"/>
  <c r="V48" i="50" s="1"/>
  <c r="I212" i="43" s="1"/>
  <c r="X64" i="50"/>
  <c r="L59" i="50"/>
  <c r="L46" i="50" s="1"/>
  <c r="G212" i="8" s="1"/>
  <c r="BG62" i="19"/>
  <c r="V63" i="50"/>
  <c r="V50" i="50" s="1"/>
  <c r="I205" i="44" s="1"/>
  <c r="BD18" i="19"/>
  <c r="P78" i="49"/>
  <c r="O78" i="49"/>
  <c r="M78" i="49"/>
  <c r="N78" i="49"/>
  <c r="AH64" i="50"/>
  <c r="L61" i="50"/>
  <c r="L48" i="50" s="1"/>
  <c r="G212" i="43" s="1"/>
  <c r="L71" i="49"/>
  <c r="L58" i="49" s="1"/>
  <c r="G204" i="8" s="1"/>
  <c r="AG64" i="50"/>
  <c r="L59" i="51"/>
  <c r="L46" i="51" s="1"/>
  <c r="G220" i="8" s="1"/>
  <c r="AI64" i="50"/>
  <c r="AJ64" i="50"/>
  <c r="AT64" i="50"/>
  <c r="AQ64" i="50"/>
  <c r="AN64" i="50"/>
  <c r="V75" i="49"/>
  <c r="V62" i="49" s="1"/>
  <c r="I197" i="44" s="1"/>
  <c r="AS64" i="50"/>
  <c r="AM64" i="50"/>
  <c r="AO64" i="50"/>
  <c r="AR64" i="50"/>
  <c r="AL64" i="50"/>
  <c r="AH76" i="49"/>
  <c r="Q75" i="49"/>
  <c r="Q62" i="49" s="1"/>
  <c r="H197" i="44" s="1"/>
  <c r="AG76" i="49"/>
  <c r="AI76" i="49"/>
  <c r="AJ76" i="49"/>
  <c r="J76" i="49"/>
  <c r="X76" i="49"/>
  <c r="I76" i="49"/>
  <c r="H76" i="49"/>
  <c r="K76" i="49"/>
  <c r="U66" i="50"/>
  <c r="AO76" i="49"/>
  <c r="Y76" i="49"/>
  <c r="Z76" i="49"/>
  <c r="S66" i="50"/>
  <c r="R66" i="50"/>
  <c r="AB76" i="49"/>
  <c r="AC76" i="49"/>
  <c r="AL76" i="49"/>
  <c r="AM76" i="49"/>
  <c r="AD76" i="49"/>
  <c r="AE76" i="49"/>
  <c r="W76" i="49"/>
  <c r="T66" i="50"/>
  <c r="AN76" i="49"/>
  <c r="Q59" i="51"/>
  <c r="Q46" i="51" s="1"/>
  <c r="H220" i="8" s="1"/>
  <c r="BD34" i="19"/>
  <c r="BD34" i="49"/>
  <c r="BC18" i="19"/>
  <c r="BB18" i="19"/>
  <c r="BA18" i="19"/>
  <c r="BF18" i="19"/>
  <c r="BJ18" i="19"/>
  <c r="Q65" i="43" s="1"/>
  <c r="BH18" i="19"/>
  <c r="BG18" i="19"/>
  <c r="BB50" i="51"/>
  <c r="BB62" i="49"/>
  <c r="Q61" i="50"/>
  <c r="Q48" i="50" s="1"/>
  <c r="H212" i="43" s="1"/>
  <c r="BB62" i="19"/>
  <c r="BF62" i="19"/>
  <c r="BA26" i="51"/>
  <c r="BA26" i="50"/>
  <c r="BA26" i="49"/>
  <c r="BA26" i="19"/>
  <c r="BI32" i="51"/>
  <c r="BG50" i="51"/>
  <c r="BG62" i="49"/>
  <c r="BD18" i="49"/>
  <c r="BC18" i="49"/>
  <c r="BB18" i="49"/>
  <c r="BA18" i="49"/>
  <c r="BC18" i="50"/>
  <c r="BB18" i="50"/>
  <c r="BA18" i="50"/>
  <c r="BD18" i="50"/>
  <c r="BF18" i="49"/>
  <c r="BH18" i="49"/>
  <c r="BG18" i="49"/>
  <c r="BI18" i="49"/>
  <c r="BJ18" i="49"/>
  <c r="Q73" i="43" s="1"/>
  <c r="BI18" i="50"/>
  <c r="BF18" i="50"/>
  <c r="BJ18" i="50"/>
  <c r="Q81" i="43" s="1"/>
  <c r="BH18" i="50"/>
  <c r="BG18" i="50"/>
  <c r="BB50" i="50"/>
  <c r="BG50" i="50"/>
  <c r="BA50" i="19"/>
  <c r="BD50" i="19"/>
  <c r="BB50" i="19"/>
  <c r="BC50" i="19"/>
  <c r="BA38" i="51"/>
  <c r="BE37" i="51"/>
  <c r="Q280" i="45" s="1"/>
  <c r="BD38" i="51"/>
  <c r="BB38" i="51"/>
  <c r="BA38" i="50"/>
  <c r="BC38" i="50"/>
  <c r="BA50" i="49"/>
  <c r="BE49" i="49"/>
  <c r="Q264" i="45" s="1"/>
  <c r="BB50" i="49"/>
  <c r="BD50" i="49"/>
  <c r="BD38" i="50"/>
  <c r="BC50" i="49"/>
  <c r="BD32" i="50"/>
  <c r="BD44" i="19"/>
  <c r="U72" i="49"/>
  <c r="S72" i="49"/>
  <c r="T72" i="49"/>
  <c r="R72" i="49"/>
  <c r="W72" i="49"/>
  <c r="BI32" i="50"/>
  <c r="Y72" i="49"/>
  <c r="Z72" i="49"/>
  <c r="BI32" i="49"/>
  <c r="X72" i="49"/>
  <c r="BI14" i="50"/>
  <c r="BI14" i="19"/>
  <c r="BI44" i="19"/>
  <c r="BI34" i="19"/>
  <c r="BI40" i="19"/>
  <c r="BI38" i="19"/>
  <c r="BI34" i="49"/>
  <c r="BC50" i="51"/>
  <c r="BF50" i="50"/>
  <c r="BC62" i="49"/>
  <c r="BF50" i="51"/>
  <c r="BC50" i="50"/>
  <c r="BF62" i="49"/>
  <c r="AK71" i="49"/>
  <c r="AK58" i="49" s="1"/>
  <c r="L204" i="8" s="1"/>
  <c r="V73" i="49"/>
  <c r="V60" i="49" s="1"/>
  <c r="I204" i="43" s="1"/>
  <c r="BH50" i="51"/>
  <c r="BA50" i="50"/>
  <c r="BH62" i="49"/>
  <c r="BA50" i="51"/>
  <c r="BH50" i="50"/>
  <c r="BA62" i="49"/>
  <c r="BI44" i="49"/>
  <c r="BD32" i="51"/>
  <c r="BD36" i="49"/>
  <c r="BD44" i="49"/>
  <c r="AF71" i="49"/>
  <c r="AF58" i="49" s="1"/>
  <c r="K204" i="8" s="1"/>
  <c r="AP73" i="49"/>
  <c r="AP60" i="49" s="1"/>
  <c r="M204" i="43" s="1"/>
  <c r="BI36" i="49"/>
  <c r="BI20" i="50"/>
  <c r="BI36" i="19"/>
  <c r="BA34" i="51"/>
  <c r="BA34" i="50"/>
  <c r="BA46" i="49"/>
  <c r="BC34" i="51"/>
  <c r="BC46" i="49"/>
  <c r="BD34" i="50"/>
  <c r="BC46" i="19"/>
  <c r="BA46" i="19"/>
  <c r="BB46" i="19"/>
  <c r="BC34" i="50"/>
  <c r="BD34" i="51"/>
  <c r="BD46" i="49"/>
  <c r="BJ28" i="51"/>
  <c r="Q131" i="44" s="1"/>
  <c r="BF28" i="51"/>
  <c r="BJ28" i="50"/>
  <c r="Q123" i="44" s="1"/>
  <c r="BF28" i="50"/>
  <c r="BJ28" i="49"/>
  <c r="Q115" i="44" s="1"/>
  <c r="BF28" i="49"/>
  <c r="BF28" i="19"/>
  <c r="BJ28" i="19"/>
  <c r="Q107" i="44" s="1"/>
  <c r="BI28" i="51"/>
  <c r="BI28" i="50"/>
  <c r="BI28" i="49"/>
  <c r="BI28" i="19"/>
  <c r="BH28" i="51"/>
  <c r="BH28" i="50"/>
  <c r="BH28" i="49"/>
  <c r="BH28" i="19"/>
  <c r="BA28" i="51"/>
  <c r="BA28" i="50"/>
  <c r="BA28" i="49"/>
  <c r="BA28" i="19"/>
  <c r="BD28" i="51"/>
  <c r="BD28" i="50"/>
  <c r="BD28" i="49"/>
  <c r="BD28" i="19"/>
  <c r="BC28" i="51"/>
  <c r="BC28" i="50"/>
  <c r="BC28" i="49"/>
  <c r="BC28" i="19"/>
  <c r="BB26" i="51"/>
  <c r="BB26" i="50"/>
  <c r="BB26" i="49"/>
  <c r="BB26" i="19"/>
  <c r="BH26" i="51"/>
  <c r="BH26" i="50"/>
  <c r="BH26" i="49"/>
  <c r="BH26" i="19"/>
  <c r="BI26" i="51"/>
  <c r="BI26" i="50"/>
  <c r="BI26" i="49"/>
  <c r="BI26" i="19"/>
  <c r="BJ26" i="51"/>
  <c r="Q84" i="44" s="1"/>
  <c r="BF26" i="51"/>
  <c r="BJ26" i="50"/>
  <c r="Q76" i="44" s="1"/>
  <c r="BF26" i="50"/>
  <c r="BJ26" i="49"/>
  <c r="Q68" i="44" s="1"/>
  <c r="BF26" i="49"/>
  <c r="BJ26" i="19"/>
  <c r="Q60" i="44" s="1"/>
  <c r="BF26" i="19"/>
  <c r="BG26" i="51"/>
  <c r="BG26" i="50"/>
  <c r="BG26" i="49"/>
  <c r="BG26" i="19"/>
  <c r="BC26" i="51"/>
  <c r="BC26" i="50"/>
  <c r="BC26" i="49"/>
  <c r="BC26" i="19"/>
  <c r="BD26" i="51"/>
  <c r="BD26" i="50"/>
  <c r="BD26" i="49"/>
  <c r="BD26" i="19"/>
  <c r="L64" i="19"/>
  <c r="G370" i="45" s="1"/>
  <c r="BI14" i="51"/>
  <c r="L73" i="49"/>
  <c r="L60" i="49" s="1"/>
  <c r="G204" i="43" s="1"/>
  <c r="BD20" i="49"/>
  <c r="BD20" i="50"/>
  <c r="BI14" i="49"/>
  <c r="BD40" i="49"/>
  <c r="AU73" i="49"/>
  <c r="AU60" i="49" s="1"/>
  <c r="N204" i="43" s="1"/>
  <c r="AF73" i="49"/>
  <c r="AF60" i="49" s="1"/>
  <c r="K204" i="43" s="1"/>
  <c r="AA73" i="49"/>
  <c r="AA60" i="49" s="1"/>
  <c r="J204" i="43" s="1"/>
  <c r="Q73" i="49"/>
  <c r="Q60" i="49" s="1"/>
  <c r="H204" i="43" s="1"/>
  <c r="BI20" i="49"/>
  <c r="BD20" i="51"/>
  <c r="BI20" i="51"/>
  <c r="AK73" i="49"/>
  <c r="AK60" i="49" s="1"/>
  <c r="L204" i="43" s="1"/>
  <c r="BI40" i="49"/>
  <c r="BI38" i="49"/>
  <c r="BD38" i="49"/>
  <c r="BD32" i="19"/>
  <c r="BD32" i="49"/>
  <c r="BD16" i="51"/>
  <c r="BD16" i="50"/>
  <c r="BD16" i="49"/>
  <c r="BI16" i="51"/>
  <c r="BI16" i="50"/>
  <c r="BI16" i="49"/>
  <c r="BH16" i="51"/>
  <c r="BH16" i="50"/>
  <c r="BH16" i="49"/>
  <c r="BH16" i="19"/>
  <c r="BB16" i="51"/>
  <c r="BB16" i="50"/>
  <c r="BB16" i="49"/>
  <c r="BB16" i="19"/>
  <c r="BA16" i="51"/>
  <c r="BA16" i="50"/>
  <c r="BA16" i="49"/>
  <c r="BA16" i="19"/>
  <c r="BJ15" i="51"/>
  <c r="Q41" i="43" s="1"/>
  <c r="BJ16" i="51"/>
  <c r="Q42" i="43" s="1"/>
  <c r="BF16" i="51"/>
  <c r="BJ16" i="50"/>
  <c r="Q34" i="43" s="1"/>
  <c r="BF16" i="50"/>
  <c r="BJ16" i="49"/>
  <c r="Q26" i="43" s="1"/>
  <c r="BF16" i="49"/>
  <c r="BF16" i="19"/>
  <c r="BJ16" i="19"/>
  <c r="Q18" i="43" s="1"/>
  <c r="BC16" i="51"/>
  <c r="BC16" i="50"/>
  <c r="BC16" i="49"/>
  <c r="BC16" i="19"/>
  <c r="BG16" i="51"/>
  <c r="BG16" i="50"/>
  <c r="BG16" i="49"/>
  <c r="BG16" i="19"/>
  <c r="AV80" i="19"/>
  <c r="BJ20" i="51"/>
  <c r="Q135" i="43" s="1"/>
  <c r="BJ19" i="51"/>
  <c r="Q134" i="43" s="1"/>
  <c r="BF20" i="51"/>
  <c r="BJ20" i="50"/>
  <c r="Q127" i="43" s="1"/>
  <c r="BF20" i="50"/>
  <c r="BJ20" i="49"/>
  <c r="Q119" i="43" s="1"/>
  <c r="BF20" i="49"/>
  <c r="BF20" i="19"/>
  <c r="BJ20" i="19"/>
  <c r="Q111" i="43" s="1"/>
  <c r="BC20" i="51"/>
  <c r="BH20" i="51"/>
  <c r="BB20" i="51"/>
  <c r="BG20" i="51"/>
  <c r="BA20" i="51"/>
  <c r="BC20" i="50"/>
  <c r="BH20" i="50"/>
  <c r="BB20" i="50"/>
  <c r="BG20" i="50"/>
  <c r="BA20" i="50"/>
  <c r="BC20" i="49"/>
  <c r="BH20" i="49"/>
  <c r="BB20" i="49"/>
  <c r="BG20" i="49"/>
  <c r="BA20" i="49"/>
  <c r="BC20" i="19"/>
  <c r="BH20" i="19"/>
  <c r="BB20" i="19"/>
  <c r="BG20" i="19"/>
  <c r="BA20" i="19"/>
  <c r="BD22" i="51"/>
  <c r="BI22" i="51"/>
  <c r="BC48" i="51"/>
  <c r="BC22" i="51"/>
  <c r="BH48" i="51"/>
  <c r="BH22" i="51"/>
  <c r="BB48" i="51"/>
  <c r="BB22" i="51"/>
  <c r="BG48" i="51"/>
  <c r="BG22" i="51"/>
  <c r="BA48" i="51"/>
  <c r="BA22" i="51"/>
  <c r="BF48" i="51"/>
  <c r="BJ22" i="51"/>
  <c r="Q187" i="43" s="1"/>
  <c r="BF22" i="51"/>
  <c r="BD22" i="50"/>
  <c r="BD48" i="50"/>
  <c r="BI22" i="50"/>
  <c r="BI48" i="50"/>
  <c r="BC48" i="50"/>
  <c r="BC22" i="50"/>
  <c r="BH48" i="50"/>
  <c r="BH22" i="50"/>
  <c r="BB48" i="50"/>
  <c r="BB22" i="50"/>
  <c r="BG48" i="50"/>
  <c r="BG22" i="50"/>
  <c r="BA48" i="50"/>
  <c r="BA22" i="50"/>
  <c r="BF48" i="50"/>
  <c r="BJ22" i="50"/>
  <c r="Q179" i="43" s="1"/>
  <c r="BF22" i="50"/>
  <c r="BD22" i="49"/>
  <c r="BD60" i="49"/>
  <c r="BI22" i="49"/>
  <c r="BI60" i="49"/>
  <c r="BC60" i="49"/>
  <c r="BC22" i="49"/>
  <c r="BH22" i="49"/>
  <c r="BB60" i="49"/>
  <c r="BB22" i="49"/>
  <c r="BG60" i="49"/>
  <c r="BG22" i="49"/>
  <c r="BA60" i="49"/>
  <c r="BA22" i="49"/>
  <c r="BF60" i="49"/>
  <c r="BJ22" i="49"/>
  <c r="Q171" i="43" s="1"/>
  <c r="BF22" i="49"/>
  <c r="BD22" i="19"/>
  <c r="BD60" i="19"/>
  <c r="BI22" i="19"/>
  <c r="BI60" i="19"/>
  <c r="BC60" i="19"/>
  <c r="BC22" i="19"/>
  <c r="BH60" i="19"/>
  <c r="BH22" i="19"/>
  <c r="BB60" i="19"/>
  <c r="BB22" i="19"/>
  <c r="BG60" i="19"/>
  <c r="BG22" i="19"/>
  <c r="BA60" i="19"/>
  <c r="BA22" i="19"/>
  <c r="BF60" i="19"/>
  <c r="BF22" i="19"/>
  <c r="BJ22" i="19"/>
  <c r="Q163" i="43" s="1"/>
  <c r="BD48" i="19"/>
  <c r="BD36" i="51"/>
  <c r="BD36" i="50"/>
  <c r="BD48" i="49"/>
  <c r="BD24" i="51"/>
  <c r="BD50" i="51"/>
  <c r="BI24" i="51"/>
  <c r="BI50" i="51"/>
  <c r="BD24" i="50"/>
  <c r="BD50" i="50"/>
  <c r="BI24" i="50"/>
  <c r="BI50" i="50"/>
  <c r="BD24" i="49"/>
  <c r="BD62" i="49"/>
  <c r="BI24" i="49"/>
  <c r="BI62" i="49"/>
  <c r="BD24" i="19"/>
  <c r="BD62" i="19"/>
  <c r="BI24" i="19"/>
  <c r="BI62" i="19"/>
  <c r="BJ32" i="51"/>
  <c r="Q82" i="46" s="1"/>
  <c r="BJ31" i="51"/>
  <c r="Q81" i="46" s="1"/>
  <c r="BF32" i="51"/>
  <c r="BJ32" i="50"/>
  <c r="Q74" i="46" s="1"/>
  <c r="BF32" i="50"/>
  <c r="BC32" i="51"/>
  <c r="BH32" i="51"/>
  <c r="BB32" i="51"/>
  <c r="BG32" i="51"/>
  <c r="BA32" i="51"/>
  <c r="BC32" i="50"/>
  <c r="BH32" i="50"/>
  <c r="BB32" i="50"/>
  <c r="BG32" i="50"/>
  <c r="BA32" i="50"/>
  <c r="BA36" i="51"/>
  <c r="BA36" i="50"/>
  <c r="BA48" i="49"/>
  <c r="BC36" i="51"/>
  <c r="BB36" i="51"/>
  <c r="BC36" i="50"/>
  <c r="BB36" i="50"/>
  <c r="BC48" i="49"/>
  <c r="BB48" i="49"/>
  <c r="BJ24" i="51"/>
  <c r="Q41" i="44" s="1"/>
  <c r="BJ23" i="51"/>
  <c r="Q40" i="44" s="1"/>
  <c r="BF24" i="51"/>
  <c r="BJ24" i="50"/>
  <c r="Q33" i="44" s="1"/>
  <c r="BF24" i="50"/>
  <c r="BJ24" i="49"/>
  <c r="Q25" i="44" s="1"/>
  <c r="BF24" i="49"/>
  <c r="BJ24" i="19"/>
  <c r="Q17" i="44" s="1"/>
  <c r="BF24" i="19"/>
  <c r="BC24" i="51"/>
  <c r="BH24" i="51"/>
  <c r="BB24" i="51"/>
  <c r="BG24" i="51"/>
  <c r="BA24" i="51"/>
  <c r="BC24" i="50"/>
  <c r="BH24" i="50"/>
  <c r="BB24" i="50"/>
  <c r="BG24" i="50"/>
  <c r="BA24" i="50"/>
  <c r="BC24" i="49"/>
  <c r="BH24" i="49"/>
  <c r="BB24" i="49"/>
  <c r="BG24" i="49"/>
  <c r="BA24" i="49"/>
  <c r="BC24" i="19"/>
  <c r="BH24" i="19"/>
  <c r="BB24" i="19"/>
  <c r="BG24" i="19"/>
  <c r="BA24" i="19"/>
  <c r="BD14" i="51"/>
  <c r="BA14" i="51"/>
  <c r="BJ14" i="51"/>
  <c r="Q187" i="8" s="1"/>
  <c r="BF14" i="51"/>
  <c r="BD14" i="50"/>
  <c r="BA14" i="50"/>
  <c r="BJ14" i="50"/>
  <c r="Q179" i="8" s="1"/>
  <c r="BF14" i="50"/>
  <c r="BD14" i="49"/>
  <c r="BA14" i="49"/>
  <c r="BJ14" i="49"/>
  <c r="Q171" i="8" s="1"/>
  <c r="BF14" i="49"/>
  <c r="BD14" i="19"/>
  <c r="BC14" i="19"/>
  <c r="BB14" i="19"/>
  <c r="BA14" i="19"/>
  <c r="BF14" i="19"/>
  <c r="BJ14" i="19"/>
  <c r="Q163" i="8" s="1"/>
  <c r="BB14" i="49"/>
  <c r="BC14" i="49"/>
  <c r="BB14" i="50"/>
  <c r="BC14" i="50"/>
  <c r="BB14" i="51"/>
  <c r="BC14" i="51"/>
  <c r="BA12" i="51"/>
  <c r="BF12" i="51"/>
  <c r="BJ12" i="51"/>
  <c r="Q134" i="8" s="1"/>
  <c r="BA12" i="50"/>
  <c r="BF12" i="50"/>
  <c r="BJ12" i="50"/>
  <c r="Q126" i="8" s="1"/>
  <c r="BA12" i="49"/>
  <c r="BF12" i="49"/>
  <c r="BJ12" i="49"/>
  <c r="Q118" i="8" s="1"/>
  <c r="BD12" i="19"/>
  <c r="BI12" i="19"/>
  <c r="BC12" i="19"/>
  <c r="BH12" i="19"/>
  <c r="BB12" i="19"/>
  <c r="BG12" i="19"/>
  <c r="BA12" i="19"/>
  <c r="BJ12" i="19"/>
  <c r="Q110" i="8" s="1"/>
  <c r="BF12" i="19"/>
  <c r="BB12" i="49"/>
  <c r="BG12" i="49"/>
  <c r="BC12" i="49"/>
  <c r="BH12" i="49"/>
  <c r="BD12" i="49"/>
  <c r="BI12" i="49"/>
  <c r="BB12" i="50"/>
  <c r="BG12" i="50"/>
  <c r="BC12" i="50"/>
  <c r="BH12" i="50"/>
  <c r="BD12" i="50"/>
  <c r="BI12" i="50"/>
  <c r="BB12" i="51"/>
  <c r="BG12" i="51"/>
  <c r="BC12" i="51"/>
  <c r="BH12" i="51"/>
  <c r="BD12" i="51"/>
  <c r="BI12" i="51"/>
  <c r="BJ11" i="51" s="1"/>
  <c r="Q133" i="8" s="1"/>
  <c r="BD10" i="51"/>
  <c r="BI10" i="51"/>
  <c r="BC10" i="51"/>
  <c r="BH10" i="51"/>
  <c r="BB10" i="51"/>
  <c r="BG10" i="51"/>
  <c r="BA10" i="51"/>
  <c r="BJ9" i="51"/>
  <c r="Q86" i="8" s="1"/>
  <c r="BF10" i="51"/>
  <c r="BJ10" i="51"/>
  <c r="Q87" i="8" s="1"/>
  <c r="BH14" i="19"/>
  <c r="BG14" i="19"/>
  <c r="BG14" i="49"/>
  <c r="BH14" i="49"/>
  <c r="BG14" i="50"/>
  <c r="BH14" i="50"/>
  <c r="BG14" i="51"/>
  <c r="BH14" i="51"/>
  <c r="BJ40" i="49"/>
  <c r="Q119" i="48" s="1"/>
  <c r="BF40" i="49"/>
  <c r="BJ38" i="49"/>
  <c r="Q97" i="48" s="1"/>
  <c r="BF38" i="49"/>
  <c r="BJ36" i="49"/>
  <c r="Q72" i="48" s="1"/>
  <c r="BF36" i="49"/>
  <c r="BJ34" i="49"/>
  <c r="Q49" i="48" s="1"/>
  <c r="BF34" i="49"/>
  <c r="BJ32" i="49"/>
  <c r="Q25" i="48" s="1"/>
  <c r="BF32" i="49"/>
  <c r="BC40" i="49"/>
  <c r="BH40" i="49"/>
  <c r="BB40" i="49"/>
  <c r="BG40" i="49"/>
  <c r="BA40" i="49"/>
  <c r="BC38" i="49"/>
  <c r="BH38" i="49"/>
  <c r="BB38" i="49"/>
  <c r="BG38" i="49"/>
  <c r="BA38" i="49"/>
  <c r="BC36" i="49"/>
  <c r="BH36" i="49"/>
  <c r="BB36" i="49"/>
  <c r="BG36" i="49"/>
  <c r="BA36" i="49"/>
  <c r="BC34" i="49"/>
  <c r="BH34" i="49"/>
  <c r="BB34" i="49"/>
  <c r="BG34" i="49"/>
  <c r="BA34" i="49"/>
  <c r="BC32" i="49"/>
  <c r="BH32" i="49"/>
  <c r="BB32" i="49"/>
  <c r="BG32" i="49"/>
  <c r="BA32" i="49"/>
  <c r="BJ44" i="49"/>
  <c r="Q66" i="46" s="1"/>
  <c r="BF44" i="49"/>
  <c r="BC44" i="49"/>
  <c r="BH44" i="49"/>
  <c r="BB44" i="49"/>
  <c r="BG44" i="49"/>
  <c r="BA44" i="49"/>
  <c r="BA48" i="19"/>
  <c r="BC48" i="19"/>
  <c r="BB48" i="19"/>
  <c r="BF40" i="19"/>
  <c r="BJ40" i="19"/>
  <c r="Q111" i="48" s="1"/>
  <c r="BF38" i="19"/>
  <c r="BJ38" i="19"/>
  <c r="Q89" i="48" s="1"/>
  <c r="BF36" i="19"/>
  <c r="BJ36" i="19"/>
  <c r="Q64" i="48" s="1"/>
  <c r="BF34" i="19"/>
  <c r="BJ34" i="19"/>
  <c r="Q41" i="48" s="1"/>
  <c r="BF32" i="19"/>
  <c r="BJ32" i="19"/>
  <c r="Q17" i="48" s="1"/>
  <c r="BC40" i="19"/>
  <c r="BH40" i="19"/>
  <c r="BB40" i="19"/>
  <c r="BG40" i="19"/>
  <c r="BA40" i="19"/>
  <c r="BC38" i="19"/>
  <c r="BH38" i="19"/>
  <c r="BB38" i="19"/>
  <c r="BG38" i="19"/>
  <c r="BA38" i="19"/>
  <c r="BC36" i="19"/>
  <c r="BH36" i="19"/>
  <c r="BB36" i="19"/>
  <c r="BG36" i="19"/>
  <c r="BA36" i="19"/>
  <c r="BC34" i="19"/>
  <c r="BH34" i="19"/>
  <c r="BB34" i="19"/>
  <c r="BG34" i="19"/>
  <c r="BA34" i="19"/>
  <c r="BC32" i="19"/>
  <c r="BH32" i="19"/>
  <c r="BB32" i="19"/>
  <c r="BG32" i="19"/>
  <c r="BA32" i="19"/>
  <c r="BF44" i="19"/>
  <c r="BJ44" i="19"/>
  <c r="BC44" i="19"/>
  <c r="BH44" i="19"/>
  <c r="BB44" i="19"/>
  <c r="BG44" i="19"/>
  <c r="BA44" i="19"/>
  <c r="AW80" i="19"/>
  <c r="AX80" i="19"/>
  <c r="AY80" i="19"/>
  <c r="A4" i="34"/>
  <c r="AF77" i="49" l="1"/>
  <c r="AF64" i="49" s="1"/>
  <c r="K378" i="45" s="1"/>
  <c r="Q65" i="51"/>
  <c r="Q52" i="51" s="1"/>
  <c r="H394" i="45" s="1"/>
  <c r="E17" i="64"/>
  <c r="Q58" i="46"/>
  <c r="L61" i="51"/>
  <c r="L48" i="51" s="1"/>
  <c r="G220" i="43" s="1"/>
  <c r="AK61" i="51"/>
  <c r="AK48" i="51" s="1"/>
  <c r="L220" i="43" s="1"/>
  <c r="L65" i="51"/>
  <c r="L52" i="51" s="1"/>
  <c r="G394" i="45" s="1"/>
  <c r="AV69" i="51"/>
  <c r="Q61" i="51"/>
  <c r="Q48" i="51" s="1"/>
  <c r="H220" i="43" s="1"/>
  <c r="AX67" i="51"/>
  <c r="F62" i="51"/>
  <c r="AU59" i="51"/>
  <c r="AU46" i="51" s="1"/>
  <c r="N220" i="8" s="1"/>
  <c r="AU61" i="51"/>
  <c r="AU48" i="51" s="1"/>
  <c r="N220" i="43" s="1"/>
  <c r="AP61" i="51"/>
  <c r="AP48" i="51" s="1"/>
  <c r="M220" i="43" s="1"/>
  <c r="AF61" i="51"/>
  <c r="AF48" i="51" s="1"/>
  <c r="K220" i="43" s="1"/>
  <c r="AA61" i="51"/>
  <c r="AA48" i="51" s="1"/>
  <c r="J220" i="43" s="1"/>
  <c r="D62" i="51"/>
  <c r="C62" i="51"/>
  <c r="E62" i="51"/>
  <c r="AA65" i="51"/>
  <c r="AA52" i="51" s="1"/>
  <c r="J394" i="45" s="1"/>
  <c r="AU65" i="51"/>
  <c r="AU52" i="51" s="1"/>
  <c r="N394" i="45" s="1"/>
  <c r="P67" i="51"/>
  <c r="AP65" i="51"/>
  <c r="AK65" i="51"/>
  <c r="V65" i="51"/>
  <c r="AP59" i="51"/>
  <c r="AP46" i="51" s="1"/>
  <c r="M220" i="8" s="1"/>
  <c r="AZ63" i="51"/>
  <c r="AZ50" i="51" s="1"/>
  <c r="AX47" i="50"/>
  <c r="AZ63" i="50"/>
  <c r="AZ50" i="50" s="1"/>
  <c r="O205" i="44" s="1"/>
  <c r="AY59" i="50"/>
  <c r="AW47" i="50"/>
  <c r="AZ47" i="50"/>
  <c r="O213" i="8" s="1"/>
  <c r="AV47" i="50"/>
  <c r="AY47" i="50"/>
  <c r="Q65" i="50"/>
  <c r="Q52" i="50" s="1"/>
  <c r="H386" i="45" s="1"/>
  <c r="AU75" i="49"/>
  <c r="AU62" i="49" s="1"/>
  <c r="N197" i="44" s="1"/>
  <c r="AZ75" i="49"/>
  <c r="AZ62" i="49" s="1"/>
  <c r="O197" i="44" s="1"/>
  <c r="AX59" i="49"/>
  <c r="AY71" i="49"/>
  <c r="AW59" i="49"/>
  <c r="AZ59" i="49"/>
  <c r="O205" i="8" s="1"/>
  <c r="AV59" i="49"/>
  <c r="AY59" i="49"/>
  <c r="L65" i="50"/>
  <c r="L52" i="50" s="1"/>
  <c r="G386" i="45" s="1"/>
  <c r="Q77" i="49"/>
  <c r="Q64" i="49" s="1"/>
  <c r="H378" i="45" s="1"/>
  <c r="L77" i="49"/>
  <c r="L64" i="49" s="1"/>
  <c r="G378" i="45" s="1"/>
  <c r="AB67" i="50"/>
  <c r="AO46" i="50"/>
  <c r="AO10" i="50"/>
  <c r="AO10" i="19"/>
  <c r="AO58" i="19"/>
  <c r="AM10" i="19"/>
  <c r="AM58" i="19"/>
  <c r="AL10" i="49"/>
  <c r="AP10" i="49"/>
  <c r="M71" i="8" s="1"/>
  <c r="AL58" i="49"/>
  <c r="AM10" i="49"/>
  <c r="AM58" i="49"/>
  <c r="AN10" i="50"/>
  <c r="AN46" i="50"/>
  <c r="AQ10" i="49"/>
  <c r="AU10" i="49"/>
  <c r="N71" i="8" s="1"/>
  <c r="AQ58" i="49"/>
  <c r="AS10" i="19"/>
  <c r="AS58" i="19"/>
  <c r="AQ10" i="19"/>
  <c r="AU10" i="19"/>
  <c r="N63" i="8" s="1"/>
  <c r="AQ58" i="19"/>
  <c r="AS10" i="50"/>
  <c r="AS46" i="50"/>
  <c r="AS10" i="49"/>
  <c r="AS58" i="49"/>
  <c r="AR10" i="50"/>
  <c r="AR46" i="50"/>
  <c r="F10" i="50"/>
  <c r="F46" i="50"/>
  <c r="P10" i="49"/>
  <c r="N10" i="49"/>
  <c r="O10" i="49"/>
  <c r="Q10" i="49"/>
  <c r="H71" i="8" s="1"/>
  <c r="M10" i="49"/>
  <c r="Q9" i="49"/>
  <c r="H70" i="8" s="1"/>
  <c r="P58" i="49"/>
  <c r="P10" i="50"/>
  <c r="O10" i="50"/>
  <c r="N10" i="50"/>
  <c r="Q10" i="50"/>
  <c r="H79" i="8" s="1"/>
  <c r="Q9" i="50"/>
  <c r="H78" i="8" s="1"/>
  <c r="M10" i="50"/>
  <c r="P46" i="50"/>
  <c r="F10" i="49"/>
  <c r="F58" i="49"/>
  <c r="F10" i="19"/>
  <c r="F58" i="19"/>
  <c r="O10" i="19"/>
  <c r="P10" i="19"/>
  <c r="M10" i="19"/>
  <c r="N10" i="19"/>
  <c r="Q10" i="19"/>
  <c r="H63" i="8" s="1"/>
  <c r="P58" i="19"/>
  <c r="Q9" i="19"/>
  <c r="H62" i="8" s="1"/>
  <c r="D58" i="19"/>
  <c r="D10" i="19"/>
  <c r="D10" i="49"/>
  <c r="D58" i="49"/>
  <c r="E10" i="50"/>
  <c r="E46" i="50"/>
  <c r="AO10" i="49"/>
  <c r="AO58" i="49"/>
  <c r="AN10" i="19"/>
  <c r="AN58" i="19"/>
  <c r="AL10" i="19"/>
  <c r="AP10" i="19"/>
  <c r="M63" i="8" s="1"/>
  <c r="AL58" i="19"/>
  <c r="AN10" i="49"/>
  <c r="AN58" i="49"/>
  <c r="AP10" i="50"/>
  <c r="M79" i="8" s="1"/>
  <c r="AL10" i="50"/>
  <c r="AL46" i="50"/>
  <c r="AM10" i="50"/>
  <c r="AM46" i="50"/>
  <c r="AU10" i="50"/>
  <c r="N79" i="8" s="1"/>
  <c r="AQ10" i="50"/>
  <c r="AQ46" i="50"/>
  <c r="AT10" i="19"/>
  <c r="AT58" i="19"/>
  <c r="AR10" i="19"/>
  <c r="AR58" i="19"/>
  <c r="AT10" i="50"/>
  <c r="AU9" i="50" s="1"/>
  <c r="N78" i="8" s="1"/>
  <c r="AT46" i="50"/>
  <c r="AT10" i="49"/>
  <c r="AT58" i="49"/>
  <c r="AR10" i="49"/>
  <c r="AR58" i="49"/>
  <c r="C46" i="50"/>
  <c r="C10" i="50"/>
  <c r="G9" i="50"/>
  <c r="F78" i="8" s="1"/>
  <c r="G10" i="50"/>
  <c r="F79" i="8" s="1"/>
  <c r="G10" i="49"/>
  <c r="F71" i="8" s="1"/>
  <c r="C10" i="49"/>
  <c r="C58" i="49"/>
  <c r="E10" i="19"/>
  <c r="E58" i="19"/>
  <c r="C58" i="19"/>
  <c r="C10" i="19"/>
  <c r="G10" i="19"/>
  <c r="F63" i="8" s="1"/>
  <c r="G9" i="19"/>
  <c r="F62" i="8" s="1"/>
  <c r="D10" i="50"/>
  <c r="D46" i="50"/>
  <c r="E10" i="49"/>
  <c r="E58" i="49"/>
  <c r="AK65" i="50"/>
  <c r="AU65" i="50"/>
  <c r="AP65" i="50"/>
  <c r="AA65" i="50"/>
  <c r="V65" i="50"/>
  <c r="V52" i="50" s="1"/>
  <c r="I386" i="45" s="1"/>
  <c r="AK77" i="49"/>
  <c r="AU77" i="49"/>
  <c r="AP77" i="49"/>
  <c r="V77" i="49"/>
  <c r="AA77" i="49"/>
  <c r="O9" i="57"/>
  <c r="AN53" i="50"/>
  <c r="BB53" i="50"/>
  <c r="BB65" i="49"/>
  <c r="AG80" i="19"/>
  <c r="L9" i="57"/>
  <c r="AF65" i="50"/>
  <c r="AK63" i="51"/>
  <c r="AK50" i="51" s="1"/>
  <c r="L213" i="44" s="1"/>
  <c r="AF63" i="51"/>
  <c r="AF50" i="51" s="1"/>
  <c r="K213" i="44" s="1"/>
  <c r="AU63" i="51"/>
  <c r="AU50" i="51" s="1"/>
  <c r="N213" i="44" s="1"/>
  <c r="L63" i="51"/>
  <c r="L50" i="51" s="1"/>
  <c r="G213" i="44" s="1"/>
  <c r="Q63" i="51"/>
  <c r="Q50" i="51" s="1"/>
  <c r="H213" i="44" s="1"/>
  <c r="AP63" i="51"/>
  <c r="AP50" i="51" s="1"/>
  <c r="M213" i="44" s="1"/>
  <c r="BJ23" i="50"/>
  <c r="Q32" i="44" s="1"/>
  <c r="V63" i="51"/>
  <c r="V50" i="51" s="1"/>
  <c r="I213" i="44" s="1"/>
  <c r="AA59" i="51"/>
  <c r="AA46" i="51" s="1"/>
  <c r="J220" i="8" s="1"/>
  <c r="BJ25" i="51"/>
  <c r="BJ29" i="51"/>
  <c r="Q179" i="44" s="1"/>
  <c r="BJ29" i="19"/>
  <c r="Q155" i="44" s="1"/>
  <c r="K9" i="57"/>
  <c r="M9" i="57"/>
  <c r="AO53" i="50"/>
  <c r="N9" i="57"/>
  <c r="AP53" i="50"/>
  <c r="M387" i="45" s="1"/>
  <c r="AL53" i="50"/>
  <c r="AM53" i="50"/>
  <c r="F9" i="57"/>
  <c r="V65" i="49"/>
  <c r="I379" i="45" s="1"/>
  <c r="T65" i="49"/>
  <c r="R65" i="49"/>
  <c r="U65" i="49"/>
  <c r="S65" i="49"/>
  <c r="BE35" i="51"/>
  <c r="Q200" i="45" s="1"/>
  <c r="G26" i="56"/>
  <c r="G27" i="56" s="1"/>
  <c r="BJ13" i="51"/>
  <c r="Q186" i="8" s="1"/>
  <c r="D74" i="50"/>
  <c r="S79" i="19"/>
  <c r="AA63" i="51"/>
  <c r="AA50" i="51" s="1"/>
  <c r="J213" i="44" s="1"/>
  <c r="BJ21" i="51"/>
  <c r="Q186" i="43" s="1"/>
  <c r="BJ27" i="51"/>
  <c r="L41" i="19"/>
  <c r="G132" i="48" s="1"/>
  <c r="U79" i="19"/>
  <c r="T79" i="19"/>
  <c r="R79" i="19"/>
  <c r="Q129" i="48"/>
  <c r="Q137" i="48"/>
  <c r="Q128" i="48"/>
  <c r="Q136" i="48"/>
  <c r="Q131" i="48"/>
  <c r="Q139" i="48"/>
  <c r="Q130" i="48"/>
  <c r="Q138" i="48"/>
  <c r="B41" i="49"/>
  <c r="F74" i="50"/>
  <c r="E74" i="50"/>
  <c r="Z80" i="19"/>
  <c r="AD80" i="19"/>
  <c r="X80" i="19"/>
  <c r="AC80" i="19"/>
  <c r="BE45" i="19"/>
  <c r="Q91" i="45" s="1"/>
  <c r="W80" i="19"/>
  <c r="AB80" i="19"/>
  <c r="Y80" i="19"/>
  <c r="AE80" i="19"/>
  <c r="AI80" i="19"/>
  <c r="AJ80" i="19"/>
  <c r="AH80" i="19"/>
  <c r="BJ19" i="19"/>
  <c r="Q110" i="43" s="1"/>
  <c r="V59" i="50"/>
  <c r="V46" i="50" s="1"/>
  <c r="BJ13" i="50"/>
  <c r="Q178" i="8" s="1"/>
  <c r="BE33" i="51"/>
  <c r="Q115" i="45" s="1"/>
  <c r="BJ31" i="50"/>
  <c r="Q73" i="46" s="1"/>
  <c r="L63" i="50"/>
  <c r="L50" i="50" s="1"/>
  <c r="G205" i="44" s="1"/>
  <c r="BJ31" i="19"/>
  <c r="Q16" i="48" s="1"/>
  <c r="BE47" i="19"/>
  <c r="Q176" i="45" s="1"/>
  <c r="BJ39" i="49"/>
  <c r="Q118" i="48" s="1"/>
  <c r="P7" i="57"/>
  <c r="P8" i="57"/>
  <c r="BJ39" i="19"/>
  <c r="BD65" i="19"/>
  <c r="BE51" i="49"/>
  <c r="BE39" i="50"/>
  <c r="BE51" i="19"/>
  <c r="Q63" i="50"/>
  <c r="Q50" i="50" s="1"/>
  <c r="H205" i="44" s="1"/>
  <c r="BJ29" i="49"/>
  <c r="Q163" i="44" s="1"/>
  <c r="BJ29" i="50"/>
  <c r="Q171" i="44" s="1"/>
  <c r="BJ27" i="50"/>
  <c r="Q122" i="44" s="1"/>
  <c r="AA59" i="50"/>
  <c r="AA46" i="50" s="1"/>
  <c r="J212" i="8" s="1"/>
  <c r="BE33" i="50"/>
  <c r="Q107" i="45" s="1"/>
  <c r="AV86" i="19"/>
  <c r="AA63" i="50"/>
  <c r="AA50" i="50" s="1"/>
  <c r="J205" i="44" s="1"/>
  <c r="BJ15" i="50"/>
  <c r="Q33" i="43" s="1"/>
  <c r="BJ19" i="50"/>
  <c r="Q126" i="43" s="1"/>
  <c r="BJ21" i="50"/>
  <c r="Q178" i="43" s="1"/>
  <c r="BJ11" i="50"/>
  <c r="Q125" i="8" s="1"/>
  <c r="BJ11" i="49"/>
  <c r="Q117" i="8" s="1"/>
  <c r="AU63" i="50"/>
  <c r="AU50" i="50" s="1"/>
  <c r="N205" i="44" s="1"/>
  <c r="AK63" i="50"/>
  <c r="AK50" i="50" s="1"/>
  <c r="AP63" i="50"/>
  <c r="AP50" i="50" s="1"/>
  <c r="M205" i="44" s="1"/>
  <c r="BE35" i="50"/>
  <c r="Q192" i="45" s="1"/>
  <c r="BJ25" i="50"/>
  <c r="Q75" i="44" s="1"/>
  <c r="AK75" i="49"/>
  <c r="AK62" i="49" s="1"/>
  <c r="L197" i="44" s="1"/>
  <c r="BD63" i="19"/>
  <c r="BJ23" i="19"/>
  <c r="Q16" i="44" s="1"/>
  <c r="L75" i="49"/>
  <c r="L62" i="49" s="1"/>
  <c r="G197" i="44" s="1"/>
  <c r="BJ13" i="19"/>
  <c r="AA75" i="49"/>
  <c r="AA62" i="49" s="1"/>
  <c r="J197" i="44" s="1"/>
  <c r="AP75" i="49"/>
  <c r="AP62" i="49" s="1"/>
  <c r="M197" i="44" s="1"/>
  <c r="AF75" i="49"/>
  <c r="AF62" i="49" s="1"/>
  <c r="K197" i="44" s="1"/>
  <c r="BJ17" i="19"/>
  <c r="Q64" i="43" s="1"/>
  <c r="Q87" i="43" s="1"/>
  <c r="BI63" i="19"/>
  <c r="BJ25" i="19"/>
  <c r="Q59" i="44" s="1"/>
  <c r="BJ17" i="50"/>
  <c r="Q80" i="43" s="1"/>
  <c r="BJ17" i="49"/>
  <c r="Q72" i="43" s="1"/>
  <c r="BJ33" i="49"/>
  <c r="Q48" i="48" s="1"/>
  <c r="BE49" i="19"/>
  <c r="Q256" i="45" s="1"/>
  <c r="BE37" i="50"/>
  <c r="Q272" i="45" s="1"/>
  <c r="BJ27" i="19"/>
  <c r="Q106" i="44" s="1"/>
  <c r="AA71" i="49"/>
  <c r="AA58" i="49" s="1"/>
  <c r="J204" i="8" s="1"/>
  <c r="V71" i="49"/>
  <c r="V58" i="49" s="1"/>
  <c r="I204" i="8" s="1"/>
  <c r="BJ43" i="19"/>
  <c r="Q57" i="46" s="1"/>
  <c r="BJ33" i="19"/>
  <c r="Q40" i="48" s="1"/>
  <c r="BJ37" i="19"/>
  <c r="Q88" i="48" s="1"/>
  <c r="BD63" i="49"/>
  <c r="BD51" i="50"/>
  <c r="BD51" i="51"/>
  <c r="BD53" i="51"/>
  <c r="BI63" i="49"/>
  <c r="BI51" i="50"/>
  <c r="BI51" i="51"/>
  <c r="BJ43" i="49"/>
  <c r="Q65" i="46" s="1"/>
  <c r="BJ35" i="19"/>
  <c r="Q63" i="48" s="1"/>
  <c r="BJ35" i="49"/>
  <c r="Q71" i="48" s="1"/>
  <c r="BE47" i="49"/>
  <c r="Q184" i="45" s="1"/>
  <c r="BE45" i="49"/>
  <c r="Q99" i="45" s="1"/>
  <c r="BH63" i="49"/>
  <c r="BC53" i="51"/>
  <c r="BB65" i="19"/>
  <c r="BJ23" i="49"/>
  <c r="Q24" i="44" s="1"/>
  <c r="BA51" i="51"/>
  <c r="BJ25" i="49"/>
  <c r="Q67" i="44" s="1"/>
  <c r="BH63" i="19"/>
  <c r="BB51" i="50"/>
  <c r="BB51" i="51"/>
  <c r="BJ27" i="49"/>
  <c r="Q114" i="44" s="1"/>
  <c r="BF63" i="19"/>
  <c r="BA63" i="49"/>
  <c r="BA51" i="50"/>
  <c r="BF51" i="51"/>
  <c r="BG51" i="51"/>
  <c r="BH51" i="51"/>
  <c r="BG63" i="19"/>
  <c r="BF63" i="49"/>
  <c r="BG63" i="49"/>
  <c r="BF51" i="50"/>
  <c r="BG51" i="50"/>
  <c r="BH51" i="50"/>
  <c r="BC51" i="51"/>
  <c r="BJ11" i="19"/>
  <c r="Q109" i="8" s="1"/>
  <c r="BA53" i="51"/>
  <c r="BB53" i="51"/>
  <c r="BA65" i="19"/>
  <c r="BC65" i="19"/>
  <c r="BJ21" i="19"/>
  <c r="Q162" i="43" s="1"/>
  <c r="BJ31" i="49"/>
  <c r="Q24" i="48" s="1"/>
  <c r="BJ15" i="49"/>
  <c r="Q25" i="43" s="1"/>
  <c r="BJ15" i="19"/>
  <c r="Q17" i="43" s="1"/>
  <c r="BE15" i="51"/>
  <c r="BF61" i="19"/>
  <c r="BA61" i="19"/>
  <c r="BJ37" i="49"/>
  <c r="Q96" i="48" s="1"/>
  <c r="BF61" i="49"/>
  <c r="BA61" i="49"/>
  <c r="BF49" i="50"/>
  <c r="BA49" i="50"/>
  <c r="BA63" i="19"/>
  <c r="BB63" i="19"/>
  <c r="BC63" i="19"/>
  <c r="BB63" i="49"/>
  <c r="BC63" i="49"/>
  <c r="BC51" i="50"/>
  <c r="BJ21" i="49"/>
  <c r="Q170" i="43" s="1"/>
  <c r="BJ19" i="49"/>
  <c r="Q118" i="43" s="1"/>
  <c r="BE19" i="51"/>
  <c r="BJ13" i="49"/>
  <c r="Q170" i="8" s="1"/>
  <c r="BG61" i="19"/>
  <c r="BB61" i="19"/>
  <c r="BH61" i="19"/>
  <c r="BC61" i="19"/>
  <c r="BI61" i="19"/>
  <c r="BD61" i="19"/>
  <c r="BG61" i="49"/>
  <c r="BB61" i="49"/>
  <c r="BH61" i="49"/>
  <c r="BC61" i="49"/>
  <c r="BI61" i="49"/>
  <c r="BD61" i="49"/>
  <c r="BG49" i="50"/>
  <c r="BB49" i="50"/>
  <c r="BH49" i="50"/>
  <c r="BC49" i="50"/>
  <c r="BI49" i="50"/>
  <c r="BD49" i="50"/>
  <c r="AJ81" i="19"/>
  <c r="AI81" i="19"/>
  <c r="AH81" i="19"/>
  <c r="AG81" i="19"/>
  <c r="AE81" i="19"/>
  <c r="AD81" i="19"/>
  <c r="AC81" i="19"/>
  <c r="AB81" i="19"/>
  <c r="Z81" i="19"/>
  <c r="Y81" i="19"/>
  <c r="X81" i="19"/>
  <c r="W81" i="19"/>
  <c r="U81" i="19"/>
  <c r="T81" i="19"/>
  <c r="S81" i="19"/>
  <c r="R81" i="19"/>
  <c r="BE23" i="51"/>
  <c r="BE11" i="51"/>
  <c r="BE31" i="51"/>
  <c r="BJ61" i="19"/>
  <c r="Q197" i="43" s="1"/>
  <c r="BE61" i="19"/>
  <c r="BJ61" i="49"/>
  <c r="Q205" i="43" s="1"/>
  <c r="BE61" i="49"/>
  <c r="BJ49" i="50"/>
  <c r="Q213" i="43" s="1"/>
  <c r="BE49" i="50"/>
  <c r="BE9" i="51"/>
  <c r="BJ63" i="19"/>
  <c r="Q190" i="44" s="1"/>
  <c r="BE63" i="19"/>
  <c r="BJ63" i="49"/>
  <c r="Q198" i="44" s="1"/>
  <c r="BE63" i="49"/>
  <c r="BJ51" i="50"/>
  <c r="Q206" i="44" s="1"/>
  <c r="BE51" i="50"/>
  <c r="BJ51" i="51"/>
  <c r="Q214" i="44" s="1"/>
  <c r="BE51" i="51"/>
  <c r="BE65" i="19"/>
  <c r="Q371" i="45" s="1"/>
  <c r="BE53" i="51"/>
  <c r="Q395" i="45" s="1"/>
  <c r="AB69" i="51" l="1"/>
  <c r="AB74" i="51" s="1"/>
  <c r="U67" i="51"/>
  <c r="T67" i="51"/>
  <c r="I67" i="51"/>
  <c r="H67" i="51"/>
  <c r="I68" i="51" s="1"/>
  <c r="O213" i="44"/>
  <c r="AY69" i="51"/>
  <c r="AW67" i="51"/>
  <c r="AV67" i="51"/>
  <c r="AY67" i="51"/>
  <c r="O67" i="51"/>
  <c r="S67" i="51"/>
  <c r="R67" i="51"/>
  <c r="I69" i="51"/>
  <c r="I74" i="51" s="1"/>
  <c r="H69" i="51"/>
  <c r="AX69" i="51"/>
  <c r="AW69" i="51"/>
  <c r="AV70" i="51" s="1"/>
  <c r="AC69" i="51"/>
  <c r="K67" i="51"/>
  <c r="K68" i="51" s="1"/>
  <c r="K69" i="51"/>
  <c r="K74" i="51" s="1"/>
  <c r="J67" i="51"/>
  <c r="J69" i="51"/>
  <c r="P69" i="51"/>
  <c r="O69" i="51"/>
  <c r="AC67" i="51"/>
  <c r="AB67" i="51"/>
  <c r="BE13" i="19"/>
  <c r="Q162" i="8"/>
  <c r="R67" i="50"/>
  <c r="R68" i="50" s="1"/>
  <c r="I212" i="8"/>
  <c r="AR59" i="19"/>
  <c r="BE39" i="19"/>
  <c r="Q110" i="48"/>
  <c r="N67" i="51"/>
  <c r="N69" i="51"/>
  <c r="M67" i="51"/>
  <c r="M69" i="51"/>
  <c r="AE67" i="51"/>
  <c r="AE69" i="51"/>
  <c r="AD67" i="51"/>
  <c r="AD69" i="51"/>
  <c r="AT47" i="50"/>
  <c r="AG67" i="50"/>
  <c r="L205" i="44"/>
  <c r="BE27" i="51"/>
  <c r="Q130" i="44"/>
  <c r="BE25" i="51"/>
  <c r="Q83" i="44"/>
  <c r="G61" i="51"/>
  <c r="G48" i="51" s="1"/>
  <c r="F220" i="43" s="1"/>
  <c r="AJ67" i="51"/>
  <c r="Z67" i="51"/>
  <c r="X67" i="51"/>
  <c r="Y67" i="51"/>
  <c r="W67" i="51"/>
  <c r="Y69" i="51"/>
  <c r="Y74" i="51" s="1"/>
  <c r="Z69" i="51"/>
  <c r="Z74" i="51" s="1"/>
  <c r="W69" i="51"/>
  <c r="X69" i="51"/>
  <c r="X74" i="51" s="1"/>
  <c r="AS69" i="51"/>
  <c r="AS74" i="51" s="1"/>
  <c r="AT69" i="51"/>
  <c r="AT74" i="51" s="1"/>
  <c r="AT67" i="51"/>
  <c r="AS67" i="51"/>
  <c r="AR67" i="51"/>
  <c r="AR69" i="51"/>
  <c r="AQ67" i="51"/>
  <c r="AQ69" i="51"/>
  <c r="AO67" i="51"/>
  <c r="AM67" i="51"/>
  <c r="AN67" i="51"/>
  <c r="AL67" i="51"/>
  <c r="AG67" i="51"/>
  <c r="AH67" i="51"/>
  <c r="AI67" i="51"/>
  <c r="AK52" i="51"/>
  <c r="L394" i="45" s="1"/>
  <c r="V52" i="51"/>
  <c r="I394" i="45" s="1"/>
  <c r="AP52" i="51"/>
  <c r="M394" i="45" s="1"/>
  <c r="BE23" i="50"/>
  <c r="AV74" i="51"/>
  <c r="AY74" i="51"/>
  <c r="AR59" i="49"/>
  <c r="AV59" i="50"/>
  <c r="AX59" i="50"/>
  <c r="AW59" i="50"/>
  <c r="H69" i="50"/>
  <c r="H70" i="50" s="1"/>
  <c r="AX71" i="49"/>
  <c r="AW71" i="49"/>
  <c r="AV71" i="49"/>
  <c r="AN59" i="49"/>
  <c r="AF52" i="50"/>
  <c r="H67" i="50"/>
  <c r="H68" i="50" s="1"/>
  <c r="W67" i="50"/>
  <c r="Y68" i="50" s="1"/>
  <c r="G9" i="49"/>
  <c r="E59" i="49"/>
  <c r="D47" i="50"/>
  <c r="AP9" i="50"/>
  <c r="M78" i="8" s="1"/>
  <c r="AP9" i="49"/>
  <c r="AU9" i="49"/>
  <c r="N70" i="8" s="1"/>
  <c r="AU9" i="19"/>
  <c r="R69" i="50"/>
  <c r="S70" i="50" s="1"/>
  <c r="G59" i="49"/>
  <c r="F205" i="8" s="1"/>
  <c r="C59" i="49"/>
  <c r="C59" i="50"/>
  <c r="E59" i="50"/>
  <c r="F59" i="50"/>
  <c r="D59" i="50"/>
  <c r="C47" i="50"/>
  <c r="G47" i="50"/>
  <c r="F213" i="8" s="1"/>
  <c r="AT59" i="50"/>
  <c r="AQ59" i="50"/>
  <c r="AS59" i="50"/>
  <c r="AR59" i="50"/>
  <c r="AH69" i="50"/>
  <c r="AH67" i="50"/>
  <c r="AL47" i="50"/>
  <c r="AP47" i="50"/>
  <c r="M213" i="8" s="1"/>
  <c r="AN59" i="19"/>
  <c r="AO59" i="49"/>
  <c r="E47" i="50"/>
  <c r="D59" i="49"/>
  <c r="M71" i="19"/>
  <c r="P71" i="19"/>
  <c r="N71" i="19"/>
  <c r="O71" i="19"/>
  <c r="P59" i="49"/>
  <c r="N59" i="49"/>
  <c r="O59" i="49"/>
  <c r="M59" i="49"/>
  <c r="Q59" i="49"/>
  <c r="H205" i="8" s="1"/>
  <c r="AL59" i="49"/>
  <c r="AP59" i="49"/>
  <c r="M205" i="8" s="1"/>
  <c r="AP9" i="19"/>
  <c r="M62" i="8" s="1"/>
  <c r="AO47" i="50"/>
  <c r="C71" i="19"/>
  <c r="E71" i="19"/>
  <c r="D71" i="19"/>
  <c r="F71" i="19"/>
  <c r="AT59" i="49"/>
  <c r="AT59" i="19"/>
  <c r="AM69" i="50"/>
  <c r="AM67" i="50"/>
  <c r="AQ47" i="50"/>
  <c r="AU47" i="50"/>
  <c r="N213" i="8" s="1"/>
  <c r="AI69" i="50"/>
  <c r="AM47" i="50"/>
  <c r="AI67" i="50"/>
  <c r="AP59" i="19"/>
  <c r="M197" i="8" s="1"/>
  <c r="AL59" i="19"/>
  <c r="N59" i="19"/>
  <c r="M59" i="19"/>
  <c r="Q59" i="19"/>
  <c r="H197" i="8" s="1"/>
  <c r="P59" i="19"/>
  <c r="O59" i="19"/>
  <c r="F59" i="49"/>
  <c r="O47" i="50"/>
  <c r="M47" i="50"/>
  <c r="P47" i="50"/>
  <c r="N47" i="50"/>
  <c r="Q47" i="50"/>
  <c r="H213" i="8" s="1"/>
  <c r="M59" i="50"/>
  <c r="N59" i="50"/>
  <c r="P59" i="50"/>
  <c r="O59" i="50"/>
  <c r="O71" i="49"/>
  <c r="M71" i="49"/>
  <c r="P71" i="49"/>
  <c r="N71" i="49"/>
  <c r="F47" i="50"/>
  <c r="AN69" i="50"/>
  <c r="AR47" i="50"/>
  <c r="AN67" i="50"/>
  <c r="AS59" i="49"/>
  <c r="AO69" i="50"/>
  <c r="AO67" i="50"/>
  <c r="AS47" i="50"/>
  <c r="AQ59" i="19"/>
  <c r="AU59" i="19"/>
  <c r="N197" i="8" s="1"/>
  <c r="AS59" i="19"/>
  <c r="AQ59" i="49"/>
  <c r="AU59" i="49"/>
  <c r="N205" i="8" s="1"/>
  <c r="AJ69" i="50"/>
  <c r="AJ67" i="50"/>
  <c r="AN47" i="50"/>
  <c r="AM59" i="49"/>
  <c r="AM59" i="19"/>
  <c r="AO59" i="19"/>
  <c r="AC68" i="50"/>
  <c r="AB68" i="50"/>
  <c r="AD68" i="50"/>
  <c r="AE68" i="50"/>
  <c r="AU52" i="50"/>
  <c r="N386" i="45" s="1"/>
  <c r="AP52" i="50"/>
  <c r="M386" i="45" s="1"/>
  <c r="AK52" i="50"/>
  <c r="L386" i="45" s="1"/>
  <c r="AA52" i="50"/>
  <c r="J386" i="45" s="1"/>
  <c r="AK64" i="49"/>
  <c r="L378" i="45" s="1"/>
  <c r="AU64" i="49"/>
  <c r="N378" i="45" s="1"/>
  <c r="AP64" i="49"/>
  <c r="M378" i="45" s="1"/>
  <c r="AA64" i="49"/>
  <c r="J378" i="45" s="1"/>
  <c r="V64" i="49"/>
  <c r="I378" i="45" s="1"/>
  <c r="H81" i="49"/>
  <c r="H86" i="49" s="1"/>
  <c r="BA53" i="50"/>
  <c r="BC53" i="50"/>
  <c r="BD53" i="50"/>
  <c r="BA65" i="49"/>
  <c r="BC65" i="49"/>
  <c r="BD65" i="49"/>
  <c r="H79" i="49"/>
  <c r="BE53" i="50"/>
  <c r="Q387" i="45" s="1"/>
  <c r="BE65" i="49"/>
  <c r="Q379" i="45" s="1"/>
  <c r="BA77" i="19"/>
  <c r="K79" i="19"/>
  <c r="H81" i="19"/>
  <c r="H86" i="19" s="1"/>
  <c r="BE31" i="19"/>
  <c r="P9" i="57"/>
  <c r="AE74" i="50"/>
  <c r="AC74" i="50"/>
  <c r="AD74" i="50"/>
  <c r="P74" i="51"/>
  <c r="BE29" i="51"/>
  <c r="J81" i="19"/>
  <c r="J86" i="19" s="1"/>
  <c r="BH59" i="51"/>
  <c r="BE13" i="51"/>
  <c r="BF59" i="51"/>
  <c r="BG59" i="51"/>
  <c r="BI59" i="51"/>
  <c r="H74" i="51"/>
  <c r="I81" i="19"/>
  <c r="I86" i="19" s="1"/>
  <c r="I79" i="19"/>
  <c r="K81" i="19"/>
  <c r="K86" i="19" s="1"/>
  <c r="H79" i="19"/>
  <c r="BE21" i="51"/>
  <c r="J79" i="19"/>
  <c r="BF63" i="51"/>
  <c r="BI63" i="51"/>
  <c r="BH63" i="51"/>
  <c r="BG63" i="51"/>
  <c r="T80" i="19"/>
  <c r="R80" i="19"/>
  <c r="U80" i="19"/>
  <c r="S80" i="19"/>
  <c r="BH41" i="49"/>
  <c r="D4" i="57"/>
  <c r="N4" i="57" s="1"/>
  <c r="BC41" i="49"/>
  <c r="BD41" i="19"/>
  <c r="BI41" i="19"/>
  <c r="B4" i="57"/>
  <c r="BF41" i="49"/>
  <c r="BA41" i="49"/>
  <c r="BB41" i="19"/>
  <c r="BG41" i="19"/>
  <c r="BC41" i="19"/>
  <c r="BH41" i="19"/>
  <c r="BI41" i="49"/>
  <c r="BD41" i="49"/>
  <c r="E4" i="57"/>
  <c r="O4" i="57" s="1"/>
  <c r="BA41" i="19"/>
  <c r="BF41" i="19"/>
  <c r="C4" i="57"/>
  <c r="M4" i="57" s="1"/>
  <c r="BG41" i="49"/>
  <c r="BB41" i="49"/>
  <c r="J74" i="50"/>
  <c r="BE19" i="19"/>
  <c r="BE13" i="50"/>
  <c r="BD65" i="51"/>
  <c r="BB65" i="51"/>
  <c r="BA65" i="51"/>
  <c r="BC65" i="51"/>
  <c r="BE31" i="50"/>
  <c r="BE23" i="19"/>
  <c r="I74" i="50"/>
  <c r="K74" i="50"/>
  <c r="BC77" i="49"/>
  <c r="BE35" i="19"/>
  <c r="BE25" i="49"/>
  <c r="BE33" i="49"/>
  <c r="BE11" i="50"/>
  <c r="BE21" i="50"/>
  <c r="BE31" i="49"/>
  <c r="R79" i="49"/>
  <c r="BE27" i="50"/>
  <c r="BE29" i="49"/>
  <c r="BE33" i="19"/>
  <c r="BE43" i="19"/>
  <c r="P74" i="50"/>
  <c r="BE27" i="19"/>
  <c r="BE11" i="19"/>
  <c r="BH63" i="50"/>
  <c r="BE29" i="50"/>
  <c r="BE29" i="19"/>
  <c r="AV82" i="19"/>
  <c r="AW86" i="19"/>
  <c r="AW82" i="19"/>
  <c r="AX86" i="19"/>
  <c r="AX82" i="19"/>
  <c r="AY86" i="19"/>
  <c r="AY82" i="19"/>
  <c r="BE15" i="50"/>
  <c r="BE19" i="49"/>
  <c r="BE15" i="49"/>
  <c r="BE17" i="19"/>
  <c r="BE19" i="50"/>
  <c r="BE37" i="19"/>
  <c r="BH73" i="19"/>
  <c r="BE11" i="49"/>
  <c r="BA65" i="50"/>
  <c r="AG79" i="49"/>
  <c r="AH79" i="49"/>
  <c r="AI79" i="49"/>
  <c r="AJ79" i="49"/>
  <c r="BF63" i="50"/>
  <c r="BC65" i="50"/>
  <c r="BG63" i="50"/>
  <c r="AE79" i="49"/>
  <c r="AD81" i="49"/>
  <c r="AD86" i="49" s="1"/>
  <c r="BE25" i="50"/>
  <c r="BI63" i="50"/>
  <c r="BI75" i="19"/>
  <c r="AD79" i="49"/>
  <c r="I79" i="49"/>
  <c r="I81" i="49"/>
  <c r="I86" i="49" s="1"/>
  <c r="K81" i="49"/>
  <c r="K86" i="49" s="1"/>
  <c r="J79" i="49"/>
  <c r="J81" i="49"/>
  <c r="J86" i="49" s="1"/>
  <c r="K79" i="49"/>
  <c r="AC79" i="49"/>
  <c r="AB79" i="49"/>
  <c r="AB81" i="49"/>
  <c r="AB86" i="49" s="1"/>
  <c r="AC81" i="49"/>
  <c r="AC86" i="49" s="1"/>
  <c r="AE81" i="49"/>
  <c r="AE86" i="49" s="1"/>
  <c r="Z79" i="49"/>
  <c r="Y79" i="49"/>
  <c r="BG73" i="19"/>
  <c r="BF75" i="19"/>
  <c r="BH75" i="19"/>
  <c r="BH61" i="50"/>
  <c r="BG75" i="19"/>
  <c r="BE25" i="19"/>
  <c r="BF61" i="50"/>
  <c r="BG61" i="50"/>
  <c r="BI61" i="50"/>
  <c r="BE17" i="50"/>
  <c r="BE21" i="19"/>
  <c r="BI73" i="19"/>
  <c r="BE17" i="49"/>
  <c r="BF73" i="19"/>
  <c r="BE23" i="49"/>
  <c r="BB65" i="50"/>
  <c r="BD65" i="50"/>
  <c r="X79" i="49"/>
  <c r="W79" i="49"/>
  <c r="U79" i="49"/>
  <c r="S79" i="49"/>
  <c r="T79" i="49"/>
  <c r="BE43" i="49"/>
  <c r="BE35" i="49"/>
  <c r="BA77" i="49"/>
  <c r="BB77" i="49"/>
  <c r="BD77" i="49"/>
  <c r="BH75" i="49"/>
  <c r="BF75" i="49"/>
  <c r="BG75" i="49"/>
  <c r="BI75" i="49"/>
  <c r="BC77" i="19"/>
  <c r="BB77" i="19"/>
  <c r="BD77" i="19"/>
  <c r="BE27" i="49"/>
  <c r="BE21" i="49"/>
  <c r="BE39" i="49"/>
  <c r="BE13" i="49"/>
  <c r="BE37" i="49"/>
  <c r="BF73" i="49"/>
  <c r="BH73" i="49"/>
  <c r="BG73" i="49"/>
  <c r="BI73" i="49"/>
  <c r="BE15" i="19"/>
  <c r="R82" i="19"/>
  <c r="R86" i="19"/>
  <c r="S86" i="19"/>
  <c r="S82" i="19"/>
  <c r="T86" i="19"/>
  <c r="T82" i="19"/>
  <c r="U86" i="19"/>
  <c r="U82" i="19"/>
  <c r="W82" i="19"/>
  <c r="W86" i="19"/>
  <c r="X86" i="19"/>
  <c r="X82" i="19"/>
  <c r="Y86" i="19"/>
  <c r="Y82" i="19"/>
  <c r="Z86" i="19"/>
  <c r="Z82" i="19"/>
  <c r="AB82" i="19"/>
  <c r="AB86" i="19"/>
  <c r="AC86" i="19"/>
  <c r="AC82" i="19"/>
  <c r="AD86" i="19"/>
  <c r="AD82" i="19"/>
  <c r="AE86" i="19"/>
  <c r="AE82" i="19"/>
  <c r="AG82" i="19"/>
  <c r="AG86" i="19"/>
  <c r="AH86" i="19"/>
  <c r="AH82" i="19"/>
  <c r="AI86" i="19"/>
  <c r="AI82" i="19"/>
  <c r="AJ86" i="19"/>
  <c r="AJ82" i="19"/>
  <c r="F9" i="64"/>
  <c r="P35" i="8"/>
  <c r="P211" i="8" s="1"/>
  <c r="P32" i="8"/>
  <c r="P208" i="8" s="1"/>
  <c r="P27" i="8"/>
  <c r="P203" i="8" s="1"/>
  <c r="P24" i="8"/>
  <c r="P200" i="8" s="1"/>
  <c r="P19" i="8"/>
  <c r="P195" i="8" s="1"/>
  <c r="P18" i="8"/>
  <c r="P194" i="8" s="1"/>
  <c r="P17" i="8"/>
  <c r="P193" i="8" s="1"/>
  <c r="P16" i="8"/>
  <c r="P25" i="8"/>
  <c r="P201" i="8" s="1"/>
  <c r="P26" i="8"/>
  <c r="P202" i="8" s="1"/>
  <c r="P33" i="8"/>
  <c r="P209" i="8" s="1"/>
  <c r="P34" i="8"/>
  <c r="P210" i="8" s="1"/>
  <c r="R32" i="8"/>
  <c r="R208" i="8" s="1"/>
  <c r="R24" i="8"/>
  <c r="R200" i="8" s="1"/>
  <c r="R19" i="8"/>
  <c r="R195" i="8" s="1"/>
  <c r="R18" i="8"/>
  <c r="R194" i="8" s="1"/>
  <c r="R17" i="8"/>
  <c r="R193" i="8" s="1"/>
  <c r="R16" i="8"/>
  <c r="R25" i="8"/>
  <c r="R201" i="8" s="1"/>
  <c r="R26" i="8"/>
  <c r="R202" i="8" s="1"/>
  <c r="R27" i="8"/>
  <c r="R203" i="8" s="1"/>
  <c r="R33" i="8"/>
  <c r="R209" i="8" s="1"/>
  <c r="R34" i="8"/>
  <c r="R210" i="8" s="1"/>
  <c r="R35" i="8"/>
  <c r="R211" i="8" s="1"/>
  <c r="A4" i="32"/>
  <c r="A4" i="31"/>
  <c r="A4" i="35"/>
  <c r="A4" i="33"/>
  <c r="A5" i="42"/>
  <c r="B5" i="42"/>
  <c r="C5" i="42"/>
  <c r="E5" i="42"/>
  <c r="E48" i="42" s="1"/>
  <c r="J42" i="42" s="1"/>
  <c r="L5" i="42"/>
  <c r="O5" i="42" s="1"/>
  <c r="O40" i="42" s="1"/>
  <c r="L43" i="42" s="1"/>
  <c r="K43" i="42" s="1"/>
  <c r="S5" i="42"/>
  <c r="R5" i="42" s="1"/>
  <c r="CH5" i="42" s="1"/>
  <c r="Z5" i="42"/>
  <c r="Y5" i="42" s="1"/>
  <c r="AG5" i="42"/>
  <c r="AJ5" i="42" s="1"/>
  <c r="AJ40" i="42" s="1"/>
  <c r="AG43" i="42" s="1"/>
  <c r="AF43" i="42" s="1"/>
  <c r="AN5" i="42"/>
  <c r="AP5" i="42" s="1"/>
  <c r="AO5" i="42" s="1"/>
  <c r="AO40" i="42" s="1"/>
  <c r="AU5" i="42"/>
  <c r="AT5" i="42" s="1"/>
  <c r="CL5" i="42" s="1"/>
  <c r="BB5" i="42"/>
  <c r="BA5" i="42" s="1"/>
  <c r="CM5" i="42" s="1"/>
  <c r="BI5" i="42"/>
  <c r="BI46" i="42" s="1"/>
  <c r="BH46" i="42" s="1"/>
  <c r="BP5" i="42"/>
  <c r="BT5" i="42" s="1"/>
  <c r="BT40" i="42" s="1"/>
  <c r="BP45" i="42" s="1"/>
  <c r="BO45" i="42" s="1"/>
  <c r="DE5" i="42"/>
  <c r="A6" i="42"/>
  <c r="B6" i="42"/>
  <c r="C6" i="42"/>
  <c r="E6" i="42"/>
  <c r="G6" i="42" s="1"/>
  <c r="F6" i="42" s="1"/>
  <c r="L6" i="42"/>
  <c r="K6" i="42" s="1"/>
  <c r="S6" i="42"/>
  <c r="R6" i="42" s="1"/>
  <c r="Z6" i="42"/>
  <c r="AG6" i="42"/>
  <c r="AJ6" i="42" s="1"/>
  <c r="AN6" i="42"/>
  <c r="AM6" i="42" s="1"/>
  <c r="CK6" i="42" s="1"/>
  <c r="AU6" i="42"/>
  <c r="AT6" i="42" s="1"/>
  <c r="BB6" i="42"/>
  <c r="BE6" i="42" s="1"/>
  <c r="BI6" i="42"/>
  <c r="BK6" i="42" s="1"/>
  <c r="BJ6" i="42" s="1"/>
  <c r="BP6" i="42"/>
  <c r="BO6" i="42" s="1"/>
  <c r="DG6" i="42" s="1"/>
  <c r="DE6" i="42"/>
  <c r="A7" i="42"/>
  <c r="B7" i="42"/>
  <c r="C7" i="42"/>
  <c r="E7" i="42"/>
  <c r="D7" i="42" s="1"/>
  <c r="BY7" i="42" s="1"/>
  <c r="CF7" i="42" s="1"/>
  <c r="L7" i="42"/>
  <c r="K7" i="42" s="1"/>
  <c r="S7" i="42"/>
  <c r="Z7" i="42"/>
  <c r="AG7" i="42"/>
  <c r="AF7" i="42" s="1"/>
  <c r="CJ7" i="42" s="1"/>
  <c r="AN7" i="42"/>
  <c r="AM7" i="42" s="1"/>
  <c r="AU7" i="42"/>
  <c r="AX7" i="42" s="1"/>
  <c r="BB7" i="42"/>
  <c r="BD7" i="42" s="1"/>
  <c r="BC7" i="42" s="1"/>
  <c r="BI7" i="42"/>
  <c r="BH7" i="42" s="1"/>
  <c r="BP7" i="42"/>
  <c r="BO7" i="42" s="1"/>
  <c r="DG7" i="42" s="1"/>
  <c r="DE7" i="42"/>
  <c r="A8" i="42"/>
  <c r="B8" i="42"/>
  <c r="C8" i="42"/>
  <c r="E8" i="42"/>
  <c r="D8" i="42" s="1"/>
  <c r="BV8" i="42" s="1"/>
  <c r="L8" i="42"/>
  <c r="S8" i="42"/>
  <c r="V8" i="42" s="1"/>
  <c r="Z8" i="42"/>
  <c r="Y8" i="42" s="1"/>
  <c r="CI8" i="42" s="1"/>
  <c r="AG8" i="42"/>
  <c r="AF8" i="42" s="1"/>
  <c r="CJ8" i="42" s="1"/>
  <c r="AN8" i="42"/>
  <c r="AQ8" i="42" s="1"/>
  <c r="AU8" i="42"/>
  <c r="AW8" i="42" s="1"/>
  <c r="AV8" i="42" s="1"/>
  <c r="BB8" i="42"/>
  <c r="BA8" i="42" s="1"/>
  <c r="CM8" i="42" s="1"/>
  <c r="BI8" i="42"/>
  <c r="BH8" i="42" s="1"/>
  <c r="BP8" i="42"/>
  <c r="DE8" i="42"/>
  <c r="A9" i="42"/>
  <c r="B9" i="42"/>
  <c r="C9" i="42"/>
  <c r="E9" i="42"/>
  <c r="H9" i="42" s="1"/>
  <c r="L9" i="42"/>
  <c r="N9" i="42" s="1"/>
  <c r="M9" i="42" s="1"/>
  <c r="S9" i="42"/>
  <c r="R9" i="42" s="1"/>
  <c r="Z9" i="42"/>
  <c r="Y9" i="42" s="1"/>
  <c r="AG9" i="42"/>
  <c r="AF9" i="42" s="1"/>
  <c r="AN9" i="42"/>
  <c r="AM9" i="42" s="1"/>
  <c r="AU9" i="42"/>
  <c r="AT9" i="42" s="1"/>
  <c r="BB9" i="42"/>
  <c r="BA9" i="42" s="1"/>
  <c r="BI9" i="42"/>
  <c r="BH9" i="42" s="1"/>
  <c r="BP9" i="42"/>
  <c r="BO9" i="42" s="1"/>
  <c r="DG9" i="42" s="1"/>
  <c r="DE9" i="42"/>
  <c r="A10" i="42"/>
  <c r="B10" i="42"/>
  <c r="C10" i="42"/>
  <c r="E10" i="42"/>
  <c r="H10" i="42" s="1"/>
  <c r="L10" i="42"/>
  <c r="K10" i="42" s="1"/>
  <c r="S10" i="42"/>
  <c r="R10" i="42" s="1"/>
  <c r="CH10" i="42" s="1"/>
  <c r="Z10" i="42"/>
  <c r="AC10" i="42" s="1"/>
  <c r="AG10" i="42"/>
  <c r="AI10" i="42" s="1"/>
  <c r="AH10" i="42" s="1"/>
  <c r="AN10" i="42"/>
  <c r="AM10" i="42" s="1"/>
  <c r="CK10" i="42" s="1"/>
  <c r="AU10" i="42"/>
  <c r="AT10" i="42" s="1"/>
  <c r="BB10" i="42"/>
  <c r="BI10" i="42"/>
  <c r="BP10" i="42"/>
  <c r="BO10" i="42" s="1"/>
  <c r="DG10" i="42" s="1"/>
  <c r="DE10" i="42"/>
  <c r="A11" i="42"/>
  <c r="B11" i="42"/>
  <c r="C11" i="42"/>
  <c r="E11" i="42"/>
  <c r="D11" i="42" s="1"/>
  <c r="BY11" i="42" s="1"/>
  <c r="CF11" i="42" s="1"/>
  <c r="L11" i="42"/>
  <c r="K11" i="42" s="1"/>
  <c r="S11" i="42"/>
  <c r="V11" i="42" s="1"/>
  <c r="Z11" i="42"/>
  <c r="AB11" i="42" s="1"/>
  <c r="AA11" i="42" s="1"/>
  <c r="AG11" i="42"/>
  <c r="AF11" i="42" s="1"/>
  <c r="CJ11" i="42" s="1"/>
  <c r="AN11" i="42"/>
  <c r="AM11" i="42" s="1"/>
  <c r="AU11" i="42"/>
  <c r="BB11" i="42"/>
  <c r="BE11" i="42" s="1"/>
  <c r="BI11" i="42"/>
  <c r="BH11" i="42" s="1"/>
  <c r="BP11" i="42"/>
  <c r="BO11" i="42" s="1"/>
  <c r="DG11" i="42" s="1"/>
  <c r="DE11" i="42"/>
  <c r="A12" i="42"/>
  <c r="B12" i="42"/>
  <c r="C12" i="42"/>
  <c r="E12" i="42"/>
  <c r="D12" i="42" s="1"/>
  <c r="L12" i="42"/>
  <c r="O12" i="42" s="1"/>
  <c r="S12" i="42"/>
  <c r="U12" i="42" s="1"/>
  <c r="T12" i="42" s="1"/>
  <c r="Z12" i="42"/>
  <c r="Y12" i="42" s="1"/>
  <c r="CA12" i="42" s="1"/>
  <c r="AG12" i="42"/>
  <c r="AF12" i="42" s="1"/>
  <c r="CJ12" i="42" s="1"/>
  <c r="AN12" i="42"/>
  <c r="AU12" i="42"/>
  <c r="BB12" i="42"/>
  <c r="BA12" i="42" s="1"/>
  <c r="CE12" i="42" s="1"/>
  <c r="BI12" i="42"/>
  <c r="BH12" i="42" s="1"/>
  <c r="BP12" i="42"/>
  <c r="DE12" i="42"/>
  <c r="A13" i="42"/>
  <c r="B13" i="42"/>
  <c r="C13" i="42"/>
  <c r="E13" i="42"/>
  <c r="L13" i="42"/>
  <c r="O13" i="42" s="1"/>
  <c r="S13" i="42"/>
  <c r="R13" i="42" s="1"/>
  <c r="BZ13" i="42" s="1"/>
  <c r="Z13" i="42"/>
  <c r="Y13" i="42" s="1"/>
  <c r="CA13" i="42" s="1"/>
  <c r="AG13" i="42"/>
  <c r="AJ13" i="42" s="1"/>
  <c r="AN13" i="42"/>
  <c r="AP13" i="42" s="1"/>
  <c r="AO13" i="42" s="1"/>
  <c r="AU13" i="42"/>
  <c r="AT13" i="42" s="1"/>
  <c r="CL13" i="42" s="1"/>
  <c r="BB13" i="42"/>
  <c r="BA13" i="42" s="1"/>
  <c r="BI13" i="42"/>
  <c r="BP13" i="42"/>
  <c r="DE13" i="42"/>
  <c r="A14" i="42"/>
  <c r="B14" i="42"/>
  <c r="C14" i="42"/>
  <c r="E14" i="42"/>
  <c r="G14" i="42" s="1"/>
  <c r="F14" i="42" s="1"/>
  <c r="L14" i="42"/>
  <c r="K14" i="42" s="1"/>
  <c r="S14" i="42"/>
  <c r="R14" i="42" s="1"/>
  <c r="BZ14" i="42" s="1"/>
  <c r="Z14" i="42"/>
  <c r="AG14" i="42"/>
  <c r="AN14" i="42"/>
  <c r="AM14" i="42" s="1"/>
  <c r="CK14" i="42" s="1"/>
  <c r="AU14" i="42"/>
  <c r="AT14" i="42" s="1"/>
  <c r="BB14" i="42"/>
  <c r="BE14" i="42" s="1"/>
  <c r="BI14" i="42"/>
  <c r="BK14" i="42" s="1"/>
  <c r="BJ14" i="42" s="1"/>
  <c r="BP14" i="42"/>
  <c r="BO14" i="42" s="1"/>
  <c r="DG14" i="42" s="1"/>
  <c r="DE14" i="42"/>
  <c r="A15" i="42"/>
  <c r="B15" i="42"/>
  <c r="C15" i="42"/>
  <c r="E15" i="42"/>
  <c r="D15" i="42" s="1"/>
  <c r="BY15" i="42" s="1"/>
  <c r="CF15" i="42" s="1"/>
  <c r="L15" i="42"/>
  <c r="K15" i="42" s="1"/>
  <c r="S15" i="42"/>
  <c r="Z15" i="42"/>
  <c r="AC15" i="42" s="1"/>
  <c r="AG15" i="42"/>
  <c r="AF15" i="42" s="1"/>
  <c r="CJ15" i="42" s="1"/>
  <c r="AN15" i="42"/>
  <c r="AM15" i="42" s="1"/>
  <c r="CK15" i="42" s="1"/>
  <c r="AU15" i="42"/>
  <c r="AX15" i="42" s="1"/>
  <c r="BB15" i="42"/>
  <c r="BD15" i="42" s="1"/>
  <c r="BC15" i="42" s="1"/>
  <c r="BI15" i="42"/>
  <c r="BH15" i="42" s="1"/>
  <c r="BP15" i="42"/>
  <c r="BO15" i="42" s="1"/>
  <c r="DG15" i="42" s="1"/>
  <c r="DE15" i="42"/>
  <c r="A16" i="42"/>
  <c r="B16" i="42"/>
  <c r="C16" i="42"/>
  <c r="E16" i="42"/>
  <c r="D16" i="42" s="1"/>
  <c r="L16" i="42"/>
  <c r="S16" i="42"/>
  <c r="U16" i="42" s="1"/>
  <c r="T16" i="42" s="1"/>
  <c r="Z16" i="42"/>
  <c r="AB16" i="42" s="1"/>
  <c r="AA16" i="42" s="1"/>
  <c r="AG16" i="42"/>
  <c r="AF16" i="42" s="1"/>
  <c r="AN16" i="42"/>
  <c r="AU16" i="42"/>
  <c r="AW16" i="42" s="1"/>
  <c r="AV16" i="42" s="1"/>
  <c r="BB16" i="42"/>
  <c r="BD16" i="42" s="1"/>
  <c r="BC16" i="42" s="1"/>
  <c r="BI16" i="42"/>
  <c r="BH16" i="42" s="1"/>
  <c r="BP16" i="42"/>
  <c r="BT16" i="42" s="1"/>
  <c r="DE16" i="42"/>
  <c r="A17" i="42"/>
  <c r="B17" i="42"/>
  <c r="C17" i="42"/>
  <c r="E17" i="42"/>
  <c r="G17" i="42" s="1"/>
  <c r="F17" i="42" s="1"/>
  <c r="L17" i="42"/>
  <c r="K17" i="42" s="1"/>
  <c r="S17" i="42"/>
  <c r="Z17" i="42"/>
  <c r="AG17" i="42"/>
  <c r="AI17" i="42" s="1"/>
  <c r="AH17" i="42" s="1"/>
  <c r="AN17" i="42"/>
  <c r="AM17" i="42" s="1"/>
  <c r="CK17" i="42" s="1"/>
  <c r="AU17" i="42"/>
  <c r="AX17" i="42" s="1"/>
  <c r="BB17" i="42"/>
  <c r="BD17" i="42" s="1"/>
  <c r="BC17" i="42" s="1"/>
  <c r="BI17" i="42"/>
  <c r="BK17" i="42" s="1"/>
  <c r="BJ17" i="42" s="1"/>
  <c r="BP17" i="42"/>
  <c r="BO17" i="42" s="1"/>
  <c r="DG17" i="42" s="1"/>
  <c r="DE17" i="42"/>
  <c r="A18" i="42"/>
  <c r="B18" i="42"/>
  <c r="C18" i="42"/>
  <c r="E18" i="42"/>
  <c r="D18" i="42" s="1"/>
  <c r="L18" i="42"/>
  <c r="S18" i="42"/>
  <c r="V18" i="42" s="1"/>
  <c r="Z18" i="42"/>
  <c r="AB18" i="42" s="1"/>
  <c r="AA18" i="42" s="1"/>
  <c r="AG18" i="42"/>
  <c r="AF18" i="42" s="1"/>
  <c r="AN18" i="42"/>
  <c r="AQ18" i="42" s="1"/>
  <c r="AU18" i="42"/>
  <c r="AW18" i="42" s="1"/>
  <c r="AV18" i="42" s="1"/>
  <c r="BB18" i="42"/>
  <c r="BD18" i="42" s="1"/>
  <c r="BC18" i="42" s="1"/>
  <c r="BI18" i="42"/>
  <c r="BH18" i="42" s="1"/>
  <c r="BP18" i="42"/>
  <c r="DE18" i="42"/>
  <c r="A19" i="42"/>
  <c r="B19" i="42"/>
  <c r="C19" i="42"/>
  <c r="E19" i="42"/>
  <c r="D19" i="42" s="1"/>
  <c r="L19" i="42"/>
  <c r="K19" i="42" s="1"/>
  <c r="S19" i="42"/>
  <c r="V19" i="42" s="1"/>
  <c r="Z19" i="42"/>
  <c r="AB19" i="42" s="1"/>
  <c r="AA19" i="42" s="1"/>
  <c r="AG19" i="42"/>
  <c r="AF19" i="42" s="1"/>
  <c r="CJ19" i="42" s="1"/>
  <c r="AN19" i="42"/>
  <c r="AM19" i="42" s="1"/>
  <c r="AU19" i="42"/>
  <c r="BB19" i="42"/>
  <c r="BE19" i="42" s="1"/>
  <c r="BI19" i="42"/>
  <c r="BH19" i="42" s="1"/>
  <c r="BP19" i="42"/>
  <c r="BO19" i="42" s="1"/>
  <c r="DG19" i="42" s="1"/>
  <c r="DE19" i="42"/>
  <c r="A20" i="42"/>
  <c r="B20" i="42"/>
  <c r="C20" i="42"/>
  <c r="E20" i="42"/>
  <c r="G20" i="42" s="1"/>
  <c r="F20" i="42" s="1"/>
  <c r="L20" i="42"/>
  <c r="K20" i="42" s="1"/>
  <c r="S20" i="42"/>
  <c r="R20" i="42" s="1"/>
  <c r="Z20" i="42"/>
  <c r="AG20" i="42"/>
  <c r="AN20" i="42"/>
  <c r="AM20" i="42" s="1"/>
  <c r="CC20" i="42" s="1"/>
  <c r="AU20" i="42"/>
  <c r="AT20" i="42" s="1"/>
  <c r="CD20" i="42" s="1"/>
  <c r="BB20" i="42"/>
  <c r="BE20" i="42" s="1"/>
  <c r="BI20" i="42"/>
  <c r="BK20" i="42" s="1"/>
  <c r="BJ20" i="42" s="1"/>
  <c r="BP20" i="42"/>
  <c r="BO20" i="42" s="1"/>
  <c r="DG20" i="42" s="1"/>
  <c r="DE20" i="42"/>
  <c r="A21" i="42"/>
  <c r="B21" i="42"/>
  <c r="C21" i="42"/>
  <c r="E21" i="42"/>
  <c r="D21" i="42" s="1"/>
  <c r="BY21" i="42" s="1"/>
  <c r="CF21" i="42" s="1"/>
  <c r="L21" i="42"/>
  <c r="K21" i="42" s="1"/>
  <c r="S21" i="42"/>
  <c r="Z21" i="42"/>
  <c r="AC21" i="42" s="1"/>
  <c r="AG21" i="42"/>
  <c r="AF21" i="42" s="1"/>
  <c r="CJ21" i="42" s="1"/>
  <c r="AN21" i="42"/>
  <c r="AM21" i="42" s="1"/>
  <c r="AU21" i="42"/>
  <c r="AX21" i="42" s="1"/>
  <c r="BB21" i="42"/>
  <c r="BD21" i="42" s="1"/>
  <c r="BC21" i="42" s="1"/>
  <c r="BI21" i="42"/>
  <c r="BH21" i="42" s="1"/>
  <c r="BP21" i="42"/>
  <c r="BO21" i="42" s="1"/>
  <c r="DG21" i="42" s="1"/>
  <c r="DE21" i="42"/>
  <c r="A22" i="42"/>
  <c r="B22" i="42"/>
  <c r="C22" i="42"/>
  <c r="E22" i="42"/>
  <c r="D22" i="42" s="1"/>
  <c r="BY22" i="42" s="1"/>
  <c r="CF22" i="42" s="1"/>
  <c r="L22" i="42"/>
  <c r="S22" i="42"/>
  <c r="Z22" i="42"/>
  <c r="Y22" i="42" s="1"/>
  <c r="CI22" i="42" s="1"/>
  <c r="AG22" i="42"/>
  <c r="AF22" i="42" s="1"/>
  <c r="AN22" i="42"/>
  <c r="AQ22" i="42" s="1"/>
  <c r="AU22" i="42"/>
  <c r="AW22" i="42" s="1"/>
  <c r="AV22" i="42" s="1"/>
  <c r="BB22" i="42"/>
  <c r="BA22" i="42" s="1"/>
  <c r="CE22" i="42" s="1"/>
  <c r="BI22" i="42"/>
  <c r="BH22" i="42" s="1"/>
  <c r="BP22" i="42"/>
  <c r="DE22" i="42"/>
  <c r="A23" i="42"/>
  <c r="B23" i="42"/>
  <c r="C23" i="42"/>
  <c r="E23" i="42"/>
  <c r="H23" i="42" s="1"/>
  <c r="L23" i="42"/>
  <c r="N23" i="42" s="1"/>
  <c r="M23" i="42" s="1"/>
  <c r="S23" i="42"/>
  <c r="R23" i="42" s="1"/>
  <c r="BZ23" i="42" s="1"/>
  <c r="Z23" i="42"/>
  <c r="Y23" i="42" s="1"/>
  <c r="CA23" i="42" s="1"/>
  <c r="AG23" i="42"/>
  <c r="AN23" i="42"/>
  <c r="AQ23" i="42" s="1"/>
  <c r="AU23" i="42"/>
  <c r="AT23" i="42" s="1"/>
  <c r="CD23" i="42" s="1"/>
  <c r="BB23" i="42"/>
  <c r="BA23" i="42" s="1"/>
  <c r="CE23" i="42" s="1"/>
  <c r="BI23" i="42"/>
  <c r="BL23" i="42" s="1"/>
  <c r="BP23" i="42"/>
  <c r="BR23" i="42" s="1"/>
  <c r="BQ23" i="42" s="1"/>
  <c r="DE23" i="42"/>
  <c r="A24" i="42"/>
  <c r="B24" i="42"/>
  <c r="C24" i="42"/>
  <c r="E24" i="42"/>
  <c r="H24" i="42" s="1"/>
  <c r="L24" i="42"/>
  <c r="K24" i="42" s="1"/>
  <c r="S24" i="42"/>
  <c r="R24" i="42" s="1"/>
  <c r="BZ24" i="42" s="1"/>
  <c r="Z24" i="42"/>
  <c r="AC24" i="42" s="1"/>
  <c r="AG24" i="42"/>
  <c r="AI24" i="42" s="1"/>
  <c r="AH24" i="42" s="1"/>
  <c r="AN24" i="42"/>
  <c r="AM24" i="42" s="1"/>
  <c r="CC24" i="42" s="1"/>
  <c r="AU24" i="42"/>
  <c r="AT24" i="42" s="1"/>
  <c r="BB24" i="42"/>
  <c r="BI24" i="42"/>
  <c r="BP24" i="42"/>
  <c r="BO24" i="42" s="1"/>
  <c r="DG24" i="42" s="1"/>
  <c r="DE24" i="42"/>
  <c r="A25" i="42"/>
  <c r="B25" i="42"/>
  <c r="C25" i="42"/>
  <c r="E25" i="42"/>
  <c r="D25" i="42" s="1"/>
  <c r="BY25" i="42" s="1"/>
  <c r="CF25" i="42" s="1"/>
  <c r="L25" i="42"/>
  <c r="K25" i="42" s="1"/>
  <c r="S25" i="42"/>
  <c r="V25" i="42" s="1"/>
  <c r="Z25" i="42"/>
  <c r="AB25" i="42" s="1"/>
  <c r="AA25" i="42" s="1"/>
  <c r="AG25" i="42"/>
  <c r="AF25" i="42" s="1"/>
  <c r="CJ25" i="42" s="1"/>
  <c r="AN25" i="42"/>
  <c r="AM25" i="42" s="1"/>
  <c r="AU25" i="42"/>
  <c r="BB25" i="42"/>
  <c r="BE25" i="42" s="1"/>
  <c r="BI25" i="42"/>
  <c r="BH25" i="42" s="1"/>
  <c r="BP25" i="42"/>
  <c r="BO25" i="42" s="1"/>
  <c r="DG25" i="42" s="1"/>
  <c r="DE25" i="42"/>
  <c r="A26" i="42"/>
  <c r="B26" i="42"/>
  <c r="C26" i="42"/>
  <c r="E26" i="42"/>
  <c r="D26" i="42" s="1"/>
  <c r="L26" i="42"/>
  <c r="O26" i="42" s="1"/>
  <c r="S26" i="42"/>
  <c r="V26" i="42" s="1"/>
  <c r="Z26" i="42"/>
  <c r="AC26" i="42" s="1"/>
  <c r="AG26" i="42"/>
  <c r="AI26" i="42" s="1"/>
  <c r="AH26" i="42" s="1"/>
  <c r="AN26" i="42"/>
  <c r="AU26" i="42"/>
  <c r="BB26" i="42"/>
  <c r="BA26" i="42" s="1"/>
  <c r="CE26" i="42" s="1"/>
  <c r="BI26" i="42"/>
  <c r="BH26" i="42" s="1"/>
  <c r="BP26" i="42"/>
  <c r="DE26" i="42"/>
  <c r="A27" i="42"/>
  <c r="B27" i="42"/>
  <c r="C27" i="42"/>
  <c r="E27" i="42"/>
  <c r="L27" i="42"/>
  <c r="O27" i="42" s="1"/>
  <c r="S27" i="42"/>
  <c r="R27" i="42" s="1"/>
  <c r="BZ27" i="42" s="1"/>
  <c r="Z27" i="42"/>
  <c r="Y27" i="42" s="1"/>
  <c r="AG27" i="42"/>
  <c r="AJ27" i="42" s="1"/>
  <c r="AN27" i="42"/>
  <c r="AQ27" i="42" s="1"/>
  <c r="AU27" i="42"/>
  <c r="AX27" i="42" s="1"/>
  <c r="BB27" i="42"/>
  <c r="BD27" i="42" s="1"/>
  <c r="BC27" i="42" s="1"/>
  <c r="BI27" i="42"/>
  <c r="BP27" i="42"/>
  <c r="BT27" i="42" s="1"/>
  <c r="DE27" i="42"/>
  <c r="A28" i="42"/>
  <c r="B28" i="42"/>
  <c r="C28" i="42"/>
  <c r="E28" i="42"/>
  <c r="H28" i="42" s="1"/>
  <c r="L28" i="42"/>
  <c r="O28" i="42" s="1"/>
  <c r="S28" i="42"/>
  <c r="U28" i="42" s="1"/>
  <c r="T28" i="42" s="1"/>
  <c r="Z28" i="42"/>
  <c r="AG28" i="42"/>
  <c r="AJ28" i="42" s="1"/>
  <c r="AN28" i="42"/>
  <c r="AQ28" i="42" s="1"/>
  <c r="AU28" i="42"/>
  <c r="AW28" i="42" s="1"/>
  <c r="AV28" i="42" s="1"/>
  <c r="BB28" i="42"/>
  <c r="BE28" i="42" s="1"/>
  <c r="BI28" i="42"/>
  <c r="BK28" i="42" s="1"/>
  <c r="BJ28" i="42" s="1"/>
  <c r="BP28" i="42"/>
  <c r="BO28" i="42" s="1"/>
  <c r="DG28" i="42" s="1"/>
  <c r="DE28" i="42"/>
  <c r="A29" i="42"/>
  <c r="B29" i="42"/>
  <c r="C29" i="42"/>
  <c r="E29" i="42"/>
  <c r="D29" i="42" s="1"/>
  <c r="BY29" i="42" s="1"/>
  <c r="CF29" i="42" s="1"/>
  <c r="L29" i="42"/>
  <c r="K29" i="42" s="1"/>
  <c r="S29" i="42"/>
  <c r="Z29" i="42"/>
  <c r="AC29" i="42" s="1"/>
  <c r="AG29" i="42"/>
  <c r="AF29" i="42" s="1"/>
  <c r="CJ29" i="42" s="1"/>
  <c r="AN29" i="42"/>
  <c r="AM29" i="42" s="1"/>
  <c r="AU29" i="42"/>
  <c r="AX29" i="42" s="1"/>
  <c r="BB29" i="42"/>
  <c r="BE29" i="42" s="1"/>
  <c r="BI29" i="42"/>
  <c r="BL29" i="42" s="1"/>
  <c r="BP29" i="42"/>
  <c r="BR29" i="42" s="1"/>
  <c r="BQ29" i="42" s="1"/>
  <c r="DE29" i="42"/>
  <c r="A30" i="42"/>
  <c r="B30" i="42"/>
  <c r="C30" i="42"/>
  <c r="E30" i="42"/>
  <c r="G30" i="42" s="1"/>
  <c r="F30" i="42" s="1"/>
  <c r="L30" i="42"/>
  <c r="S30" i="42"/>
  <c r="V30" i="42" s="1"/>
  <c r="Z30" i="42"/>
  <c r="AC30" i="42" s="1"/>
  <c r="AG30" i="42"/>
  <c r="AI30" i="42" s="1"/>
  <c r="AH30" i="42" s="1"/>
  <c r="AN30" i="42"/>
  <c r="AQ30" i="42" s="1"/>
  <c r="AU30" i="42"/>
  <c r="AW30" i="42" s="1"/>
  <c r="AV30" i="42" s="1"/>
  <c r="BB30" i="42"/>
  <c r="BD30" i="42" s="1"/>
  <c r="BC30" i="42" s="1"/>
  <c r="BI30" i="42"/>
  <c r="BH30" i="42" s="1"/>
  <c r="BP30" i="42"/>
  <c r="BT30" i="42" s="1"/>
  <c r="DE30" i="42"/>
  <c r="A31" i="42"/>
  <c r="B31" i="42"/>
  <c r="C31" i="42"/>
  <c r="E31" i="42"/>
  <c r="G31" i="42" s="1"/>
  <c r="F31" i="42" s="1"/>
  <c r="L31" i="42"/>
  <c r="K31" i="42" s="1"/>
  <c r="S31" i="42"/>
  <c r="Z31" i="42"/>
  <c r="AC31" i="42" s="1"/>
  <c r="AG31" i="42"/>
  <c r="AI31" i="42" s="1"/>
  <c r="AH31" i="42" s="1"/>
  <c r="AN31" i="42"/>
  <c r="AM31" i="42" s="1"/>
  <c r="AU31" i="42"/>
  <c r="AX31" i="42" s="1"/>
  <c r="BB31" i="42"/>
  <c r="BE31" i="42" s="1"/>
  <c r="BI31" i="42"/>
  <c r="BP31" i="42"/>
  <c r="BR31" i="42" s="1"/>
  <c r="BQ31" i="42" s="1"/>
  <c r="DE31" i="42"/>
  <c r="A32" i="42"/>
  <c r="B32" i="42"/>
  <c r="C32" i="42"/>
  <c r="E32" i="42"/>
  <c r="G32" i="42" s="1"/>
  <c r="F32" i="42" s="1"/>
  <c r="L32" i="42"/>
  <c r="S32" i="42"/>
  <c r="V32" i="42" s="1"/>
  <c r="Z32" i="42"/>
  <c r="AG32" i="42"/>
  <c r="AI32" i="42" s="1"/>
  <c r="AH32" i="42" s="1"/>
  <c r="AN32" i="42"/>
  <c r="AQ32" i="42" s="1"/>
  <c r="AU32" i="42"/>
  <c r="AW32" i="42" s="1"/>
  <c r="AV32" i="42" s="1"/>
  <c r="BB32" i="42"/>
  <c r="BD32" i="42" s="1"/>
  <c r="BC32" i="42" s="1"/>
  <c r="BI32" i="42"/>
  <c r="BH32" i="42" s="1"/>
  <c r="BP32" i="42"/>
  <c r="BT32" i="42" s="1"/>
  <c r="DE32" i="42"/>
  <c r="A33" i="42"/>
  <c r="B33" i="42"/>
  <c r="C33" i="42"/>
  <c r="E33" i="42"/>
  <c r="H33" i="42" s="1"/>
  <c r="L33" i="42"/>
  <c r="N33" i="42" s="1"/>
  <c r="M33" i="42" s="1"/>
  <c r="S33" i="42"/>
  <c r="U33" i="42" s="1"/>
  <c r="T33" i="42" s="1"/>
  <c r="Z33" i="42"/>
  <c r="Y33" i="42" s="1"/>
  <c r="AG33" i="42"/>
  <c r="AN33" i="42"/>
  <c r="AQ33" i="42" s="1"/>
  <c r="AU33" i="42"/>
  <c r="AW33" i="42" s="1"/>
  <c r="AV33" i="42" s="1"/>
  <c r="BB33" i="42"/>
  <c r="BA33" i="42" s="1"/>
  <c r="BI33" i="42"/>
  <c r="BL33" i="42" s="1"/>
  <c r="BP33" i="42"/>
  <c r="BR33" i="42" s="1"/>
  <c r="BQ33" i="42" s="1"/>
  <c r="DE33" i="42"/>
  <c r="A34" i="42"/>
  <c r="B34" i="42"/>
  <c r="C34" i="42"/>
  <c r="E34" i="42"/>
  <c r="H34" i="42" s="1"/>
  <c r="L34" i="42"/>
  <c r="N34" i="42" s="1"/>
  <c r="M34" i="42" s="1"/>
  <c r="S34" i="42"/>
  <c r="R34" i="42" s="1"/>
  <c r="Z34" i="42"/>
  <c r="AC34" i="42" s="1"/>
  <c r="AG34" i="42"/>
  <c r="AJ34" i="42" s="1"/>
  <c r="AN34" i="42"/>
  <c r="AU34" i="42"/>
  <c r="AW34" i="42" s="1"/>
  <c r="AV34" i="42" s="1"/>
  <c r="BB34" i="42"/>
  <c r="BI34" i="42"/>
  <c r="BL34" i="42" s="1"/>
  <c r="BP34" i="42"/>
  <c r="BT34" i="42" s="1"/>
  <c r="DE34" i="42"/>
  <c r="A35" i="42"/>
  <c r="B35" i="42"/>
  <c r="C35" i="42"/>
  <c r="E35" i="42"/>
  <c r="L35" i="42"/>
  <c r="O35" i="42" s="1"/>
  <c r="S35" i="42"/>
  <c r="V35" i="42" s="1"/>
  <c r="Z35" i="42"/>
  <c r="AB35" i="42" s="1"/>
  <c r="AA35" i="42" s="1"/>
  <c r="AG35" i="42"/>
  <c r="AN35" i="42"/>
  <c r="AQ35" i="42" s="1"/>
  <c r="AU35" i="42"/>
  <c r="AX35" i="42" s="1"/>
  <c r="BB35" i="42"/>
  <c r="BD35" i="42" s="1"/>
  <c r="BC35" i="42" s="1"/>
  <c r="BI35" i="42"/>
  <c r="BP35" i="42"/>
  <c r="BT35" i="42" s="1"/>
  <c r="DE35" i="42"/>
  <c r="A36" i="42"/>
  <c r="B36" i="42"/>
  <c r="C36" i="42"/>
  <c r="E36" i="42"/>
  <c r="H36" i="42" s="1"/>
  <c r="L36" i="42"/>
  <c r="O36" i="42" s="1"/>
  <c r="S36" i="42"/>
  <c r="U36" i="42" s="1"/>
  <c r="T36" i="42" s="1"/>
  <c r="Z36" i="42"/>
  <c r="AG36" i="42"/>
  <c r="AJ36" i="42" s="1"/>
  <c r="AN36" i="42"/>
  <c r="AQ36" i="42" s="1"/>
  <c r="AU36" i="42"/>
  <c r="AW36" i="42" s="1"/>
  <c r="AV36" i="42" s="1"/>
  <c r="BB36" i="42"/>
  <c r="BI36" i="42"/>
  <c r="BL36" i="42" s="1"/>
  <c r="BP36" i="42"/>
  <c r="BT36" i="42" s="1"/>
  <c r="DE36" i="42"/>
  <c r="A37" i="42"/>
  <c r="B37" i="42"/>
  <c r="C37" i="42"/>
  <c r="E37" i="42"/>
  <c r="H37" i="42" s="1"/>
  <c r="L37" i="42"/>
  <c r="N37" i="42" s="1"/>
  <c r="M37" i="42" s="1"/>
  <c r="S37" i="42"/>
  <c r="Z37" i="42"/>
  <c r="AB37" i="42" s="1"/>
  <c r="AA37" i="42" s="1"/>
  <c r="AG37" i="42"/>
  <c r="AI37" i="42" s="1"/>
  <c r="AH37" i="42" s="1"/>
  <c r="AN37" i="42"/>
  <c r="AM37" i="42" s="1"/>
  <c r="CS37" i="42" s="1"/>
  <c r="AU37" i="42"/>
  <c r="BB37" i="42"/>
  <c r="BD37" i="42" s="1"/>
  <c r="BC37" i="42" s="1"/>
  <c r="BI37" i="42"/>
  <c r="BK37" i="42" s="1"/>
  <c r="BJ37" i="42" s="1"/>
  <c r="BP37" i="42"/>
  <c r="BO37" i="42" s="1"/>
  <c r="DG37" i="42" s="1"/>
  <c r="DE37" i="42"/>
  <c r="A38" i="42"/>
  <c r="B38" i="42"/>
  <c r="C38" i="42"/>
  <c r="E38" i="42"/>
  <c r="G38" i="42" s="1"/>
  <c r="F38" i="42" s="1"/>
  <c r="L38" i="42"/>
  <c r="K38" i="42" s="1"/>
  <c r="S38" i="42"/>
  <c r="Z38" i="42"/>
  <c r="AC38" i="42" s="1"/>
  <c r="AG38" i="42"/>
  <c r="AI38" i="42" s="1"/>
  <c r="AH38" i="42" s="1"/>
  <c r="AN38" i="42"/>
  <c r="AM38" i="42" s="1"/>
  <c r="AU38" i="42"/>
  <c r="AX38" i="42" s="1"/>
  <c r="BB38" i="42"/>
  <c r="BD38" i="42" s="1"/>
  <c r="BC38" i="42" s="1"/>
  <c r="BI38" i="42"/>
  <c r="BK38" i="42" s="1"/>
  <c r="BJ38" i="42" s="1"/>
  <c r="BP38" i="42"/>
  <c r="BO38" i="42" s="1"/>
  <c r="DG38" i="42" s="1"/>
  <c r="DE38" i="42"/>
  <c r="A39" i="42"/>
  <c r="B39" i="42"/>
  <c r="C39" i="42"/>
  <c r="E39" i="42"/>
  <c r="D39" i="42" s="1"/>
  <c r="L39" i="42"/>
  <c r="S39" i="42"/>
  <c r="V39" i="42" s="1"/>
  <c r="Z39" i="42"/>
  <c r="AB39" i="42" s="1"/>
  <c r="AA39" i="42" s="1"/>
  <c r="AG39" i="42"/>
  <c r="AF39" i="42" s="1"/>
  <c r="AN39" i="42"/>
  <c r="AQ39" i="42" s="1"/>
  <c r="AU39" i="42"/>
  <c r="AW39" i="42" s="1"/>
  <c r="AV39" i="42" s="1"/>
  <c r="BB39" i="42"/>
  <c r="BD39" i="42" s="1"/>
  <c r="BC39" i="42" s="1"/>
  <c r="BI39" i="42"/>
  <c r="BH39" i="42" s="1"/>
  <c r="BP39" i="42"/>
  <c r="BT39" i="42" s="1"/>
  <c r="DE39" i="42"/>
  <c r="S10" i="35"/>
  <c r="S11" i="35"/>
  <c r="S12" i="35"/>
  <c r="S13" i="35"/>
  <c r="S14" i="35"/>
  <c r="S15" i="35"/>
  <c r="S16" i="35"/>
  <c r="S17" i="35"/>
  <c r="S18" i="35"/>
  <c r="S19" i="35"/>
  <c r="S20" i="35"/>
  <c r="S21" i="35"/>
  <c r="S22" i="35"/>
  <c r="S23" i="35"/>
  <c r="S24" i="35"/>
  <c r="S25" i="35"/>
  <c r="S26" i="35"/>
  <c r="S27" i="35"/>
  <c r="S28" i="35"/>
  <c r="S29" i="35"/>
  <c r="S30" i="35"/>
  <c r="S31" i="35"/>
  <c r="S32" i="35"/>
  <c r="S33" i="35"/>
  <c r="S34" i="35"/>
  <c r="S51" i="35"/>
  <c r="S52" i="35"/>
  <c r="S53" i="35"/>
  <c r="S54" i="35"/>
  <c r="S55" i="35"/>
  <c r="S56" i="35"/>
  <c r="S57" i="35"/>
  <c r="S58" i="35"/>
  <c r="S59" i="35"/>
  <c r="S60" i="35"/>
  <c r="S61" i="35"/>
  <c r="S62" i="35"/>
  <c r="S63" i="35"/>
  <c r="S64" i="35"/>
  <c r="S65" i="35"/>
  <c r="S66" i="35"/>
  <c r="S67" i="35"/>
  <c r="S68" i="35"/>
  <c r="S69" i="35"/>
  <c r="S70" i="35"/>
  <c r="O57" i="34"/>
  <c r="O58" i="34"/>
  <c r="O59" i="34"/>
  <c r="O60" i="34"/>
  <c r="O61" i="34"/>
  <c r="O62" i="34"/>
  <c r="O63" i="34"/>
  <c r="O64" i="34"/>
  <c r="O65" i="34"/>
  <c r="O66" i="34"/>
  <c r="O67" i="34"/>
  <c r="O68" i="34"/>
  <c r="O69" i="34"/>
  <c r="S10" i="33"/>
  <c r="S11" i="33"/>
  <c r="S12" i="33"/>
  <c r="S13" i="33"/>
  <c r="S14" i="33"/>
  <c r="S15" i="33"/>
  <c r="S16" i="33"/>
  <c r="S17" i="33"/>
  <c r="S18" i="33"/>
  <c r="S19" i="33"/>
  <c r="S20" i="33"/>
  <c r="S21" i="33"/>
  <c r="S22" i="33"/>
  <c r="S23" i="33"/>
  <c r="S24" i="33"/>
  <c r="S25" i="33"/>
  <c r="S26" i="33"/>
  <c r="S27" i="33"/>
  <c r="S28" i="33"/>
  <c r="S29" i="33"/>
  <c r="S30" i="33"/>
  <c r="S31" i="33"/>
  <c r="S32" i="33"/>
  <c r="S33" i="33"/>
  <c r="S34" i="33"/>
  <c r="S50" i="33"/>
  <c r="S51" i="33"/>
  <c r="S52" i="33"/>
  <c r="S53" i="33"/>
  <c r="S54" i="33"/>
  <c r="S55" i="33"/>
  <c r="S56" i="33"/>
  <c r="S57" i="33"/>
  <c r="S58" i="33"/>
  <c r="S59" i="33"/>
  <c r="S60" i="33"/>
  <c r="S61" i="33"/>
  <c r="S62" i="33"/>
  <c r="S63" i="33"/>
  <c r="S64" i="33"/>
  <c r="S65" i="33"/>
  <c r="S66" i="33"/>
  <c r="S67" i="33"/>
  <c r="S68" i="33"/>
  <c r="S69" i="33"/>
  <c r="S10" i="32"/>
  <c r="S11" i="32"/>
  <c r="S12" i="32"/>
  <c r="S13" i="32"/>
  <c r="S14" i="32"/>
  <c r="S15" i="32"/>
  <c r="S16" i="32"/>
  <c r="S17" i="32"/>
  <c r="S18" i="32"/>
  <c r="S19" i="32"/>
  <c r="S20" i="32"/>
  <c r="S21" i="32"/>
  <c r="S22" i="32"/>
  <c r="S23" i="32"/>
  <c r="S24" i="32"/>
  <c r="S25" i="32"/>
  <c r="S26" i="32"/>
  <c r="S27" i="32"/>
  <c r="S28" i="32"/>
  <c r="S29" i="32"/>
  <c r="S30" i="32"/>
  <c r="S31" i="32"/>
  <c r="S32" i="32"/>
  <c r="S33" i="32"/>
  <c r="S50" i="32"/>
  <c r="S51" i="32"/>
  <c r="S52" i="32"/>
  <c r="S53" i="32"/>
  <c r="S54" i="32"/>
  <c r="S55" i="32"/>
  <c r="S56" i="32"/>
  <c r="S57" i="32"/>
  <c r="S58" i="32"/>
  <c r="S59" i="32"/>
  <c r="S60" i="32"/>
  <c r="S61" i="32"/>
  <c r="S62" i="32"/>
  <c r="S63" i="32"/>
  <c r="S64" i="32"/>
  <c r="S65" i="32"/>
  <c r="S66" i="32"/>
  <c r="S67" i="32"/>
  <c r="S68" i="32"/>
  <c r="S69" i="32"/>
  <c r="N10" i="31"/>
  <c r="N11" i="31"/>
  <c r="N12" i="31"/>
  <c r="N13" i="31"/>
  <c r="N14" i="31"/>
  <c r="N15" i="31"/>
  <c r="N16" i="31"/>
  <c r="N17" i="31"/>
  <c r="N18" i="31"/>
  <c r="N19" i="31"/>
  <c r="N20" i="31"/>
  <c r="N21" i="31"/>
  <c r="N22" i="31"/>
  <c r="N23" i="31"/>
  <c r="N24" i="31"/>
  <c r="N25" i="31"/>
  <c r="N26" i="31"/>
  <c r="N27" i="31"/>
  <c r="N28" i="31"/>
  <c r="N29" i="31"/>
  <c r="N30" i="31"/>
  <c r="N31" i="31"/>
  <c r="N32" i="31"/>
  <c r="N33" i="31"/>
  <c r="N50" i="31"/>
  <c r="N51" i="31"/>
  <c r="N52" i="31"/>
  <c r="N53" i="31"/>
  <c r="N54" i="31"/>
  <c r="N55" i="31"/>
  <c r="N56" i="31"/>
  <c r="N57" i="31"/>
  <c r="N58" i="31"/>
  <c r="N59" i="31"/>
  <c r="N60" i="31"/>
  <c r="N61" i="31"/>
  <c r="N62" i="31"/>
  <c r="N63" i="31"/>
  <c r="N64" i="31"/>
  <c r="N65" i="31"/>
  <c r="N66" i="31"/>
  <c r="N67" i="31"/>
  <c r="N68" i="31"/>
  <c r="N69" i="31"/>
  <c r="N10" i="30"/>
  <c r="N11" i="30"/>
  <c r="N12" i="30"/>
  <c r="N13" i="30"/>
  <c r="N14" i="30"/>
  <c r="N15" i="30"/>
  <c r="N16" i="30"/>
  <c r="N17" i="30"/>
  <c r="N18" i="30"/>
  <c r="N19" i="30"/>
  <c r="N20" i="30"/>
  <c r="N21" i="30"/>
  <c r="N22" i="30"/>
  <c r="N23" i="30"/>
  <c r="N24" i="30"/>
  <c r="N25" i="30"/>
  <c r="N26" i="30"/>
  <c r="N27" i="30"/>
  <c r="N28" i="30"/>
  <c r="N29" i="30"/>
  <c r="N30" i="30"/>
  <c r="N31" i="30"/>
  <c r="N32" i="30"/>
  <c r="N33" i="30"/>
  <c r="N50" i="30"/>
  <c r="N51" i="30"/>
  <c r="N52" i="30"/>
  <c r="N53" i="30"/>
  <c r="N54" i="30"/>
  <c r="N55" i="30"/>
  <c r="N56" i="30"/>
  <c r="N57" i="30"/>
  <c r="N58" i="30"/>
  <c r="N59" i="30"/>
  <c r="N60" i="30"/>
  <c r="N61" i="30"/>
  <c r="N62" i="30"/>
  <c r="N63" i="30"/>
  <c r="N64" i="30"/>
  <c r="N65" i="30"/>
  <c r="N66" i="30"/>
  <c r="N67" i="30"/>
  <c r="N68" i="30"/>
  <c r="N69" i="30"/>
  <c r="A2" i="42"/>
  <c r="CB7" i="42"/>
  <c r="X138" i="8"/>
  <c r="X90" i="8"/>
  <c r="X5" i="8"/>
  <c r="W138" i="8"/>
  <c r="W90" i="8"/>
  <c r="W5" i="8"/>
  <c r="O68" i="51" l="1"/>
  <c r="AY68" i="51"/>
  <c r="AW74" i="51"/>
  <c r="AX75" i="51" s="1"/>
  <c r="AX70" i="51"/>
  <c r="AB69" i="50"/>
  <c r="AD70" i="50" s="1"/>
  <c r="K386" i="45"/>
  <c r="U68" i="50"/>
  <c r="P68" i="51"/>
  <c r="I70" i="51"/>
  <c r="S68" i="51"/>
  <c r="H68" i="51"/>
  <c r="AW68" i="51"/>
  <c r="J74" i="51"/>
  <c r="I75" i="51" s="1"/>
  <c r="AX74" i="51"/>
  <c r="R68" i="51"/>
  <c r="J68" i="51"/>
  <c r="H70" i="51"/>
  <c r="Z68" i="50"/>
  <c r="T68" i="51"/>
  <c r="U68" i="51"/>
  <c r="J70" i="51"/>
  <c r="K70" i="51"/>
  <c r="AV68" i="51"/>
  <c r="AX68" i="51"/>
  <c r="AY70" i="51"/>
  <c r="AW70" i="51"/>
  <c r="AD70" i="51"/>
  <c r="I68" i="50"/>
  <c r="AC70" i="51"/>
  <c r="P70" i="51"/>
  <c r="O70" i="51"/>
  <c r="AD68" i="51"/>
  <c r="M70" i="51"/>
  <c r="H74" i="50"/>
  <c r="L75" i="50" s="1"/>
  <c r="J70" i="50"/>
  <c r="T68" i="50"/>
  <c r="N70" i="51"/>
  <c r="AC68" i="51"/>
  <c r="AS71" i="19"/>
  <c r="N62" i="8"/>
  <c r="N68" i="51"/>
  <c r="S68" i="50"/>
  <c r="M68" i="51"/>
  <c r="AE68" i="51"/>
  <c r="AB68" i="51"/>
  <c r="AE70" i="51"/>
  <c r="AD74" i="51"/>
  <c r="AE74" i="51"/>
  <c r="AB70" i="51"/>
  <c r="Y68" i="51"/>
  <c r="BD17" i="51"/>
  <c r="BI17" i="51"/>
  <c r="Q219" i="43"/>
  <c r="D69" i="51"/>
  <c r="F67" i="51"/>
  <c r="E67" i="51"/>
  <c r="F69" i="51"/>
  <c r="E69" i="51"/>
  <c r="C69" i="51"/>
  <c r="D67" i="51"/>
  <c r="C67" i="51"/>
  <c r="AL71" i="49"/>
  <c r="M70" i="8"/>
  <c r="D71" i="49"/>
  <c r="F70" i="8"/>
  <c r="BA63" i="51"/>
  <c r="BC59" i="51"/>
  <c r="Y70" i="51"/>
  <c r="W70" i="51"/>
  <c r="Z68" i="51"/>
  <c r="W74" i="51"/>
  <c r="AA75" i="51" s="1"/>
  <c r="Z70" i="51"/>
  <c r="X70" i="51"/>
  <c r="W68" i="51"/>
  <c r="X68" i="51"/>
  <c r="AN68" i="51"/>
  <c r="AQ70" i="51"/>
  <c r="AQ74" i="51"/>
  <c r="AQ68" i="51"/>
  <c r="AG69" i="51"/>
  <c r="AG74" i="51" s="1"/>
  <c r="AO69" i="51"/>
  <c r="AO74" i="51" s="1"/>
  <c r="AR70" i="51"/>
  <c r="AS70" i="51"/>
  <c r="AT70" i="51"/>
  <c r="AR74" i="51"/>
  <c r="AH68" i="51"/>
  <c r="AN69" i="51"/>
  <c r="AN74" i="51" s="1"/>
  <c r="AR68" i="51"/>
  <c r="AS68" i="51"/>
  <c r="AT68" i="51"/>
  <c r="AO68" i="51"/>
  <c r="AI69" i="51"/>
  <c r="AI74" i="51" s="1"/>
  <c r="AL68" i="51"/>
  <c r="AL69" i="51"/>
  <c r="AM68" i="51"/>
  <c r="AM69" i="51"/>
  <c r="AI68" i="51"/>
  <c r="AG68" i="51"/>
  <c r="AJ69" i="51"/>
  <c r="AJ74" i="51" s="1"/>
  <c r="AH69" i="51"/>
  <c r="AJ68" i="51"/>
  <c r="T69" i="51"/>
  <c r="T74" i="51" s="1"/>
  <c r="R69" i="51"/>
  <c r="U69" i="51"/>
  <c r="U74" i="51" s="1"/>
  <c r="S69" i="51"/>
  <c r="AO71" i="49"/>
  <c r="W68" i="50"/>
  <c r="I70" i="50"/>
  <c r="J68" i="50"/>
  <c r="AV75" i="51"/>
  <c r="AR71" i="19"/>
  <c r="CX13" i="42"/>
  <c r="N72" i="49"/>
  <c r="K70" i="50"/>
  <c r="F71" i="49"/>
  <c r="K68" i="50"/>
  <c r="AT71" i="19"/>
  <c r="AM59" i="50"/>
  <c r="AW60" i="50"/>
  <c r="AY60" i="50"/>
  <c r="AV60" i="50"/>
  <c r="AX60" i="50"/>
  <c r="P60" i="50"/>
  <c r="X68" i="50"/>
  <c r="T70" i="50"/>
  <c r="AN71" i="49"/>
  <c r="AX72" i="49"/>
  <c r="AV72" i="49"/>
  <c r="R70" i="50"/>
  <c r="AG68" i="50"/>
  <c r="E71" i="49"/>
  <c r="AW72" i="49"/>
  <c r="AY72" i="49"/>
  <c r="AL59" i="50"/>
  <c r="U70" i="50"/>
  <c r="C71" i="49"/>
  <c r="AM71" i="49"/>
  <c r="AQ71" i="19"/>
  <c r="AO59" i="50"/>
  <c r="AN59" i="50"/>
  <c r="AI68" i="50"/>
  <c r="AH68" i="50"/>
  <c r="AJ68" i="50"/>
  <c r="AS71" i="49"/>
  <c r="AQ71" i="49"/>
  <c r="AT71" i="49"/>
  <c r="AR71" i="49"/>
  <c r="N72" i="19"/>
  <c r="AR60" i="50"/>
  <c r="F60" i="50"/>
  <c r="P72" i="49"/>
  <c r="O72" i="49"/>
  <c r="O60" i="50"/>
  <c r="N60" i="50"/>
  <c r="AO71" i="19"/>
  <c r="AL71" i="19"/>
  <c r="AM71" i="19"/>
  <c r="AN71" i="19"/>
  <c r="O72" i="19"/>
  <c r="P72" i="19"/>
  <c r="AS60" i="50"/>
  <c r="AT60" i="50"/>
  <c r="D60" i="50"/>
  <c r="E60" i="50"/>
  <c r="M23" i="56"/>
  <c r="M27" i="56" s="1"/>
  <c r="M72" i="49"/>
  <c r="M60" i="50"/>
  <c r="L23" i="56"/>
  <c r="L27" i="56" s="1"/>
  <c r="M72" i="19"/>
  <c r="AQ60" i="50"/>
  <c r="C60" i="50"/>
  <c r="W69" i="50"/>
  <c r="W74" i="50" s="1"/>
  <c r="AG69" i="50"/>
  <c r="AG74" i="50" s="1"/>
  <c r="AI74" i="50"/>
  <c r="AJ74" i="50"/>
  <c r="AI81" i="49"/>
  <c r="AI86" i="49" s="1"/>
  <c r="AH74" i="50"/>
  <c r="AN74" i="50"/>
  <c r="X74" i="50"/>
  <c r="Z74" i="50"/>
  <c r="AO74" i="50"/>
  <c r="Y74" i="50"/>
  <c r="W81" i="49"/>
  <c r="W86" i="49" s="1"/>
  <c r="Y81" i="49"/>
  <c r="Y86" i="49" s="1"/>
  <c r="X81" i="49"/>
  <c r="X86" i="49" s="1"/>
  <c r="AH81" i="49"/>
  <c r="AH86" i="49" s="1"/>
  <c r="R81" i="49"/>
  <c r="R86" i="49" s="1"/>
  <c r="AJ81" i="49"/>
  <c r="AJ86" i="49" s="1"/>
  <c r="AG81" i="49"/>
  <c r="AG86" i="49" s="1"/>
  <c r="T81" i="49"/>
  <c r="T86" i="49" s="1"/>
  <c r="S81" i="49"/>
  <c r="S86" i="49" s="1"/>
  <c r="Z81" i="49"/>
  <c r="Z86" i="49" s="1"/>
  <c r="U81" i="49"/>
  <c r="U86" i="49" s="1"/>
  <c r="CW7" i="42"/>
  <c r="DD7" i="42" s="1"/>
  <c r="BZ10" i="42"/>
  <c r="BI44" i="42"/>
  <c r="BH44" i="42" s="1"/>
  <c r="CP5" i="42"/>
  <c r="BV7" i="42"/>
  <c r="CB8" i="42"/>
  <c r="CR11" i="42"/>
  <c r="CR29" i="42"/>
  <c r="E42" i="42"/>
  <c r="D42" i="42" s="1"/>
  <c r="BE42" i="49"/>
  <c r="L87" i="19"/>
  <c r="BC63" i="51"/>
  <c r="AC74" i="51"/>
  <c r="BD63" i="51"/>
  <c r="BB63" i="51"/>
  <c r="CA8" i="42"/>
  <c r="CC14" i="42"/>
  <c r="CS17" i="42"/>
  <c r="CT5" i="42"/>
  <c r="CG7" i="42"/>
  <c r="CN7" i="42" s="1"/>
  <c r="CR7" i="42"/>
  <c r="BY8" i="42"/>
  <c r="CF8" i="42" s="1"/>
  <c r="CR8" i="42"/>
  <c r="CP10" i="42"/>
  <c r="CG11" i="42"/>
  <c r="CN11" i="42" s="1"/>
  <c r="CR12" i="42"/>
  <c r="CD13" i="42"/>
  <c r="CR15" i="42"/>
  <c r="CX24" i="42"/>
  <c r="S46" i="42"/>
  <c r="R46" i="42" s="1"/>
  <c r="BI42" i="42"/>
  <c r="BH42" i="42" s="1"/>
  <c r="BH60" i="51"/>
  <c r="BD59" i="51"/>
  <c r="BF60" i="51"/>
  <c r="BI60" i="51"/>
  <c r="BB59" i="51"/>
  <c r="BA59" i="51"/>
  <c r="BG60" i="51"/>
  <c r="H82" i="19"/>
  <c r="BZ5" i="42"/>
  <c r="CD5" i="42"/>
  <c r="CO7" i="42"/>
  <c r="CV7" i="42" s="1"/>
  <c r="BX7" i="42" s="1"/>
  <c r="CZ7" i="42"/>
  <c r="CO8" i="42"/>
  <c r="CV8" i="42" s="1"/>
  <c r="CZ8" i="42"/>
  <c r="CX10" i="42"/>
  <c r="CW11" i="42"/>
  <c r="DD11" i="42" s="1"/>
  <c r="BV11" i="42"/>
  <c r="CB11" i="42"/>
  <c r="CB12" i="42"/>
  <c r="CT13" i="42"/>
  <c r="CH14" i="42"/>
  <c r="BV15" i="42"/>
  <c r="CB15" i="42"/>
  <c r="CR19" i="42"/>
  <c r="CX27" i="42"/>
  <c r="AU46" i="42"/>
  <c r="AT46" i="42" s="1"/>
  <c r="E46" i="42"/>
  <c r="D46" i="42" s="1"/>
  <c r="AG44" i="42"/>
  <c r="AF44" i="42" s="1"/>
  <c r="AG42" i="42"/>
  <c r="AF42" i="42" s="1"/>
  <c r="AU40" i="42"/>
  <c r="AU50" i="42" s="1"/>
  <c r="AT50" i="42" s="1"/>
  <c r="S40" i="42"/>
  <c r="S50" i="42" s="1"/>
  <c r="R50" i="42" s="1"/>
  <c r="CR21" i="42"/>
  <c r="CB25" i="42"/>
  <c r="CG29" i="42"/>
  <c r="CN29" i="42" s="1"/>
  <c r="CE5" i="42"/>
  <c r="I80" i="19"/>
  <c r="J80" i="19"/>
  <c r="CU5" i="42"/>
  <c r="CC6" i="42"/>
  <c r="CE8" i="42"/>
  <c r="DC12" i="42"/>
  <c r="CI13" i="42"/>
  <c r="CS14" i="42"/>
  <c r="CM22" i="42"/>
  <c r="Z48" i="42"/>
  <c r="AE42" i="42" s="1"/>
  <c r="CQ22" i="42"/>
  <c r="CM26" i="42"/>
  <c r="CO11" i="42"/>
  <c r="CV11" i="42" s="1"/>
  <c r="BX11" i="42" s="1"/>
  <c r="CZ11" i="42"/>
  <c r="CZ12" i="42"/>
  <c r="CH13" i="42"/>
  <c r="DB13" i="42"/>
  <c r="CX14" i="42"/>
  <c r="CW15" i="42"/>
  <c r="DD15" i="42" s="1"/>
  <c r="CZ15" i="42"/>
  <c r="CL20" i="42"/>
  <c r="CG22" i="42"/>
  <c r="CN22" i="42" s="1"/>
  <c r="CG25" i="42"/>
  <c r="CN25" i="42" s="1"/>
  <c r="CW29" i="42"/>
  <c r="DD29" i="42" s="1"/>
  <c r="BV29" i="42"/>
  <c r="CB29" i="42"/>
  <c r="CC10" i="42"/>
  <c r="CY12" i="42"/>
  <c r="CY13" i="42"/>
  <c r="DA14" i="42"/>
  <c r="CC15" i="42"/>
  <c r="CC17" i="42"/>
  <c r="CA22" i="42"/>
  <c r="BB48" i="42"/>
  <c r="BG42" i="42" s="1"/>
  <c r="BP46" i="42"/>
  <c r="BO46" i="42" s="1"/>
  <c r="H80" i="19"/>
  <c r="K80" i="19"/>
  <c r="K82" i="19"/>
  <c r="J82" i="19"/>
  <c r="I82" i="19"/>
  <c r="BI64" i="51"/>
  <c r="BH64" i="51"/>
  <c r="BF64" i="51"/>
  <c r="BG64" i="51"/>
  <c r="BG42" i="49"/>
  <c r="BB42" i="49"/>
  <c r="BD42" i="49"/>
  <c r="BJ42" i="19"/>
  <c r="Q133" i="48" s="1"/>
  <c r="BF42" i="19"/>
  <c r="BC42" i="19"/>
  <c r="BG42" i="19"/>
  <c r="BJ42" i="49"/>
  <c r="Q141" i="48" s="1"/>
  <c r="BF42" i="49"/>
  <c r="BI42" i="19"/>
  <c r="BJ41" i="19" s="1"/>
  <c r="Q132" i="48" s="1"/>
  <c r="BD42" i="19"/>
  <c r="BA42" i="19"/>
  <c r="BE42" i="19"/>
  <c r="BI42" i="49"/>
  <c r="BH42" i="19"/>
  <c r="BB42" i="19"/>
  <c r="BA42" i="49"/>
  <c r="L4" i="57"/>
  <c r="P4" i="57" s="1"/>
  <c r="F4" i="57"/>
  <c r="BC42" i="49"/>
  <c r="BH42" i="49"/>
  <c r="BC73" i="19"/>
  <c r="H39" i="42"/>
  <c r="DC5" i="42"/>
  <c r="CS6" i="42"/>
  <c r="CQ8" i="42"/>
  <c r="CU8" i="42"/>
  <c r="CS10" i="42"/>
  <c r="CI12" i="42"/>
  <c r="CM12" i="42"/>
  <c r="CQ13" i="42"/>
  <c r="CP14" i="42"/>
  <c r="DA17" i="42"/>
  <c r="CB19" i="42"/>
  <c r="CW21" i="42"/>
  <c r="DD21" i="42" s="1"/>
  <c r="CW22" i="42"/>
  <c r="DD22" i="42" s="1"/>
  <c r="BV22" i="42"/>
  <c r="DC23" i="42"/>
  <c r="DA24" i="42"/>
  <c r="BP48" i="42"/>
  <c r="BU46" i="42" s="1"/>
  <c r="BQ46" i="42" s="1"/>
  <c r="AN48" i="42"/>
  <c r="AS42" i="42" s="1"/>
  <c r="L48" i="42"/>
  <c r="Q42" i="42" s="1"/>
  <c r="L46" i="42"/>
  <c r="K46" i="42" s="1"/>
  <c r="BP44" i="42"/>
  <c r="BO44" i="42" s="1"/>
  <c r="BP40" i="42"/>
  <c r="BP50" i="42" s="1"/>
  <c r="BO50" i="42" s="1"/>
  <c r="AN40" i="42"/>
  <c r="AN50" i="42" s="1"/>
  <c r="AM50" i="42" s="1"/>
  <c r="AJ22" i="42"/>
  <c r="BT17" i="42"/>
  <c r="AX14" i="42"/>
  <c r="BE13" i="42"/>
  <c r="AX24" i="42"/>
  <c r="DB20" i="42"/>
  <c r="CB21" i="42"/>
  <c r="CO22" i="42"/>
  <c r="CV22" i="42" s="1"/>
  <c r="BX22" i="42" s="1"/>
  <c r="CY22" i="42"/>
  <c r="DC22" i="42"/>
  <c r="CY23" i="42"/>
  <c r="CM23" i="42"/>
  <c r="CH24" i="42"/>
  <c r="CK24" i="42"/>
  <c r="CR25" i="42"/>
  <c r="DC26" i="42"/>
  <c r="H26" i="42"/>
  <c r="O25" i="42"/>
  <c r="AZ24" i="42"/>
  <c r="AW24" i="42"/>
  <c r="AV24" i="42" s="1"/>
  <c r="AQ24" i="42"/>
  <c r="AJ24" i="42"/>
  <c r="BE23" i="42"/>
  <c r="AL22" i="42"/>
  <c r="AI22" i="42"/>
  <c r="AH22" i="42" s="1"/>
  <c r="AC22" i="42"/>
  <c r="H22" i="42"/>
  <c r="O21" i="42"/>
  <c r="BL20" i="42"/>
  <c r="BT19" i="42"/>
  <c r="BR17" i="42"/>
  <c r="BQ17" i="42" s="1"/>
  <c r="AJ16" i="42"/>
  <c r="O15" i="42"/>
  <c r="AZ14" i="42"/>
  <c r="AW14" i="42"/>
  <c r="AV14" i="42" s="1"/>
  <c r="AQ14" i="42"/>
  <c r="V14" i="42"/>
  <c r="BG13" i="42"/>
  <c r="BD13" i="42"/>
  <c r="BC13" i="42" s="1"/>
  <c r="AX13" i="42"/>
  <c r="AQ13" i="42"/>
  <c r="BL12" i="42"/>
  <c r="BB66" i="51"/>
  <c r="BD66" i="51"/>
  <c r="BA66" i="51"/>
  <c r="BC66" i="51"/>
  <c r="CX5" i="42"/>
  <c r="DB5" i="42"/>
  <c r="DA6" i="42"/>
  <c r="CY8" i="42"/>
  <c r="DC8" i="42"/>
  <c r="DA10" i="42"/>
  <c r="CQ12" i="42"/>
  <c r="CU12" i="42"/>
  <c r="CP13" i="42"/>
  <c r="CG15" i="42"/>
  <c r="CN15" i="42" s="1"/>
  <c r="CS15" i="42"/>
  <c r="CZ19" i="42"/>
  <c r="DA20" i="42"/>
  <c r="BV21" i="42"/>
  <c r="CX23" i="42"/>
  <c r="CL23" i="42"/>
  <c r="BI48" i="42"/>
  <c r="BN42" i="42" s="1"/>
  <c r="AU48" i="42"/>
  <c r="AZ42" i="42" s="1"/>
  <c r="AG48" i="42"/>
  <c r="AL42" i="42" s="1"/>
  <c r="S48" i="42"/>
  <c r="X42" i="42" s="1"/>
  <c r="AG46" i="42"/>
  <c r="AF46" i="42" s="1"/>
  <c r="AU44" i="42"/>
  <c r="AT44" i="42" s="1"/>
  <c r="S44" i="42"/>
  <c r="R44" i="42" s="1"/>
  <c r="AU42" i="42"/>
  <c r="AT42" i="42" s="1"/>
  <c r="S42" i="42"/>
  <c r="R42" i="42" s="1"/>
  <c r="AG40" i="42"/>
  <c r="AG50" i="42" s="1"/>
  <c r="AF50" i="42" s="1"/>
  <c r="J39" i="42"/>
  <c r="G39" i="42"/>
  <c r="F39" i="42" s="1"/>
  <c r="BT38" i="42"/>
  <c r="BL26" i="42"/>
  <c r="V6" i="42"/>
  <c r="BB73" i="19"/>
  <c r="BC63" i="50"/>
  <c r="BC75" i="49"/>
  <c r="BD75" i="19"/>
  <c r="BD73" i="19"/>
  <c r="BA75" i="19"/>
  <c r="BC75" i="19"/>
  <c r="AC27" i="42"/>
  <c r="BN26" i="42"/>
  <c r="BK26" i="42"/>
  <c r="BJ26" i="42" s="1"/>
  <c r="BE26" i="42"/>
  <c r="J26" i="42"/>
  <c r="G26" i="42"/>
  <c r="F26" i="42" s="1"/>
  <c r="BT25" i="42"/>
  <c r="AX6" i="42"/>
  <c r="CO15" i="42"/>
  <c r="CV15" i="42" s="1"/>
  <c r="BX15" i="42" s="1"/>
  <c r="DA15" i="42"/>
  <c r="CK20" i="42"/>
  <c r="CG21" i="42"/>
  <c r="CN21" i="42" s="1"/>
  <c r="CH23" i="42"/>
  <c r="DB23" i="42"/>
  <c r="CW25" i="42"/>
  <c r="DD25" i="42" s="1"/>
  <c r="BV25" i="42"/>
  <c r="BB46" i="42"/>
  <c r="BA46" i="42" s="1"/>
  <c r="AN46" i="42"/>
  <c r="AM46" i="42" s="1"/>
  <c r="Z46" i="42"/>
  <c r="Y46" i="42" s="1"/>
  <c r="BB44" i="42"/>
  <c r="BA44" i="42" s="1"/>
  <c r="AN44" i="42"/>
  <c r="AM44" i="42" s="1"/>
  <c r="Z44" i="42"/>
  <c r="Y44" i="42" s="1"/>
  <c r="L44" i="42"/>
  <c r="K44" i="42" s="1"/>
  <c r="BB42" i="42"/>
  <c r="BD42" i="42" s="1"/>
  <c r="AN42" i="42"/>
  <c r="AM42" i="42" s="1"/>
  <c r="Z42" i="42"/>
  <c r="Y42" i="42" s="1"/>
  <c r="BB40" i="42"/>
  <c r="BB50" i="42" s="1"/>
  <c r="BA50" i="42" s="1"/>
  <c r="AP40" i="42"/>
  <c r="AN41" i="42" s="1"/>
  <c r="AM41" i="42" s="1"/>
  <c r="Z40" i="42"/>
  <c r="Z50" i="42" s="1"/>
  <c r="Y50" i="42" s="1"/>
  <c r="L40" i="42"/>
  <c r="L50" i="42" s="1"/>
  <c r="K50" i="42" s="1"/>
  <c r="AQ37" i="42"/>
  <c r="V34" i="42"/>
  <c r="BE33" i="42"/>
  <c r="AQ25" i="42"/>
  <c r="AQ19" i="42"/>
  <c r="AJ18" i="42"/>
  <c r="AJ8" i="42"/>
  <c r="AQ7" i="42"/>
  <c r="AZ6" i="42"/>
  <c r="AW6" i="42"/>
  <c r="AV6" i="42" s="1"/>
  <c r="AQ6" i="42"/>
  <c r="X6" i="42"/>
  <c r="U6" i="42"/>
  <c r="T6" i="42" s="1"/>
  <c r="O6" i="42"/>
  <c r="H6" i="42"/>
  <c r="BE5" i="42"/>
  <c r="BE40" i="42" s="1"/>
  <c r="BB43" i="42" s="1"/>
  <c r="BA43" i="42" s="1"/>
  <c r="AY87" i="19"/>
  <c r="AW87" i="19"/>
  <c r="AX87" i="19"/>
  <c r="AZ87" i="19"/>
  <c r="AV87" i="19"/>
  <c r="J44" i="42"/>
  <c r="X44" i="42"/>
  <c r="AL44" i="42"/>
  <c r="AT48" i="42"/>
  <c r="BL39" i="42"/>
  <c r="BS37" i="42"/>
  <c r="AQ29" i="42"/>
  <c r="BR25" i="42"/>
  <c r="BQ25" i="42" s="1"/>
  <c r="BL25" i="42"/>
  <c r="AS25" i="42"/>
  <c r="AP25" i="42"/>
  <c r="AO25" i="42" s="1"/>
  <c r="AJ25" i="42"/>
  <c r="AC25" i="42"/>
  <c r="V24" i="42"/>
  <c r="BT23" i="42"/>
  <c r="AC23" i="42"/>
  <c r="BL22" i="42"/>
  <c r="BR19" i="42"/>
  <c r="BQ19" i="42" s="1"/>
  <c r="BL19" i="42"/>
  <c r="AS19" i="42"/>
  <c r="AP19" i="42"/>
  <c r="AO19" i="42" s="1"/>
  <c r="AJ19" i="42"/>
  <c r="AC19" i="42"/>
  <c r="AL18" i="42"/>
  <c r="AI18" i="42"/>
  <c r="AH18" i="42" s="1"/>
  <c r="O17" i="42"/>
  <c r="BL16" i="42"/>
  <c r="H16" i="42"/>
  <c r="BT15" i="42"/>
  <c r="H12" i="42"/>
  <c r="AQ11" i="42"/>
  <c r="AX10" i="42"/>
  <c r="AC5" i="42"/>
  <c r="AC40" i="42" s="1"/>
  <c r="Z43" i="42" s="1"/>
  <c r="Y43" i="42" s="1"/>
  <c r="CC25" i="42"/>
  <c r="CK25" i="42"/>
  <c r="BV26" i="42"/>
  <c r="BY26" i="42"/>
  <c r="CF26" i="42" s="1"/>
  <c r="CO26" i="42"/>
  <c r="CV26" i="42" s="1"/>
  <c r="CD24" i="42"/>
  <c r="CL24" i="42"/>
  <c r="DB24" i="42"/>
  <c r="CB22" i="42"/>
  <c r="CZ22" i="42"/>
  <c r="CJ22" i="42"/>
  <c r="CU22" i="42"/>
  <c r="CP23" i="42"/>
  <c r="CI23" i="42"/>
  <c r="CT23" i="42"/>
  <c r="CU23" i="42"/>
  <c r="CP24" i="42"/>
  <c r="CS24" i="42"/>
  <c r="CO25" i="42"/>
  <c r="CV25" i="42" s="1"/>
  <c r="BX25" i="42" s="1"/>
  <c r="CZ25" i="42"/>
  <c r="CU26" i="42"/>
  <c r="CH27" i="42"/>
  <c r="BN39" i="42"/>
  <c r="BK39" i="42"/>
  <c r="BJ39" i="42" s="1"/>
  <c r="O38" i="42"/>
  <c r="AS37" i="42"/>
  <c r="AP37" i="42"/>
  <c r="AO37" i="42" s="1"/>
  <c r="AJ37" i="42"/>
  <c r="AC37" i="42"/>
  <c r="V36" i="42"/>
  <c r="BE35" i="42"/>
  <c r="X34" i="42"/>
  <c r="U34" i="42"/>
  <c r="T34" i="42" s="1"/>
  <c r="BG33" i="42"/>
  <c r="BD33" i="42"/>
  <c r="BC33" i="42" s="1"/>
  <c r="AX32" i="42"/>
  <c r="AQ31" i="42"/>
  <c r="AX30" i="42"/>
  <c r="AS29" i="42"/>
  <c r="AP29" i="42"/>
  <c r="AO29" i="42" s="1"/>
  <c r="V28" i="42"/>
  <c r="AE27" i="42"/>
  <c r="AB27" i="42"/>
  <c r="AA27" i="42" s="1"/>
  <c r="V27" i="42"/>
  <c r="BM26" i="42"/>
  <c r="BG26" i="42"/>
  <c r="BD26" i="42"/>
  <c r="BC26" i="42" s="1"/>
  <c r="AJ26" i="42"/>
  <c r="I26" i="42"/>
  <c r="BU25" i="42"/>
  <c r="BS25" i="42"/>
  <c r="BN25" i="42"/>
  <c r="BK25" i="42"/>
  <c r="BJ25" i="42" s="1"/>
  <c r="AR25" i="42"/>
  <c r="AL25" i="42"/>
  <c r="AI25" i="42"/>
  <c r="AH25" i="42" s="1"/>
  <c r="AE25" i="42"/>
  <c r="Q25" i="42"/>
  <c r="N25" i="42"/>
  <c r="M25" i="42" s="1"/>
  <c r="H25" i="42"/>
  <c r="AY24" i="42"/>
  <c r="AS24" i="42"/>
  <c r="AP24" i="42"/>
  <c r="AO24" i="42" s="1"/>
  <c r="AL24" i="42"/>
  <c r="X24" i="42"/>
  <c r="U24" i="42"/>
  <c r="T24" i="42" s="1"/>
  <c r="O24" i="42"/>
  <c r="BG23" i="42"/>
  <c r="BD23" i="42"/>
  <c r="BC23" i="42" s="1"/>
  <c r="AX23" i="42"/>
  <c r="AE23" i="42"/>
  <c r="AB23" i="42"/>
  <c r="AA23" i="42" s="1"/>
  <c r="V23" i="42"/>
  <c r="O23" i="42"/>
  <c r="BN22" i="42"/>
  <c r="BK22" i="42"/>
  <c r="BJ22" i="42" s="1"/>
  <c r="BE22" i="42"/>
  <c r="AX22" i="42"/>
  <c r="AK22" i="42"/>
  <c r="AE22" i="42"/>
  <c r="AB22" i="42"/>
  <c r="AA22" i="42" s="1"/>
  <c r="J22" i="42"/>
  <c r="G22" i="42"/>
  <c r="F22" i="42" s="1"/>
  <c r="BT21" i="42"/>
  <c r="V20" i="42"/>
  <c r="H18" i="42"/>
  <c r="AQ17" i="42"/>
  <c r="AL16" i="42"/>
  <c r="AI16" i="42"/>
  <c r="AH16" i="42" s="1"/>
  <c r="AC16" i="42"/>
  <c r="V16" i="42"/>
  <c r="BR15" i="42"/>
  <c r="BQ15" i="42" s="1"/>
  <c r="BL15" i="42"/>
  <c r="BE15" i="42"/>
  <c r="J12" i="42"/>
  <c r="G12" i="42"/>
  <c r="F12" i="42" s="1"/>
  <c r="BT11" i="42"/>
  <c r="O11" i="42"/>
  <c r="AZ10" i="42"/>
  <c r="AW10" i="42"/>
  <c r="AV10" i="42" s="1"/>
  <c r="AQ10" i="42"/>
  <c r="AJ10" i="42"/>
  <c r="BS9" i="42"/>
  <c r="BL8" i="42"/>
  <c r="AE5" i="42"/>
  <c r="AE40" i="42" s="1"/>
  <c r="Z47" i="42" s="1"/>
  <c r="Y47" i="42" s="1"/>
  <c r="AB5" i="42"/>
  <c r="V5" i="42"/>
  <c r="V40" i="42" s="1"/>
  <c r="S43" i="42" s="1"/>
  <c r="R43" i="42" s="1"/>
  <c r="BD61" i="50"/>
  <c r="CD6" i="42"/>
  <c r="CT6" i="42"/>
  <c r="CL6" i="42"/>
  <c r="DB6" i="42"/>
  <c r="CH6" i="42"/>
  <c r="BZ6" i="42"/>
  <c r="CP6" i="42"/>
  <c r="CA5" i="42"/>
  <c r="CQ5" i="42"/>
  <c r="CI5" i="42"/>
  <c r="CY5" i="42"/>
  <c r="AJ39" i="42"/>
  <c r="AQ38" i="42"/>
  <c r="BU37" i="42"/>
  <c r="BR37" i="42"/>
  <c r="BQ37" i="42" s="1"/>
  <c r="BL37" i="42"/>
  <c r="BE37" i="42"/>
  <c r="AC33" i="42"/>
  <c r="BL32" i="42"/>
  <c r="H32" i="42"/>
  <c r="BT31" i="42"/>
  <c r="Q31" i="42"/>
  <c r="BL30" i="42"/>
  <c r="O29" i="42"/>
  <c r="BL28" i="42"/>
  <c r="AQ21" i="42"/>
  <c r="X20" i="42"/>
  <c r="U20" i="42"/>
  <c r="T20" i="42" s="1"/>
  <c r="O20" i="42"/>
  <c r="H20" i="42"/>
  <c r="O19" i="42"/>
  <c r="BL18" i="42"/>
  <c r="J18" i="42"/>
  <c r="G18" i="42"/>
  <c r="F18" i="42" s="1"/>
  <c r="BE17" i="42"/>
  <c r="Q17" i="42"/>
  <c r="N17" i="42"/>
  <c r="M17" i="42" s="1"/>
  <c r="BN16" i="42"/>
  <c r="BK16" i="42"/>
  <c r="BJ16" i="42" s="1"/>
  <c r="BE16" i="42"/>
  <c r="AX16" i="42"/>
  <c r="J16" i="42"/>
  <c r="G16" i="42"/>
  <c r="F16" i="42" s="1"/>
  <c r="AQ15" i="42"/>
  <c r="AC13" i="42"/>
  <c r="BN12" i="42"/>
  <c r="BK12" i="42"/>
  <c r="BJ12" i="42" s="1"/>
  <c r="BE12" i="42"/>
  <c r="AJ12" i="42"/>
  <c r="BR11" i="42"/>
  <c r="BQ11" i="42" s="1"/>
  <c r="BL11" i="42"/>
  <c r="AS11" i="42"/>
  <c r="AP11" i="42"/>
  <c r="AO11" i="42" s="1"/>
  <c r="AJ11" i="42"/>
  <c r="AC11" i="42"/>
  <c r="V10" i="42"/>
  <c r="BU9" i="42"/>
  <c r="BR9" i="42"/>
  <c r="BQ9" i="42" s="1"/>
  <c r="BL9" i="42"/>
  <c r="O9" i="42"/>
  <c r="BN8" i="42"/>
  <c r="BK8" i="42"/>
  <c r="BJ8" i="42" s="1"/>
  <c r="BE8" i="42"/>
  <c r="AX8" i="42"/>
  <c r="H8" i="42"/>
  <c r="AS7" i="42"/>
  <c r="AP7" i="42"/>
  <c r="AO7" i="42" s="1"/>
  <c r="AJ7" i="42"/>
  <c r="O7" i="42"/>
  <c r="BL6" i="42"/>
  <c r="AY6" i="42"/>
  <c r="AS6" i="42"/>
  <c r="AP6" i="42"/>
  <c r="AO6" i="42" s="1"/>
  <c r="W6" i="42"/>
  <c r="Q6" i="42"/>
  <c r="N6" i="42"/>
  <c r="M6" i="42" s="1"/>
  <c r="J6" i="42"/>
  <c r="BG5" i="42"/>
  <c r="BG40" i="42" s="1"/>
  <c r="BB47" i="42" s="1"/>
  <c r="BA47" i="42" s="1"/>
  <c r="BD5" i="42"/>
  <c r="AX5" i="42"/>
  <c r="AX40" i="42" s="1"/>
  <c r="AU43" i="42" s="1"/>
  <c r="AT43" i="42" s="1"/>
  <c r="AQ5" i="42"/>
  <c r="AQ40" i="42" s="1"/>
  <c r="AN43" i="42" s="1"/>
  <c r="AM43" i="42" s="1"/>
  <c r="AD5" i="42"/>
  <c r="AD40" i="42" s="1"/>
  <c r="Z45" i="42" s="1"/>
  <c r="Y45" i="42" s="1"/>
  <c r="X5" i="42"/>
  <c r="X40" i="42" s="1"/>
  <c r="S47" i="42" s="1"/>
  <c r="R47" i="42" s="1"/>
  <c r="U5" i="42"/>
  <c r="BZ20" i="42"/>
  <c r="CH20" i="42"/>
  <c r="CX20" i="42"/>
  <c r="BY18" i="42"/>
  <c r="CF18" i="42" s="1"/>
  <c r="BV18" i="42"/>
  <c r="CG16" i="42"/>
  <c r="CN16" i="42" s="1"/>
  <c r="BY16" i="42"/>
  <c r="CF16" i="42" s="1"/>
  <c r="CO16" i="42"/>
  <c r="CV16" i="42" s="1"/>
  <c r="BV16" i="42"/>
  <c r="CW16" i="42"/>
  <c r="DD16" i="42" s="1"/>
  <c r="CK11" i="42"/>
  <c r="CC11" i="42"/>
  <c r="CS11" i="42"/>
  <c r="CC19" i="42"/>
  <c r="DA19" i="42"/>
  <c r="CK19" i="42"/>
  <c r="CZ18" i="42"/>
  <c r="CB18" i="42"/>
  <c r="CR18" i="42"/>
  <c r="CJ18" i="42"/>
  <c r="CB16" i="42"/>
  <c r="CJ16" i="42"/>
  <c r="CZ16" i="42"/>
  <c r="CR16" i="42"/>
  <c r="CE13" i="42"/>
  <c r="CM13" i="42"/>
  <c r="DC13" i="42"/>
  <c r="CU13" i="42"/>
  <c r="BV12" i="42"/>
  <c r="BY12" i="42"/>
  <c r="CF12" i="42" s="1"/>
  <c r="CO12" i="42"/>
  <c r="CV12" i="42" s="1"/>
  <c r="CG12" i="42"/>
  <c r="CN12" i="42" s="1"/>
  <c r="CW12" i="42"/>
  <c r="DD12" i="42" s="1"/>
  <c r="CL10" i="42"/>
  <c r="DB10" i="42"/>
  <c r="CD10" i="42"/>
  <c r="CT10" i="42"/>
  <c r="J46" i="42"/>
  <c r="F46" i="42" s="1"/>
  <c r="AL39" i="42"/>
  <c r="AI39" i="42"/>
  <c r="AH39" i="42" s="1"/>
  <c r="BR38" i="42"/>
  <c r="BQ38" i="42" s="1"/>
  <c r="Q38" i="42"/>
  <c r="N38" i="42"/>
  <c r="M38" i="42" s="1"/>
  <c r="BT37" i="42"/>
  <c r="BN37" i="42"/>
  <c r="BG37" i="42"/>
  <c r="AR37" i="42"/>
  <c r="AL37" i="42"/>
  <c r="AE37" i="42"/>
  <c r="AX36" i="42"/>
  <c r="AC35" i="42"/>
  <c r="AX34" i="42"/>
  <c r="AE33" i="42"/>
  <c r="AB33" i="42"/>
  <c r="AA33" i="42" s="1"/>
  <c r="BN32" i="42"/>
  <c r="BK32" i="42"/>
  <c r="BJ32" i="42" s="1"/>
  <c r="AJ32" i="42"/>
  <c r="AS31" i="42"/>
  <c r="AP31" i="42"/>
  <c r="AO31" i="42" s="1"/>
  <c r="O31" i="42"/>
  <c r="BN30" i="42"/>
  <c r="BK30" i="42"/>
  <c r="BJ30" i="42" s="1"/>
  <c r="H30" i="42"/>
  <c r="BT29" i="42"/>
  <c r="Q29" i="42"/>
  <c r="N29" i="42"/>
  <c r="M29" i="42" s="1"/>
  <c r="H29" i="42"/>
  <c r="AX28" i="42"/>
  <c r="AS21" i="42"/>
  <c r="AP21" i="42"/>
  <c r="AO21" i="42" s="1"/>
  <c r="AJ21" i="42"/>
  <c r="Q21" i="42"/>
  <c r="N21" i="42"/>
  <c r="M21" i="42" s="1"/>
  <c r="H21" i="42"/>
  <c r="AX20" i="42"/>
  <c r="W20" i="42"/>
  <c r="Q20" i="42"/>
  <c r="N20" i="42"/>
  <c r="M20" i="42" s="1"/>
  <c r="J20" i="42"/>
  <c r="BU19" i="42"/>
  <c r="BS19" i="42"/>
  <c r="BN19" i="42"/>
  <c r="BK19" i="42"/>
  <c r="BJ19" i="42" s="1"/>
  <c r="AR19" i="42"/>
  <c r="AL19" i="42"/>
  <c r="AI19" i="42"/>
  <c r="AH19" i="42" s="1"/>
  <c r="AE19" i="42"/>
  <c r="Q19" i="42"/>
  <c r="N19" i="42"/>
  <c r="M19" i="42" s="1"/>
  <c r="H19" i="42"/>
  <c r="AX18" i="42"/>
  <c r="AK18" i="42"/>
  <c r="AC18" i="42"/>
  <c r="I18" i="42"/>
  <c r="BU17" i="42"/>
  <c r="BS17" i="42"/>
  <c r="BL17" i="42"/>
  <c r="BG17" i="42"/>
  <c r="AS17" i="42"/>
  <c r="AP17" i="42"/>
  <c r="AO17" i="42" s="1"/>
  <c r="P17" i="42"/>
  <c r="H17" i="42"/>
  <c r="BM16" i="42"/>
  <c r="BG16" i="42"/>
  <c r="AZ16" i="42"/>
  <c r="AK16" i="42"/>
  <c r="AE16" i="42"/>
  <c r="X16" i="42"/>
  <c r="I16" i="42"/>
  <c r="BU15" i="42"/>
  <c r="BS15" i="42"/>
  <c r="BN15" i="42"/>
  <c r="BK15" i="42"/>
  <c r="BJ15" i="42" s="1"/>
  <c r="BG15" i="42"/>
  <c r="AS15" i="42"/>
  <c r="AP15" i="42"/>
  <c r="AO15" i="42" s="1"/>
  <c r="AJ15" i="42"/>
  <c r="Q15" i="42"/>
  <c r="N15" i="42"/>
  <c r="M15" i="42" s="1"/>
  <c r="H15" i="42"/>
  <c r="BF13" i="42"/>
  <c r="AZ13" i="42"/>
  <c r="AW13" i="42"/>
  <c r="AV13" i="42" s="1"/>
  <c r="AS13" i="42"/>
  <c r="AE13" i="42"/>
  <c r="AB13" i="42"/>
  <c r="AA13" i="42" s="1"/>
  <c r="V13" i="42"/>
  <c r="BM12" i="42"/>
  <c r="BG12" i="42"/>
  <c r="BD12" i="42"/>
  <c r="BC12" i="42" s="1"/>
  <c r="AL12" i="42"/>
  <c r="AI12" i="42"/>
  <c r="AH12" i="42" s="1"/>
  <c r="AC12" i="42"/>
  <c r="V12" i="42"/>
  <c r="I12" i="42"/>
  <c r="BU11" i="42"/>
  <c r="BS11" i="42"/>
  <c r="BN11" i="42"/>
  <c r="BK11" i="42"/>
  <c r="BJ11" i="42" s="1"/>
  <c r="AR11" i="42"/>
  <c r="AL11" i="42"/>
  <c r="AI11" i="42"/>
  <c r="AH11" i="42" s="1"/>
  <c r="AE11" i="42"/>
  <c r="Q11" i="42"/>
  <c r="N11" i="42"/>
  <c r="M11" i="42" s="1"/>
  <c r="H11" i="42"/>
  <c r="AY10" i="42"/>
  <c r="AS10" i="42"/>
  <c r="AP10" i="42"/>
  <c r="AO10" i="42" s="1"/>
  <c r="AL10" i="42"/>
  <c r="X10" i="42"/>
  <c r="U10" i="42"/>
  <c r="T10" i="42" s="1"/>
  <c r="O10" i="42"/>
  <c r="BT9" i="42"/>
  <c r="BN9" i="42"/>
  <c r="BK9" i="42"/>
  <c r="BJ9" i="42" s="1"/>
  <c r="BF9" i="42"/>
  <c r="AY9" i="42"/>
  <c r="AR9" i="42"/>
  <c r="AK9" i="42"/>
  <c r="AD9" i="42"/>
  <c r="W9" i="42"/>
  <c r="Q9" i="42"/>
  <c r="BM8" i="42"/>
  <c r="BG8" i="42"/>
  <c r="BD8" i="42"/>
  <c r="BC8" i="42" s="1"/>
  <c r="AZ8" i="42"/>
  <c r="AL8" i="42"/>
  <c r="AI8" i="42"/>
  <c r="AH8" i="42" s="1"/>
  <c r="AC8" i="42"/>
  <c r="J8" i="42"/>
  <c r="G8" i="42"/>
  <c r="F8" i="42" s="1"/>
  <c r="BT7" i="42"/>
  <c r="CH34" i="42"/>
  <c r="BZ34" i="42"/>
  <c r="CP34" i="42"/>
  <c r="CM33" i="42"/>
  <c r="CU33" i="42"/>
  <c r="CE33" i="42"/>
  <c r="CC29" i="42"/>
  <c r="DA29" i="42"/>
  <c r="CK29" i="42"/>
  <c r="CA27" i="42"/>
  <c r="CQ27" i="42"/>
  <c r="CI27" i="42"/>
  <c r="CY27" i="42"/>
  <c r="CL14" i="42"/>
  <c r="CD14" i="42"/>
  <c r="CT14" i="42"/>
  <c r="DB14" i="42"/>
  <c r="CC7" i="42"/>
  <c r="CK7" i="42"/>
  <c r="DA7" i="42"/>
  <c r="CS7" i="42"/>
  <c r="CZ39" i="42"/>
  <c r="CJ39" i="42"/>
  <c r="CA33" i="42"/>
  <c r="CI33" i="42"/>
  <c r="CK31" i="42"/>
  <c r="DA31" i="42"/>
  <c r="CC31" i="42"/>
  <c r="CS31" i="42"/>
  <c r="CK21" i="42"/>
  <c r="DA21" i="42"/>
  <c r="CC21" i="42"/>
  <c r="CS21" i="42"/>
  <c r="BE38" i="42"/>
  <c r="O33" i="42"/>
  <c r="N31" i="42"/>
  <c r="M31" i="42" s="1"/>
  <c r="BE30" i="42"/>
  <c r="AJ29" i="42"/>
  <c r="BE27" i="42"/>
  <c r="CP20" i="42"/>
  <c r="CS20" i="42"/>
  <c r="CT20" i="42"/>
  <c r="CO21" i="42"/>
  <c r="CV21" i="42" s="1"/>
  <c r="BX21" i="42" s="1"/>
  <c r="CZ21" i="42"/>
  <c r="CR22" i="42"/>
  <c r="CT24" i="42"/>
  <c r="DA25" i="42"/>
  <c r="CW26" i="42"/>
  <c r="DD26" i="42" s="1"/>
  <c r="CG26" i="42"/>
  <c r="CN26" i="42" s="1"/>
  <c r="CP27" i="42"/>
  <c r="CO29" i="42"/>
  <c r="CV29" i="42" s="1"/>
  <c r="BX29" i="42" s="1"/>
  <c r="CZ29" i="42"/>
  <c r="AX39" i="42"/>
  <c r="AK39" i="42"/>
  <c r="AC39" i="42"/>
  <c r="I39" i="42"/>
  <c r="BU38" i="42"/>
  <c r="BS38" i="42"/>
  <c r="BL38" i="42"/>
  <c r="BG38" i="42"/>
  <c r="AS38" i="42"/>
  <c r="AP38" i="42"/>
  <c r="AO38" i="42" s="1"/>
  <c r="O37" i="42"/>
  <c r="X36" i="42"/>
  <c r="BG35" i="42"/>
  <c r="AE35" i="42"/>
  <c r="W34" i="42"/>
  <c r="O34" i="42"/>
  <c r="BT33" i="42"/>
  <c r="BF33" i="42"/>
  <c r="AX33" i="42"/>
  <c r="AD33" i="42"/>
  <c r="V33" i="42"/>
  <c r="Q33" i="42"/>
  <c r="BM32" i="42"/>
  <c r="BE32" i="42"/>
  <c r="AZ32" i="42"/>
  <c r="AL32" i="42"/>
  <c r="AR31" i="42"/>
  <c r="AJ31" i="42"/>
  <c r="P31" i="42"/>
  <c r="H31" i="42"/>
  <c r="BM30" i="42"/>
  <c r="BG30" i="42"/>
  <c r="AZ30" i="42"/>
  <c r="AJ30" i="42"/>
  <c r="AR29" i="42"/>
  <c r="AL29" i="42"/>
  <c r="AI29" i="42"/>
  <c r="AH29" i="42" s="1"/>
  <c r="P29" i="42"/>
  <c r="J29" i="42"/>
  <c r="G29" i="42"/>
  <c r="F29" i="42" s="1"/>
  <c r="BT28" i="42"/>
  <c r="BN28" i="42"/>
  <c r="AZ28" i="42"/>
  <c r="X28" i="42"/>
  <c r="BG27" i="42"/>
  <c r="AD27" i="42"/>
  <c r="X27" i="42"/>
  <c r="U27" i="42"/>
  <c r="T27" i="42" s="1"/>
  <c r="Q27" i="42"/>
  <c r="BR21" i="42"/>
  <c r="BQ21" i="42" s="1"/>
  <c r="BL21" i="42"/>
  <c r="BE21" i="42"/>
  <c r="AR21" i="42"/>
  <c r="AL21" i="42"/>
  <c r="AI21" i="42"/>
  <c r="AH21" i="42" s="1"/>
  <c r="P21" i="42"/>
  <c r="J21" i="42"/>
  <c r="G21" i="42"/>
  <c r="F21" i="42" s="1"/>
  <c r="BT20" i="42"/>
  <c r="BN20" i="42"/>
  <c r="AZ20" i="42"/>
  <c r="AW20" i="42"/>
  <c r="AV20" i="42" s="1"/>
  <c r="AQ20" i="42"/>
  <c r="BN18" i="42"/>
  <c r="BK18" i="42"/>
  <c r="BJ18" i="42" s="1"/>
  <c r="BL14" i="42"/>
  <c r="AY14" i="42"/>
  <c r="AS14" i="42"/>
  <c r="AP14" i="42"/>
  <c r="AO14" i="42" s="1"/>
  <c r="X14" i="42"/>
  <c r="U14" i="42"/>
  <c r="T14" i="42" s="1"/>
  <c r="O14" i="42"/>
  <c r="H14" i="42"/>
  <c r="BR7" i="42"/>
  <c r="BQ7" i="42" s="1"/>
  <c r="BL7" i="42"/>
  <c r="BE7" i="42"/>
  <c r="AR7" i="42"/>
  <c r="AL7" i="42"/>
  <c r="AI7" i="42"/>
  <c r="AH7" i="42" s="1"/>
  <c r="Q7" i="42"/>
  <c r="N7" i="42"/>
  <c r="M7" i="42" s="1"/>
  <c r="H7" i="42"/>
  <c r="DA38" i="42"/>
  <c r="CK38" i="42"/>
  <c r="BK36" i="42"/>
  <c r="BJ36" i="42" s="1"/>
  <c r="BN36" i="42"/>
  <c r="R36" i="42"/>
  <c r="CH36" i="42" s="1"/>
  <c r="W36" i="42"/>
  <c r="N36" i="42"/>
  <c r="M36" i="42" s="1"/>
  <c r="Q36" i="42"/>
  <c r="G36" i="42"/>
  <c r="F36" i="42" s="1"/>
  <c r="J36" i="42"/>
  <c r="BA35" i="42"/>
  <c r="CM35" i="42" s="1"/>
  <c r="BF35" i="42"/>
  <c r="AW35" i="42"/>
  <c r="AV35" i="42" s="1"/>
  <c r="AZ35" i="42"/>
  <c r="Y35" i="42"/>
  <c r="CI35" i="42" s="1"/>
  <c r="AD35" i="42"/>
  <c r="U35" i="42"/>
  <c r="T35" i="42" s="1"/>
  <c r="X35" i="42"/>
  <c r="AP34" i="42"/>
  <c r="AO34" i="42" s="1"/>
  <c r="AQ34" i="42"/>
  <c r="AI34" i="42"/>
  <c r="AH34" i="42" s="1"/>
  <c r="AL34" i="42"/>
  <c r="AF32" i="42"/>
  <c r="AK32" i="42"/>
  <c r="BO31" i="42"/>
  <c r="DG31" i="42" s="1"/>
  <c r="BS31" i="42"/>
  <c r="BU31" i="42"/>
  <c r="BO29" i="42"/>
  <c r="DG29" i="42" s="1"/>
  <c r="BS29" i="42"/>
  <c r="BU29" i="42"/>
  <c r="BH29" i="42"/>
  <c r="BK29" i="42"/>
  <c r="BJ29" i="42" s="1"/>
  <c r="BN29" i="42"/>
  <c r="BD29" i="42"/>
  <c r="BC29" i="42" s="1"/>
  <c r="BG29" i="42"/>
  <c r="AT28" i="42"/>
  <c r="AY28" i="42"/>
  <c r="AM28" i="42"/>
  <c r="AP28" i="42"/>
  <c r="AO28" i="42" s="1"/>
  <c r="AS28" i="42"/>
  <c r="R28" i="42"/>
  <c r="CP28" i="42" s="1"/>
  <c r="W28" i="42"/>
  <c r="K28" i="42"/>
  <c r="N28" i="42"/>
  <c r="M28" i="42" s="1"/>
  <c r="Q28" i="42"/>
  <c r="G28" i="42"/>
  <c r="F28" i="42" s="1"/>
  <c r="J28" i="42"/>
  <c r="BA27" i="42"/>
  <c r="CU27" i="42" s="1"/>
  <c r="BF27" i="42"/>
  <c r="AT27" i="42"/>
  <c r="AW27" i="42"/>
  <c r="AV27" i="42" s="1"/>
  <c r="AZ27" i="42"/>
  <c r="AP27" i="42"/>
  <c r="AO27" i="42" s="1"/>
  <c r="AS27" i="42"/>
  <c r="CS29" i="42"/>
  <c r="CY33" i="42"/>
  <c r="DC33" i="42"/>
  <c r="CX34" i="42"/>
  <c r="G42" i="42"/>
  <c r="F42" i="42" s="1"/>
  <c r="E49" i="42" s="1"/>
  <c r="D49" i="42" s="1"/>
  <c r="BM39" i="42"/>
  <c r="BE39" i="42"/>
  <c r="AZ39" i="42"/>
  <c r="AR38" i="42"/>
  <c r="AJ38" i="42"/>
  <c r="P38" i="42"/>
  <c r="H38" i="42"/>
  <c r="Q37" i="42"/>
  <c r="AZ36" i="42"/>
  <c r="AZ34" i="42"/>
  <c r="J32" i="42"/>
  <c r="AL30" i="42"/>
  <c r="J30" i="42"/>
  <c r="AL26" i="42"/>
  <c r="K37" i="42"/>
  <c r="P37" i="42"/>
  <c r="G37" i="42"/>
  <c r="F37" i="42" s="1"/>
  <c r="J37" i="42"/>
  <c r="AT36" i="42"/>
  <c r="DB36" i="42" s="1"/>
  <c r="AY36" i="42"/>
  <c r="AP36" i="42"/>
  <c r="AO36" i="42" s="1"/>
  <c r="AS36" i="42"/>
  <c r="AI36" i="42"/>
  <c r="AH36" i="42" s="1"/>
  <c r="AL36" i="42"/>
  <c r="AT34" i="42"/>
  <c r="DB34" i="42" s="1"/>
  <c r="AY34" i="42"/>
  <c r="AB32" i="42"/>
  <c r="AA32" i="42" s="1"/>
  <c r="AC32" i="42"/>
  <c r="D32" i="42"/>
  <c r="CG32" i="42" s="1"/>
  <c r="CN32" i="42" s="1"/>
  <c r="I32" i="42"/>
  <c r="BK31" i="42"/>
  <c r="BJ31" i="42" s="1"/>
  <c r="BL31" i="42"/>
  <c r="BD31" i="42"/>
  <c r="BC31" i="42" s="1"/>
  <c r="BG31" i="42"/>
  <c r="AF30" i="42"/>
  <c r="AK30" i="42"/>
  <c r="Y30" i="42"/>
  <c r="AB30" i="42"/>
  <c r="AA30" i="42" s="1"/>
  <c r="AE30" i="42"/>
  <c r="D30" i="42"/>
  <c r="CO30" i="42" s="1"/>
  <c r="CV30" i="42" s="1"/>
  <c r="I30" i="42"/>
  <c r="AF26" i="42"/>
  <c r="AK26" i="42"/>
  <c r="Y26" i="42"/>
  <c r="AB26" i="42"/>
  <c r="AA26" i="42" s="1"/>
  <c r="AE26" i="42"/>
  <c r="U26" i="42"/>
  <c r="T26" i="42" s="1"/>
  <c r="X26" i="42"/>
  <c r="P25" i="42"/>
  <c r="J25" i="42"/>
  <c r="G25" i="42"/>
  <c r="F25" i="42" s="1"/>
  <c r="BT24" i="42"/>
  <c r="W24" i="42"/>
  <c r="Q24" i="42"/>
  <c r="N24" i="42"/>
  <c r="M24" i="42" s="1"/>
  <c r="BF23" i="42"/>
  <c r="AZ23" i="42"/>
  <c r="AW23" i="42"/>
  <c r="AV23" i="42" s="1"/>
  <c r="AD23" i="42"/>
  <c r="X23" i="42"/>
  <c r="U23" i="42"/>
  <c r="T23" i="42" s="1"/>
  <c r="Q23" i="42"/>
  <c r="BM22" i="42"/>
  <c r="BG22" i="42"/>
  <c r="BD22" i="42"/>
  <c r="BC22" i="42" s="1"/>
  <c r="AZ22" i="42"/>
  <c r="I22" i="42"/>
  <c r="BU21" i="42"/>
  <c r="BS21" i="42"/>
  <c r="BN21" i="42"/>
  <c r="BK21" i="42"/>
  <c r="BJ21" i="42" s="1"/>
  <c r="BG21" i="42"/>
  <c r="AY20" i="42"/>
  <c r="AS20" i="42"/>
  <c r="AP20" i="42"/>
  <c r="AO20" i="42" s="1"/>
  <c r="P19" i="42"/>
  <c r="J19" i="42"/>
  <c r="G19" i="42"/>
  <c r="F19" i="42" s="1"/>
  <c r="BM18" i="42"/>
  <c r="BE18" i="42"/>
  <c r="AZ18" i="42"/>
  <c r="AR17" i="42"/>
  <c r="AJ17" i="42"/>
  <c r="AR15" i="42"/>
  <c r="AL15" i="42"/>
  <c r="AI15" i="42"/>
  <c r="AH15" i="42" s="1"/>
  <c r="P15" i="42"/>
  <c r="J15" i="42"/>
  <c r="G15" i="42"/>
  <c r="F15" i="42" s="1"/>
  <c r="BT14" i="42"/>
  <c r="BN14" i="42"/>
  <c r="W14" i="42"/>
  <c r="Q14" i="42"/>
  <c r="N14" i="42"/>
  <c r="M14" i="42" s="1"/>
  <c r="J14" i="42"/>
  <c r="AD13" i="42"/>
  <c r="X13" i="42"/>
  <c r="U13" i="42"/>
  <c r="T13" i="42" s="1"/>
  <c r="AK12" i="42"/>
  <c r="AE12" i="42"/>
  <c r="AB12" i="42"/>
  <c r="AA12" i="42" s="1"/>
  <c r="X12" i="42"/>
  <c r="P11" i="42"/>
  <c r="J11" i="42"/>
  <c r="G11" i="42"/>
  <c r="F11" i="42" s="1"/>
  <c r="BT10" i="42"/>
  <c r="W10" i="42"/>
  <c r="Q10" i="42"/>
  <c r="N10" i="42"/>
  <c r="M10" i="42" s="1"/>
  <c r="AK8" i="42"/>
  <c r="AE8" i="42"/>
  <c r="AB8" i="42"/>
  <c r="AA8" i="42" s="1"/>
  <c r="I8" i="42"/>
  <c r="BU7" i="42"/>
  <c r="BS7" i="42"/>
  <c r="BN7" i="42"/>
  <c r="BK7" i="42"/>
  <c r="BJ7" i="42" s="1"/>
  <c r="BG7" i="42"/>
  <c r="P7" i="42"/>
  <c r="J7" i="42"/>
  <c r="G7" i="42"/>
  <c r="F7" i="42" s="1"/>
  <c r="BT6" i="42"/>
  <c r="BN6" i="42"/>
  <c r="BF5" i="42"/>
  <c r="BF40" i="42" s="1"/>
  <c r="BB45" i="42" s="1"/>
  <c r="BA45" i="42" s="1"/>
  <c r="AZ5" i="42"/>
  <c r="AZ40" i="42" s="1"/>
  <c r="AU47" i="42" s="1"/>
  <c r="AT47" i="42" s="1"/>
  <c r="AW5" i="42"/>
  <c r="AS5" i="42"/>
  <c r="AS40" i="42" s="1"/>
  <c r="AN47" i="42" s="1"/>
  <c r="AM47" i="42" s="1"/>
  <c r="AH80" i="49"/>
  <c r="AJ80" i="49"/>
  <c r="AI80" i="49"/>
  <c r="AG80" i="49"/>
  <c r="BA63" i="50"/>
  <c r="BG64" i="50"/>
  <c r="BI64" i="50"/>
  <c r="BF64" i="50"/>
  <c r="BB63" i="50"/>
  <c r="H82" i="49"/>
  <c r="BH64" i="50"/>
  <c r="AB87" i="49"/>
  <c r="AD80" i="49"/>
  <c r="BD63" i="50"/>
  <c r="AC87" i="49"/>
  <c r="J80" i="49"/>
  <c r="K87" i="49"/>
  <c r="AE82" i="49"/>
  <c r="AC80" i="49"/>
  <c r="H80" i="49"/>
  <c r="I87" i="49"/>
  <c r="H87" i="49"/>
  <c r="AB80" i="49"/>
  <c r="AC82" i="49"/>
  <c r="K80" i="49"/>
  <c r="J82" i="49"/>
  <c r="AE87" i="49"/>
  <c r="AF87" i="49"/>
  <c r="L87" i="49"/>
  <c r="AD87" i="49"/>
  <c r="J87" i="49"/>
  <c r="AE80" i="49"/>
  <c r="AD82" i="49"/>
  <c r="AB82" i="49"/>
  <c r="I80" i="49"/>
  <c r="I82" i="49"/>
  <c r="K82" i="49"/>
  <c r="BB75" i="19"/>
  <c r="BF74" i="19"/>
  <c r="R74" i="50"/>
  <c r="S74" i="50"/>
  <c r="T74" i="50"/>
  <c r="U74" i="50"/>
  <c r="BH5" i="42"/>
  <c r="BK5" i="42"/>
  <c r="BN5" i="42"/>
  <c r="BN40" i="42" s="1"/>
  <c r="BI47" i="42" s="1"/>
  <c r="BH47" i="42" s="1"/>
  <c r="BL5" i="42"/>
  <c r="BL40" i="42" s="1"/>
  <c r="BI43" i="42" s="1"/>
  <c r="BH43" i="42" s="1"/>
  <c r="BI40" i="42"/>
  <c r="BI50" i="42" s="1"/>
  <c r="BH50" i="42" s="1"/>
  <c r="K5" i="42"/>
  <c r="P5" i="42"/>
  <c r="P40" i="42" s="1"/>
  <c r="L45" i="42" s="1"/>
  <c r="K45" i="42" s="1"/>
  <c r="N5" i="42"/>
  <c r="Q5" i="42"/>
  <c r="Q40" i="42" s="1"/>
  <c r="L47" i="42" s="1"/>
  <c r="K47" i="42" s="1"/>
  <c r="L42" i="42"/>
  <c r="N42" i="42" s="1"/>
  <c r="BA42" i="42"/>
  <c r="R39" i="42"/>
  <c r="CP39" i="42" s="1"/>
  <c r="W39" i="42"/>
  <c r="N39" i="42"/>
  <c r="M39" i="42" s="1"/>
  <c r="Q39" i="42"/>
  <c r="Y38" i="42"/>
  <c r="CA38" i="42" s="1"/>
  <c r="AD38" i="42"/>
  <c r="U38" i="42"/>
  <c r="T38" i="42" s="1"/>
  <c r="X38" i="42"/>
  <c r="AW37" i="42"/>
  <c r="AV37" i="42" s="1"/>
  <c r="AX37" i="42"/>
  <c r="U37" i="42"/>
  <c r="T37" i="42" s="1"/>
  <c r="V37" i="42"/>
  <c r="BD36" i="42"/>
  <c r="BC36" i="42" s="1"/>
  <c r="BE36" i="42"/>
  <c r="AB36" i="42"/>
  <c r="AA36" i="42" s="1"/>
  <c r="AC36" i="42"/>
  <c r="BO35" i="42"/>
  <c r="DG35" i="42" s="1"/>
  <c r="BS35" i="42"/>
  <c r="BU35" i="42"/>
  <c r="AM35" i="42"/>
  <c r="DA35" i="42" s="1"/>
  <c r="AR35" i="42"/>
  <c r="K35" i="42"/>
  <c r="P35" i="42"/>
  <c r="BH34" i="42"/>
  <c r="BM34" i="42"/>
  <c r="BD34" i="42"/>
  <c r="BC34" i="42" s="1"/>
  <c r="BG34" i="42"/>
  <c r="D34" i="42"/>
  <c r="I34" i="42"/>
  <c r="AM33" i="42"/>
  <c r="AR33" i="42"/>
  <c r="AI33" i="42"/>
  <c r="AH33" i="42" s="1"/>
  <c r="AL33" i="42"/>
  <c r="R32" i="42"/>
  <c r="W32" i="42"/>
  <c r="N32" i="42"/>
  <c r="M32" i="42" s="1"/>
  <c r="Q32" i="42"/>
  <c r="Y31" i="42"/>
  <c r="AD31" i="42"/>
  <c r="U31" i="42"/>
  <c r="T31" i="42" s="1"/>
  <c r="X31" i="42"/>
  <c r="R30" i="42"/>
  <c r="W30" i="42"/>
  <c r="K30" i="42"/>
  <c r="N30" i="42"/>
  <c r="M30" i="42" s="1"/>
  <c r="Q30" i="42"/>
  <c r="Y29" i="42"/>
  <c r="AD29" i="42"/>
  <c r="R29" i="42"/>
  <c r="U29" i="42"/>
  <c r="T29" i="42" s="1"/>
  <c r="X29" i="42"/>
  <c r="AF28" i="42"/>
  <c r="AK28" i="42"/>
  <c r="Y28" i="42"/>
  <c r="AB28" i="42"/>
  <c r="AA28" i="42" s="1"/>
  <c r="AE28" i="42"/>
  <c r="BO27" i="42"/>
  <c r="DG27" i="42" s="1"/>
  <c r="BS27" i="42"/>
  <c r="BU27" i="42"/>
  <c r="BH27" i="42"/>
  <c r="BK27" i="42"/>
  <c r="BJ27" i="42" s="1"/>
  <c r="BN27" i="42"/>
  <c r="D27" i="42"/>
  <c r="G27" i="42"/>
  <c r="F27" i="42" s="1"/>
  <c r="J27" i="42"/>
  <c r="H27" i="42"/>
  <c r="AT26" i="42"/>
  <c r="AY26" i="42"/>
  <c r="AW26" i="42"/>
  <c r="AV26" i="42" s="1"/>
  <c r="AZ26" i="42"/>
  <c r="AT25" i="42"/>
  <c r="AW25" i="42"/>
  <c r="AV25" i="42" s="1"/>
  <c r="AZ25" i="42"/>
  <c r="AX25" i="42"/>
  <c r="BH24" i="42"/>
  <c r="BM24" i="42"/>
  <c r="BK24" i="42"/>
  <c r="BJ24" i="42" s="1"/>
  <c r="BN24" i="42"/>
  <c r="AF23" i="42"/>
  <c r="AI23" i="42"/>
  <c r="AH23" i="42" s="1"/>
  <c r="AL23" i="42"/>
  <c r="AJ23" i="42"/>
  <c r="BO22" i="42"/>
  <c r="DG22" i="42" s="1"/>
  <c r="BT22" i="42"/>
  <c r="R22" i="42"/>
  <c r="W22" i="42"/>
  <c r="U22" i="42"/>
  <c r="T22" i="42" s="1"/>
  <c r="X22" i="42"/>
  <c r="R21" i="42"/>
  <c r="U21" i="42"/>
  <c r="T21" i="42" s="1"/>
  <c r="X21" i="42"/>
  <c r="V21" i="42"/>
  <c r="AF20" i="42"/>
  <c r="AK20" i="42"/>
  <c r="AI20" i="42"/>
  <c r="AH20" i="42" s="1"/>
  <c r="AL20" i="42"/>
  <c r="AT19" i="42"/>
  <c r="AW19" i="42"/>
  <c r="AV19" i="42" s="1"/>
  <c r="AZ19" i="42"/>
  <c r="AX19" i="42"/>
  <c r="N18" i="42"/>
  <c r="M18" i="42" s="1"/>
  <c r="Q18" i="42"/>
  <c r="O18" i="42"/>
  <c r="Y17" i="42"/>
  <c r="AD17" i="42"/>
  <c r="AB17" i="42"/>
  <c r="AA17" i="42" s="1"/>
  <c r="AE17" i="42"/>
  <c r="R15" i="42"/>
  <c r="U15" i="42"/>
  <c r="T15" i="42" s="1"/>
  <c r="X15" i="42"/>
  <c r="V15" i="42"/>
  <c r="AF14" i="42"/>
  <c r="AK14" i="42"/>
  <c r="AI14" i="42"/>
  <c r="AH14" i="42" s="1"/>
  <c r="AL14" i="42"/>
  <c r="BO13" i="42"/>
  <c r="DG13" i="42" s="1"/>
  <c r="BS13" i="42"/>
  <c r="BU13" i="42"/>
  <c r="BR13" i="42"/>
  <c r="BQ13" i="42" s="1"/>
  <c r="D13" i="42"/>
  <c r="G13" i="42"/>
  <c r="F13" i="42" s="1"/>
  <c r="J13" i="42"/>
  <c r="H13" i="42"/>
  <c r="AT12" i="42"/>
  <c r="AY12" i="42"/>
  <c r="AW12" i="42"/>
  <c r="AV12" i="42" s="1"/>
  <c r="AZ12" i="42"/>
  <c r="AT11" i="42"/>
  <c r="AW11" i="42"/>
  <c r="AV11" i="42" s="1"/>
  <c r="AZ11" i="42"/>
  <c r="AX11" i="42"/>
  <c r="BH10" i="42"/>
  <c r="BM10" i="42"/>
  <c r="BK10" i="42"/>
  <c r="BJ10" i="42" s="1"/>
  <c r="BN10" i="42"/>
  <c r="K8" i="42"/>
  <c r="N8" i="42"/>
  <c r="M8" i="42" s="1"/>
  <c r="Q8" i="42"/>
  <c r="O8" i="42"/>
  <c r="Y7" i="42"/>
  <c r="AD7" i="42"/>
  <c r="AB7" i="42"/>
  <c r="AA7" i="42" s="1"/>
  <c r="AE7" i="42"/>
  <c r="Y6" i="42"/>
  <c r="AB6" i="42"/>
  <c r="AA6" i="42" s="1"/>
  <c r="AE6" i="42"/>
  <c r="AC6" i="42"/>
  <c r="AT39" i="42"/>
  <c r="CD39" i="42" s="1"/>
  <c r="AY39" i="42"/>
  <c r="AP39" i="42"/>
  <c r="AO39" i="42" s="1"/>
  <c r="AS39" i="42"/>
  <c r="BA38" i="42"/>
  <c r="CE38" i="42" s="1"/>
  <c r="BF38" i="42"/>
  <c r="AW38" i="42"/>
  <c r="AV38" i="42" s="1"/>
  <c r="AZ38" i="42"/>
  <c r="BA37" i="42"/>
  <c r="CE37" i="42" s="1"/>
  <c r="BF37" i="42"/>
  <c r="Y37" i="42"/>
  <c r="CA37" i="42" s="1"/>
  <c r="AD37" i="42"/>
  <c r="BH36" i="42"/>
  <c r="BM36" i="42"/>
  <c r="AF36" i="42"/>
  <c r="CZ36" i="42" s="1"/>
  <c r="AK36" i="42"/>
  <c r="D36" i="42"/>
  <c r="I36" i="42"/>
  <c r="BK35" i="42"/>
  <c r="BJ35" i="42" s="1"/>
  <c r="BL35" i="42"/>
  <c r="AI35" i="42"/>
  <c r="AH35" i="42" s="1"/>
  <c r="AJ35" i="42"/>
  <c r="G35" i="42"/>
  <c r="F35" i="42" s="1"/>
  <c r="H35" i="42"/>
  <c r="AF34" i="42"/>
  <c r="AK34" i="42"/>
  <c r="AB34" i="42"/>
  <c r="AA34" i="42" s="1"/>
  <c r="AE34" i="42"/>
  <c r="BO33" i="42"/>
  <c r="DG33" i="42" s="1"/>
  <c r="BS33" i="42"/>
  <c r="BU33" i="42"/>
  <c r="BK33" i="42"/>
  <c r="BJ33" i="42" s="1"/>
  <c r="BN33" i="42"/>
  <c r="K33" i="42"/>
  <c r="P33" i="42"/>
  <c r="G33" i="42"/>
  <c r="F33" i="42" s="1"/>
  <c r="J33" i="42"/>
  <c r="AT32" i="42"/>
  <c r="AY32" i="42"/>
  <c r="AP32" i="42"/>
  <c r="AO32" i="42" s="1"/>
  <c r="AS32" i="42"/>
  <c r="BA31" i="42"/>
  <c r="BF31" i="42"/>
  <c r="AW31" i="42"/>
  <c r="AV31" i="42" s="1"/>
  <c r="AZ31" i="42"/>
  <c r="AT30" i="42"/>
  <c r="AY30" i="42"/>
  <c r="AM30" i="42"/>
  <c r="AP30" i="42"/>
  <c r="AO30" i="42" s="1"/>
  <c r="AS30" i="42"/>
  <c r="BA29" i="42"/>
  <c r="BF29" i="42"/>
  <c r="AT29" i="42"/>
  <c r="AW29" i="42"/>
  <c r="AV29" i="42" s="1"/>
  <c r="AZ29" i="42"/>
  <c r="BH28" i="42"/>
  <c r="BM28" i="42"/>
  <c r="BA28" i="42"/>
  <c r="BD28" i="42"/>
  <c r="BC28" i="42" s="1"/>
  <c r="BG28" i="42"/>
  <c r="D28" i="42"/>
  <c r="I28" i="42"/>
  <c r="AM27" i="42"/>
  <c r="AR27" i="42"/>
  <c r="AF27" i="42"/>
  <c r="AI27" i="42"/>
  <c r="AH27" i="42" s="1"/>
  <c r="AL27" i="42"/>
  <c r="K27" i="42"/>
  <c r="N27" i="42"/>
  <c r="M27" i="42" s="1"/>
  <c r="P27" i="42"/>
  <c r="AM26" i="42"/>
  <c r="AP26" i="42"/>
  <c r="AO26" i="42" s="1"/>
  <c r="AS26" i="42"/>
  <c r="AQ26" i="42"/>
  <c r="BA25" i="42"/>
  <c r="BF25" i="42"/>
  <c r="BD25" i="42"/>
  <c r="BC25" i="42" s="1"/>
  <c r="BG25" i="42"/>
  <c r="BA24" i="42"/>
  <c r="BD24" i="42"/>
  <c r="BC24" i="42" s="1"/>
  <c r="BG24" i="42"/>
  <c r="BE24" i="42"/>
  <c r="D24" i="42"/>
  <c r="I24" i="42"/>
  <c r="G24" i="42"/>
  <c r="F24" i="42" s="1"/>
  <c r="J24" i="42"/>
  <c r="AM23" i="42"/>
  <c r="AR23" i="42"/>
  <c r="AP23" i="42"/>
  <c r="AO23" i="42" s="1"/>
  <c r="AS23" i="42"/>
  <c r="K22" i="42"/>
  <c r="N22" i="42"/>
  <c r="M22" i="42" s="1"/>
  <c r="Q22" i="42"/>
  <c r="O22" i="42"/>
  <c r="Y21" i="42"/>
  <c r="AD21" i="42"/>
  <c r="AB21" i="42"/>
  <c r="AA21" i="42" s="1"/>
  <c r="AE21" i="42"/>
  <c r="Y20" i="42"/>
  <c r="AB20" i="42"/>
  <c r="AA20" i="42" s="1"/>
  <c r="AE20" i="42"/>
  <c r="AC20" i="42"/>
  <c r="BA19" i="42"/>
  <c r="BF19" i="42"/>
  <c r="BD19" i="42"/>
  <c r="BC19" i="42" s="1"/>
  <c r="BG19" i="42"/>
  <c r="BT18" i="42"/>
  <c r="BU18" i="42"/>
  <c r="R18" i="42"/>
  <c r="W18" i="42"/>
  <c r="U18" i="42"/>
  <c r="T18" i="42" s="1"/>
  <c r="X18" i="42"/>
  <c r="U17" i="42"/>
  <c r="T17" i="42" s="1"/>
  <c r="X17" i="42"/>
  <c r="V17" i="42"/>
  <c r="AP16" i="42"/>
  <c r="AO16" i="42" s="1"/>
  <c r="AQ16" i="42"/>
  <c r="N16" i="42"/>
  <c r="M16" i="42" s="1"/>
  <c r="O16" i="42"/>
  <c r="Y15" i="42"/>
  <c r="AD15" i="42"/>
  <c r="AB15" i="42"/>
  <c r="AA15" i="42" s="1"/>
  <c r="AE15" i="42"/>
  <c r="Y14" i="42"/>
  <c r="AB14" i="42"/>
  <c r="AA14" i="42" s="1"/>
  <c r="AE14" i="42"/>
  <c r="AC14" i="42"/>
  <c r="BH13" i="42"/>
  <c r="BK13" i="42"/>
  <c r="BJ13" i="42" s="1"/>
  <c r="BN13" i="42"/>
  <c r="BL13" i="42"/>
  <c r="K13" i="42"/>
  <c r="P13" i="42"/>
  <c r="N13" i="42"/>
  <c r="M13" i="42" s="1"/>
  <c r="Q13" i="42"/>
  <c r="AM12" i="42"/>
  <c r="AP12" i="42"/>
  <c r="AO12" i="42" s="1"/>
  <c r="AS12" i="42"/>
  <c r="AQ12" i="42"/>
  <c r="BA11" i="42"/>
  <c r="BF11" i="42"/>
  <c r="BD11" i="42"/>
  <c r="BC11" i="42" s="1"/>
  <c r="BG11" i="42"/>
  <c r="BA10" i="42"/>
  <c r="BD10" i="42"/>
  <c r="BC10" i="42" s="1"/>
  <c r="BG10" i="42"/>
  <c r="BE10" i="42"/>
  <c r="D10" i="42"/>
  <c r="I10" i="42"/>
  <c r="G10" i="42"/>
  <c r="F10" i="42" s="1"/>
  <c r="J10" i="42"/>
  <c r="BO8" i="42"/>
  <c r="DG8" i="42" s="1"/>
  <c r="BT8" i="42"/>
  <c r="R8" i="42"/>
  <c r="W8" i="42"/>
  <c r="U8" i="42"/>
  <c r="T8" i="42" s="1"/>
  <c r="X8" i="42"/>
  <c r="R7" i="42"/>
  <c r="U7" i="42"/>
  <c r="T7" i="42" s="1"/>
  <c r="X7" i="42"/>
  <c r="V7" i="42"/>
  <c r="AF6" i="42"/>
  <c r="AK6" i="42"/>
  <c r="AI6" i="42"/>
  <c r="AH6" i="42" s="1"/>
  <c r="AL6" i="42"/>
  <c r="BO5" i="42"/>
  <c r="DG5" i="42" s="1"/>
  <c r="BS5" i="42"/>
  <c r="BS40" i="42" s="1"/>
  <c r="BP43" i="42" s="1"/>
  <c r="BO43" i="42" s="1"/>
  <c r="BU5" i="42"/>
  <c r="BU40" i="42" s="1"/>
  <c r="BP47" i="42" s="1"/>
  <c r="BO47" i="42" s="1"/>
  <c r="BR5" i="42"/>
  <c r="BP42" i="42"/>
  <c r="BR42" i="42" s="1"/>
  <c r="D5" i="42"/>
  <c r="G5" i="42"/>
  <c r="J5" i="42"/>
  <c r="J40" i="42" s="1"/>
  <c r="E47" i="42" s="1"/>
  <c r="D47" i="42" s="1"/>
  <c r="H5" i="42"/>
  <c r="H40" i="42" s="1"/>
  <c r="E43" i="42" s="1"/>
  <c r="D43" i="42" s="1"/>
  <c r="E40" i="42"/>
  <c r="E50" i="42" s="1"/>
  <c r="D50" i="42" s="1"/>
  <c r="E44" i="42"/>
  <c r="CX6" i="42"/>
  <c r="CW8" i="42"/>
  <c r="DD8" i="42" s="1"/>
  <c r="CG8" i="42"/>
  <c r="CN8" i="42" s="1"/>
  <c r="DA11" i="42"/>
  <c r="CW18" i="42"/>
  <c r="DD18" i="42" s="1"/>
  <c r="CO18" i="42"/>
  <c r="CV18" i="42" s="1"/>
  <c r="CG18" i="42"/>
  <c r="CN18" i="42" s="1"/>
  <c r="D48" i="42"/>
  <c r="CS19" i="42"/>
  <c r="CQ23" i="42"/>
  <c r="CS25" i="42"/>
  <c r="CQ33" i="42"/>
  <c r="CK37" i="42"/>
  <c r="X39" i="42"/>
  <c r="U39" i="42"/>
  <c r="T39" i="42" s="1"/>
  <c r="O39" i="42"/>
  <c r="AE38" i="42"/>
  <c r="AB38" i="42"/>
  <c r="AA38" i="42" s="1"/>
  <c r="V38" i="42"/>
  <c r="BR35" i="42"/>
  <c r="BQ35" i="42" s="1"/>
  <c r="AS35" i="42"/>
  <c r="AP35" i="42"/>
  <c r="AO35" i="42" s="1"/>
  <c r="Q35" i="42"/>
  <c r="N35" i="42"/>
  <c r="M35" i="42" s="1"/>
  <c r="BN34" i="42"/>
  <c r="BK34" i="42"/>
  <c r="BJ34" i="42" s="1"/>
  <c r="BE34" i="42"/>
  <c r="J34" i="42"/>
  <c r="G34" i="42"/>
  <c r="F34" i="42" s="1"/>
  <c r="AS33" i="42"/>
  <c r="AP33" i="42"/>
  <c r="AO33" i="42" s="1"/>
  <c r="AJ33" i="42"/>
  <c r="X32" i="42"/>
  <c r="U32" i="42"/>
  <c r="T32" i="42" s="1"/>
  <c r="O32" i="42"/>
  <c r="AE31" i="42"/>
  <c r="AB31" i="42"/>
  <c r="AA31" i="42" s="1"/>
  <c r="V31" i="42"/>
  <c r="X30" i="42"/>
  <c r="U30" i="42"/>
  <c r="T30" i="42" s="1"/>
  <c r="O30" i="42"/>
  <c r="AE29" i="42"/>
  <c r="AB29" i="42"/>
  <c r="AA29" i="42" s="1"/>
  <c r="V29" i="42"/>
  <c r="AL28" i="42"/>
  <c r="AI28" i="42"/>
  <c r="AH28" i="42" s="1"/>
  <c r="AC28" i="42"/>
  <c r="BR27" i="42"/>
  <c r="BQ27" i="42" s="1"/>
  <c r="BL27" i="42"/>
  <c r="AX26" i="42"/>
  <c r="BL24" i="42"/>
  <c r="V22" i="42"/>
  <c r="AJ20" i="42"/>
  <c r="AC17" i="42"/>
  <c r="AJ14" i="42"/>
  <c r="BT13" i="42"/>
  <c r="AX12" i="42"/>
  <c r="BL10" i="42"/>
  <c r="AC7" i="42"/>
  <c r="BO26" i="42"/>
  <c r="DG26" i="42" s="1"/>
  <c r="BT26" i="42"/>
  <c r="R26" i="42"/>
  <c r="W26" i="42"/>
  <c r="K26" i="42"/>
  <c r="N26" i="42"/>
  <c r="M26" i="42" s="1"/>
  <c r="Q26" i="42"/>
  <c r="Y25" i="42"/>
  <c r="AD25" i="42"/>
  <c r="R25" i="42"/>
  <c r="U25" i="42"/>
  <c r="T25" i="42" s="1"/>
  <c r="X25" i="42"/>
  <c r="AF24" i="42"/>
  <c r="AK24" i="42"/>
  <c r="Y24" i="42"/>
  <c r="AB24" i="42"/>
  <c r="AA24" i="42" s="1"/>
  <c r="AE24" i="42"/>
  <c r="BO23" i="42"/>
  <c r="DG23" i="42" s="1"/>
  <c r="BS23" i="42"/>
  <c r="BU23" i="42"/>
  <c r="BH23" i="42"/>
  <c r="BK23" i="42"/>
  <c r="BJ23" i="42" s="1"/>
  <c r="BN23" i="42"/>
  <c r="K23" i="42"/>
  <c r="P23" i="42"/>
  <c r="D23" i="42"/>
  <c r="G23" i="42"/>
  <c r="F23" i="42" s="1"/>
  <c r="J23" i="42"/>
  <c r="AT22" i="42"/>
  <c r="AY22" i="42"/>
  <c r="AM22" i="42"/>
  <c r="AP22" i="42"/>
  <c r="AO22" i="42" s="1"/>
  <c r="AS22" i="42"/>
  <c r="BA21" i="42"/>
  <c r="BF21" i="42"/>
  <c r="AT21" i="42"/>
  <c r="AW21" i="42"/>
  <c r="AV21" i="42" s="1"/>
  <c r="AZ21" i="42"/>
  <c r="BH20" i="42"/>
  <c r="BM20" i="42"/>
  <c r="BA20" i="42"/>
  <c r="BD20" i="42"/>
  <c r="BC20" i="42" s="1"/>
  <c r="BG20" i="42"/>
  <c r="D20" i="42"/>
  <c r="I20" i="42"/>
  <c r="Y19" i="42"/>
  <c r="AD19" i="42"/>
  <c r="R19" i="42"/>
  <c r="BZ19" i="42" s="1"/>
  <c r="U19" i="42"/>
  <c r="T19" i="42" s="1"/>
  <c r="X19" i="42"/>
  <c r="AT18" i="42"/>
  <c r="AY18" i="42"/>
  <c r="AP18" i="42"/>
  <c r="AO18" i="42" s="1"/>
  <c r="AS18" i="42"/>
  <c r="BA17" i="42"/>
  <c r="BF17" i="42"/>
  <c r="AW17" i="42"/>
  <c r="AV17" i="42" s="1"/>
  <c r="AZ17" i="42"/>
  <c r="AT16" i="42"/>
  <c r="AY16" i="42"/>
  <c r="R16" i="42"/>
  <c r="W16" i="42"/>
  <c r="BA15" i="42"/>
  <c r="BF15" i="42"/>
  <c r="AT15" i="42"/>
  <c r="AW15" i="42"/>
  <c r="AV15" i="42" s="1"/>
  <c r="AZ15" i="42"/>
  <c r="BH14" i="42"/>
  <c r="BM14" i="42"/>
  <c r="BA14" i="42"/>
  <c r="BD14" i="42"/>
  <c r="BC14" i="42" s="1"/>
  <c r="BG14" i="42"/>
  <c r="D14" i="42"/>
  <c r="I14" i="42"/>
  <c r="AM13" i="42"/>
  <c r="AR13" i="42"/>
  <c r="AF13" i="42"/>
  <c r="AI13" i="42"/>
  <c r="AH13" i="42" s="1"/>
  <c r="AL13" i="42"/>
  <c r="BO12" i="42"/>
  <c r="DG12" i="42" s="1"/>
  <c r="BT12" i="42"/>
  <c r="R12" i="42"/>
  <c r="W12" i="42"/>
  <c r="K12" i="42"/>
  <c r="N12" i="42"/>
  <c r="M12" i="42" s="1"/>
  <c r="Q12" i="42"/>
  <c r="Y11" i="42"/>
  <c r="AD11" i="42"/>
  <c r="R11" i="42"/>
  <c r="U11" i="42"/>
  <c r="T11" i="42" s="1"/>
  <c r="X11" i="42"/>
  <c r="AF10" i="42"/>
  <c r="AK10" i="42"/>
  <c r="Y10" i="42"/>
  <c r="AB10" i="42"/>
  <c r="AA10" i="42" s="1"/>
  <c r="AE10" i="42"/>
  <c r="K9" i="42"/>
  <c r="P9" i="42"/>
  <c r="D9" i="42"/>
  <c r="CO9" i="42" s="1"/>
  <c r="CV9" i="42" s="1"/>
  <c r="G9" i="42"/>
  <c r="F9" i="42" s="1"/>
  <c r="J9" i="42"/>
  <c r="AT8" i="42"/>
  <c r="AY8" i="42"/>
  <c r="AM8" i="42"/>
  <c r="AP8" i="42"/>
  <c r="AO8" i="42" s="1"/>
  <c r="AS8" i="42"/>
  <c r="BA7" i="42"/>
  <c r="BF7" i="42"/>
  <c r="AT7" i="42"/>
  <c r="AW7" i="42"/>
  <c r="AV7" i="42" s="1"/>
  <c r="AZ7" i="42"/>
  <c r="BH6" i="42"/>
  <c r="BM6" i="42"/>
  <c r="BA6" i="42"/>
  <c r="BD6" i="42"/>
  <c r="BC6" i="42" s="1"/>
  <c r="BG6" i="42"/>
  <c r="D6" i="42"/>
  <c r="I6" i="42"/>
  <c r="AM5" i="42"/>
  <c r="AR5" i="42"/>
  <c r="AR40" i="42" s="1"/>
  <c r="AN45" i="42" s="1"/>
  <c r="AM45" i="42" s="1"/>
  <c r="AF5" i="42"/>
  <c r="AI5" i="42"/>
  <c r="AL5" i="42"/>
  <c r="AL40" i="42" s="1"/>
  <c r="AG47" i="42" s="1"/>
  <c r="AF47" i="42" s="1"/>
  <c r="Y80" i="49"/>
  <c r="BH74" i="19"/>
  <c r="BA73" i="19"/>
  <c r="BG74" i="19"/>
  <c r="BI74" i="19"/>
  <c r="X80" i="49"/>
  <c r="Z80" i="49"/>
  <c r="BG62" i="50"/>
  <c r="BG76" i="19"/>
  <c r="BC61" i="50"/>
  <c r="BD73" i="49"/>
  <c r="BI76" i="19"/>
  <c r="BA61" i="50"/>
  <c r="BH76" i="19"/>
  <c r="BF76" i="19"/>
  <c r="BI62" i="50"/>
  <c r="BF62" i="50"/>
  <c r="BH62" i="50"/>
  <c r="BB61" i="50"/>
  <c r="BB66" i="50"/>
  <c r="BD66" i="50"/>
  <c r="W80" i="49"/>
  <c r="BC78" i="19"/>
  <c r="BA66" i="50"/>
  <c r="BC66" i="50"/>
  <c r="BB78" i="19"/>
  <c r="BA78" i="19"/>
  <c r="BD78" i="19"/>
  <c r="U80" i="49"/>
  <c r="S80" i="49"/>
  <c r="T80" i="49"/>
  <c r="R80" i="49"/>
  <c r="BA78" i="49"/>
  <c r="BD78" i="49"/>
  <c r="BO39" i="42"/>
  <c r="DG39" i="42" s="1"/>
  <c r="BR39" i="42"/>
  <c r="BQ39" i="42" s="1"/>
  <c r="BS39" i="42"/>
  <c r="BU39" i="42"/>
  <c r="AM39" i="42"/>
  <c r="AR39" i="42"/>
  <c r="CB39" i="42"/>
  <c r="CR39" i="42"/>
  <c r="K39" i="42"/>
  <c r="P39" i="42"/>
  <c r="BV39" i="42"/>
  <c r="BY39" i="42"/>
  <c r="CF39" i="42" s="1"/>
  <c r="CG39" i="42"/>
  <c r="CN39" i="42" s="1"/>
  <c r="CO39" i="42"/>
  <c r="CV39" i="42" s="1"/>
  <c r="CW39" i="42"/>
  <c r="DD39" i="42" s="1"/>
  <c r="AT38" i="42"/>
  <c r="AY38" i="42"/>
  <c r="CC38" i="42"/>
  <c r="CS38" i="42"/>
  <c r="R38" i="42"/>
  <c r="W38" i="42"/>
  <c r="BH37" i="42"/>
  <c r="BM37" i="42"/>
  <c r="AF37" i="42"/>
  <c r="AK37" i="42"/>
  <c r="D37" i="42"/>
  <c r="I37" i="42"/>
  <c r="BO36" i="42"/>
  <c r="DG36" i="42" s="1"/>
  <c r="BR36" i="42"/>
  <c r="BQ36" i="42" s="1"/>
  <c r="BS36" i="42"/>
  <c r="BU36" i="42"/>
  <c r="AM36" i="42"/>
  <c r="AR36" i="42"/>
  <c r="K36" i="42"/>
  <c r="P36" i="42"/>
  <c r="AT35" i="42"/>
  <c r="AY35" i="42"/>
  <c r="R35" i="42"/>
  <c r="W35" i="42"/>
  <c r="BA34" i="42"/>
  <c r="BF34" i="42"/>
  <c r="Y34" i="42"/>
  <c r="AD34" i="42"/>
  <c r="BH33" i="42"/>
  <c r="BM33" i="42"/>
  <c r="AF33" i="42"/>
  <c r="AK33" i="42"/>
  <c r="D33" i="42"/>
  <c r="I33" i="42"/>
  <c r="BO32" i="42"/>
  <c r="DG32" i="42" s="1"/>
  <c r="BR32" i="42"/>
  <c r="BQ32" i="42" s="1"/>
  <c r="BS32" i="42"/>
  <c r="BU32" i="42"/>
  <c r="AM32" i="42"/>
  <c r="AR32" i="42"/>
  <c r="K32" i="42"/>
  <c r="P32" i="42"/>
  <c r="AT31" i="42"/>
  <c r="AY31" i="42"/>
  <c r="R31" i="42"/>
  <c r="W31" i="42"/>
  <c r="BA30" i="42"/>
  <c r="BF30" i="42"/>
  <c r="BY19" i="42"/>
  <c r="CF19" i="42" s="1"/>
  <c r="CG19" i="42"/>
  <c r="CN19" i="42" s="1"/>
  <c r="CO19" i="42"/>
  <c r="CV19" i="42" s="1"/>
  <c r="BV19" i="42"/>
  <c r="CW19" i="42"/>
  <c r="DD19" i="42" s="1"/>
  <c r="BG39" i="42"/>
  <c r="AE39" i="42"/>
  <c r="BN38" i="42"/>
  <c r="AL38" i="42"/>
  <c r="J38" i="42"/>
  <c r="AZ37" i="42"/>
  <c r="X37" i="42"/>
  <c r="BG36" i="42"/>
  <c r="AE36" i="42"/>
  <c r="BN35" i="42"/>
  <c r="AL35" i="42"/>
  <c r="J35" i="42"/>
  <c r="AS34" i="42"/>
  <c r="Q34" i="42"/>
  <c r="AZ33" i="42"/>
  <c r="X33" i="42"/>
  <c r="BG32" i="42"/>
  <c r="AE32" i="42"/>
  <c r="BN31" i="42"/>
  <c r="AL31" i="42"/>
  <c r="J31" i="42"/>
  <c r="BA39" i="42"/>
  <c r="BF39" i="42"/>
  <c r="Y39" i="42"/>
  <c r="AD39" i="42"/>
  <c r="BH38" i="42"/>
  <c r="BM38" i="42"/>
  <c r="CU38" i="42"/>
  <c r="AF38" i="42"/>
  <c r="AK38" i="42"/>
  <c r="D38" i="42"/>
  <c r="I38" i="42"/>
  <c r="AT37" i="42"/>
  <c r="AY37" i="42"/>
  <c r="DA37" i="42"/>
  <c r="CC37" i="42"/>
  <c r="R37" i="42"/>
  <c r="W37" i="42"/>
  <c r="BA36" i="42"/>
  <c r="BF36" i="42"/>
  <c r="Y36" i="42"/>
  <c r="AD36" i="42"/>
  <c r="BH35" i="42"/>
  <c r="BM35" i="42"/>
  <c r="AF35" i="42"/>
  <c r="AK35" i="42"/>
  <c r="D35" i="42"/>
  <c r="I35" i="42"/>
  <c r="BO34" i="42"/>
  <c r="DG34" i="42" s="1"/>
  <c r="BR34" i="42"/>
  <c r="BQ34" i="42" s="1"/>
  <c r="BS34" i="42"/>
  <c r="BU34" i="42"/>
  <c r="AM34" i="42"/>
  <c r="AR34" i="42"/>
  <c r="K34" i="42"/>
  <c r="P34" i="42"/>
  <c r="AT33" i="42"/>
  <c r="AY33" i="42"/>
  <c r="R33" i="42"/>
  <c r="W33" i="42"/>
  <c r="BA32" i="42"/>
  <c r="BF32" i="42"/>
  <c r="Y32" i="42"/>
  <c r="AD32" i="42"/>
  <c r="BH31" i="42"/>
  <c r="BM31" i="42"/>
  <c r="AF31" i="42"/>
  <c r="AK31" i="42"/>
  <c r="D31" i="42"/>
  <c r="I31" i="42"/>
  <c r="BO30" i="42"/>
  <c r="DG30" i="42" s="1"/>
  <c r="BR30" i="42"/>
  <c r="BQ30" i="42" s="1"/>
  <c r="BS30" i="42"/>
  <c r="BU30" i="42"/>
  <c r="BO18" i="42"/>
  <c r="DG18" i="42" s="1"/>
  <c r="BR18" i="42"/>
  <c r="BQ18" i="42" s="1"/>
  <c r="BS18" i="42"/>
  <c r="AM18" i="42"/>
  <c r="AR18" i="42"/>
  <c r="K18" i="42"/>
  <c r="P18" i="42"/>
  <c r="AT17" i="42"/>
  <c r="AY17" i="42"/>
  <c r="R17" i="42"/>
  <c r="W17" i="42"/>
  <c r="BA16" i="42"/>
  <c r="BF16" i="42"/>
  <c r="Y16" i="42"/>
  <c r="AD16" i="42"/>
  <c r="CE9" i="42"/>
  <c r="CM9" i="42"/>
  <c r="CU9" i="42"/>
  <c r="DC9" i="42"/>
  <c r="CD9" i="42"/>
  <c r="CL9" i="42"/>
  <c r="CT9" i="42"/>
  <c r="DB9" i="42"/>
  <c r="CC9" i="42"/>
  <c r="CK9" i="42"/>
  <c r="CS9" i="42"/>
  <c r="DA9" i="42"/>
  <c r="CB9" i="42"/>
  <c r="CJ9" i="42"/>
  <c r="CR9" i="42"/>
  <c r="CZ9" i="42"/>
  <c r="CA9" i="42"/>
  <c r="CI9" i="42"/>
  <c r="CQ9" i="42"/>
  <c r="CY9" i="42"/>
  <c r="BZ9" i="42"/>
  <c r="CH9" i="42"/>
  <c r="CP9" i="42"/>
  <c r="CX9" i="42"/>
  <c r="AR30" i="42"/>
  <c r="AD30" i="42"/>
  <c r="P30" i="42"/>
  <c r="BM29" i="42"/>
  <c r="AY29" i="42"/>
  <c r="AK29" i="42"/>
  <c r="W29" i="42"/>
  <c r="I29" i="42"/>
  <c r="BU28" i="42"/>
  <c r="BS28" i="42"/>
  <c r="BR28" i="42"/>
  <c r="BQ28" i="42" s="1"/>
  <c r="BF28" i="42"/>
  <c r="AR28" i="42"/>
  <c r="AD28" i="42"/>
  <c r="P28" i="42"/>
  <c r="BM27" i="42"/>
  <c r="AY27" i="42"/>
  <c r="AK27" i="42"/>
  <c r="W27" i="42"/>
  <c r="I27" i="42"/>
  <c r="BU26" i="42"/>
  <c r="BS26" i="42"/>
  <c r="BR26" i="42"/>
  <c r="BQ26" i="42" s="1"/>
  <c r="BF26" i="42"/>
  <c r="AR26" i="42"/>
  <c r="AD26" i="42"/>
  <c r="P26" i="42"/>
  <c r="BM25" i="42"/>
  <c r="AY25" i="42"/>
  <c r="AK25" i="42"/>
  <c r="W25" i="42"/>
  <c r="I25" i="42"/>
  <c r="BU24" i="42"/>
  <c r="BS24" i="42"/>
  <c r="BR24" i="42"/>
  <c r="BQ24" i="42" s="1"/>
  <c r="BF24" i="42"/>
  <c r="AR24" i="42"/>
  <c r="AD24" i="42"/>
  <c r="P24" i="42"/>
  <c r="BM23" i="42"/>
  <c r="AY23" i="42"/>
  <c r="AK23" i="42"/>
  <c r="W23" i="42"/>
  <c r="I23" i="42"/>
  <c r="BU22" i="42"/>
  <c r="BS22" i="42"/>
  <c r="BR22" i="42"/>
  <c r="BQ22" i="42" s="1"/>
  <c r="BF22" i="42"/>
  <c r="AR22" i="42"/>
  <c r="AD22" i="42"/>
  <c r="P22" i="42"/>
  <c r="BM21" i="42"/>
  <c r="AY21" i="42"/>
  <c r="AK21" i="42"/>
  <c r="W21" i="42"/>
  <c r="I21" i="42"/>
  <c r="BU20" i="42"/>
  <c r="BS20" i="42"/>
  <c r="BR20" i="42"/>
  <c r="BQ20" i="42" s="1"/>
  <c r="BF20" i="42"/>
  <c r="AR20" i="42"/>
  <c r="AD20" i="42"/>
  <c r="P20" i="42"/>
  <c r="BM19" i="42"/>
  <c r="AY19" i="42"/>
  <c r="AK19" i="42"/>
  <c r="W19" i="42"/>
  <c r="I19" i="42"/>
  <c r="BG18" i="42"/>
  <c r="AE18" i="42"/>
  <c r="BN17" i="42"/>
  <c r="AL17" i="42"/>
  <c r="J17" i="42"/>
  <c r="AS16" i="42"/>
  <c r="Q16" i="42"/>
  <c r="BA18" i="42"/>
  <c r="BF18" i="42"/>
  <c r="Y18" i="42"/>
  <c r="AD18" i="42"/>
  <c r="BH17" i="42"/>
  <c r="BM17" i="42"/>
  <c r="AF17" i="42"/>
  <c r="AK17" i="42"/>
  <c r="D17" i="42"/>
  <c r="I17" i="42"/>
  <c r="BO16" i="42"/>
  <c r="DG16" i="42" s="1"/>
  <c r="BR16" i="42"/>
  <c r="BQ16" i="42" s="1"/>
  <c r="BS16" i="42"/>
  <c r="BU16" i="42"/>
  <c r="AM16" i="42"/>
  <c r="AR16" i="42"/>
  <c r="K16" i="42"/>
  <c r="P16" i="42"/>
  <c r="BM15" i="42"/>
  <c r="AY15" i="42"/>
  <c r="AK15" i="42"/>
  <c r="W15" i="42"/>
  <c r="I15" i="42"/>
  <c r="BU14" i="42"/>
  <c r="BS14" i="42"/>
  <c r="BR14" i="42"/>
  <c r="BQ14" i="42" s="1"/>
  <c r="BF14" i="42"/>
  <c r="AR14" i="42"/>
  <c r="AD14" i="42"/>
  <c r="P14" i="42"/>
  <c r="BM13" i="42"/>
  <c r="AY13" i="42"/>
  <c r="AK13" i="42"/>
  <c r="W13" i="42"/>
  <c r="I13" i="42"/>
  <c r="BU12" i="42"/>
  <c r="BS12" i="42"/>
  <c r="BR12" i="42"/>
  <c r="BQ12" i="42" s="1"/>
  <c r="BF12" i="42"/>
  <c r="AR12" i="42"/>
  <c r="AD12" i="42"/>
  <c r="P12" i="42"/>
  <c r="BM11" i="42"/>
  <c r="AY11" i="42"/>
  <c r="AK11" i="42"/>
  <c r="W11" i="42"/>
  <c r="I11" i="42"/>
  <c r="BU10" i="42"/>
  <c r="BS10" i="42"/>
  <c r="BR10" i="42"/>
  <c r="BQ10" i="42" s="1"/>
  <c r="BF10" i="42"/>
  <c r="AR10" i="42"/>
  <c r="AD10" i="42"/>
  <c r="P10" i="42"/>
  <c r="BM9" i="42"/>
  <c r="BG9" i="42"/>
  <c r="BE9" i="42"/>
  <c r="BD9" i="42"/>
  <c r="BC9" i="42" s="1"/>
  <c r="AZ9" i="42"/>
  <c r="AX9" i="42"/>
  <c r="AW9" i="42"/>
  <c r="AV9" i="42" s="1"/>
  <c r="AS9" i="42"/>
  <c r="AQ9" i="42"/>
  <c r="AP9" i="42"/>
  <c r="AO9" i="42" s="1"/>
  <c r="AL9" i="42"/>
  <c r="AJ9" i="42"/>
  <c r="AI9" i="42"/>
  <c r="AH9" i="42" s="1"/>
  <c r="AE9" i="42"/>
  <c r="AC9" i="42"/>
  <c r="AB9" i="42"/>
  <c r="AA9" i="42" s="1"/>
  <c r="X9" i="42"/>
  <c r="V9" i="42"/>
  <c r="U9" i="42"/>
  <c r="T9" i="42" s="1"/>
  <c r="I9" i="42"/>
  <c r="BU8" i="42"/>
  <c r="BS8" i="42"/>
  <c r="BR8" i="42"/>
  <c r="BQ8" i="42" s="1"/>
  <c r="BF8" i="42"/>
  <c r="AR8" i="42"/>
  <c r="AD8" i="42"/>
  <c r="P8" i="42"/>
  <c r="BM7" i="42"/>
  <c r="AY7" i="42"/>
  <c r="AK7" i="42"/>
  <c r="W7" i="42"/>
  <c r="I7" i="42"/>
  <c r="BU6" i="42"/>
  <c r="BS6" i="42"/>
  <c r="BR6" i="42"/>
  <c r="BQ6" i="42" s="1"/>
  <c r="BF6" i="42"/>
  <c r="AR6" i="42"/>
  <c r="AD6" i="42"/>
  <c r="P6" i="42"/>
  <c r="BM5" i="42"/>
  <c r="BM40" i="42" s="1"/>
  <c r="BI45" i="42" s="1"/>
  <c r="BH45" i="42" s="1"/>
  <c r="AY5" i="42"/>
  <c r="AY40" i="42" s="1"/>
  <c r="AU45" i="42" s="1"/>
  <c r="AT45" i="42" s="1"/>
  <c r="AK5" i="42"/>
  <c r="AK40" i="42" s="1"/>
  <c r="AG45" i="42" s="1"/>
  <c r="AF45" i="42" s="1"/>
  <c r="W5" i="42"/>
  <c r="W40" i="42" s="1"/>
  <c r="S45" i="42" s="1"/>
  <c r="R45" i="42" s="1"/>
  <c r="I5" i="42"/>
  <c r="I40" i="42" s="1"/>
  <c r="E45" i="42" s="1"/>
  <c r="D45" i="42" s="1"/>
  <c r="BB78" i="49"/>
  <c r="BC78" i="49"/>
  <c r="BG76" i="49"/>
  <c r="BA75" i="49"/>
  <c r="BH76" i="49"/>
  <c r="BI76" i="49"/>
  <c r="BB75" i="49"/>
  <c r="BD75" i="49"/>
  <c r="BF76" i="49"/>
  <c r="J87" i="19"/>
  <c r="K87" i="19"/>
  <c r="I87" i="19"/>
  <c r="H87" i="19"/>
  <c r="BA73" i="49"/>
  <c r="BC73" i="49"/>
  <c r="BB73" i="49"/>
  <c r="BH74" i="49"/>
  <c r="BF74" i="49"/>
  <c r="BI74" i="49"/>
  <c r="BG74" i="49"/>
  <c r="Z87" i="19"/>
  <c r="U87" i="19"/>
  <c r="AJ87" i="19"/>
  <c r="AE87" i="19"/>
  <c r="AG87" i="19"/>
  <c r="AK87" i="19"/>
  <c r="AB87" i="19"/>
  <c r="AF87" i="19"/>
  <c r="W87" i="19"/>
  <c r="AA87" i="19"/>
  <c r="R87" i="19"/>
  <c r="V87" i="19"/>
  <c r="AI87" i="19"/>
  <c r="AH87" i="19"/>
  <c r="AD87" i="19"/>
  <c r="AC87" i="19"/>
  <c r="Y87" i="19"/>
  <c r="X87" i="19"/>
  <c r="T87" i="19"/>
  <c r="S87" i="19"/>
  <c r="B7" i="51"/>
  <c r="B7" i="50"/>
  <c r="B7" i="49"/>
  <c r="B7" i="19"/>
  <c r="B11" i="51"/>
  <c r="B11" i="50"/>
  <c r="B11" i="49"/>
  <c r="B11" i="19"/>
  <c r="B13" i="51"/>
  <c r="B13" i="50"/>
  <c r="B13" i="49"/>
  <c r="B13" i="19"/>
  <c r="R192" i="8"/>
  <c r="P192" i="8"/>
  <c r="Q32" i="8"/>
  <c r="Q24" i="8"/>
  <c r="Q19" i="8"/>
  <c r="Q18" i="8"/>
  <c r="Q17" i="8"/>
  <c r="Q16" i="8"/>
  <c r="Q25" i="8"/>
  <c r="Q26" i="8"/>
  <c r="Q27" i="8"/>
  <c r="Q33" i="8"/>
  <c r="Q34" i="8"/>
  <c r="Q35" i="8"/>
  <c r="B9" i="51"/>
  <c r="AB74" i="50" l="1"/>
  <c r="AZ75" i="51"/>
  <c r="AW75" i="51"/>
  <c r="AE70" i="50"/>
  <c r="J75" i="50"/>
  <c r="BE77" i="19"/>
  <c r="BE64" i="19" s="1"/>
  <c r="Q370" i="45" s="1"/>
  <c r="L75" i="51"/>
  <c r="AC70" i="50"/>
  <c r="AY75" i="51"/>
  <c r="AB70" i="50"/>
  <c r="K75" i="51"/>
  <c r="J75" i="51"/>
  <c r="H75" i="51"/>
  <c r="H75" i="50"/>
  <c r="K75" i="50"/>
  <c r="I75" i="50"/>
  <c r="AT72" i="19"/>
  <c r="AS72" i="19"/>
  <c r="AF75" i="50"/>
  <c r="Q59" i="50"/>
  <c r="Q46" i="50" s="1"/>
  <c r="H212" i="8" s="1"/>
  <c r="AD75" i="50"/>
  <c r="AR72" i="19"/>
  <c r="AB75" i="51"/>
  <c r="AQ75" i="51"/>
  <c r="BF18" i="51"/>
  <c r="BG18" i="51"/>
  <c r="BI18" i="51"/>
  <c r="BJ18" i="51"/>
  <c r="Q89" i="43" s="1"/>
  <c r="BH18" i="51"/>
  <c r="BJ17" i="51"/>
  <c r="Q88" i="43" s="1"/>
  <c r="BI48" i="51"/>
  <c r="BD18" i="51"/>
  <c r="BC18" i="51"/>
  <c r="BA18" i="51"/>
  <c r="BB18" i="51"/>
  <c r="BD48" i="51"/>
  <c r="C68" i="51"/>
  <c r="D68" i="51"/>
  <c r="E74" i="51"/>
  <c r="E70" i="51"/>
  <c r="E68" i="51"/>
  <c r="D74" i="51"/>
  <c r="D70" i="51"/>
  <c r="C74" i="51"/>
  <c r="C70" i="51"/>
  <c r="F74" i="51"/>
  <c r="F70" i="51"/>
  <c r="F68" i="51"/>
  <c r="X75" i="51"/>
  <c r="Y75" i="51"/>
  <c r="W75" i="51"/>
  <c r="Z75" i="51"/>
  <c r="AS75" i="51"/>
  <c r="AE75" i="51"/>
  <c r="AT75" i="51"/>
  <c r="AU75" i="51"/>
  <c r="AR75" i="51"/>
  <c r="AM70" i="51"/>
  <c r="AH70" i="51"/>
  <c r="AH74" i="51"/>
  <c r="AJ75" i="51" s="1"/>
  <c r="AL70" i="51"/>
  <c r="AL74" i="51"/>
  <c r="AM74" i="51"/>
  <c r="AO70" i="51"/>
  <c r="AN70" i="51"/>
  <c r="AG70" i="51"/>
  <c r="AJ70" i="51"/>
  <c r="AI70" i="51"/>
  <c r="AD75" i="51"/>
  <c r="S70" i="51"/>
  <c r="R70" i="51"/>
  <c r="R74" i="51"/>
  <c r="S74" i="51"/>
  <c r="U70" i="51"/>
  <c r="T70" i="51"/>
  <c r="BE65" i="51"/>
  <c r="BE52" i="51" s="1"/>
  <c r="Q394" i="45" s="1"/>
  <c r="AN72" i="49"/>
  <c r="BC60" i="51"/>
  <c r="AZ74" i="51"/>
  <c r="N27" i="56"/>
  <c r="F72" i="49"/>
  <c r="BO48" i="42"/>
  <c r="Q71" i="19"/>
  <c r="Q58" i="19" s="1"/>
  <c r="H196" i="8" s="1"/>
  <c r="Q71" i="49"/>
  <c r="Q58" i="49" s="1"/>
  <c r="H204" i="8" s="1"/>
  <c r="AQ72" i="19"/>
  <c r="C72" i="49"/>
  <c r="AZ59" i="50"/>
  <c r="AZ46" i="50" s="1"/>
  <c r="AM72" i="49"/>
  <c r="AZ71" i="49"/>
  <c r="AZ58" i="49" s="1"/>
  <c r="AN60" i="50"/>
  <c r="AX81" i="49"/>
  <c r="AX86" i="49" s="1"/>
  <c r="D72" i="49"/>
  <c r="AY79" i="49"/>
  <c r="E72" i="49"/>
  <c r="AL60" i="50"/>
  <c r="AO72" i="49"/>
  <c r="AL72" i="49"/>
  <c r="AO60" i="50"/>
  <c r="AT72" i="49"/>
  <c r="G59" i="50"/>
  <c r="G46" i="50" s="1"/>
  <c r="AM60" i="50"/>
  <c r="AS72" i="49"/>
  <c r="AR72" i="49"/>
  <c r="AU59" i="50"/>
  <c r="AU46" i="50" s="1"/>
  <c r="AQ72" i="49"/>
  <c r="AN72" i="19"/>
  <c r="M79" i="19"/>
  <c r="M69" i="50"/>
  <c r="AM72" i="19"/>
  <c r="AO72" i="19"/>
  <c r="P81" i="49"/>
  <c r="P79" i="49"/>
  <c r="AL72" i="19"/>
  <c r="AG70" i="50"/>
  <c r="AI70" i="50"/>
  <c r="AH70" i="50"/>
  <c r="AJ70" i="50"/>
  <c r="W70" i="50"/>
  <c r="X70" i="50"/>
  <c r="Y70" i="50"/>
  <c r="Z70" i="50"/>
  <c r="W75" i="50"/>
  <c r="X75" i="50"/>
  <c r="Y75" i="50"/>
  <c r="BE65" i="50"/>
  <c r="W87" i="49"/>
  <c r="AA75" i="50"/>
  <c r="Y82" i="49"/>
  <c r="AM74" i="50"/>
  <c r="Z82" i="49"/>
  <c r="X87" i="49"/>
  <c r="AA87" i="49"/>
  <c r="Z75" i="50"/>
  <c r="W82" i="49"/>
  <c r="U87" i="49"/>
  <c r="AK87" i="49"/>
  <c r="S87" i="49"/>
  <c r="Y87" i="49"/>
  <c r="R82" i="49"/>
  <c r="V87" i="49"/>
  <c r="X82" i="49"/>
  <c r="Z87" i="49"/>
  <c r="S82" i="49"/>
  <c r="AJ82" i="49"/>
  <c r="AG87" i="49"/>
  <c r="AI82" i="49"/>
  <c r="BE77" i="49"/>
  <c r="BE64" i="49" s="1"/>
  <c r="Q378" i="45" s="1"/>
  <c r="AI87" i="49"/>
  <c r="T87" i="49"/>
  <c r="T82" i="49"/>
  <c r="R87" i="49"/>
  <c r="U82" i="49"/>
  <c r="AG82" i="49"/>
  <c r="AH87" i="49"/>
  <c r="AJ87" i="49"/>
  <c r="AH82" i="49"/>
  <c r="DC35" i="42"/>
  <c r="BK44" i="42"/>
  <c r="CY35" i="42"/>
  <c r="CX36" i="42"/>
  <c r="CT39" i="42"/>
  <c r="BA74" i="19"/>
  <c r="BJ73" i="19"/>
  <c r="BE73" i="19" s="1"/>
  <c r="AK86" i="19"/>
  <c r="AF75" i="51"/>
  <c r="AC75" i="51"/>
  <c r="BC64" i="51"/>
  <c r="BB64" i="51"/>
  <c r="BA64" i="51"/>
  <c r="BD64" i="51"/>
  <c r="CQ38" i="42"/>
  <c r="BZ39" i="42"/>
  <c r="CW32" i="42"/>
  <c r="DD32" i="42" s="1"/>
  <c r="AS44" i="42"/>
  <c r="BK42" i="42"/>
  <c r="CL36" i="42"/>
  <c r="AP42" i="42"/>
  <c r="AO42" i="42" s="1"/>
  <c r="AN49" i="42" s="1"/>
  <c r="AM49" i="42" s="1"/>
  <c r="AP44" i="42"/>
  <c r="AW44" i="42"/>
  <c r="Q46" i="42"/>
  <c r="M46" i="42" s="1"/>
  <c r="BA48" i="42"/>
  <c r="BA60" i="51"/>
  <c r="Y48" i="42"/>
  <c r="AI42" i="42"/>
  <c r="AH42" i="42" s="1"/>
  <c r="AG49" i="42" s="1"/>
  <c r="AF49" i="42" s="1"/>
  <c r="K48" i="42"/>
  <c r="BG46" i="42"/>
  <c r="BC46" i="42" s="1"/>
  <c r="BX8" i="42"/>
  <c r="BD44" i="42"/>
  <c r="CK35" i="42"/>
  <c r="BH48" i="42"/>
  <c r="M42" i="42"/>
  <c r="L49" i="42" s="1"/>
  <c r="K49" i="42" s="1"/>
  <c r="AB42" i="42"/>
  <c r="AA42" i="42" s="1"/>
  <c r="Z49" i="42" s="1"/>
  <c r="Y49" i="42" s="1"/>
  <c r="AE46" i="42"/>
  <c r="AA46" i="42" s="1"/>
  <c r="U44" i="42"/>
  <c r="T44" i="42" s="1"/>
  <c r="AF48" i="42"/>
  <c r="AL46" i="42"/>
  <c r="AH46" i="42" s="1"/>
  <c r="BB60" i="51"/>
  <c r="BD60" i="51"/>
  <c r="AI44" i="42"/>
  <c r="AH44" i="42" s="1"/>
  <c r="BX12" i="42"/>
  <c r="CG9" i="42"/>
  <c r="CN9" i="42" s="1"/>
  <c r="CY37" i="42"/>
  <c r="BX18" i="42"/>
  <c r="CJ36" i="42"/>
  <c r="DC37" i="42"/>
  <c r="BC42" i="42"/>
  <c r="BB49" i="42" s="1"/>
  <c r="BA49" i="42" s="1"/>
  <c r="Q44" i="42"/>
  <c r="CP19" i="42"/>
  <c r="AB44" i="42"/>
  <c r="U42" i="42"/>
  <c r="T42" i="42" s="1"/>
  <c r="S49" i="42" s="1"/>
  <c r="R49" i="42" s="1"/>
  <c r="BJ42" i="42"/>
  <c r="BI49" i="42" s="1"/>
  <c r="BH49" i="42" s="1"/>
  <c r="AM48" i="42"/>
  <c r="AS46" i="42"/>
  <c r="AO46" i="42" s="1"/>
  <c r="BN46" i="42"/>
  <c r="BJ46" i="42" s="1"/>
  <c r="BG44" i="42"/>
  <c r="AE44" i="42"/>
  <c r="BN44" i="42"/>
  <c r="CW9" i="42"/>
  <c r="DD9" i="42" s="1"/>
  <c r="BJ63" i="51"/>
  <c r="BE63" i="51" s="1"/>
  <c r="BE50" i="51" s="1"/>
  <c r="BJ41" i="49"/>
  <c r="Q140" i="48" s="1"/>
  <c r="BE41" i="19"/>
  <c r="BW19" i="42"/>
  <c r="BU42" i="42"/>
  <c r="BQ42" i="42" s="1"/>
  <c r="BP49" i="42" s="1"/>
  <c r="BO49" i="42" s="1"/>
  <c r="BU44" i="42"/>
  <c r="BX16" i="42"/>
  <c r="BX26" i="42"/>
  <c r="CH19" i="42"/>
  <c r="CX19" i="42"/>
  <c r="R48" i="42"/>
  <c r="AW42" i="42"/>
  <c r="AV42" i="42" s="1"/>
  <c r="AU49" i="42" s="1"/>
  <c r="AT49" i="42" s="1"/>
  <c r="AZ44" i="42"/>
  <c r="X46" i="42"/>
  <c r="T46" i="42" s="1"/>
  <c r="AZ46" i="42"/>
  <c r="AV46" i="42" s="1"/>
  <c r="AF86" i="49"/>
  <c r="BC74" i="19"/>
  <c r="BB76" i="19"/>
  <c r="BA62" i="50"/>
  <c r="AZ86" i="19"/>
  <c r="AA5" i="42"/>
  <c r="AA40" i="42" s="1"/>
  <c r="AB40" i="42"/>
  <c r="Z41" i="42" s="1"/>
  <c r="Y41" i="42" s="1"/>
  <c r="BD74" i="19"/>
  <c r="T5" i="42"/>
  <c r="T40" i="42" s="1"/>
  <c r="U40" i="42"/>
  <c r="S41" i="42" s="1"/>
  <c r="R41" i="42" s="1"/>
  <c r="BC5" i="42"/>
  <c r="BC40" i="42" s="1"/>
  <c r="BD40" i="42"/>
  <c r="BB41" i="42" s="1"/>
  <c r="BA41" i="42" s="1"/>
  <c r="CI30" i="42"/>
  <c r="CY30" i="42"/>
  <c r="CA30" i="42"/>
  <c r="CQ30" i="42"/>
  <c r="CJ30" i="42"/>
  <c r="CZ30" i="42"/>
  <c r="CB30" i="42"/>
  <c r="CR30" i="42"/>
  <c r="BV32" i="42"/>
  <c r="CO32" i="42"/>
  <c r="CV32" i="42" s="1"/>
  <c r="BY32" i="42"/>
  <c r="CF32" i="42" s="1"/>
  <c r="CL34" i="42"/>
  <c r="CT34" i="42"/>
  <c r="CD34" i="42"/>
  <c r="CD36" i="42"/>
  <c r="CT36" i="42"/>
  <c r="CD27" i="42"/>
  <c r="CL27" i="42"/>
  <c r="DB27" i="42"/>
  <c r="CT27" i="42"/>
  <c r="CE27" i="42"/>
  <c r="DC27" i="42"/>
  <c r="CM27" i="42"/>
  <c r="CK28" i="42"/>
  <c r="DA28" i="42"/>
  <c r="CC28" i="42"/>
  <c r="CS28" i="42"/>
  <c r="CT28" i="42"/>
  <c r="CL28" i="42"/>
  <c r="DB28" i="42"/>
  <c r="CD28" i="42"/>
  <c r="AO44" i="42"/>
  <c r="AV5" i="42"/>
  <c r="AV40" i="42" s="1"/>
  <c r="AW40" i="42"/>
  <c r="AU41" i="42" s="1"/>
  <c r="AT41" i="42" s="1"/>
  <c r="CI26" i="42"/>
  <c r="CY26" i="42"/>
  <c r="CA26" i="42"/>
  <c r="CQ26" i="42"/>
  <c r="CJ26" i="42"/>
  <c r="CZ26" i="42"/>
  <c r="CB26" i="42"/>
  <c r="CR26" i="42"/>
  <c r="BY30" i="42"/>
  <c r="CF30" i="42" s="1"/>
  <c r="BX30" i="42" s="1"/>
  <c r="CG30" i="42"/>
  <c r="CN30" i="42" s="1"/>
  <c r="BV30" i="42"/>
  <c r="CW30" i="42"/>
  <c r="DD30" i="42" s="1"/>
  <c r="BZ28" i="42"/>
  <c r="CX28" i="42"/>
  <c r="CH28" i="42"/>
  <c r="CJ32" i="42"/>
  <c r="CZ32" i="42"/>
  <c r="CB32" i="42"/>
  <c r="CR32" i="42"/>
  <c r="CQ35" i="42"/>
  <c r="CA35" i="42"/>
  <c r="CU35" i="42"/>
  <c r="CE35" i="42"/>
  <c r="BZ36" i="42"/>
  <c r="CP36" i="42"/>
  <c r="BC76" i="19"/>
  <c r="AJ75" i="50"/>
  <c r="BB74" i="19"/>
  <c r="U75" i="50"/>
  <c r="BC64" i="50"/>
  <c r="BJ63" i="50"/>
  <c r="BJ50" i="50" s="1"/>
  <c r="Q205" i="44" s="1"/>
  <c r="AG75" i="50"/>
  <c r="AH75" i="50"/>
  <c r="AK75" i="50"/>
  <c r="AI75" i="50"/>
  <c r="L86" i="49"/>
  <c r="BB64" i="50"/>
  <c r="BD64" i="50"/>
  <c r="BA64" i="50"/>
  <c r="BA76" i="19"/>
  <c r="BD76" i="19"/>
  <c r="V75" i="50"/>
  <c r="R75" i="50"/>
  <c r="T75" i="50"/>
  <c r="S75" i="50"/>
  <c r="BJ61" i="50"/>
  <c r="BE61" i="50" s="1"/>
  <c r="BE48" i="50" s="1"/>
  <c r="CJ5" i="42"/>
  <c r="CZ5" i="42"/>
  <c r="CB5" i="42"/>
  <c r="CR5" i="42"/>
  <c r="CK5" i="42"/>
  <c r="DA5" i="42"/>
  <c r="CC5" i="42"/>
  <c r="CS5" i="42"/>
  <c r="BW6" i="42"/>
  <c r="CG6" i="42"/>
  <c r="CN6" i="42" s="1"/>
  <c r="CW6" i="42"/>
  <c r="DD6" i="42" s="1"/>
  <c r="BY6" i="42"/>
  <c r="CF6" i="42" s="1"/>
  <c r="BV6" i="42"/>
  <c r="CO6" i="42"/>
  <c r="CV6" i="42" s="1"/>
  <c r="CL7" i="42"/>
  <c r="DB7" i="42"/>
  <c r="CD7" i="42"/>
  <c r="CT7" i="42"/>
  <c r="CM7" i="42"/>
  <c r="DC7" i="42"/>
  <c r="CU7" i="42"/>
  <c r="CE7" i="42"/>
  <c r="BW9" i="42"/>
  <c r="BV9" i="42"/>
  <c r="BY9" i="42"/>
  <c r="CF9" i="42" s="1"/>
  <c r="BX9" i="42" s="1"/>
  <c r="CH11" i="42"/>
  <c r="CX11" i="42"/>
  <c r="BW11" i="42"/>
  <c r="CP11" i="42"/>
  <c r="BZ11" i="42"/>
  <c r="CI11" i="42"/>
  <c r="CY11" i="42"/>
  <c r="CQ11" i="42"/>
  <c r="CA11" i="42"/>
  <c r="CJ13" i="42"/>
  <c r="CZ13" i="42"/>
  <c r="CR13" i="42"/>
  <c r="CB13" i="42"/>
  <c r="CK13" i="42"/>
  <c r="DA13" i="42"/>
  <c r="CS13" i="42"/>
  <c r="CC13" i="42"/>
  <c r="BW14" i="42"/>
  <c r="BV14" i="42"/>
  <c r="CG14" i="42"/>
  <c r="CN14" i="42" s="1"/>
  <c r="CW14" i="42"/>
  <c r="DD14" i="42" s="1"/>
  <c r="BY14" i="42"/>
  <c r="CF14" i="42" s="1"/>
  <c r="CO14" i="42"/>
  <c r="CV14" i="42" s="1"/>
  <c r="CL15" i="42"/>
  <c r="DB15" i="42"/>
  <c r="CT15" i="42"/>
  <c r="CD15" i="42"/>
  <c r="CM15" i="42"/>
  <c r="DC15" i="42"/>
  <c r="CU15" i="42"/>
  <c r="CE15" i="42"/>
  <c r="BZ16" i="42"/>
  <c r="CP16" i="42"/>
  <c r="CH16" i="42"/>
  <c r="CX16" i="42"/>
  <c r="CD16" i="42"/>
  <c r="CT16" i="42"/>
  <c r="CL16" i="42"/>
  <c r="DB16" i="42"/>
  <c r="CE17" i="42"/>
  <c r="CU17" i="42"/>
  <c r="CM17" i="42"/>
  <c r="DC17" i="42"/>
  <c r="CL18" i="42"/>
  <c r="DB18" i="42"/>
  <c r="CD18" i="42"/>
  <c r="CT18" i="42"/>
  <c r="CE20" i="42"/>
  <c r="CU20" i="42"/>
  <c r="CM20" i="42"/>
  <c r="DC20" i="42"/>
  <c r="CC22" i="42"/>
  <c r="CS22" i="42"/>
  <c r="CK22" i="42"/>
  <c r="DA22" i="42"/>
  <c r="CD22" i="42"/>
  <c r="CT22" i="42"/>
  <c r="CL22" i="42"/>
  <c r="DB22" i="42"/>
  <c r="CA24" i="42"/>
  <c r="CQ24" i="42"/>
  <c r="CI24" i="42"/>
  <c r="CY24" i="42"/>
  <c r="CB24" i="42"/>
  <c r="CR24" i="42"/>
  <c r="CJ24" i="42"/>
  <c r="CZ24" i="42"/>
  <c r="BZ26" i="42"/>
  <c r="CP26" i="42"/>
  <c r="CH26" i="42"/>
  <c r="CX26" i="42"/>
  <c r="BW26" i="42"/>
  <c r="G44" i="42"/>
  <c r="F44" i="42" s="1"/>
  <c r="D44" i="42"/>
  <c r="F5" i="42"/>
  <c r="F40" i="42" s="1"/>
  <c r="G40" i="42"/>
  <c r="E41" i="42" s="1"/>
  <c r="D41" i="42" s="1"/>
  <c r="BO42" i="42"/>
  <c r="BR44" i="42"/>
  <c r="BQ44" i="42" s="1"/>
  <c r="CJ6" i="42"/>
  <c r="CZ6" i="42"/>
  <c r="CB6" i="42"/>
  <c r="CR6" i="42"/>
  <c r="CH7" i="42"/>
  <c r="CX7" i="42"/>
  <c r="BW7" i="42"/>
  <c r="BZ7" i="42"/>
  <c r="CP7" i="42"/>
  <c r="CH8" i="42"/>
  <c r="CX8" i="42"/>
  <c r="CP8" i="42"/>
  <c r="BZ8" i="42"/>
  <c r="BW10" i="42"/>
  <c r="BV10" i="42"/>
  <c r="CG10" i="42"/>
  <c r="CN10" i="42" s="1"/>
  <c r="CW10" i="42"/>
  <c r="DD10" i="42" s="1"/>
  <c r="BY10" i="42"/>
  <c r="CF10" i="42" s="1"/>
  <c r="CO10" i="42"/>
  <c r="CV10" i="42" s="1"/>
  <c r="CM10" i="42"/>
  <c r="DC10" i="42"/>
  <c r="CE10" i="42"/>
  <c r="CU10" i="42"/>
  <c r="CM11" i="42"/>
  <c r="DC11" i="42"/>
  <c r="CU11" i="42"/>
  <c r="CE11" i="42"/>
  <c r="CK12" i="42"/>
  <c r="DA12" i="42"/>
  <c r="CC12" i="42"/>
  <c r="CS12" i="42"/>
  <c r="CI14" i="42"/>
  <c r="CY14" i="42"/>
  <c r="CA14" i="42"/>
  <c r="CQ14" i="42"/>
  <c r="CI15" i="42"/>
  <c r="CY15" i="42"/>
  <c r="CQ15" i="42"/>
  <c r="CA15" i="42"/>
  <c r="CE28" i="42"/>
  <c r="CU28" i="42"/>
  <c r="CM28" i="42"/>
  <c r="DC28" i="42"/>
  <c r="CK30" i="42"/>
  <c r="DA30" i="42"/>
  <c r="CC30" i="42"/>
  <c r="CS30" i="42"/>
  <c r="CL30" i="42"/>
  <c r="DB30" i="42"/>
  <c r="CD30" i="42"/>
  <c r="CT30" i="42"/>
  <c r="CM31" i="42"/>
  <c r="DC31" i="42"/>
  <c r="CE31" i="42"/>
  <c r="CU31" i="42"/>
  <c r="CD32" i="42"/>
  <c r="CT32" i="42"/>
  <c r="CL32" i="42"/>
  <c r="DB32" i="42"/>
  <c r="CD19" i="42"/>
  <c r="CT19" i="42"/>
  <c r="CL19" i="42"/>
  <c r="DB19" i="42"/>
  <c r="CB20" i="42"/>
  <c r="CR20" i="42"/>
  <c r="CJ20" i="42"/>
  <c r="CZ20" i="42"/>
  <c r="BZ21" i="42"/>
  <c r="CP21" i="42"/>
  <c r="CH21" i="42"/>
  <c r="CX21" i="42"/>
  <c r="BW21" i="42"/>
  <c r="BZ22" i="42"/>
  <c r="CP22" i="42"/>
  <c r="CH22" i="42"/>
  <c r="CX22" i="42"/>
  <c r="BW22" i="42"/>
  <c r="CB23" i="42"/>
  <c r="CR23" i="42"/>
  <c r="CJ23" i="42"/>
  <c r="CZ23" i="42"/>
  <c r="CD25" i="42"/>
  <c r="CT25" i="42"/>
  <c r="CL25" i="42"/>
  <c r="DB25" i="42"/>
  <c r="CD26" i="42"/>
  <c r="CT26" i="42"/>
  <c r="CL26" i="42"/>
  <c r="DB26" i="42"/>
  <c r="BV27" i="42"/>
  <c r="BY27" i="42"/>
  <c r="CF27" i="42" s="1"/>
  <c r="CO27" i="42"/>
  <c r="CV27" i="42" s="1"/>
  <c r="BW27" i="42"/>
  <c r="CG27" i="42"/>
  <c r="CN27" i="42" s="1"/>
  <c r="CW27" i="42"/>
  <c r="DD27" i="42" s="1"/>
  <c r="BZ29" i="42"/>
  <c r="CP29" i="42"/>
  <c r="CH29" i="42"/>
  <c r="CX29" i="42"/>
  <c r="BW29" i="42"/>
  <c r="CA29" i="42"/>
  <c r="CQ29" i="42"/>
  <c r="CI29" i="42"/>
  <c r="CY29" i="42"/>
  <c r="CY38" i="42"/>
  <c r="CI38" i="42"/>
  <c r="CX39" i="42"/>
  <c r="CH39" i="42"/>
  <c r="AH5" i="42"/>
  <c r="AH40" i="42" s="1"/>
  <c r="AI40" i="42"/>
  <c r="AG41" i="42" s="1"/>
  <c r="AF41" i="42" s="1"/>
  <c r="CM6" i="42"/>
  <c r="DC6" i="42"/>
  <c r="CU6" i="42"/>
  <c r="CE6" i="42"/>
  <c r="CK8" i="42"/>
  <c r="DA8" i="42"/>
  <c r="CS8" i="42"/>
  <c r="CC8" i="42"/>
  <c r="CL8" i="42"/>
  <c r="DB8" i="42"/>
  <c r="CT8" i="42"/>
  <c r="CD8" i="42"/>
  <c r="CI10" i="42"/>
  <c r="CY10" i="42"/>
  <c r="CA10" i="42"/>
  <c r="CQ10" i="42"/>
  <c r="CJ10" i="42"/>
  <c r="CZ10" i="42"/>
  <c r="CB10" i="42"/>
  <c r="CR10" i="42"/>
  <c r="CH12" i="42"/>
  <c r="CX12" i="42"/>
  <c r="BW12" i="42"/>
  <c r="BZ12" i="42"/>
  <c r="CP12" i="42"/>
  <c r="CM14" i="42"/>
  <c r="DC14" i="42"/>
  <c r="CE14" i="42"/>
  <c r="CU14" i="42"/>
  <c r="CY19" i="42"/>
  <c r="CA19" i="42"/>
  <c r="CQ19" i="42"/>
  <c r="CI19" i="42"/>
  <c r="BV20" i="42"/>
  <c r="BY20" i="42"/>
  <c r="CF20" i="42" s="1"/>
  <c r="CO20" i="42"/>
  <c r="CV20" i="42" s="1"/>
  <c r="BW20" i="42"/>
  <c r="CG20" i="42"/>
  <c r="CN20" i="42" s="1"/>
  <c r="CW20" i="42"/>
  <c r="DD20" i="42" s="1"/>
  <c r="CD21" i="42"/>
  <c r="CT21" i="42"/>
  <c r="CL21" i="42"/>
  <c r="DB21" i="42"/>
  <c r="CE21" i="42"/>
  <c r="CU21" i="42"/>
  <c r="CM21" i="42"/>
  <c r="DC21" i="42"/>
  <c r="BV23" i="42"/>
  <c r="BY23" i="42"/>
  <c r="CF23" i="42" s="1"/>
  <c r="CO23" i="42"/>
  <c r="CV23" i="42" s="1"/>
  <c r="BW23" i="42"/>
  <c r="CG23" i="42"/>
  <c r="CN23" i="42" s="1"/>
  <c r="CW23" i="42"/>
  <c r="DD23" i="42" s="1"/>
  <c r="BZ25" i="42"/>
  <c r="CP25" i="42"/>
  <c r="CH25" i="42"/>
  <c r="CX25" i="42"/>
  <c r="BW25" i="42"/>
  <c r="CA25" i="42"/>
  <c r="CQ25" i="42"/>
  <c r="CI25" i="42"/>
  <c r="CY25" i="42"/>
  <c r="BW5" i="42"/>
  <c r="CG5" i="42"/>
  <c r="CN5" i="42" s="1"/>
  <c r="CW5" i="42"/>
  <c r="DD5" i="42" s="1"/>
  <c r="BV5" i="42"/>
  <c r="CO5" i="42"/>
  <c r="CV5" i="42" s="1"/>
  <c r="BY5" i="42"/>
  <c r="CF5" i="42" s="1"/>
  <c r="BQ5" i="42"/>
  <c r="BQ40" i="42" s="1"/>
  <c r="BR40" i="42"/>
  <c r="BP41" i="42" s="1"/>
  <c r="BO41" i="42" s="1"/>
  <c r="CH18" i="42"/>
  <c r="CX18" i="42"/>
  <c r="BZ18" i="42"/>
  <c r="CP18" i="42"/>
  <c r="CE19" i="42"/>
  <c r="CU19" i="42"/>
  <c r="CM19" i="42"/>
  <c r="DC19" i="42"/>
  <c r="CA20" i="42"/>
  <c r="CQ20" i="42"/>
  <c r="CI20" i="42"/>
  <c r="CY20" i="42"/>
  <c r="CA21" i="42"/>
  <c r="CQ21" i="42"/>
  <c r="CI21" i="42"/>
  <c r="CY21" i="42"/>
  <c r="CC23" i="42"/>
  <c r="CS23" i="42"/>
  <c r="CK23" i="42"/>
  <c r="DA23" i="42"/>
  <c r="BV24" i="42"/>
  <c r="BY24" i="42"/>
  <c r="CF24" i="42" s="1"/>
  <c r="CO24" i="42"/>
  <c r="CV24" i="42" s="1"/>
  <c r="BW24" i="42"/>
  <c r="CG24" i="42"/>
  <c r="CN24" i="42" s="1"/>
  <c r="CW24" i="42"/>
  <c r="DD24" i="42" s="1"/>
  <c r="CE24" i="42"/>
  <c r="CU24" i="42"/>
  <c r="CM24" i="42"/>
  <c r="DC24" i="42"/>
  <c r="CE25" i="42"/>
  <c r="CU25" i="42"/>
  <c r="CM25" i="42"/>
  <c r="DC25" i="42"/>
  <c r="CC26" i="42"/>
  <c r="CS26" i="42"/>
  <c r="CK26" i="42"/>
  <c r="DA26" i="42"/>
  <c r="CB27" i="42"/>
  <c r="CR27" i="42"/>
  <c r="CJ27" i="42"/>
  <c r="CZ27" i="42"/>
  <c r="CC27" i="42"/>
  <c r="CS27" i="42"/>
  <c r="CK27" i="42"/>
  <c r="DA27" i="42"/>
  <c r="BV28" i="42"/>
  <c r="BY28" i="42"/>
  <c r="CF28" i="42" s="1"/>
  <c r="CO28" i="42"/>
  <c r="CV28" i="42" s="1"/>
  <c r="BW28" i="42"/>
  <c r="CG28" i="42"/>
  <c r="CN28" i="42" s="1"/>
  <c r="CW28" i="42"/>
  <c r="DD28" i="42" s="1"/>
  <c r="CD29" i="42"/>
  <c r="CT29" i="42"/>
  <c r="CL29" i="42"/>
  <c r="DB29" i="42"/>
  <c r="CE29" i="42"/>
  <c r="CU29" i="42"/>
  <c r="CM29" i="42"/>
  <c r="DC29" i="42"/>
  <c r="CJ34" i="42"/>
  <c r="CZ34" i="42"/>
  <c r="CB34" i="42"/>
  <c r="CR34" i="42"/>
  <c r="BV36" i="42"/>
  <c r="CG36" i="42"/>
  <c r="CN36" i="42" s="1"/>
  <c r="CW36" i="42"/>
  <c r="DD36" i="42" s="1"/>
  <c r="BY36" i="42"/>
  <c r="CF36" i="42" s="1"/>
  <c r="CO36" i="42"/>
  <c r="CV36" i="42" s="1"/>
  <c r="CB36" i="42"/>
  <c r="CR36" i="42"/>
  <c r="CQ37" i="42"/>
  <c r="CI37" i="42"/>
  <c r="CU37" i="42"/>
  <c r="CM37" i="42"/>
  <c r="DC38" i="42"/>
  <c r="CM38" i="42"/>
  <c r="DB39" i="42"/>
  <c r="CL39" i="42"/>
  <c r="CI6" i="42"/>
  <c r="CY6" i="42"/>
  <c r="CQ6" i="42"/>
  <c r="CA6" i="42"/>
  <c r="CI7" i="42"/>
  <c r="CY7" i="42"/>
  <c r="CQ7" i="42"/>
  <c r="CA7" i="42"/>
  <c r="CL11" i="42"/>
  <c r="DB11" i="42"/>
  <c r="CT11" i="42"/>
  <c r="CD11" i="42"/>
  <c r="CL12" i="42"/>
  <c r="DB12" i="42"/>
  <c r="CD12" i="42"/>
  <c r="CT12" i="42"/>
  <c r="BW13" i="42"/>
  <c r="CG13" i="42"/>
  <c r="CN13" i="42" s="1"/>
  <c r="BY13" i="42"/>
  <c r="CF13" i="42" s="1"/>
  <c r="CO13" i="42"/>
  <c r="CV13" i="42" s="1"/>
  <c r="BV13" i="42"/>
  <c r="CW13" i="42"/>
  <c r="DD13" i="42" s="1"/>
  <c r="CJ14" i="42"/>
  <c r="CZ14" i="42"/>
  <c r="CB14" i="42"/>
  <c r="CR14" i="42"/>
  <c r="CH15" i="42"/>
  <c r="CX15" i="42"/>
  <c r="BW15" i="42"/>
  <c r="CP15" i="42"/>
  <c r="BZ15" i="42"/>
  <c r="CA17" i="42"/>
  <c r="CQ17" i="42"/>
  <c r="CI17" i="42"/>
  <c r="CY17" i="42"/>
  <c r="CA28" i="42"/>
  <c r="CQ28" i="42"/>
  <c r="CI28" i="42"/>
  <c r="CY28" i="42"/>
  <c r="CB28" i="42"/>
  <c r="CR28" i="42"/>
  <c r="CJ28" i="42"/>
  <c r="CZ28" i="42"/>
  <c r="CH30" i="42"/>
  <c r="CX30" i="42"/>
  <c r="BZ30" i="42"/>
  <c r="CP30" i="42"/>
  <c r="CI31" i="42"/>
  <c r="CY31" i="42"/>
  <c r="CA31" i="42"/>
  <c r="CQ31" i="42"/>
  <c r="BZ32" i="42"/>
  <c r="CP32" i="42"/>
  <c r="CH32" i="42"/>
  <c r="CX32" i="42"/>
  <c r="CC33" i="42"/>
  <c r="CS33" i="42"/>
  <c r="CK33" i="42"/>
  <c r="DA33" i="42"/>
  <c r="BY34" i="42"/>
  <c r="CF34" i="42" s="1"/>
  <c r="CO34" i="42"/>
  <c r="CV34" i="42" s="1"/>
  <c r="BV34" i="42"/>
  <c r="CG34" i="42"/>
  <c r="CN34" i="42" s="1"/>
  <c r="CW34" i="42"/>
  <c r="DD34" i="42" s="1"/>
  <c r="CS35" i="42"/>
  <c r="CC35" i="42"/>
  <c r="K42" i="42"/>
  <c r="N44" i="42"/>
  <c r="M5" i="42"/>
  <c r="M40" i="42" s="1"/>
  <c r="N40" i="42"/>
  <c r="L41" i="42" s="1"/>
  <c r="K41" i="42" s="1"/>
  <c r="BJ5" i="42"/>
  <c r="BJ40" i="42" s="1"/>
  <c r="BK40" i="42"/>
  <c r="BI41" i="42" s="1"/>
  <c r="BH41" i="42" s="1"/>
  <c r="BW36" i="42"/>
  <c r="BW8" i="42"/>
  <c r="BD62" i="50"/>
  <c r="BJ75" i="19"/>
  <c r="BB62" i="50"/>
  <c r="BC62" i="50"/>
  <c r="CI16" i="42"/>
  <c r="CY16" i="42"/>
  <c r="BW16" i="42"/>
  <c r="CA16" i="42"/>
  <c r="CQ16" i="42"/>
  <c r="CM16" i="42"/>
  <c r="DC16" i="42"/>
  <c r="CE16" i="42"/>
  <c r="CU16" i="42"/>
  <c r="CH17" i="42"/>
  <c r="CX17" i="42"/>
  <c r="BZ17" i="42"/>
  <c r="CP17" i="42"/>
  <c r="CL17" i="42"/>
  <c r="DB17" i="42"/>
  <c r="CD17" i="42"/>
  <c r="CT17" i="42"/>
  <c r="CK18" i="42"/>
  <c r="DA18" i="42"/>
  <c r="CC18" i="42"/>
  <c r="CS18" i="42"/>
  <c r="CC39" i="42"/>
  <c r="CS39" i="42"/>
  <c r="CK39" i="42"/>
  <c r="DA39" i="42"/>
  <c r="CK16" i="42"/>
  <c r="DA16" i="42"/>
  <c r="CC16" i="42"/>
  <c r="CS16" i="42"/>
  <c r="BW17" i="42"/>
  <c r="BV17" i="42"/>
  <c r="BY17" i="42"/>
  <c r="CF17" i="42" s="1"/>
  <c r="CG17" i="42"/>
  <c r="CN17" i="42" s="1"/>
  <c r="CO17" i="42"/>
  <c r="CV17" i="42" s="1"/>
  <c r="CW17" i="42"/>
  <c r="DD17" i="42" s="1"/>
  <c r="CJ17" i="42"/>
  <c r="CZ17" i="42"/>
  <c r="CB17" i="42"/>
  <c r="CR17" i="42"/>
  <c r="CI18" i="42"/>
  <c r="CY18" i="42"/>
  <c r="BW18" i="42"/>
  <c r="CA18" i="42"/>
  <c r="CQ18" i="42"/>
  <c r="CM18" i="42"/>
  <c r="DC18" i="42"/>
  <c r="CE18" i="42"/>
  <c r="CU18" i="42"/>
  <c r="BV31" i="42"/>
  <c r="BY31" i="42"/>
  <c r="CF31" i="42" s="1"/>
  <c r="CG31" i="42"/>
  <c r="CN31" i="42" s="1"/>
  <c r="CO31" i="42"/>
  <c r="CV31" i="42" s="1"/>
  <c r="CW31" i="42"/>
  <c r="DD31" i="42" s="1"/>
  <c r="BW31" i="42"/>
  <c r="CB31" i="42"/>
  <c r="CR31" i="42"/>
  <c r="CJ31" i="42"/>
  <c r="CZ31" i="42"/>
  <c r="CA32" i="42"/>
  <c r="CQ32" i="42"/>
  <c r="CI32" i="42"/>
  <c r="CY32" i="42"/>
  <c r="BW32" i="42"/>
  <c r="CE32" i="42"/>
  <c r="CU32" i="42"/>
  <c r="CM32" i="42"/>
  <c r="DC32" i="42"/>
  <c r="BZ33" i="42"/>
  <c r="CP33" i="42"/>
  <c r="CH33" i="42"/>
  <c r="CX33" i="42"/>
  <c r="CD33" i="42"/>
  <c r="CT33" i="42"/>
  <c r="CL33" i="42"/>
  <c r="DB33" i="42"/>
  <c r="CC34" i="42"/>
  <c r="CS34" i="42"/>
  <c r="CK34" i="42"/>
  <c r="DA34" i="42"/>
  <c r="BW35" i="42"/>
  <c r="BY35" i="42"/>
  <c r="CF35" i="42" s="1"/>
  <c r="CG35" i="42"/>
  <c r="CN35" i="42" s="1"/>
  <c r="CO35" i="42"/>
  <c r="CV35" i="42" s="1"/>
  <c r="CW35" i="42"/>
  <c r="DD35" i="42" s="1"/>
  <c r="BV35" i="42"/>
  <c r="CJ35" i="42"/>
  <c r="CZ35" i="42"/>
  <c r="CR35" i="42"/>
  <c r="CB35" i="42"/>
  <c r="CI36" i="42"/>
  <c r="CY36" i="42"/>
  <c r="CA36" i="42"/>
  <c r="CQ36" i="42"/>
  <c r="CM36" i="42"/>
  <c r="DC36" i="42"/>
  <c r="CE36" i="42"/>
  <c r="CU36" i="42"/>
  <c r="BZ37" i="42"/>
  <c r="CP37" i="42"/>
  <c r="CX37" i="42"/>
  <c r="CH37" i="42"/>
  <c r="CT37" i="42"/>
  <c r="CD37" i="42"/>
  <c r="DB37" i="42"/>
  <c r="CL37" i="42"/>
  <c r="BV38" i="42"/>
  <c r="BY38" i="42"/>
  <c r="CF38" i="42" s="1"/>
  <c r="CG38" i="42"/>
  <c r="CN38" i="42" s="1"/>
  <c r="CO38" i="42"/>
  <c r="CV38" i="42" s="1"/>
  <c r="CW38" i="42"/>
  <c r="DD38" i="42" s="1"/>
  <c r="BW38" i="42"/>
  <c r="CB38" i="42"/>
  <c r="CR38" i="42"/>
  <c r="CZ38" i="42"/>
  <c r="CJ38" i="42"/>
  <c r="CA39" i="42"/>
  <c r="CQ39" i="42"/>
  <c r="CI39" i="42"/>
  <c r="BW39" i="42"/>
  <c r="CY39" i="42"/>
  <c r="CE39" i="42"/>
  <c r="CU39" i="42"/>
  <c r="CM39" i="42"/>
  <c r="DC39" i="42"/>
  <c r="CE30" i="42"/>
  <c r="CU30" i="42"/>
  <c r="CM30" i="42"/>
  <c r="DC30" i="42"/>
  <c r="BW30" i="42"/>
  <c r="BZ31" i="42"/>
  <c r="CP31" i="42"/>
  <c r="CH31" i="42"/>
  <c r="CX31" i="42"/>
  <c r="CD31" i="42"/>
  <c r="CT31" i="42"/>
  <c r="CL31" i="42"/>
  <c r="DB31" i="42"/>
  <c r="CC32" i="42"/>
  <c r="CS32" i="42"/>
  <c r="CK32" i="42"/>
  <c r="DA32" i="42"/>
  <c r="BV33" i="42"/>
  <c r="BY33" i="42"/>
  <c r="CF33" i="42" s="1"/>
  <c r="CG33" i="42"/>
  <c r="CN33" i="42" s="1"/>
  <c r="CO33" i="42"/>
  <c r="CV33" i="42" s="1"/>
  <c r="CW33" i="42"/>
  <c r="DD33" i="42" s="1"/>
  <c r="BW33" i="42"/>
  <c r="CB33" i="42"/>
  <c r="CR33" i="42"/>
  <c r="CJ33" i="42"/>
  <c r="CZ33" i="42"/>
  <c r="CA34" i="42"/>
  <c r="CQ34" i="42"/>
  <c r="CI34" i="42"/>
  <c r="CY34" i="42"/>
  <c r="BW34" i="42"/>
  <c r="CE34" i="42"/>
  <c r="CU34" i="42"/>
  <c r="CM34" i="42"/>
  <c r="DC34" i="42"/>
  <c r="CH35" i="42"/>
  <c r="CX35" i="42"/>
  <c r="CP35" i="42"/>
  <c r="BZ35" i="42"/>
  <c r="CL35" i="42"/>
  <c r="DB35" i="42"/>
  <c r="CT35" i="42"/>
  <c r="CD35" i="42"/>
  <c r="CK36" i="42"/>
  <c r="DA36" i="42"/>
  <c r="CC36" i="42"/>
  <c r="CS36" i="42"/>
  <c r="CW37" i="42"/>
  <c r="DD37" i="42" s="1"/>
  <c r="BW37" i="42"/>
  <c r="BV37" i="42"/>
  <c r="CG37" i="42"/>
  <c r="CN37" i="42" s="1"/>
  <c r="BY37" i="42"/>
  <c r="CF37" i="42" s="1"/>
  <c r="CO37" i="42"/>
  <c r="CV37" i="42" s="1"/>
  <c r="CR37" i="42"/>
  <c r="CB37" i="42"/>
  <c r="CZ37" i="42"/>
  <c r="CJ37" i="42"/>
  <c r="BZ38" i="42"/>
  <c r="CP38" i="42"/>
  <c r="CX38" i="42"/>
  <c r="CH38" i="42"/>
  <c r="CD38" i="42"/>
  <c r="CT38" i="42"/>
  <c r="DB38" i="42"/>
  <c r="CL38" i="42"/>
  <c r="BX19" i="42"/>
  <c r="BX39" i="42"/>
  <c r="L86" i="19"/>
  <c r="BC76" i="49"/>
  <c r="BJ75" i="49"/>
  <c r="BJ62" i="49" s="1"/>
  <c r="Q197" i="44" s="1"/>
  <c r="BB76" i="49"/>
  <c r="BD76" i="49"/>
  <c r="BA76" i="49"/>
  <c r="BA74" i="49"/>
  <c r="BD74" i="49"/>
  <c r="BB74" i="49"/>
  <c r="BC74" i="49"/>
  <c r="BJ73" i="49"/>
  <c r="BE73" i="49" s="1"/>
  <c r="BE60" i="49" s="1"/>
  <c r="V86" i="19"/>
  <c r="AA86" i="19"/>
  <c r="AF86" i="19"/>
  <c r="BI46" i="51"/>
  <c r="BD46" i="51"/>
  <c r="BH46" i="51"/>
  <c r="BC46" i="51"/>
  <c r="BG46" i="51"/>
  <c r="BB46" i="51"/>
  <c r="BI7" i="50"/>
  <c r="BD7" i="50"/>
  <c r="BH7" i="50"/>
  <c r="BC7" i="50"/>
  <c r="BG7" i="50"/>
  <c r="BB7" i="50"/>
  <c r="BI7" i="49"/>
  <c r="BD7" i="49"/>
  <c r="BH7" i="49"/>
  <c r="BC7" i="49"/>
  <c r="BG7" i="49"/>
  <c r="BB7" i="49"/>
  <c r="BF7" i="19"/>
  <c r="BA7" i="19"/>
  <c r="BG7" i="19"/>
  <c r="BB7" i="19"/>
  <c r="BH7" i="19"/>
  <c r="BC7" i="19"/>
  <c r="BI7" i="19"/>
  <c r="BD7" i="19"/>
  <c r="BF7" i="49"/>
  <c r="BA7" i="49"/>
  <c r="BF7" i="50"/>
  <c r="BA7" i="50"/>
  <c r="BF46" i="51"/>
  <c r="BA46" i="51"/>
  <c r="B46" i="51"/>
  <c r="B9" i="19"/>
  <c r="B9" i="49"/>
  <c r="B58" i="49" s="1"/>
  <c r="B9" i="50"/>
  <c r="B46" i="50" s="1"/>
  <c r="G59" i="19"/>
  <c r="F197" i="8" s="1"/>
  <c r="AC75" i="50" l="1"/>
  <c r="AB75" i="50"/>
  <c r="AF74" i="50" s="1"/>
  <c r="AE75" i="50"/>
  <c r="L74" i="51"/>
  <c r="L74" i="50"/>
  <c r="N79" i="49"/>
  <c r="N81" i="49"/>
  <c r="M67" i="50"/>
  <c r="M68" i="50" s="1"/>
  <c r="AW81" i="49"/>
  <c r="AW86" i="49" s="1"/>
  <c r="O204" i="8"/>
  <c r="AV69" i="50"/>
  <c r="AV74" i="50" s="1"/>
  <c r="O212" i="8"/>
  <c r="O81" i="49"/>
  <c r="O79" i="49"/>
  <c r="M81" i="49"/>
  <c r="M82" i="49" s="1"/>
  <c r="M79" i="49"/>
  <c r="N80" i="49" s="1"/>
  <c r="AU71" i="19"/>
  <c r="AU58" i="19" s="1"/>
  <c r="N196" i="8" s="1"/>
  <c r="BA49" i="51"/>
  <c r="BB49" i="51"/>
  <c r="BC49" i="51"/>
  <c r="BD49" i="51"/>
  <c r="BE49" i="51"/>
  <c r="BE17" i="51"/>
  <c r="BI61" i="51"/>
  <c r="BF61" i="51"/>
  <c r="BG61" i="51"/>
  <c r="BH61" i="51"/>
  <c r="BF49" i="51"/>
  <c r="BG49" i="51"/>
  <c r="BH49" i="51"/>
  <c r="BI49" i="51"/>
  <c r="BJ49" i="51"/>
  <c r="Q221" i="43" s="1"/>
  <c r="F75" i="51"/>
  <c r="E75" i="51"/>
  <c r="G75" i="51"/>
  <c r="C75" i="51"/>
  <c r="D75" i="51"/>
  <c r="AU74" i="51"/>
  <c r="AQ67" i="50"/>
  <c r="N212" i="8"/>
  <c r="C67" i="50"/>
  <c r="C68" i="50" s="1"/>
  <c r="F212" i="8"/>
  <c r="AA74" i="51"/>
  <c r="O81" i="19"/>
  <c r="AF74" i="51"/>
  <c r="P81" i="19"/>
  <c r="P86" i="19" s="1"/>
  <c r="N79" i="19"/>
  <c r="AI75" i="51"/>
  <c r="AL75" i="51"/>
  <c r="AH75" i="51"/>
  <c r="AK75" i="51"/>
  <c r="AG75" i="51"/>
  <c r="AP75" i="51"/>
  <c r="AN75" i="51"/>
  <c r="AO75" i="51"/>
  <c r="U75" i="51"/>
  <c r="AM75" i="51"/>
  <c r="S75" i="51"/>
  <c r="T75" i="51"/>
  <c r="V75" i="51"/>
  <c r="R75" i="51"/>
  <c r="BC44" i="42"/>
  <c r="N81" i="19"/>
  <c r="M81" i="19"/>
  <c r="O79" i="19"/>
  <c r="P79" i="19"/>
  <c r="AP71" i="19"/>
  <c r="AP58" i="19" s="1"/>
  <c r="M196" i="8" s="1"/>
  <c r="AV67" i="50"/>
  <c r="AP71" i="49"/>
  <c r="AP58" i="49" s="1"/>
  <c r="M204" i="8" s="1"/>
  <c r="AV79" i="49"/>
  <c r="AY81" i="49"/>
  <c r="AY86" i="49" s="1"/>
  <c r="AV81" i="49"/>
  <c r="AV86" i="49" s="1"/>
  <c r="AW79" i="49"/>
  <c r="G71" i="49"/>
  <c r="G58" i="49" s="1"/>
  <c r="AX79" i="49"/>
  <c r="C69" i="50"/>
  <c r="C74" i="50" s="1"/>
  <c r="AU71" i="49"/>
  <c r="AU58" i="49" s="1"/>
  <c r="AQ69" i="50"/>
  <c r="AQ74" i="50" s="1"/>
  <c r="AP59" i="50"/>
  <c r="AP46" i="50" s="1"/>
  <c r="AA74" i="50"/>
  <c r="AL79" i="19"/>
  <c r="P86" i="49"/>
  <c r="AQ79" i="19"/>
  <c r="AT81" i="19"/>
  <c r="AR79" i="19"/>
  <c r="AS79" i="19"/>
  <c r="AT79" i="19"/>
  <c r="AS81" i="19"/>
  <c r="AQ81" i="19"/>
  <c r="AR81" i="19"/>
  <c r="M70" i="50"/>
  <c r="P70" i="50"/>
  <c r="N70" i="50"/>
  <c r="O70" i="50"/>
  <c r="B58" i="19"/>
  <c r="P80" i="49"/>
  <c r="AA86" i="49"/>
  <c r="V86" i="49"/>
  <c r="BE52" i="50"/>
  <c r="Q386" i="45" s="1"/>
  <c r="AK86" i="49"/>
  <c r="BJ44" i="42"/>
  <c r="BE41" i="49"/>
  <c r="BE8" i="49"/>
  <c r="BJ60" i="19"/>
  <c r="Q196" i="43" s="1"/>
  <c r="BJ62" i="19"/>
  <c r="Q189" i="44" s="1"/>
  <c r="BE75" i="19"/>
  <c r="BE8" i="19"/>
  <c r="AA44" i="42"/>
  <c r="M44" i="42"/>
  <c r="AV44" i="42"/>
  <c r="BJ50" i="51"/>
  <c r="Q213" i="44" s="1"/>
  <c r="BE62" i="19"/>
  <c r="BE60" i="19"/>
  <c r="BE63" i="50"/>
  <c r="BE50" i="50" s="1"/>
  <c r="BX37" i="42"/>
  <c r="BX13" i="42"/>
  <c r="BX36" i="42"/>
  <c r="BX28" i="42"/>
  <c r="BX24" i="42"/>
  <c r="BX5" i="42"/>
  <c r="BX27" i="42"/>
  <c r="BX32" i="42"/>
  <c r="AK74" i="50"/>
  <c r="BJ48" i="50"/>
  <c r="Q212" i="43" s="1"/>
  <c r="V74" i="50"/>
  <c r="BX6" i="42"/>
  <c r="BX34" i="42"/>
  <c r="BX23" i="42"/>
  <c r="BX20" i="42"/>
  <c r="BX10" i="42"/>
  <c r="BX14" i="42"/>
  <c r="BE75" i="49"/>
  <c r="BE62" i="49" s="1"/>
  <c r="BX33" i="42"/>
  <c r="BX38" i="42"/>
  <c r="BX35" i="42"/>
  <c r="BX31" i="42"/>
  <c r="BX17" i="42"/>
  <c r="BJ60" i="49"/>
  <c r="Q204" i="43" s="1"/>
  <c r="BA47" i="51"/>
  <c r="BF47" i="51"/>
  <c r="BB47" i="51"/>
  <c r="BG47" i="51"/>
  <c r="BC47" i="51"/>
  <c r="BH47" i="51"/>
  <c r="BD47" i="51"/>
  <c r="BI47" i="51"/>
  <c r="BA8" i="51"/>
  <c r="BF8" i="51"/>
  <c r="BJ8" i="51"/>
  <c r="Q45" i="8" s="1"/>
  <c r="BA8" i="50"/>
  <c r="BF8" i="50"/>
  <c r="BJ8" i="50"/>
  <c r="Q37" i="8" s="1"/>
  <c r="BA8" i="49"/>
  <c r="BF8" i="49"/>
  <c r="BJ8" i="49"/>
  <c r="Q29" i="8" s="1"/>
  <c r="BD8" i="19"/>
  <c r="BI8" i="19"/>
  <c r="BC8" i="19"/>
  <c r="BH8" i="19"/>
  <c r="BB8" i="19"/>
  <c r="BG8" i="19"/>
  <c r="BA8" i="19"/>
  <c r="BF8" i="19"/>
  <c r="BJ8" i="19"/>
  <c r="Q21" i="8" s="1"/>
  <c r="BB8" i="49"/>
  <c r="BG8" i="49"/>
  <c r="BC8" i="49"/>
  <c r="BH8" i="49"/>
  <c r="BD8" i="49"/>
  <c r="BI8" i="49"/>
  <c r="BB8" i="50"/>
  <c r="BG8" i="50"/>
  <c r="BC8" i="50"/>
  <c r="BH8" i="50"/>
  <c r="BD8" i="50"/>
  <c r="BI8" i="50"/>
  <c r="BB8" i="51"/>
  <c r="BG8" i="51"/>
  <c r="BC8" i="51"/>
  <c r="BH8" i="51"/>
  <c r="BD8" i="51"/>
  <c r="BI8" i="51"/>
  <c r="BJ7" i="51" s="1"/>
  <c r="C59" i="19"/>
  <c r="D59" i="19"/>
  <c r="E59" i="19"/>
  <c r="F59" i="19"/>
  <c r="O68" i="50" l="1"/>
  <c r="N82" i="49"/>
  <c r="P82" i="49"/>
  <c r="N68" i="50"/>
  <c r="M80" i="49"/>
  <c r="O82" i="49"/>
  <c r="P68" i="50"/>
  <c r="AO81" i="19"/>
  <c r="AO86" i="19" s="1"/>
  <c r="O80" i="49"/>
  <c r="AL81" i="19"/>
  <c r="AN79" i="19"/>
  <c r="AM81" i="19"/>
  <c r="AM86" i="19" s="1"/>
  <c r="AN81" i="19"/>
  <c r="AN86" i="19" s="1"/>
  <c r="AM79" i="19"/>
  <c r="AO79" i="19"/>
  <c r="AW82" i="49"/>
  <c r="M80" i="19"/>
  <c r="BJ59" i="51"/>
  <c r="BJ46" i="51" s="1"/>
  <c r="Q220" i="8" s="1"/>
  <c r="Q44" i="8"/>
  <c r="BG62" i="51"/>
  <c r="BH62" i="51"/>
  <c r="BF62" i="51"/>
  <c r="BC61" i="51"/>
  <c r="BB61" i="51"/>
  <c r="BA61" i="51"/>
  <c r="BD61" i="51"/>
  <c r="BI62" i="51"/>
  <c r="G74" i="51"/>
  <c r="F68" i="50"/>
  <c r="E68" i="50"/>
  <c r="D68" i="50"/>
  <c r="AL67" i="50"/>
  <c r="AN68" i="50" s="1"/>
  <c r="M212" i="8"/>
  <c r="AR79" i="49"/>
  <c r="N204" i="8"/>
  <c r="C79" i="49"/>
  <c r="F204" i="8"/>
  <c r="AK74" i="51"/>
  <c r="N82" i="19"/>
  <c r="O80" i="19"/>
  <c r="N80" i="19"/>
  <c r="P80" i="19"/>
  <c r="AP74" i="51"/>
  <c r="V74" i="51"/>
  <c r="M82" i="19"/>
  <c r="AV87" i="49"/>
  <c r="O82" i="19"/>
  <c r="P82" i="19"/>
  <c r="AX87" i="49"/>
  <c r="AL69" i="50"/>
  <c r="AM70" i="50" s="1"/>
  <c r="F70" i="50"/>
  <c r="AL81" i="49"/>
  <c r="AL86" i="49" s="1"/>
  <c r="AO79" i="49"/>
  <c r="C70" i="50"/>
  <c r="AM81" i="49"/>
  <c r="AM86" i="49" s="1"/>
  <c r="AN79" i="49"/>
  <c r="AQ79" i="49"/>
  <c r="F79" i="49"/>
  <c r="E70" i="50"/>
  <c r="D70" i="50"/>
  <c r="AO81" i="49"/>
  <c r="AN81" i="49"/>
  <c r="AN86" i="49" s="1"/>
  <c r="AL79" i="49"/>
  <c r="AM79" i="49"/>
  <c r="D81" i="49"/>
  <c r="D86" i="49" s="1"/>
  <c r="E79" i="49"/>
  <c r="AW87" i="49"/>
  <c r="AS79" i="49"/>
  <c r="AQ81" i="49"/>
  <c r="AQ86" i="49" s="1"/>
  <c r="D79" i="49"/>
  <c r="AT79" i="49"/>
  <c r="AY87" i="49"/>
  <c r="F81" i="49"/>
  <c r="F86" i="49" s="1"/>
  <c r="AZ87" i="49"/>
  <c r="AX80" i="49"/>
  <c r="AT81" i="49"/>
  <c r="AT86" i="49" s="1"/>
  <c r="AR81" i="49"/>
  <c r="AR86" i="49" s="1"/>
  <c r="AS81" i="49"/>
  <c r="AS86" i="49" s="1"/>
  <c r="E81" i="49"/>
  <c r="E86" i="49" s="1"/>
  <c r="C81" i="49"/>
  <c r="C86" i="49" s="1"/>
  <c r="AY82" i="49"/>
  <c r="AV82" i="49"/>
  <c r="AW80" i="49"/>
  <c r="AV80" i="49"/>
  <c r="AY80" i="49"/>
  <c r="AX82" i="49"/>
  <c r="AT80" i="19"/>
  <c r="C75" i="50"/>
  <c r="D75" i="50"/>
  <c r="F75" i="50"/>
  <c r="G75" i="50"/>
  <c r="E75" i="50"/>
  <c r="AR86" i="19"/>
  <c r="AR82" i="19"/>
  <c r="AS86" i="19"/>
  <c r="AS82" i="19"/>
  <c r="AS80" i="19"/>
  <c r="AT86" i="19"/>
  <c r="AT82" i="19"/>
  <c r="AQ86" i="19"/>
  <c r="AQ82" i="19"/>
  <c r="AR80" i="19"/>
  <c r="AQ80" i="19"/>
  <c r="BJ7" i="19"/>
  <c r="Q20" i="8" s="1"/>
  <c r="BJ7" i="50"/>
  <c r="Q36" i="8" s="1"/>
  <c r="BJ7" i="49"/>
  <c r="Q28" i="8" s="1"/>
  <c r="BE7" i="51"/>
  <c r="BJ47" i="51"/>
  <c r="Q221" i="8" s="1"/>
  <c r="BE47" i="51"/>
  <c r="AM82" i="19" l="1"/>
  <c r="AM80" i="19"/>
  <c r="AL82" i="19"/>
  <c r="AL80" i="19"/>
  <c r="AN82" i="19"/>
  <c r="AL86" i="19"/>
  <c r="AP87" i="19" s="1"/>
  <c r="AN80" i="19"/>
  <c r="AO82" i="19"/>
  <c r="AO80" i="19"/>
  <c r="BE59" i="51"/>
  <c r="BE46" i="51" s="1"/>
  <c r="BD62" i="51"/>
  <c r="BA62" i="51"/>
  <c r="BC62" i="51"/>
  <c r="BJ61" i="51"/>
  <c r="BB62" i="51"/>
  <c r="AO68" i="50"/>
  <c r="AL68" i="50"/>
  <c r="AM68" i="50"/>
  <c r="AN70" i="50"/>
  <c r="AL70" i="50"/>
  <c r="AO70" i="50"/>
  <c r="AL74" i="50"/>
  <c r="AL75" i="50" s="1"/>
  <c r="AR80" i="49"/>
  <c r="AT80" i="49"/>
  <c r="AS80" i="49"/>
  <c r="AO80" i="49"/>
  <c r="AN80" i="49"/>
  <c r="AM80" i="49"/>
  <c r="AO82" i="49"/>
  <c r="AL80" i="49"/>
  <c r="AO86" i="49"/>
  <c r="AP87" i="49" s="1"/>
  <c r="AM82" i="49"/>
  <c r="AL82" i="49"/>
  <c r="AN82" i="49"/>
  <c r="C87" i="49"/>
  <c r="AQ80" i="49"/>
  <c r="D80" i="49"/>
  <c r="E80" i="49"/>
  <c r="C80" i="49"/>
  <c r="G87" i="49"/>
  <c r="D82" i="49"/>
  <c r="AZ86" i="49"/>
  <c r="AM87" i="49"/>
  <c r="AS82" i="49"/>
  <c r="F80" i="49"/>
  <c r="D87" i="49"/>
  <c r="AT82" i="49"/>
  <c r="E82" i="49"/>
  <c r="F87" i="49"/>
  <c r="E87" i="49"/>
  <c r="AQ82" i="49"/>
  <c r="AR82" i="49"/>
  <c r="F82" i="49"/>
  <c r="C82" i="49"/>
  <c r="AT87" i="49"/>
  <c r="AU87" i="49"/>
  <c r="AS87" i="49"/>
  <c r="AQ87" i="49"/>
  <c r="AR87" i="49"/>
  <c r="AL87" i="19"/>
  <c r="AS87" i="19"/>
  <c r="AR87" i="19"/>
  <c r="Q77" i="8"/>
  <c r="Q75" i="8"/>
  <c r="Q69" i="8"/>
  <c r="Q67" i="8"/>
  <c r="Q61" i="8"/>
  <c r="Q59" i="8"/>
  <c r="Q58" i="8"/>
  <c r="Q76" i="8"/>
  <c r="Q74" i="8"/>
  <c r="Q68" i="8"/>
  <c r="Q66" i="8"/>
  <c r="Q60" i="8"/>
  <c r="AQ87" i="19"/>
  <c r="AU87" i="19"/>
  <c r="AM87" i="19"/>
  <c r="AT87" i="19"/>
  <c r="G74" i="50"/>
  <c r="BE7" i="19"/>
  <c r="BE7" i="50"/>
  <c r="BE7" i="49"/>
  <c r="AO87" i="19" l="1"/>
  <c r="AN87" i="19"/>
  <c r="BJ48" i="51"/>
  <c r="Q220" i="43" s="1"/>
  <c r="BE61" i="51"/>
  <c r="BE48" i="51" s="1"/>
  <c r="AL87" i="49"/>
  <c r="AP75" i="50"/>
  <c r="AN75" i="50"/>
  <c r="AO75" i="50"/>
  <c r="AM75" i="50"/>
  <c r="AN87" i="49"/>
  <c r="AO87" i="49"/>
  <c r="G86" i="49"/>
  <c r="AU86" i="49"/>
  <c r="BA9" i="49"/>
  <c r="BF9" i="49"/>
  <c r="Q200" i="8"/>
  <c r="B6" i="57" s="1"/>
  <c r="BA9" i="50"/>
  <c r="BF9" i="50"/>
  <c r="Q208" i="8"/>
  <c r="G6" i="57" s="1"/>
  <c r="BF9" i="19"/>
  <c r="BA9" i="19"/>
  <c r="Q192" i="8"/>
  <c r="BD9" i="19"/>
  <c r="BI9" i="19"/>
  <c r="Q195" i="8"/>
  <c r="BD9" i="49"/>
  <c r="BI9" i="49"/>
  <c r="Q203" i="8"/>
  <c r="E6" i="57" s="1"/>
  <c r="BD9" i="50"/>
  <c r="BI9" i="50"/>
  <c r="Q211" i="8"/>
  <c r="J6" i="57" s="1"/>
  <c r="AU86" i="19"/>
  <c r="BC9" i="19"/>
  <c r="BH9" i="19"/>
  <c r="Q194" i="8"/>
  <c r="BC9" i="49"/>
  <c r="BH9" i="49"/>
  <c r="Q202" i="8"/>
  <c r="D6" i="57" s="1"/>
  <c r="BC9" i="50"/>
  <c r="BH9" i="50"/>
  <c r="Q210" i="8"/>
  <c r="I6" i="57" s="1"/>
  <c r="BB9" i="19"/>
  <c r="BG9" i="19"/>
  <c r="Q193" i="8"/>
  <c r="BB9" i="49"/>
  <c r="BG9" i="49"/>
  <c r="Q201" i="8"/>
  <c r="C6" i="57" s="1"/>
  <c r="BB9" i="50"/>
  <c r="BG9" i="50"/>
  <c r="Q209" i="8"/>
  <c r="H6" i="57" s="1"/>
  <c r="C76" i="19"/>
  <c r="C74" i="19"/>
  <c r="E72" i="19"/>
  <c r="AP86" i="19" l="1"/>
  <c r="BD69" i="51"/>
  <c r="BB69" i="51"/>
  <c r="BC69" i="51"/>
  <c r="BB67" i="51"/>
  <c r="BD67" i="51"/>
  <c r="BA69" i="51"/>
  <c r="BA67" i="51"/>
  <c r="BC67" i="51"/>
  <c r="BI69" i="51"/>
  <c r="BH69" i="51"/>
  <c r="BG67" i="51"/>
  <c r="BI67" i="51"/>
  <c r="BG69" i="51"/>
  <c r="BF69" i="51"/>
  <c r="BF67" i="51"/>
  <c r="BH67" i="51"/>
  <c r="AP74" i="50"/>
  <c r="AP86" i="49"/>
  <c r="N6" i="57"/>
  <c r="BG10" i="50"/>
  <c r="BG46" i="50"/>
  <c r="M6" i="57"/>
  <c r="BB10" i="49"/>
  <c r="BB58" i="49"/>
  <c r="BG10" i="19"/>
  <c r="BG58" i="19"/>
  <c r="BC10" i="50"/>
  <c r="BC46" i="50"/>
  <c r="BH10" i="49"/>
  <c r="BH58" i="49"/>
  <c r="BC10" i="19"/>
  <c r="BC58" i="19"/>
  <c r="BD10" i="50"/>
  <c r="BD46" i="50"/>
  <c r="BI10" i="49"/>
  <c r="BI58" i="49"/>
  <c r="BD10" i="19"/>
  <c r="BD58" i="19"/>
  <c r="BE10" i="19"/>
  <c r="BA10" i="19"/>
  <c r="BA58" i="19"/>
  <c r="K6" i="57"/>
  <c r="BA10" i="50"/>
  <c r="BA46" i="50"/>
  <c r="BJ10" i="49"/>
  <c r="Q71" i="8" s="1"/>
  <c r="BF10" i="49"/>
  <c r="BF58" i="49"/>
  <c r="BB10" i="50"/>
  <c r="BB46" i="50"/>
  <c r="BG10" i="49"/>
  <c r="BG58" i="49"/>
  <c r="BB10" i="19"/>
  <c r="BB58" i="19"/>
  <c r="BH10" i="50"/>
  <c r="BH46" i="50"/>
  <c r="BC10" i="49"/>
  <c r="BC58" i="49"/>
  <c r="BH10" i="19"/>
  <c r="BH58" i="19"/>
  <c r="BI10" i="50"/>
  <c r="BI46" i="50"/>
  <c r="O6" i="57"/>
  <c r="BD10" i="49"/>
  <c r="BD58" i="49"/>
  <c r="BI10" i="19"/>
  <c r="BI58" i="19"/>
  <c r="BF10" i="19"/>
  <c r="BJ10" i="19"/>
  <c r="Q63" i="8" s="1"/>
  <c r="BJ9" i="19"/>
  <c r="Q62" i="8" s="1"/>
  <c r="BF58" i="19"/>
  <c r="BF10" i="50"/>
  <c r="BJ10" i="50"/>
  <c r="Q79" i="8" s="1"/>
  <c r="BF46" i="50"/>
  <c r="L6" i="57"/>
  <c r="F6" i="57"/>
  <c r="F10" i="57" s="1"/>
  <c r="BA10" i="49"/>
  <c r="BE10" i="49"/>
  <c r="BA58" i="49"/>
  <c r="D72" i="19"/>
  <c r="C72" i="19"/>
  <c r="D74" i="19"/>
  <c r="E74" i="19"/>
  <c r="F74" i="19"/>
  <c r="D76" i="19"/>
  <c r="E76" i="19"/>
  <c r="F76" i="19"/>
  <c r="F72" i="19"/>
  <c r="BH68" i="51" l="1"/>
  <c r="BF70" i="51"/>
  <c r="BC68" i="51"/>
  <c r="BA70" i="51"/>
  <c r="BF68" i="51"/>
  <c r="BG70" i="51"/>
  <c r="BG68" i="51"/>
  <c r="BI70" i="51"/>
  <c r="BA68" i="51"/>
  <c r="BD68" i="51"/>
  <c r="BC70" i="51"/>
  <c r="BD70" i="51"/>
  <c r="BI68" i="51"/>
  <c r="BH70" i="51"/>
  <c r="BB68" i="51"/>
  <c r="BB70" i="51"/>
  <c r="AW69" i="50"/>
  <c r="AW67" i="50"/>
  <c r="AY69" i="50"/>
  <c r="AY67" i="50"/>
  <c r="AX69" i="50"/>
  <c r="AX67" i="50"/>
  <c r="BJ9" i="50"/>
  <c r="Q78" i="8" s="1"/>
  <c r="BE59" i="49"/>
  <c r="P6" i="57"/>
  <c r="BB59" i="19"/>
  <c r="BG59" i="49"/>
  <c r="BJ9" i="49"/>
  <c r="BB69" i="50"/>
  <c r="BF47" i="50"/>
  <c r="BB67" i="50"/>
  <c r="BJ47" i="50"/>
  <c r="Q213" i="8" s="1"/>
  <c r="BF59" i="19"/>
  <c r="BJ59" i="19"/>
  <c r="Q197" i="8" s="1"/>
  <c r="BI59" i="19"/>
  <c r="BD59" i="49"/>
  <c r="BC59" i="19"/>
  <c r="BA59" i="19"/>
  <c r="BE59" i="19"/>
  <c r="BC69" i="50"/>
  <c r="BC67" i="50"/>
  <c r="BG47" i="50"/>
  <c r="BE9" i="19"/>
  <c r="BF71" i="19"/>
  <c r="BG71" i="19"/>
  <c r="BH71" i="19"/>
  <c r="BI71" i="19"/>
  <c r="BI47" i="50"/>
  <c r="BH59" i="19"/>
  <c r="BC59" i="49"/>
  <c r="BD69" i="50"/>
  <c r="BD67" i="50"/>
  <c r="BH47" i="50"/>
  <c r="AS69" i="50"/>
  <c r="BB47" i="50"/>
  <c r="AS67" i="50"/>
  <c r="BF59" i="49"/>
  <c r="BJ59" i="49"/>
  <c r="Q205" i="8" s="1"/>
  <c r="AR69" i="50"/>
  <c r="AR67" i="50"/>
  <c r="BA47" i="50"/>
  <c r="BE47" i="50"/>
  <c r="BD59" i="19"/>
  <c r="BI59" i="49"/>
  <c r="BD47" i="50"/>
  <c r="BH59" i="49"/>
  <c r="AT69" i="50"/>
  <c r="BC47" i="50"/>
  <c r="AT67" i="50"/>
  <c r="BG59" i="19"/>
  <c r="BA59" i="49"/>
  <c r="BB59" i="49"/>
  <c r="G75" i="19"/>
  <c r="G62" i="19" s="1"/>
  <c r="F189" i="44" s="1"/>
  <c r="G73" i="19"/>
  <c r="G60" i="19" s="1"/>
  <c r="F196" i="43" s="1"/>
  <c r="G71" i="19"/>
  <c r="BI72" i="19" l="1"/>
  <c r="BH71" i="49"/>
  <c r="Q70" i="8"/>
  <c r="AX68" i="50"/>
  <c r="AX74" i="50"/>
  <c r="AX70" i="50"/>
  <c r="AY74" i="50"/>
  <c r="AY70" i="50"/>
  <c r="AW74" i="50"/>
  <c r="AW70" i="50"/>
  <c r="AV70" i="50"/>
  <c r="AY68" i="50"/>
  <c r="AW68" i="50"/>
  <c r="AV68" i="50"/>
  <c r="BI71" i="49"/>
  <c r="BF59" i="50"/>
  <c r="AT68" i="50"/>
  <c r="BI59" i="50"/>
  <c r="BE9" i="50"/>
  <c r="BB59" i="50" s="1"/>
  <c r="BH59" i="50"/>
  <c r="BG59" i="50"/>
  <c r="BE9" i="49"/>
  <c r="BC71" i="49" s="1"/>
  <c r="BG71" i="49"/>
  <c r="BF71" i="49"/>
  <c r="AT74" i="50"/>
  <c r="AT70" i="50"/>
  <c r="AQ70" i="50"/>
  <c r="AR70" i="50"/>
  <c r="AR74" i="50"/>
  <c r="BH72" i="19"/>
  <c r="BF72" i="19"/>
  <c r="BD71" i="49"/>
  <c r="AR68" i="50"/>
  <c r="AQ68" i="50"/>
  <c r="AS68" i="50"/>
  <c r="AS74" i="50"/>
  <c r="AS70" i="50"/>
  <c r="BG72" i="19"/>
  <c r="BA71" i="19"/>
  <c r="BD71" i="19"/>
  <c r="BC71" i="19"/>
  <c r="BB71" i="19"/>
  <c r="G58" i="19"/>
  <c r="F196" i="8" s="1"/>
  <c r="BC59" i="50" l="1"/>
  <c r="AW75" i="50"/>
  <c r="AV75" i="50"/>
  <c r="AZ75" i="50"/>
  <c r="AY75" i="50"/>
  <c r="AX75" i="50"/>
  <c r="BA71" i="49"/>
  <c r="BA59" i="50"/>
  <c r="BF60" i="50"/>
  <c r="AS75" i="50"/>
  <c r="BB71" i="49"/>
  <c r="BH72" i="49"/>
  <c r="BH60" i="50"/>
  <c r="BG60" i="50"/>
  <c r="BD59" i="50"/>
  <c r="BI60" i="50"/>
  <c r="BI72" i="49"/>
  <c r="BG72" i="49"/>
  <c r="BF72" i="49"/>
  <c r="BB72" i="19"/>
  <c r="BC72" i="19"/>
  <c r="BA72" i="19"/>
  <c r="BJ71" i="19"/>
  <c r="BD72" i="19"/>
  <c r="AQ75" i="50"/>
  <c r="AR75" i="50"/>
  <c r="AU75" i="50"/>
  <c r="AT75" i="50"/>
  <c r="F79" i="19"/>
  <c r="E79" i="19"/>
  <c r="D79" i="19"/>
  <c r="C79" i="19"/>
  <c r="BA72" i="49" l="1"/>
  <c r="BB72" i="49"/>
  <c r="AZ74" i="50"/>
  <c r="BB60" i="50"/>
  <c r="BC60" i="50"/>
  <c r="BC72" i="49"/>
  <c r="BD72" i="49"/>
  <c r="BD60" i="50"/>
  <c r="BJ59" i="50"/>
  <c r="BE59" i="50" s="1"/>
  <c r="BE46" i="50" s="1"/>
  <c r="BA60" i="50"/>
  <c r="BJ71" i="49"/>
  <c r="BJ58" i="49" s="1"/>
  <c r="Q204" i="8" s="1"/>
  <c r="BE71" i="19"/>
  <c r="BE58" i="19" s="1"/>
  <c r="BJ58" i="19"/>
  <c r="Q196" i="8" s="1"/>
  <c r="AU74" i="50"/>
  <c r="BJ46" i="50" l="1"/>
  <c r="Q212" i="8" s="1"/>
  <c r="BE71" i="49"/>
  <c r="BE58" i="49" s="1"/>
  <c r="BD81" i="49" s="1"/>
  <c r="BF81" i="49"/>
  <c r="BH79" i="49"/>
  <c r="BH81" i="49"/>
  <c r="BG81" i="49"/>
  <c r="BI81" i="49"/>
  <c r="BI79" i="49"/>
  <c r="BF79" i="49"/>
  <c r="BG79" i="49"/>
  <c r="BF79" i="19"/>
  <c r="BF81" i="19"/>
  <c r="BG81" i="19"/>
  <c r="BI81" i="19"/>
  <c r="BH81" i="19"/>
  <c r="BG79" i="19"/>
  <c r="BI79" i="19"/>
  <c r="BH79" i="19"/>
  <c r="BA69" i="50"/>
  <c r="BA67" i="50"/>
  <c r="BA79" i="19"/>
  <c r="BD79" i="19"/>
  <c r="BA81" i="19"/>
  <c r="BB79" i="19"/>
  <c r="BD81" i="19"/>
  <c r="BC79" i="19"/>
  <c r="BB81" i="19"/>
  <c r="BC81" i="19"/>
  <c r="F81" i="19"/>
  <c r="F86" i="19" s="1"/>
  <c r="E81" i="19"/>
  <c r="E86" i="19" s="1"/>
  <c r="D81" i="19"/>
  <c r="D86" i="19" s="1"/>
  <c r="C81" i="19"/>
  <c r="C86" i="19" s="1"/>
  <c r="D80" i="19"/>
  <c r="E80" i="19"/>
  <c r="F80" i="19"/>
  <c r="C80" i="19"/>
  <c r="BC79" i="49" l="1"/>
  <c r="BF69" i="50"/>
  <c r="BH70" i="50" s="1"/>
  <c r="BC82" i="19"/>
  <c r="BC80" i="19"/>
  <c r="BH80" i="19"/>
  <c r="BF67" i="50"/>
  <c r="BG68" i="50" s="1"/>
  <c r="BD79" i="49"/>
  <c r="BA81" i="49"/>
  <c r="BB79" i="49"/>
  <c r="BA79" i="49"/>
  <c r="BC81" i="49"/>
  <c r="BB81" i="49"/>
  <c r="BI82" i="19"/>
  <c r="BF82" i="49"/>
  <c r="BG80" i="49"/>
  <c r="BF80" i="49"/>
  <c r="BH82" i="49"/>
  <c r="BI82" i="49"/>
  <c r="BI80" i="49"/>
  <c r="BH80" i="49"/>
  <c r="BG82" i="49"/>
  <c r="BB80" i="19"/>
  <c r="BD80" i="19"/>
  <c r="BA70" i="50"/>
  <c r="BD70" i="50"/>
  <c r="BC70" i="50"/>
  <c r="BB70" i="50"/>
  <c r="BG80" i="19"/>
  <c r="BF82" i="19"/>
  <c r="BF80" i="19"/>
  <c r="BB82" i="19"/>
  <c r="BD82" i="19"/>
  <c r="BA82" i="19"/>
  <c r="BA80" i="19"/>
  <c r="BB68" i="50"/>
  <c r="BC68" i="50"/>
  <c r="BD68" i="50"/>
  <c r="BA68" i="50"/>
  <c r="BI80" i="19"/>
  <c r="BH82" i="19"/>
  <c r="BG82" i="19"/>
  <c r="C87" i="19"/>
  <c r="G87" i="19"/>
  <c r="D87" i="19"/>
  <c r="E87" i="19"/>
  <c r="F87" i="19"/>
  <c r="D82" i="19"/>
  <c r="E82" i="19"/>
  <c r="F82" i="19"/>
  <c r="C82" i="19"/>
  <c r="BI70" i="50" l="1"/>
  <c r="BI68" i="50"/>
  <c r="BF70" i="50"/>
  <c r="BG70" i="50"/>
  <c r="BF68" i="50"/>
  <c r="BH68" i="50"/>
  <c r="BD82" i="49"/>
  <c r="BA80" i="49"/>
  <c r="BC82" i="49"/>
  <c r="BD80" i="49"/>
  <c r="BB80" i="49"/>
  <c r="BB82" i="49"/>
  <c r="BC80" i="49"/>
  <c r="BA82" i="49"/>
  <c r="G86" i="19"/>
  <c r="D30" i="3" l="1"/>
  <c r="D6" i="3"/>
  <c r="D9" i="3"/>
  <c r="D56" i="3"/>
  <c r="D54" i="3"/>
  <c r="D7" i="3"/>
  <c r="D39" i="3"/>
  <c r="D25" i="3"/>
  <c r="D34" i="3"/>
  <c r="D124" i="3"/>
  <c r="D111" i="3"/>
  <c r="D66" i="3"/>
  <c r="D105" i="3"/>
  <c r="D63" i="3"/>
  <c r="D74" i="3"/>
  <c r="D35" i="3"/>
  <c r="D130" i="3"/>
  <c r="D52" i="3"/>
  <c r="D72" i="3"/>
  <c r="D136" i="3"/>
  <c r="D114" i="3"/>
  <c r="D134" i="3"/>
  <c r="D125" i="3"/>
  <c r="D83" i="3"/>
  <c r="D141" i="3"/>
  <c r="D119" i="3"/>
  <c r="D139" i="3"/>
  <c r="D131" i="3"/>
  <c r="D11" i="3"/>
  <c r="H36" i="47" l="1"/>
  <c r="H52" i="47"/>
  <c r="H60" i="47"/>
  <c r="H44" i="47"/>
  <c r="H34" i="47"/>
  <c r="N5" i="19" s="1"/>
  <c r="H42" i="47"/>
  <c r="N5" i="49" s="1"/>
  <c r="H51" i="47"/>
  <c r="O5" i="50" s="1"/>
  <c r="H59" i="47"/>
  <c r="O5" i="51" s="1"/>
  <c r="H58" i="47"/>
  <c r="N5" i="51" s="1"/>
  <c r="H50" i="47"/>
  <c r="N5" i="50" s="1"/>
  <c r="N74" i="50" s="1"/>
  <c r="H43" i="47"/>
  <c r="O5" i="49" s="1"/>
  <c r="O86" i="49" s="1"/>
  <c r="H35" i="47"/>
  <c r="O5" i="19" s="1"/>
  <c r="H49" i="47"/>
  <c r="M5" i="50" s="1"/>
  <c r="H57" i="47"/>
  <c r="M5" i="51" s="1"/>
  <c r="H33" i="47"/>
  <c r="M5" i="19" s="1"/>
  <c r="H41" i="47"/>
  <c r="M5" i="49" s="1"/>
  <c r="Q5" i="51" l="1"/>
  <c r="H61" i="47" s="1"/>
  <c r="M6" i="49"/>
  <c r="Q6" i="49"/>
  <c r="H46" i="47" s="1"/>
  <c r="P6" i="49"/>
  <c r="M86" i="49"/>
  <c r="M6" i="19"/>
  <c r="Q6" i="19"/>
  <c r="H38" i="47" s="1"/>
  <c r="P6" i="19"/>
  <c r="M86" i="19"/>
  <c r="M6" i="51"/>
  <c r="Q6" i="51"/>
  <c r="H62" i="47" s="1"/>
  <c r="P6" i="51"/>
  <c r="M74" i="51"/>
  <c r="M6" i="50"/>
  <c r="Q6" i="50"/>
  <c r="H54" i="47" s="1"/>
  <c r="M74" i="50"/>
  <c r="P6" i="50"/>
  <c r="O6" i="19"/>
  <c r="O86" i="19"/>
  <c r="N6" i="51"/>
  <c r="O6" i="51"/>
  <c r="O6" i="50"/>
  <c r="N6" i="49"/>
  <c r="O6" i="49"/>
  <c r="N6" i="50"/>
  <c r="N74" i="51"/>
  <c r="O74" i="51"/>
  <c r="O74" i="50"/>
  <c r="N86" i="49"/>
  <c r="N6" i="19"/>
  <c r="N86" i="19"/>
  <c r="N75" i="50" l="1"/>
  <c r="Q5" i="19"/>
  <c r="H37" i="47" s="1"/>
  <c r="N87" i="19"/>
  <c r="N75" i="51"/>
  <c r="R44" i="47"/>
  <c r="BA5" i="51"/>
  <c r="BA74" i="51" s="1"/>
  <c r="BB5" i="51"/>
  <c r="BB74" i="51" s="1"/>
  <c r="Q5" i="49"/>
  <c r="H45" i="47" s="1"/>
  <c r="BD5" i="51"/>
  <c r="BD74" i="51" s="1"/>
  <c r="BC5" i="51"/>
  <c r="BC74" i="51" s="1"/>
  <c r="O75" i="50"/>
  <c r="N87" i="49"/>
  <c r="O75" i="51"/>
  <c r="R43" i="47"/>
  <c r="R42" i="47"/>
  <c r="R59" i="47"/>
  <c r="R36" i="47"/>
  <c r="R41" i="47"/>
  <c r="R35" i="47"/>
  <c r="R33" i="47"/>
  <c r="R51" i="47"/>
  <c r="BC5" i="19"/>
  <c r="BC86" i="19" s="1"/>
  <c r="BD5" i="19"/>
  <c r="O87" i="19"/>
  <c r="Q5" i="50"/>
  <c r="H53" i="47" s="1"/>
  <c r="Q75" i="51"/>
  <c r="P75" i="51"/>
  <c r="M75" i="51"/>
  <c r="P87" i="49"/>
  <c r="Q87" i="49"/>
  <c r="M87" i="49"/>
  <c r="O87" i="49"/>
  <c r="P75" i="50"/>
  <c r="M75" i="50"/>
  <c r="Q75" i="50"/>
  <c r="X5" i="47"/>
  <c r="W5" i="47"/>
  <c r="P87" i="19"/>
  <c r="M87" i="19"/>
  <c r="Q87" i="19"/>
  <c r="R57" i="47" l="1"/>
  <c r="R50" i="47"/>
  <c r="R58" i="47"/>
  <c r="R60" i="47"/>
  <c r="R52" i="47"/>
  <c r="R34" i="47"/>
  <c r="R49" i="47"/>
  <c r="BA5" i="19"/>
  <c r="BA86" i="19" s="1"/>
  <c r="BB5" i="19"/>
  <c r="BB86" i="19" s="1"/>
  <c r="B5" i="19"/>
  <c r="B86" i="19" s="1"/>
  <c r="BC5" i="49"/>
  <c r="BC86" i="49" s="1"/>
  <c r="BA6" i="51"/>
  <c r="BB5" i="49"/>
  <c r="BB86" i="49" s="1"/>
  <c r="BA5" i="49"/>
  <c r="BD5" i="49"/>
  <c r="BD86" i="49" s="1"/>
  <c r="BE5" i="51"/>
  <c r="BB6" i="51"/>
  <c r="BD6" i="51"/>
  <c r="BC6" i="51"/>
  <c r="BB75" i="51"/>
  <c r="Q86" i="49"/>
  <c r="Q74" i="51"/>
  <c r="Q86" i="19"/>
  <c r="BA75" i="51"/>
  <c r="BE75" i="51"/>
  <c r="Q74" i="50"/>
  <c r="BC75" i="51"/>
  <c r="BD75" i="51"/>
  <c r="P60" i="47"/>
  <c r="P44" i="47"/>
  <c r="P33" i="47"/>
  <c r="P49" i="47"/>
  <c r="P34" i="47"/>
  <c r="P50" i="47"/>
  <c r="P35" i="47"/>
  <c r="P51" i="47"/>
  <c r="P36" i="47"/>
  <c r="P52" i="47"/>
  <c r="P41" i="47"/>
  <c r="P57" i="47"/>
  <c r="P42" i="47"/>
  <c r="P58" i="47"/>
  <c r="P43" i="47"/>
  <c r="P59" i="47"/>
  <c r="Q33" i="47"/>
  <c r="BD5" i="50"/>
  <c r="BA5" i="50"/>
  <c r="BB5" i="50"/>
  <c r="BC5" i="50"/>
  <c r="B5" i="51"/>
  <c r="B74" i="51" s="1"/>
  <c r="B5" i="50"/>
  <c r="B74" i="50" s="1"/>
  <c r="B5" i="49"/>
  <c r="B86" i="49" s="1"/>
  <c r="BD86" i="19"/>
  <c r="BC6" i="19" l="1"/>
  <c r="BD6" i="19"/>
  <c r="BE6" i="19"/>
  <c r="BA6" i="19"/>
  <c r="BB6" i="19"/>
  <c r="BE87" i="19"/>
  <c r="BF5" i="19"/>
  <c r="BF86" i="19" s="1"/>
  <c r="I6" i="64"/>
  <c r="BA86" i="49"/>
  <c r="BB87" i="49" s="1"/>
  <c r="BE6" i="49"/>
  <c r="BC87" i="19"/>
  <c r="BE5" i="19"/>
  <c r="BA6" i="49"/>
  <c r="BD6" i="49"/>
  <c r="BC6" i="49"/>
  <c r="BB6" i="49"/>
  <c r="BB87" i="19"/>
  <c r="BC6" i="50"/>
  <c r="BC74" i="50"/>
  <c r="BA6" i="50"/>
  <c r="BA74" i="50"/>
  <c r="BE74" i="51"/>
  <c r="BD87" i="19"/>
  <c r="BA87" i="19"/>
  <c r="BB6" i="50"/>
  <c r="BB74" i="50"/>
  <c r="BD6" i="50"/>
  <c r="BD74" i="50"/>
  <c r="Q58" i="47"/>
  <c r="Q60" i="47"/>
  <c r="Q57" i="47"/>
  <c r="Q59" i="47"/>
  <c r="Q51" i="47"/>
  <c r="I3" i="57" s="1"/>
  <c r="I10" i="57" s="1"/>
  <c r="Q50" i="47"/>
  <c r="H3" i="57" s="1"/>
  <c r="H10" i="57" s="1"/>
  <c r="Q49" i="47"/>
  <c r="G3" i="57" s="1"/>
  <c r="Q36" i="47"/>
  <c r="I9" i="64" s="1"/>
  <c r="Q52" i="47"/>
  <c r="J3" i="57" s="1"/>
  <c r="J10" i="57" s="1"/>
  <c r="Q35" i="47"/>
  <c r="I8" i="64" s="1"/>
  <c r="Q44" i="47"/>
  <c r="Q41" i="47"/>
  <c r="Q42" i="47"/>
  <c r="Q34" i="47"/>
  <c r="Q43" i="47"/>
  <c r="I7" i="64" l="1"/>
  <c r="I10" i="64" s="1"/>
  <c r="J7" i="64" s="1"/>
  <c r="BG5" i="19"/>
  <c r="BE87" i="49"/>
  <c r="BC87" i="49"/>
  <c r="BA87" i="49"/>
  <c r="BD87" i="49"/>
  <c r="BE86" i="19"/>
  <c r="BE5" i="49"/>
  <c r="BD75" i="50"/>
  <c r="BB75" i="50"/>
  <c r="BE5" i="50"/>
  <c r="D3" i="57"/>
  <c r="BH5" i="49"/>
  <c r="C3" i="57"/>
  <c r="BG5" i="49"/>
  <c r="BI5" i="49"/>
  <c r="E3" i="57"/>
  <c r="K3" i="57"/>
  <c r="G10" i="57"/>
  <c r="BC75" i="50"/>
  <c r="BG5" i="50"/>
  <c r="BG5" i="51"/>
  <c r="BF5" i="49"/>
  <c r="BF86" i="49" s="1"/>
  <c r="B3" i="57"/>
  <c r="BH5" i="51"/>
  <c r="BH5" i="50"/>
  <c r="BH5" i="19"/>
  <c r="BI5" i="51"/>
  <c r="BI5" i="50"/>
  <c r="BI5" i="19"/>
  <c r="BF5" i="50"/>
  <c r="BF5" i="51"/>
  <c r="BE75" i="50"/>
  <c r="BA75" i="50"/>
  <c r="BE86" i="49" l="1"/>
  <c r="I11" i="64"/>
  <c r="J9" i="64"/>
  <c r="J8" i="64"/>
  <c r="J6" i="64"/>
  <c r="BE74" i="50"/>
  <c r="BJ6" i="19"/>
  <c r="BF6" i="19"/>
  <c r="BF6" i="50"/>
  <c r="BJ6" i="50"/>
  <c r="Q54" i="47" s="1"/>
  <c r="BF74" i="50"/>
  <c r="BI6" i="19"/>
  <c r="BI86" i="19"/>
  <c r="BI6" i="51"/>
  <c r="BI74" i="51"/>
  <c r="F3" i="57"/>
  <c r="B10" i="57"/>
  <c r="L3" i="57"/>
  <c r="BG6" i="51"/>
  <c r="BG74" i="51"/>
  <c r="BG6" i="19"/>
  <c r="BG86" i="19"/>
  <c r="BJ6" i="51"/>
  <c r="Q62" i="47" s="1"/>
  <c r="BF6" i="51"/>
  <c r="BF74" i="51"/>
  <c r="BI6" i="50"/>
  <c r="BI74" i="50"/>
  <c r="BH6" i="19"/>
  <c r="BH86" i="19"/>
  <c r="BH6" i="51"/>
  <c r="BH74" i="51"/>
  <c r="BF6" i="49"/>
  <c r="BJ6" i="49"/>
  <c r="Q46" i="47" s="1"/>
  <c r="BG6" i="50"/>
  <c r="BG74" i="50"/>
  <c r="O3" i="57"/>
  <c r="O10" i="57" s="1"/>
  <c r="E10" i="57"/>
  <c r="BG6" i="49"/>
  <c r="BG86" i="49"/>
  <c r="BH6" i="49"/>
  <c r="BH86" i="49"/>
  <c r="BH6" i="50"/>
  <c r="BH74" i="50"/>
  <c r="K10" i="57"/>
  <c r="BI6" i="49"/>
  <c r="BI86" i="49"/>
  <c r="C10" i="57"/>
  <c r="M3" i="57"/>
  <c r="M10" i="57" s="1"/>
  <c r="D10" i="57"/>
  <c r="N3" i="57"/>
  <c r="N10" i="57" s="1"/>
  <c r="Q38" i="47" l="1"/>
  <c r="E6" i="64" s="1"/>
  <c r="BJ5" i="19"/>
  <c r="Q37" i="47" s="1"/>
  <c r="BH87" i="19"/>
  <c r="BH75" i="51"/>
  <c r="BH75" i="50"/>
  <c r="BG75" i="50"/>
  <c r="BJ5" i="51"/>
  <c r="Q61" i="47" s="1"/>
  <c r="BJ5" i="50"/>
  <c r="Q53" i="47" s="1"/>
  <c r="BI87" i="49"/>
  <c r="BI75" i="50"/>
  <c r="BJ5" i="49"/>
  <c r="Q45" i="47" s="1"/>
  <c r="G11" i="57"/>
  <c r="N11" i="57"/>
  <c r="M11" i="57"/>
  <c r="E11" i="57"/>
  <c r="BH87" i="49"/>
  <c r="BG87" i="49"/>
  <c r="BJ87" i="49"/>
  <c r="BF87" i="49"/>
  <c r="D11" i="57"/>
  <c r="C11" i="57"/>
  <c r="O11" i="57"/>
  <c r="B11" i="57"/>
  <c r="J11" i="57"/>
  <c r="I11" i="57"/>
  <c r="H11" i="57"/>
  <c r="BI75" i="51"/>
  <c r="BI87" i="19"/>
  <c r="BF75" i="50"/>
  <c r="BJ75" i="50"/>
  <c r="BJ87" i="19"/>
  <c r="BF87" i="19"/>
  <c r="BF75" i="51"/>
  <c r="BJ75" i="51"/>
  <c r="BG87" i="19"/>
  <c r="BG75" i="51"/>
  <c r="P3" i="57"/>
  <c r="L10" i="57"/>
  <c r="BJ74" i="51" l="1"/>
  <c r="BJ74" i="50"/>
  <c r="BJ86" i="19"/>
  <c r="BJ86" i="49"/>
  <c r="L11" i="57"/>
  <c r="P10" i="57"/>
</calcChain>
</file>

<file path=xl/comments1.xml><?xml version="1.0" encoding="utf-8"?>
<comments xmlns="http://schemas.openxmlformats.org/spreadsheetml/2006/main">
  <authors>
    <author>666</author>
  </authors>
  <commentList>
    <comment ref="K1" authorId="0" shapeId="0">
      <text>
        <r>
          <rPr>
            <b/>
            <sz val="8"/>
            <color indexed="81"/>
            <rFont val="Tahoma"/>
            <family val="2"/>
            <charset val="204"/>
          </rPr>
          <t>Приказ по боевой подготовке
Склонять: кого?</t>
        </r>
        <r>
          <rPr>
            <sz val="8"/>
            <color indexed="81"/>
            <rFont val="Tahoma"/>
            <family val="2"/>
            <charset val="204"/>
          </rPr>
          <t xml:space="preserve">
винительный падеж</t>
        </r>
      </text>
    </comment>
    <comment ref="P1" authorId="0" shapeId="0">
      <text>
        <r>
          <rPr>
            <b/>
            <sz val="8"/>
            <color indexed="81"/>
            <rFont val="Tahoma"/>
            <family val="2"/>
            <charset val="204"/>
          </rPr>
          <t>Приказ на классность
Склонять: кому?</t>
        </r>
        <r>
          <rPr>
            <sz val="8"/>
            <color indexed="81"/>
            <rFont val="Tahoma"/>
            <family val="2"/>
            <charset val="204"/>
          </rPr>
          <t xml:space="preserve">
дательный падеж</t>
        </r>
      </text>
    </comment>
  </commentList>
</comments>
</file>

<file path=xl/comments2.xml><?xml version="1.0" encoding="utf-8"?>
<comments xmlns="http://schemas.openxmlformats.org/spreadsheetml/2006/main">
  <authors>
    <author>Admin</author>
  </authors>
  <commentList>
    <comment ref="BA3" authorId="0" shapeId="0">
      <text>
        <r>
          <rPr>
            <sz val="8"/>
            <color indexed="81"/>
            <rFont val="Tahoma"/>
            <family val="2"/>
            <charset val="204"/>
          </rPr>
          <t>Количество оценок по предметам.
Оценка по боевой подготовке учебных подразделений (рот, батальонов, циклов) определяется как оценка по командирской подготовке.
Оценка боевой подготовки подразделений не может быть выше оценок по ТСП, ТП, СП, РХБЗ, для РО - по ОГН</t>
        </r>
      </text>
    </comment>
    <comment ref="BE47" authorId="0" shapeId="0">
      <text>
        <r>
          <rPr>
            <sz val="8"/>
            <color indexed="81"/>
            <rFont val="Tahoma"/>
            <family val="2"/>
            <charset val="204"/>
          </rPr>
          <t>оценка боевой подготовки РО не может быть выше оценки по ОГН</t>
        </r>
      </text>
    </comment>
    <comment ref="BF64" authorId="0" shapeId="0">
      <text>
        <r>
          <rPr>
            <sz val="8"/>
            <color indexed="81"/>
            <rFont val="Tahoma"/>
            <family val="2"/>
            <charset val="204"/>
          </rPr>
          <t>Командирская подготовка оценивается только у учебных подразделений (учебные батальоны, циклы, УРС) и управления УЦ</t>
        </r>
      </text>
    </comment>
    <comment ref="BE71" authorId="0" shapeId="0">
      <text>
        <r>
          <rPr>
            <sz val="8"/>
            <color indexed="81"/>
            <rFont val="Tahoma"/>
            <family val="2"/>
            <charset val="204"/>
          </rPr>
          <t>Оценка по боевой подготовке учебному подразделению (батарее, роте, батальону, дивизиону, циклу) определяется, как оценка этому подразделению по командирской подготовке офицеров и прапорщиков этого подразделения</t>
        </r>
      </text>
    </comment>
    <comment ref="BE77" authorId="0" shapeId="0">
      <text>
        <r>
          <rPr>
            <sz val="8"/>
            <color indexed="81"/>
            <rFont val="Tahoma"/>
            <family val="2"/>
            <charset val="204"/>
          </rPr>
          <t>«отлично», если управление дивизиона (батальона ), не менее половины проверенных рот (батарей, групп), отдельных взводов и им равных оценены «отлично», а остальные – «хорошо»;
«хорошо», если управление дивизиона (батальона), не менее половины проверенных рот (батарей, групп), отдельных взводов и им равных оценены «отлично» и «хорошо», а остальные – «удовлетворительно»;
«удовлетворительно», если управление дивизиона (батальона) и проверенные роты (батареи, группы), отдельные взвода оценены положительно, но не выполнены условия для получения оценки «отлично» или «хорошо» или не более одной из проверенных рот (групп) и ей равных или двух отдельных взводов оценено «неудовлетворительно», если проверке подвергались две роты (группы) и одна из них оценена «неудовлетворительно», то для получения удовлетворительной оценки другая рота (группа) должна быть оценена не ниже «хорошо»;
«неудовлетворительно», если не выполнены требования на оценку «удовлетворительно»</t>
        </r>
      </text>
    </comment>
    <comment ref="A79" authorId="0" shapeId="0">
      <text>
        <r>
          <rPr>
            <b/>
            <sz val="8"/>
            <color indexed="81"/>
            <rFont val="Tahoma"/>
            <family val="2"/>
            <charset val="204"/>
          </rPr>
          <t>циклы, учебные батальоны, УРС</t>
        </r>
      </text>
    </comment>
    <comment ref="A81" authorId="0" shapeId="0">
      <text>
        <r>
          <rPr>
            <b/>
            <sz val="8"/>
            <color indexed="81"/>
            <rFont val="Tahoma"/>
            <family val="2"/>
            <charset val="204"/>
          </rPr>
          <t>основные подразделения + БОУП</t>
        </r>
      </text>
    </comment>
    <comment ref="BE86" authorId="0" shapeId="0">
      <text>
        <r>
          <rPr>
            <sz val="8"/>
            <color indexed="81"/>
            <rFont val="Tahoma"/>
            <family val="2"/>
            <charset val="204"/>
          </rPr>
          <t xml:space="preserve">«отлично», если управление УЦ и не менее 50 процентов основных подразделений, в том числе учебные (дивизион, батальон, школа прапорщиков), оценены «отлично», а остальные подразделения – «хорошо»;
«хорошо», если управление УЦ и не менее 50 процентов основных подразделений, в том числе учебные (дивизион, батальон, школа прапорщиков), оценены «отлично» и «хорошо», а остальные подразделения – «удовлетворительно»;
«удовлетворительно», если управление УЦ и основные подразделения получили положительные оценки или одно основное подразделение, но не учебное, оценены «неудовлетворительно»; </t>
        </r>
        <r>
          <rPr>
            <b/>
            <sz val="8"/>
            <color indexed="81"/>
            <rFont val="Tahoma"/>
            <family val="2"/>
            <charset val="204"/>
          </rPr>
          <t>(оценку "неуд" может иметь цикл или БОУП)</t>
        </r>
        <r>
          <rPr>
            <sz val="8"/>
            <color indexed="81"/>
            <rFont val="Tahoma"/>
            <family val="2"/>
            <charset val="204"/>
          </rPr>
          <t xml:space="preserve">
«неудовлетворительно», если не выполнены требования на оценку «удовлетворительно».</t>
        </r>
      </text>
    </comment>
  </commentList>
</comments>
</file>

<file path=xl/comments3.xml><?xml version="1.0" encoding="utf-8"?>
<comments xmlns="http://schemas.openxmlformats.org/spreadsheetml/2006/main">
  <authors>
    <author>Admin</author>
  </authors>
  <commentList>
    <comment ref="BA3" authorId="0" shapeId="0">
      <text>
        <r>
          <rPr>
            <sz val="8"/>
            <color indexed="81"/>
            <rFont val="Tahoma"/>
            <family val="2"/>
            <charset val="204"/>
          </rPr>
          <t>Количество оценок по предметам.
Оценка по боевой подготовке учебных подразделений (рот, батальонов, циклов) определяется как оценка по командирской подготовке.
Оценка боевой подготовки подразделений не может быть выше оценок по ТСП, ТП, СП, РХБЗ, для РО - по ОГН</t>
        </r>
      </text>
    </comment>
    <comment ref="BE47" authorId="0" shapeId="0">
      <text>
        <r>
          <rPr>
            <sz val="8"/>
            <color indexed="81"/>
            <rFont val="Tahoma"/>
            <family val="2"/>
            <charset val="204"/>
          </rPr>
          <t>оценка боевой подготовки РО не может быть выше оценки по ОГН</t>
        </r>
      </text>
    </comment>
    <comment ref="BF64" authorId="0" shapeId="0">
      <text>
        <r>
          <rPr>
            <sz val="8"/>
            <color indexed="81"/>
            <rFont val="Tahoma"/>
            <family val="2"/>
            <charset val="204"/>
          </rPr>
          <t>Командирская подготовка оценивается только у учебных подразделений (учебные батальоны, циклы, УРС) и управления УЦ</t>
        </r>
      </text>
    </comment>
    <comment ref="BE71" authorId="0" shapeId="0">
      <text>
        <r>
          <rPr>
            <sz val="8"/>
            <color indexed="81"/>
            <rFont val="Tahoma"/>
            <family val="2"/>
            <charset val="204"/>
          </rPr>
          <t>Оценка по боевой подготовке учебному подразделению (батарее, роте, батальону, дивизиону, циклу) определяется, как оценка этому подразделению по командирской подготовке офицеров и прапорщиков этого подразделения</t>
        </r>
      </text>
    </comment>
    <comment ref="BE77" authorId="0" shapeId="0">
      <text>
        <r>
          <rPr>
            <sz val="8"/>
            <color indexed="81"/>
            <rFont val="Tahoma"/>
            <family val="2"/>
            <charset val="204"/>
          </rPr>
          <t>«отлично», если управление дивизиона (батальона ), не менее половины проверенных рот (батарей, групп), отдельных взводов и им равных оценены «отлично», а остальные – «хорошо»;
«хорошо», если управление дивизиона (батальона), не менее половины проверенных рот (батарей, групп), отдельных взводов и им равных оценены «отлично» и «хорошо», а остальные – «удовлетворительно»;
«удовлетворительно», если управление дивизиона (батальона) и проверенные роты (батареи, группы), отдельные взвода оценены положительно, но не выполнены условия для получения оценки «отлично» или «хорошо» или не более одной из проверенных рот (групп) и ей равных или двух отдельных взводов оценено «неудовлетворительно», если проверке подвергались две роты (группы) и одна из них оценена «неудовлетворительно», то для получения удовлетворительной оценки другая рота (группа) должна быть оценена не ниже «хорошо»;
«неудовлетворительно», если не выполнены требования на оценку «удовлетворительно»</t>
        </r>
      </text>
    </comment>
    <comment ref="A79" authorId="0" shapeId="0">
      <text>
        <r>
          <rPr>
            <b/>
            <sz val="8"/>
            <color indexed="81"/>
            <rFont val="Tahoma"/>
            <family val="2"/>
            <charset val="204"/>
          </rPr>
          <t>циклы, учебные батальоны, УРС</t>
        </r>
      </text>
    </comment>
    <comment ref="A81" authorId="0" shapeId="0">
      <text>
        <r>
          <rPr>
            <b/>
            <sz val="8"/>
            <color indexed="81"/>
            <rFont val="Tahoma"/>
            <family val="2"/>
            <charset val="204"/>
          </rPr>
          <t>основные подразделения + БОУП</t>
        </r>
      </text>
    </comment>
    <comment ref="BE86" authorId="0" shapeId="0">
      <text>
        <r>
          <rPr>
            <sz val="8"/>
            <color indexed="81"/>
            <rFont val="Tahoma"/>
            <family val="2"/>
            <charset val="204"/>
          </rPr>
          <t xml:space="preserve">«отлично», если управление УЦ и не менее 50 процентов основных подразделений, в том числе учебные (дивизион, батальон, школа прапорщиков), оценены «отлично», а остальные подразделения – «хорошо»;
«хорошо», если управление УЦ и не менее 50 процентов основных подразделений, в том числе учебные (дивизион, батальон, школа прапорщиков), оценены «отлично» и «хорошо», а остальные подразделения – «удовлетворительно»;
«удовлетворительно», если управление УЦ и основные подразделения получили положительные оценки или одно основное подразделение, но не учебное, оценены «неудовлетворительно»; </t>
        </r>
        <r>
          <rPr>
            <b/>
            <sz val="8"/>
            <color indexed="81"/>
            <rFont val="Tahoma"/>
            <family val="2"/>
            <charset val="204"/>
          </rPr>
          <t>(оценку "неуд" может иметь цикл или БОУП)</t>
        </r>
        <r>
          <rPr>
            <sz val="8"/>
            <color indexed="81"/>
            <rFont val="Tahoma"/>
            <family val="2"/>
            <charset val="204"/>
          </rPr>
          <t xml:space="preserve">
«неудовлетворительно», если не выполнены требования на оценку «удовлетворительно».</t>
        </r>
      </text>
    </comment>
  </commentList>
</comments>
</file>

<file path=xl/comments4.xml><?xml version="1.0" encoding="utf-8"?>
<comments xmlns="http://schemas.openxmlformats.org/spreadsheetml/2006/main">
  <authors>
    <author>Admin</author>
  </authors>
  <commentList>
    <comment ref="BA3" authorId="0" shapeId="0">
      <text>
        <r>
          <rPr>
            <sz val="8"/>
            <color indexed="81"/>
            <rFont val="Tahoma"/>
            <family val="2"/>
            <charset val="204"/>
          </rPr>
          <t>Количество оценок по предметам.
Оценка по боевой подготовке учебных подразделений (рот, батальонов, циклов) определяется как оценка по командирской подготовке.
Оценка боевой подготовки подразделений не может быть выше оценок по ТСП, ТП, СП, РХБЗ, для РО - по ОГН</t>
        </r>
      </text>
    </comment>
    <comment ref="BE35" authorId="0" shapeId="0">
      <text>
        <r>
          <rPr>
            <sz val="8"/>
            <color indexed="81"/>
            <rFont val="Tahoma"/>
            <family val="2"/>
            <charset val="204"/>
          </rPr>
          <t>оценка боевой подготовки РО не может быть выше оценки по ОГН</t>
        </r>
      </text>
    </comment>
    <comment ref="BF52" authorId="0" shapeId="0">
      <text>
        <r>
          <rPr>
            <sz val="8"/>
            <color indexed="81"/>
            <rFont val="Tahoma"/>
            <family val="2"/>
            <charset val="204"/>
          </rPr>
          <t>Командирская подготовка оценивается только у учебных подразделений (учебные батальоны, циклы, УРС) и управления УЦ</t>
        </r>
      </text>
    </comment>
    <comment ref="BE59" authorId="0" shapeId="0">
      <text>
        <r>
          <rPr>
            <sz val="8"/>
            <color indexed="81"/>
            <rFont val="Tahoma"/>
            <family val="2"/>
            <charset val="204"/>
          </rPr>
          <t>Оценка по боевой подготовке учебному подразделению (батарее, роте, батальону, дивизиону, циклу) определяется, как оценка этому подразделению по командирской подготовке офицеров и прапорщиков этого подразделения</t>
        </r>
      </text>
    </comment>
    <comment ref="BE65" authorId="0" shapeId="0">
      <text>
        <r>
          <rPr>
            <sz val="8"/>
            <color indexed="81"/>
            <rFont val="Tahoma"/>
            <family val="2"/>
            <charset val="204"/>
          </rPr>
          <t>«отлично», если управление дивизиона (батальона ), не менее половины проверенных рот (батарей, групп), отдельных взводов и им равных оценены «отлично», а остальные – «хорошо»;
«хорошо», если управление дивизиона (батальона), не менее половины проверенных рот (батарей, групп), отдельных взводов и им равных оценены «отлично» и «хорошо», а остальные – «удовлетворительно»;
«удовлетворительно», если управление дивизиона (батальона) и проверенные роты (батареи, группы), отдельные взвода оценены положительно, но не выполнены условия для получения оценки «отлично» или «хорошо» или не более одной из проверенных рот (групп) и ей равных или двух отдельных взводов оценено «неудовлетворительно», если проверке подвергались две роты (группы) и одна из них оценена «неудовлетворительно», то для получения удовлетворительной оценки другая рота (группа) должна быть оценена не ниже «хорошо»;
«неудовлетворительно», если не выполнены требования на оценку «удовлетворительно»</t>
        </r>
      </text>
    </comment>
    <comment ref="A67" authorId="0" shapeId="0">
      <text>
        <r>
          <rPr>
            <b/>
            <sz val="8"/>
            <color indexed="81"/>
            <rFont val="Tahoma"/>
            <family val="2"/>
            <charset val="204"/>
          </rPr>
          <t>циклы, учебные батальоны, УРС</t>
        </r>
      </text>
    </comment>
    <comment ref="A69" authorId="0" shapeId="0">
      <text>
        <r>
          <rPr>
            <b/>
            <sz val="8"/>
            <color indexed="81"/>
            <rFont val="Tahoma"/>
            <family val="2"/>
            <charset val="204"/>
          </rPr>
          <t>основные подразделения + БОУП</t>
        </r>
      </text>
    </comment>
    <comment ref="BE74" authorId="0" shapeId="0">
      <text>
        <r>
          <rPr>
            <sz val="8"/>
            <color indexed="81"/>
            <rFont val="Tahoma"/>
            <family val="2"/>
            <charset val="204"/>
          </rPr>
          <t xml:space="preserve">«отлично», если управление УЦ и не менее 50 процентов основных подразделений, в том числе учебные (дивизион, батальон, школа прапорщиков), оценены «отлично», а остальные подразделения – «хорошо»;
«хорошо», если управление УЦ и не менее 50 процентов основных подразделений, в том числе учебные (дивизион, батальон, школа прапорщиков), оценены «отлично» и «хорошо», а остальные подразделения – «удовлетворительно»;
«удовлетворительно», если управление УЦ и основные подразделения получили положительные оценки или одно основное подразделение, но не учебное, оценены «неудовлетворительно»; </t>
        </r>
        <r>
          <rPr>
            <b/>
            <sz val="8"/>
            <color indexed="81"/>
            <rFont val="Tahoma"/>
            <family val="2"/>
            <charset val="204"/>
          </rPr>
          <t>(оценку "неуд" может иметь цикл или БОУП)</t>
        </r>
        <r>
          <rPr>
            <sz val="8"/>
            <color indexed="81"/>
            <rFont val="Tahoma"/>
            <family val="2"/>
            <charset val="204"/>
          </rPr>
          <t xml:space="preserve">
«неудовлетворительно», если не выполнены требования на оценку «удовлетворительно».</t>
        </r>
      </text>
    </comment>
  </commentList>
</comments>
</file>

<file path=xl/comments5.xml><?xml version="1.0" encoding="utf-8"?>
<comments xmlns="http://schemas.openxmlformats.org/spreadsheetml/2006/main">
  <authors>
    <author>Admin</author>
  </authors>
  <commentList>
    <comment ref="BA3" authorId="0" shapeId="0">
      <text>
        <r>
          <rPr>
            <sz val="8"/>
            <color indexed="81"/>
            <rFont val="Tahoma"/>
            <family val="2"/>
            <charset val="204"/>
          </rPr>
          <t>Количество оценок по предметам.
Оценка по боевой подготовке учебных подразделений (рот, батальонов, циклов) определяется как оценка по командирской подготовке.
Оценка боевой подготовки подразделений не может быть выше оценок по ТСП, ТП, СП, РХБЗ, для РО - по ОГН</t>
        </r>
      </text>
    </comment>
    <comment ref="BE35" authorId="0" shapeId="0">
      <text>
        <r>
          <rPr>
            <sz val="8"/>
            <color indexed="81"/>
            <rFont val="Tahoma"/>
            <family val="2"/>
            <charset val="204"/>
          </rPr>
          <t>оценка боевой подготовки РО не может быть выше оценки по ОГН</t>
        </r>
      </text>
    </comment>
    <comment ref="BF52" authorId="0" shapeId="0">
      <text>
        <r>
          <rPr>
            <sz val="8"/>
            <color indexed="81"/>
            <rFont val="Tahoma"/>
            <family val="2"/>
            <charset val="204"/>
          </rPr>
          <t>Командирская подготовка оценивается только у учебных подразделений (учебные батальоны, циклы, УРС) и управления УЦ</t>
        </r>
      </text>
    </comment>
    <comment ref="BE59" authorId="0" shapeId="0">
      <text>
        <r>
          <rPr>
            <sz val="8"/>
            <color indexed="81"/>
            <rFont val="Tahoma"/>
            <family val="2"/>
            <charset val="204"/>
          </rPr>
          <t>Оценка по боевой подготовке учебному подразделению (батарее, роте, батальону, дивизиону, циклу) определяется, как оценка этому подразделению по командирской подготовке офицеров и прапорщиков этого подразделения</t>
        </r>
      </text>
    </comment>
    <comment ref="BE65" authorId="0" shapeId="0">
      <text>
        <r>
          <rPr>
            <sz val="8"/>
            <color indexed="81"/>
            <rFont val="Tahoma"/>
            <family val="2"/>
            <charset val="204"/>
          </rPr>
          <t>«отлично», если управление дивизиона (батальона ), не менее половины проверенных рот (батарей, групп), отдельных взводов и им равных оценены «отлично», а остальные – «хорошо»;
«хорошо», если управление дивизиона (батальона), не менее половины проверенных рот (батарей, групп), отдельных взводов и им равных оценены «отлично» и «хорошо», а остальные – «удовлетворительно»;
«удовлетворительно», если управление дивизиона (батальона) и проверенные роты (батареи, группы), отдельные взвода оценены положительно, но не выполнены условия для получения оценки «отлично» или «хорошо» или не более одной из проверенных рот (групп) и ей равных или двух отдельных взводов оценено «неудовлетворительно», если проверке подвергались две роты (группы) и одна из них оценена «неудовлетворительно», то для получения удовлетворительной оценки другая рота (группа) должна быть оценена не ниже «хорошо»;
«неудовлетворительно», если не выполнены требования на оценку «удовлетворительно»</t>
        </r>
      </text>
    </comment>
    <comment ref="A67" authorId="0" shapeId="0">
      <text>
        <r>
          <rPr>
            <b/>
            <sz val="8"/>
            <color indexed="81"/>
            <rFont val="Tahoma"/>
            <family val="2"/>
            <charset val="204"/>
          </rPr>
          <t>циклы, учебные батальоны, УРС</t>
        </r>
      </text>
    </comment>
    <comment ref="A69" authorId="0" shapeId="0">
      <text>
        <r>
          <rPr>
            <b/>
            <sz val="8"/>
            <color indexed="81"/>
            <rFont val="Tahoma"/>
            <family val="2"/>
            <charset val="204"/>
          </rPr>
          <t>основные подразделения + БОУП</t>
        </r>
      </text>
    </comment>
    <comment ref="BE74" authorId="0" shapeId="0">
      <text>
        <r>
          <rPr>
            <sz val="8"/>
            <color indexed="81"/>
            <rFont val="Tahoma"/>
            <family val="2"/>
            <charset val="204"/>
          </rPr>
          <t xml:space="preserve">«отлично», если управление УЦ и не менее 50 процентов основных подразделений, в том числе учебные (дивизион, батальон, школа прапорщиков), оценены «отлично», а остальные подразделения – «хорошо»;
«хорошо», если управление УЦ и не менее 50 процентов основных подразделений, в том числе учебные (дивизион, батальон, школа прапорщиков), оценены «отлично» и «хорошо», а остальные подразделения – «удовлетворительно»;
«удовлетворительно», если управление УЦ и основные подразделения получили положительные оценки или одно основное подразделение, но не учебное, оценены «неудовлетворительно»; </t>
        </r>
        <r>
          <rPr>
            <b/>
            <sz val="8"/>
            <color indexed="81"/>
            <rFont val="Tahoma"/>
            <family val="2"/>
            <charset val="204"/>
          </rPr>
          <t>(оценку "неуд" может иметь цикл или БОУП)</t>
        </r>
        <r>
          <rPr>
            <sz val="8"/>
            <color indexed="81"/>
            <rFont val="Tahoma"/>
            <family val="2"/>
            <charset val="204"/>
          </rPr>
          <t xml:space="preserve">
«неудовлетворительно», если не выполнены требования на оценку «удовлетворительно».</t>
        </r>
      </text>
    </comment>
  </commentList>
</comments>
</file>

<file path=xl/sharedStrings.xml><?xml version="1.0" encoding="utf-8"?>
<sst xmlns="http://schemas.openxmlformats.org/spreadsheetml/2006/main" count="6150" uniqueCount="779">
  <si>
    <t>Замечания
руководителя</t>
  </si>
  <si>
    <t>снарядов</t>
  </si>
  <si>
    <t>Должность, воинское звание,
фамилия и инициалы</t>
  </si>
  <si>
    <t xml:space="preserve"> </t>
  </si>
  <si>
    <t>майор</t>
  </si>
  <si>
    <t>Рота</t>
  </si>
  <si>
    <t>№</t>
  </si>
  <si>
    <t>Общая оценка</t>
  </si>
  <si>
    <t>Батальон</t>
  </si>
  <si>
    <t>прапорщик</t>
  </si>
  <si>
    <t>ст. прапорщик</t>
  </si>
  <si>
    <t>ПРЕДМЕТЫ СПЕЦИАЛЬНОЙ ПОДГОТОВКИ</t>
  </si>
  <si>
    <t>ПРЕДМЕТЫ ОВП</t>
  </si>
  <si>
    <t>СТР</t>
  </si>
  <si>
    <t>ФП</t>
  </si>
  <si>
    <t>ОГН</t>
  </si>
  <si>
    <t>ст. лейтенант</t>
  </si>
  <si>
    <t>лейтенант</t>
  </si>
  <si>
    <t>подполковник</t>
  </si>
  <si>
    <t>полковник</t>
  </si>
  <si>
    <t>ПНУО</t>
  </si>
  <si>
    <t>Воинское звание</t>
  </si>
  <si>
    <r>
      <t xml:space="preserve">
Результаты выполнения упражнения:
Всего стреляло __________  чел.,   
«отлично»      ___________  чел., _____ %
«хорошо»      ____________ чел., _____ %
«удовлетворительно»_____ чел., _____ %
«неудовлетворительно»____чел., _____ %
% выполнения ______ ;  оценка ___________________
Руководитель стрельбы ____________________________________
                                                </t>
    </r>
    <r>
      <rPr>
        <sz val="8"/>
        <rFont val="Arial Cyr"/>
        <charset val="204"/>
      </rPr>
      <t xml:space="preserve">   (воинское звание, подпись, фамилия)</t>
    </r>
  </si>
  <si>
    <t>патронов</t>
  </si>
  <si>
    <t>мл. сержант</t>
  </si>
  <si>
    <t>Фамилия</t>
  </si>
  <si>
    <t>Имя</t>
  </si>
  <si>
    <t>Отчество</t>
  </si>
  <si>
    <t>ефрейтор</t>
  </si>
  <si>
    <t>По списку __________ чел.</t>
  </si>
  <si>
    <t>Всего проверено_________чел.</t>
  </si>
  <si>
    <t>Из них получили оценки:</t>
  </si>
  <si>
    <t>« отлично »                        ____чел.,____%</t>
  </si>
  <si>
    <t>« хорошо  »                        ____чел.,____%</t>
  </si>
  <si>
    <t>Высший уровень  _____ чел., _____ %</t>
  </si>
  <si>
    <t>« удовлетворительно »     ____чел.,____%</t>
  </si>
  <si>
    <t>I уровень                _____ чел., _____ %</t>
  </si>
  <si>
    <t>« неудовлетворительно » ____чел.,____%</t>
  </si>
  <si>
    <t>II уровень               _____ чел., _____ %</t>
  </si>
  <si>
    <t>Получили положительные оценки _____ чел., ___ %</t>
  </si>
  <si>
    <t>III уровень              _____ чел., _____ %</t>
  </si>
  <si>
    <t>Освобождено по состоянию здоровья _____ чел., ___ %</t>
  </si>
  <si>
    <t>Оценка метод. подг.-ти</t>
  </si>
  <si>
    <t>Первый день месяца:</t>
  </si>
  <si>
    <t>Воинское
звание</t>
  </si>
  <si>
    <t>рядовой</t>
  </si>
  <si>
    <t>В/зв.</t>
  </si>
  <si>
    <t>Фамилия и инициалы</t>
  </si>
  <si>
    <t>Вид оружия</t>
  </si>
  <si>
    <t>Возрастная группа</t>
  </si>
  <si>
    <t>Наименования (номера) упражнений</t>
  </si>
  <si>
    <t>Теоретическая подготовка</t>
  </si>
  <si>
    <t>Практическая подготовка</t>
  </si>
  <si>
    <t>Частные оценки</t>
  </si>
  <si>
    <t>Внешний
вид</t>
  </si>
  <si>
    <t>Знание положений ОВУ ВС РФ</t>
  </si>
  <si>
    <t>Оценка за выполнение строевых приемов</t>
  </si>
  <si>
    <t>Без оружия</t>
  </si>
  <si>
    <t>С оружием</t>
  </si>
  <si>
    <t>Индивид.
оценка одиночной строевой выучки</t>
  </si>
  <si>
    <t>Время первого выстрела</t>
  </si>
  <si>
    <t>Время на стрельбу</t>
  </si>
  <si>
    <t>Поражение
целей</t>
  </si>
  <si>
    <t>Рачков Ю.Ю.</t>
  </si>
  <si>
    <t>Алексеев А.А.</t>
  </si>
  <si>
    <t>капитан</t>
  </si>
  <si>
    <t>1 батальон</t>
  </si>
  <si>
    <t>2 батальон</t>
  </si>
  <si>
    <t>3 батальон</t>
  </si>
  <si>
    <t>Батальоны</t>
  </si>
  <si>
    <t>Сумма баллов</t>
  </si>
  <si>
    <t>№ п/п</t>
  </si>
  <si>
    <t>в/звание</t>
  </si>
  <si>
    <t>Фамилия И.О.</t>
  </si>
  <si>
    <t>СП</t>
  </si>
  <si>
    <t>ТП</t>
  </si>
  <si>
    <t>Стр.</t>
  </si>
  <si>
    <t>Физ.</t>
  </si>
  <si>
    <t>ОВУ</t>
  </si>
  <si>
    <t>Огн.</t>
  </si>
  <si>
    <t>РХБЗ</t>
  </si>
  <si>
    <t>Общ.</t>
  </si>
  <si>
    <t>Примечания</t>
  </si>
  <si>
    <t>"Отлично"</t>
  </si>
  <si>
    <t>%</t>
  </si>
  <si>
    <t>"Хорошо"</t>
  </si>
  <si>
    <t>"Удовлетв."</t>
  </si>
  <si>
    <t>"Неудовлетв."</t>
  </si>
  <si>
    <t>Оценка</t>
  </si>
  <si>
    <t>Средний балл</t>
  </si>
  <si>
    <t>ОВП</t>
  </si>
  <si>
    <t>СЭС</t>
  </si>
  <si>
    <t>ВЕДОМОСТЬ</t>
  </si>
  <si>
    <t>оц. ср. балл.</t>
  </si>
  <si>
    <t>Номер и результат выполнения норматива</t>
  </si>
  <si>
    <t>Оценка за выполнение норматива</t>
  </si>
  <si>
    <t>Расход
боеприпасов</t>
  </si>
  <si>
    <t>балл</t>
  </si>
  <si>
    <t>Нагрудный номер</t>
  </si>
  <si>
    <t>результат</t>
  </si>
  <si>
    <t>№ ____</t>
  </si>
  <si>
    <t>Оценка физ.
подготовленности</t>
  </si>
  <si>
    <t>Квалификационный уровень физ. подготовленности</t>
  </si>
  <si>
    <t>Оценка теоретической подготовленности</t>
  </si>
  <si>
    <t>Оценка методической подготовленности</t>
  </si>
  <si>
    <t>март</t>
  </si>
  <si>
    <t>Резник Е.А.</t>
  </si>
  <si>
    <t>кол-во</t>
  </si>
  <si>
    <t>Батальоны (по ротам)</t>
  </si>
  <si>
    <t>ст. сержант</t>
  </si>
  <si>
    <t>сержант</t>
  </si>
  <si>
    <t>п-к</t>
  </si>
  <si>
    <t>п/п-к</t>
  </si>
  <si>
    <t>м-р</t>
  </si>
  <si>
    <t>к-н</t>
  </si>
  <si>
    <t>ст. л-т</t>
  </si>
  <si>
    <t>л-т</t>
  </si>
  <si>
    <t>ст. пр-к</t>
  </si>
  <si>
    <t>пр-к</t>
  </si>
  <si>
    <t>ст. с-т</t>
  </si>
  <si>
    <t>с-т</t>
  </si>
  <si>
    <t>мл. с-т</t>
  </si>
  <si>
    <t>ефр</t>
  </si>
  <si>
    <t>ряд</t>
  </si>
  <si>
    <t>сержанты</t>
  </si>
  <si>
    <t>офицеры</t>
  </si>
  <si>
    <t>солдаты</t>
  </si>
  <si>
    <t>Должность</t>
  </si>
  <si>
    <t>ТСП</t>
  </si>
  <si>
    <t>МП</t>
  </si>
  <si>
    <t>ОГП</t>
  </si>
  <si>
    <t>Важные</t>
  </si>
  <si>
    <t>Все</t>
  </si>
  <si>
    <t>Управление 1 батальона</t>
  </si>
  <si>
    <t>воинское звание</t>
  </si>
  <si>
    <t>Офицеры управления 1 батальона</t>
  </si>
  <si>
    <t>Сержанты управления 1 батальона</t>
  </si>
  <si>
    <t>Управление
1 батальона</t>
  </si>
  <si>
    <t>11 рота</t>
  </si>
  <si>
    <t>Офицеры 11 роты</t>
  </si>
  <si>
    <t>Сержанты 11 роты</t>
  </si>
  <si>
    <t>12 рота</t>
  </si>
  <si>
    <t>13 рота</t>
  </si>
  <si>
    <t>Фамилия, инициалы</t>
  </si>
  <si>
    <t>Офицеры 13 роты</t>
  </si>
  <si>
    <t>Сержанты 13 роты</t>
  </si>
  <si>
    <t>Солдаты 13 роты</t>
  </si>
  <si>
    <t>Офицеры
1 батальона</t>
  </si>
  <si>
    <t>Сержанты
1 батальона</t>
  </si>
  <si>
    <t>Солдаты
1 батальона</t>
  </si>
  <si>
    <t>заголовок</t>
  </si>
  <si>
    <t>таблица все</t>
  </si>
  <si>
    <t>таблица офицеры</t>
  </si>
  <si>
    <t>таблица сержанты</t>
  </si>
  <si>
    <t>таблица солдаты</t>
  </si>
  <si>
    <t>Макуров А.Г.</t>
  </si>
  <si>
    <t>Кочеткова Т.О.</t>
  </si>
  <si>
    <t>Рубан А.Л.</t>
  </si>
  <si>
    <t>Науменко А.А.</t>
  </si>
  <si>
    <t>Нижник В.В.</t>
  </si>
  <si>
    <t>Ханин В.С.</t>
  </si>
  <si>
    <t>Снесарев Е.А.</t>
  </si>
  <si>
    <t>Еремин А.А.</t>
  </si>
  <si>
    <t>Коленков В.В.</t>
  </si>
  <si>
    <t>Доргевич В.В.</t>
  </si>
  <si>
    <t>Шафорост А.А.</t>
  </si>
  <si>
    <t>Белявцев Д.Б.</t>
  </si>
  <si>
    <t>Сергеев И.А.</t>
  </si>
  <si>
    <t>21 рота</t>
  </si>
  <si>
    <t>22 рота</t>
  </si>
  <si>
    <t>23 рота</t>
  </si>
  <si>
    <t>Управление 2 батальона</t>
  </si>
  <si>
    <t>31 рота</t>
  </si>
  <si>
    <t>32 рота</t>
  </si>
  <si>
    <t>33 рота</t>
  </si>
  <si>
    <t>Рота связи</t>
  </si>
  <si>
    <t>Рота охраны</t>
  </si>
  <si>
    <t>1 цикл</t>
  </si>
  <si>
    <t>2 цикл</t>
  </si>
  <si>
    <t>3 цикл</t>
  </si>
  <si>
    <t>4 цикл</t>
  </si>
  <si>
    <t>5 цикл</t>
  </si>
  <si>
    <t>6 цикл</t>
  </si>
  <si>
    <t>Учебная рота сержантов</t>
  </si>
  <si>
    <t>Управление 3 батальона</t>
  </si>
  <si>
    <t>Управление
3 батальона</t>
  </si>
  <si>
    <t>Управление
2 батальона</t>
  </si>
  <si>
    <t>Управление</t>
  </si>
  <si>
    <t>подпись</t>
  </si>
  <si>
    <t>Чистикин Е.Г.</t>
  </si>
  <si>
    <t>Ткачев Д.Н.</t>
  </si>
  <si>
    <t>Попов А.М.</t>
  </si>
  <si>
    <t>Слийский О.В.</t>
  </si>
  <si>
    <t>Селютин Д.В.</t>
  </si>
  <si>
    <t>Авдеев С.А.</t>
  </si>
  <si>
    <t>Смирнов П.А.</t>
  </si>
  <si>
    <t>Мурадханян Р.Г.</t>
  </si>
  <si>
    <t>Дунаев А.В.</t>
  </si>
  <si>
    <t>Спиридонов Ю.С.</t>
  </si>
  <si>
    <t>Офицеры
2 батальона</t>
  </si>
  <si>
    <t>Сержанты
2 батальона</t>
  </si>
  <si>
    <t>Солдаты
2 батальона</t>
  </si>
  <si>
    <t>Солдаты 23 роты</t>
  </si>
  <si>
    <t>Сержанты 23 роты</t>
  </si>
  <si>
    <t>Офицеры 23 роты</t>
  </si>
  <si>
    <t>Офицеры управления 2 батальона</t>
  </si>
  <si>
    <t>Сержанты управления 2 батальона</t>
  </si>
  <si>
    <t>Офицеры 21 роты</t>
  </si>
  <si>
    <t>Сержанты 21 роты</t>
  </si>
  <si>
    <t>Офицеры 22 роты</t>
  </si>
  <si>
    <t>Сержанты 22 роты</t>
  </si>
  <si>
    <t>Офицеры управления 3 батальона</t>
  </si>
  <si>
    <t>Сержанты управления 3 батальона</t>
  </si>
  <si>
    <t>Офицеры 31 роты</t>
  </si>
  <si>
    <t>Сержанты 31 роты</t>
  </si>
  <si>
    <t>Солдаты 31 роты</t>
  </si>
  <si>
    <t>Офицеры 32 роты</t>
  </si>
  <si>
    <t>Сержанты 32 роты</t>
  </si>
  <si>
    <t>Солдаты 32 роты</t>
  </si>
  <si>
    <t>Офицеры 33 роты</t>
  </si>
  <si>
    <t>Сержанты 33 роты</t>
  </si>
  <si>
    <t>Солдаты 33 роты</t>
  </si>
  <si>
    <t>Офицеры
3 батальона</t>
  </si>
  <si>
    <t>Сержанты
3 батальона</t>
  </si>
  <si>
    <t>Солдаты
3 батальона</t>
  </si>
  <si>
    <t>Офицеры управления</t>
  </si>
  <si>
    <t>Сержанты управления</t>
  </si>
  <si>
    <t>Солдаты управления</t>
  </si>
  <si>
    <t>1 УЧЕБНЫЙ БАТАЛЬОН</t>
  </si>
  <si>
    <t>2 УЧЕБНЫЙ БАТАЛЬОН</t>
  </si>
  <si>
    <t>3 УЧЕБНЫЙ БАТАЛЬОН</t>
  </si>
  <si>
    <t>УЧЕБНАЯ РОТА СЕРЖАНТОВ</t>
  </si>
  <si>
    <t>Офицеры учебной роты сержантов</t>
  </si>
  <si>
    <t>Сержанты учебной роты сержантов</t>
  </si>
  <si>
    <t>Солдаты учебной роты сержантов</t>
  </si>
  <si>
    <t>Офицеры 1 цикла</t>
  </si>
  <si>
    <t>2 ЦИКЛ ЗАСЕКРЕЧИВАЮЩЕЙ АППАРАТУРЫ СВЯЗИ (засекреченной телефонной, телекодовой связи и линейно-кабельных сооружений)</t>
  </si>
  <si>
    <t>Офицеры 2 цикла</t>
  </si>
  <si>
    <t>Офицеры 3 цикла</t>
  </si>
  <si>
    <t>4 ЦИКЛ ЗАСЕКРЕЧИВАЮЩЕЙ АППАРАТУРЫ СВЯЗИ (телеграфной и АСУ)</t>
  </si>
  <si>
    <t>Офицеры 4 цикла</t>
  </si>
  <si>
    <t>5 ЦИКЛ СВЯЗИ (радиотелеграфной)</t>
  </si>
  <si>
    <t>6 ЦИКЛ СРЕДСТВ СВЯЗИ (УКВ, КВ и тропосферной)</t>
  </si>
  <si>
    <t>Офицеры 5 цикла</t>
  </si>
  <si>
    <t>Офицеры 6 цикла</t>
  </si>
  <si>
    <t>Прохоров О.В.</t>
  </si>
  <si>
    <t>Юрко А.П.</t>
  </si>
  <si>
    <t>Полтко Е.Н.</t>
  </si>
  <si>
    <t>Галкин А.В.</t>
  </si>
  <si>
    <t>Кинигопуло В.М.</t>
  </si>
  <si>
    <t>Лозневой А.Е.</t>
  </si>
  <si>
    <t>Алейкин А.В.</t>
  </si>
  <si>
    <t>Королев С.Н.</t>
  </si>
  <si>
    <t>Акуев Д.Р.</t>
  </si>
  <si>
    <t>Хилько Е.Ю.</t>
  </si>
  <si>
    <t>Фисунов К.В.</t>
  </si>
  <si>
    <t>Долгов С.В.</t>
  </si>
  <si>
    <t>Яковлев Р.Н.</t>
  </si>
  <si>
    <t>Середа Р.В.</t>
  </si>
  <si>
    <t>Вербицкий А.Г.</t>
  </si>
  <si>
    <t>Лапкин А.В.</t>
  </si>
  <si>
    <t>Бакалдин Д.В.</t>
  </si>
  <si>
    <t>Пиковой С.В.</t>
  </si>
  <si>
    <t>Потапов А.И.</t>
  </si>
  <si>
    <t>Самаковский А.А.</t>
  </si>
  <si>
    <t>Дзись А.В.</t>
  </si>
  <si>
    <t>Боровлев В.А.</t>
  </si>
  <si>
    <t>Аксенов В.В.</t>
  </si>
  <si>
    <t>Митюнин А.Н.</t>
  </si>
  <si>
    <t>Мифоленков И.А.</t>
  </si>
  <si>
    <t>Иванова Е.В.</t>
  </si>
  <si>
    <t>Малай С.М.</t>
  </si>
  <si>
    <t>Шендрик А.Е.</t>
  </si>
  <si>
    <t>Могильный В.Н.</t>
  </si>
  <si>
    <t>Федоров С.Н.</t>
  </si>
  <si>
    <t>Веретенко О.А.</t>
  </si>
  <si>
    <t>Виницкий А.С.</t>
  </si>
  <si>
    <t>Кондрахин Д.Г.</t>
  </si>
  <si>
    <t>Момотов В.А.</t>
  </si>
  <si>
    <t>Федосеев А.Н.</t>
  </si>
  <si>
    <t>Швец М.В.</t>
  </si>
  <si>
    <t>Титаренко В.Н.</t>
  </si>
  <si>
    <t>НОСВ</t>
  </si>
  <si>
    <t>Федоров В.Н.</t>
  </si>
  <si>
    <t>Демченко С.И.</t>
  </si>
  <si>
    <t>Кочетков А.Ю.</t>
  </si>
  <si>
    <t>НМС</t>
  </si>
  <si>
    <t>Мокеев С.В.</t>
  </si>
  <si>
    <t>НСЗГТ</t>
  </si>
  <si>
    <t>Емельянов М.А.</t>
  </si>
  <si>
    <t>Дружинин А.А.</t>
  </si>
  <si>
    <t>Смирнов Р.А.</t>
  </si>
  <si>
    <t>Баскаков Н.С.</t>
  </si>
  <si>
    <t>НФП</t>
  </si>
  <si>
    <t>Лукинов Д.Н.</t>
  </si>
  <si>
    <t>Сорокин Н.Ю.</t>
  </si>
  <si>
    <t>НачВещ</t>
  </si>
  <si>
    <t>Рыбаков Д.Ю.</t>
  </si>
  <si>
    <t>Федосеев Д.Н.</t>
  </si>
  <si>
    <t>КБ</t>
  </si>
  <si>
    <t>КР</t>
  </si>
  <si>
    <t>КВ</t>
  </si>
  <si>
    <t>НЦ</t>
  </si>
  <si>
    <t>СПЦ</t>
  </si>
  <si>
    <t>ПЦ</t>
  </si>
  <si>
    <t>БАТАЛЬОН ОБЕСПЕЧЕНИЯ УЧЕБНОГО ПРОЦЕССА</t>
  </si>
  <si>
    <t>Филиппов Р.А.</t>
  </si>
  <si>
    <t>Томилин А.И.</t>
  </si>
  <si>
    <t>Кравченко Е.С.</t>
  </si>
  <si>
    <t>Анисимов М.М.</t>
  </si>
  <si>
    <t>Соболь М.В.</t>
  </si>
  <si>
    <t>Полторабатько О.В.</t>
  </si>
  <si>
    <t>Шевченко А.В.</t>
  </si>
  <si>
    <t>Шилин А.А.</t>
  </si>
  <si>
    <t>Василенко И.В.</t>
  </si>
  <si>
    <t>Носов О.П.</t>
  </si>
  <si>
    <t>Афонина Е.М.</t>
  </si>
  <si>
    <t>Романова Т.В.</t>
  </si>
  <si>
    <t>Скрипова Е.Б.</t>
  </si>
  <si>
    <t>Фисунова Е.А.</t>
  </si>
  <si>
    <t>Иванов И.М.</t>
  </si>
  <si>
    <t>Игнатьев Ю.Н.</t>
  </si>
  <si>
    <t>Вострикова Н.В.</t>
  </si>
  <si>
    <t>Воробьева Е.А.</t>
  </si>
  <si>
    <t>Старикова П.С.</t>
  </si>
  <si>
    <t>Русол О.А.</t>
  </si>
  <si>
    <t>Кановка Е.В.</t>
  </si>
  <si>
    <t>Колесниченко В.М.</t>
  </si>
  <si>
    <t>Фетисов Д.С.</t>
  </si>
  <si>
    <t>Орлов Д.С.</t>
  </si>
  <si>
    <t>Кузнечихина Л.В.</t>
  </si>
  <si>
    <t>Жезлова Е.В.</t>
  </si>
  <si>
    <t>Пикалева О.Б.</t>
  </si>
  <si>
    <t>Федорова Н.Н.</t>
  </si>
  <si>
    <t>Бочарова М.В.</t>
  </si>
  <si>
    <t>Белова М.В.</t>
  </si>
  <si>
    <t>Блонская Н.И.</t>
  </si>
  <si>
    <t>Черникова А.Ю.</t>
  </si>
  <si>
    <t>Жолобова Ю.В.</t>
  </si>
  <si>
    <t>Елецкий М.В.</t>
  </si>
  <si>
    <t>Команак А.Г.</t>
  </si>
  <si>
    <t>Заика Н.Ю.</t>
  </si>
  <si>
    <t>Черняк В.Л.</t>
  </si>
  <si>
    <t>Сергеев С.С.</t>
  </si>
  <si>
    <t>Будько А.С.</t>
  </si>
  <si>
    <t>Голиков С.В.</t>
  </si>
  <si>
    <t>Нефедов Ю.Н.</t>
  </si>
  <si>
    <t>Нюнин А.С.</t>
  </si>
  <si>
    <t>Карпин Е.А.</t>
  </si>
  <si>
    <t>Лихачев А.А.</t>
  </si>
  <si>
    <t>Куликов Е.В.</t>
  </si>
  <si>
    <t>Веселов Г.С.</t>
  </si>
  <si>
    <t>Барашков А.В.</t>
  </si>
  <si>
    <t>Оценено военнослужащих</t>
  </si>
  <si>
    <t>Офицеры 12 роты</t>
  </si>
  <si>
    <t>Сержанты 12 роты</t>
  </si>
  <si>
    <t>Командирская подготовка</t>
  </si>
  <si>
    <t>Боевая подготовка</t>
  </si>
  <si>
    <t>оц.</t>
  </si>
  <si>
    <t>Автовзвод</t>
  </si>
  <si>
    <t>Хозяйственный взвод</t>
  </si>
  <si>
    <t>Хозвзвод</t>
  </si>
  <si>
    <t>БОУП</t>
  </si>
  <si>
    <t>Управление, роты, циклы</t>
  </si>
  <si>
    <t>Основные подразделения</t>
  </si>
  <si>
    <t>Подразделения</t>
  </si>
  <si>
    <t>-</t>
  </si>
  <si>
    <t>Офицеры роты связи</t>
  </si>
  <si>
    <t>Сержанты роты связи</t>
  </si>
  <si>
    <t>Солдаты роты связи</t>
  </si>
  <si>
    <t>Офицеры роты охраны</t>
  </si>
  <si>
    <t>Сержанты роты охраны</t>
  </si>
  <si>
    <t>Солдаты роты охраны</t>
  </si>
  <si>
    <t>Офицеры автовзвода</t>
  </si>
  <si>
    <t>Сержанты автовзвода</t>
  </si>
  <si>
    <t>Солдаты автовзвода</t>
  </si>
  <si>
    <t>Офицеры хозвзвода</t>
  </si>
  <si>
    <t>Сержанты хозвзвода</t>
  </si>
  <si>
    <t>Солдаты хозвзвода</t>
  </si>
  <si>
    <t>Офицеры
БОУП</t>
  </si>
  <si>
    <t>Сержанты
БОУП</t>
  </si>
  <si>
    <t>Солдаты
БОУП</t>
  </si>
  <si>
    <t xml:space="preserve">Олег </t>
  </si>
  <si>
    <t>Васильевич</t>
  </si>
  <si>
    <t>Владимирович</t>
  </si>
  <si>
    <t>Валерьевич</t>
  </si>
  <si>
    <t>Лукинов</t>
  </si>
  <si>
    <t xml:space="preserve">Дмитрий </t>
  </si>
  <si>
    <t>Николаевич</t>
  </si>
  <si>
    <t>Федосеев</t>
  </si>
  <si>
    <t xml:space="preserve">Анатолий </t>
  </si>
  <si>
    <t>Титаренко</t>
  </si>
  <si>
    <t xml:space="preserve">Виктор </t>
  </si>
  <si>
    <t>Демченко</t>
  </si>
  <si>
    <t xml:space="preserve">Сергей </t>
  </si>
  <si>
    <t>Иванович</t>
  </si>
  <si>
    <t>Дружинин</t>
  </si>
  <si>
    <t xml:space="preserve">Алексей </t>
  </si>
  <si>
    <t>Александрович</t>
  </si>
  <si>
    <t>Сорокин</t>
  </si>
  <si>
    <t xml:space="preserve">Николай </t>
  </si>
  <si>
    <t>Юрьевич</t>
  </si>
  <si>
    <t>Кочетков</t>
  </si>
  <si>
    <t>Федоров</t>
  </si>
  <si>
    <t xml:space="preserve">Виталий </t>
  </si>
  <si>
    <t xml:space="preserve">Михаил </t>
  </si>
  <si>
    <t>Баскаков</t>
  </si>
  <si>
    <t>Сергеевич</t>
  </si>
  <si>
    <t xml:space="preserve">Геннадий </t>
  </si>
  <si>
    <t>Геннадьевич</t>
  </si>
  <si>
    <t>Швец</t>
  </si>
  <si>
    <t xml:space="preserve">Максим </t>
  </si>
  <si>
    <t>Вячеславович</t>
  </si>
  <si>
    <t xml:space="preserve">Игорь </t>
  </si>
  <si>
    <t>Викторович</t>
  </si>
  <si>
    <t xml:space="preserve">Евгений </t>
  </si>
  <si>
    <t>Рыбаков</t>
  </si>
  <si>
    <t xml:space="preserve">Денис </t>
  </si>
  <si>
    <t>Смирнов</t>
  </si>
  <si>
    <t xml:space="preserve">Роман </t>
  </si>
  <si>
    <t>Васильевна</t>
  </si>
  <si>
    <t>упр</t>
  </si>
  <si>
    <t>Подразделение</t>
  </si>
  <si>
    <t>Макуров</t>
  </si>
  <si>
    <t xml:space="preserve">Андрей </t>
  </si>
  <si>
    <t>Валентинович</t>
  </si>
  <si>
    <t>Кочеткова</t>
  </si>
  <si>
    <t xml:space="preserve">Татьяна </t>
  </si>
  <si>
    <t>Олеговна</t>
  </si>
  <si>
    <t>1б</t>
  </si>
  <si>
    <t>Рубан</t>
  </si>
  <si>
    <t>Леонидович</t>
  </si>
  <si>
    <t xml:space="preserve">Иван </t>
  </si>
  <si>
    <t>Науменко</t>
  </si>
  <si>
    <t>Алексеевич</t>
  </si>
  <si>
    <t>Нижник</t>
  </si>
  <si>
    <t xml:space="preserve">Владимир </t>
  </si>
  <si>
    <t>11р</t>
  </si>
  <si>
    <t>Ханин</t>
  </si>
  <si>
    <t>Долгов</t>
  </si>
  <si>
    <t>Михайлович</t>
  </si>
  <si>
    <t>Снесарев</t>
  </si>
  <si>
    <t>Еремин</t>
  </si>
  <si>
    <t xml:space="preserve">Александр </t>
  </si>
  <si>
    <t>Коленков</t>
  </si>
  <si>
    <t>Королев</t>
  </si>
  <si>
    <t>12р</t>
  </si>
  <si>
    <t>Доргевич</t>
  </si>
  <si>
    <t>Шафорост</t>
  </si>
  <si>
    <t>Рачков</t>
  </si>
  <si>
    <t xml:space="preserve">Юрий </t>
  </si>
  <si>
    <t>Белявцев</t>
  </si>
  <si>
    <t>Борисович</t>
  </si>
  <si>
    <t>Сергеев</t>
  </si>
  <si>
    <t xml:space="preserve">Илья </t>
  </si>
  <si>
    <t>13р</t>
  </si>
  <si>
    <t>Чистикин</t>
  </si>
  <si>
    <t>2б</t>
  </si>
  <si>
    <t>Ткачев</t>
  </si>
  <si>
    <t>Попов</t>
  </si>
  <si>
    <t>Анатольевич</t>
  </si>
  <si>
    <t>Перепелицин</t>
  </si>
  <si>
    <t xml:space="preserve">Антон </t>
  </si>
  <si>
    <t>Кучменко</t>
  </si>
  <si>
    <t>Слийский</t>
  </si>
  <si>
    <t>21р</t>
  </si>
  <si>
    <t>Селютин</t>
  </si>
  <si>
    <t xml:space="preserve">Константин </t>
  </si>
  <si>
    <t>Наумов</t>
  </si>
  <si>
    <t>Авдеев</t>
  </si>
  <si>
    <t xml:space="preserve">Павел </t>
  </si>
  <si>
    <t>Мурадханян</t>
  </si>
  <si>
    <t xml:space="preserve">Роберт </t>
  </si>
  <si>
    <t>Георгиевич</t>
  </si>
  <si>
    <t>Шаталов</t>
  </si>
  <si>
    <t>Евгеньевич</t>
  </si>
  <si>
    <t>22р</t>
  </si>
  <si>
    <t>Дунаев</t>
  </si>
  <si>
    <t>Захарчук</t>
  </si>
  <si>
    <t>Олегович</t>
  </si>
  <si>
    <t>Спиридонов</t>
  </si>
  <si>
    <t>23р</t>
  </si>
  <si>
    <t>Прохоров</t>
  </si>
  <si>
    <t>Владиславович</t>
  </si>
  <si>
    <t>Юрко</t>
  </si>
  <si>
    <t>Павлович</t>
  </si>
  <si>
    <t>3б</t>
  </si>
  <si>
    <t>Полтко</t>
  </si>
  <si>
    <t>Гаранин</t>
  </si>
  <si>
    <t>Захаров</t>
  </si>
  <si>
    <t xml:space="preserve">Вячеслав </t>
  </si>
  <si>
    <t>Галкин</t>
  </si>
  <si>
    <t>Кинигопуло</t>
  </si>
  <si>
    <t>Резник</t>
  </si>
  <si>
    <t>Андреевич</t>
  </si>
  <si>
    <t>31р</t>
  </si>
  <si>
    <t>Лозневой</t>
  </si>
  <si>
    <t>Алейкин</t>
  </si>
  <si>
    <t>Силин</t>
  </si>
  <si>
    <t>Алексеев</t>
  </si>
  <si>
    <t>Виноградов</t>
  </si>
  <si>
    <t>Акуев</t>
  </si>
  <si>
    <t>Русланович</t>
  </si>
  <si>
    <t>32р</t>
  </si>
  <si>
    <t>Хилько</t>
  </si>
  <si>
    <t>Фисунов</t>
  </si>
  <si>
    <t>Осипенко</t>
  </si>
  <si>
    <t>Яковлев</t>
  </si>
  <si>
    <t xml:space="preserve">Руслан </t>
  </si>
  <si>
    <t>33р</t>
  </si>
  <si>
    <t>Середа</t>
  </si>
  <si>
    <t>Вербицкий</t>
  </si>
  <si>
    <t>Григорьевич</t>
  </si>
  <si>
    <t>Лапкин</t>
  </si>
  <si>
    <t>урс</t>
  </si>
  <si>
    <t>Бакалдин</t>
  </si>
  <si>
    <t>Пиковой</t>
  </si>
  <si>
    <t>Потапов</t>
  </si>
  <si>
    <t>Самаковский</t>
  </si>
  <si>
    <t>ц</t>
  </si>
  <si>
    <t>Дзись</t>
  </si>
  <si>
    <t>Витальевич</t>
  </si>
  <si>
    <t>Боровлев</t>
  </si>
  <si>
    <t>Аксенов</t>
  </si>
  <si>
    <t>Митюнин</t>
  </si>
  <si>
    <t>Мифоленков</t>
  </si>
  <si>
    <t>Шендрик</t>
  </si>
  <si>
    <t>Могильный</t>
  </si>
  <si>
    <t>Веретенко</t>
  </si>
  <si>
    <t>Виницкий</t>
  </si>
  <si>
    <t>Кондрахин</t>
  </si>
  <si>
    <t>Момотов</t>
  </si>
  <si>
    <t>Томилин</t>
  </si>
  <si>
    <t>Анисимов</t>
  </si>
  <si>
    <t>Соболь</t>
  </si>
  <si>
    <t>Полторабатько</t>
  </si>
  <si>
    <t>Носов</t>
  </si>
  <si>
    <t>Романова</t>
  </si>
  <si>
    <t>Викторовна</t>
  </si>
  <si>
    <t>Иванов</t>
  </si>
  <si>
    <t>Вострикова</t>
  </si>
  <si>
    <t xml:space="preserve">Наталья </t>
  </si>
  <si>
    <t>Старикова</t>
  </si>
  <si>
    <t xml:space="preserve">Полина </t>
  </si>
  <si>
    <t>Сергеевна</t>
  </si>
  <si>
    <t>Команак</t>
  </si>
  <si>
    <t>Анатольевна</t>
  </si>
  <si>
    <t>Колесниченко</t>
  </si>
  <si>
    <t>Фетисов</t>
  </si>
  <si>
    <t>Орлов</t>
  </si>
  <si>
    <t>Кузнечихина</t>
  </si>
  <si>
    <t xml:space="preserve">Лариса </t>
  </si>
  <si>
    <t>Владимировна</t>
  </si>
  <si>
    <t>Федорова</t>
  </si>
  <si>
    <t>Николаевна</t>
  </si>
  <si>
    <t>Бочарова</t>
  </si>
  <si>
    <t xml:space="preserve">Марина </t>
  </si>
  <si>
    <t>Валентиновна</t>
  </si>
  <si>
    <t xml:space="preserve">Анна </t>
  </si>
  <si>
    <t>Елецкий</t>
  </si>
  <si>
    <t>Шевченко</t>
  </si>
  <si>
    <t>Шилин</t>
  </si>
  <si>
    <t>Заика</t>
  </si>
  <si>
    <t xml:space="preserve">Назар </t>
  </si>
  <si>
    <t>Черняк</t>
  </si>
  <si>
    <t>Будько</t>
  </si>
  <si>
    <t>Голиков</t>
  </si>
  <si>
    <t>Нефедов</t>
  </si>
  <si>
    <t>Нюнин</t>
  </si>
  <si>
    <t>Станиславович</t>
  </si>
  <si>
    <t>Лихачев</t>
  </si>
  <si>
    <t xml:space="preserve">Ирина </t>
  </si>
  <si>
    <t>Веселов</t>
  </si>
  <si>
    <t>Савельевич</t>
  </si>
  <si>
    <t>Барашков</t>
  </si>
  <si>
    <t>контрольного занятия по специальной подготовке</t>
  </si>
  <si>
    <t>Всего проверено____________чел</t>
  </si>
  <si>
    <t>Общая оценка подразделению________</t>
  </si>
  <si>
    <t xml:space="preserve">                      </t>
  </si>
  <si>
    <t>Проверяющий: ___________________________________________</t>
  </si>
  <si>
    <t>контрольного занятия по технической подготовке</t>
  </si>
  <si>
    <t>контрольного занятия по строевой подготовке</t>
  </si>
  <si>
    <t>контрольного занятия по физической подготовке</t>
  </si>
  <si>
    <t>контрольного занятия по общевоинским уставам ВС РФ</t>
  </si>
  <si>
    <t>Отметка врача о допуске  ________________________</t>
  </si>
  <si>
    <t>Общая оценка подразделению ____________________</t>
  </si>
  <si>
    <t>контрольного занятия по тактико-специальной подготовке</t>
  </si>
  <si>
    <t>контрольного занятия по РХБ защите</t>
  </si>
  <si>
    <t>контрольного занятия по методической подготовке</t>
  </si>
  <si>
    <t>офицеров, сержантов и солдат
 батальона обеспечения учебного процесса</t>
  </si>
  <si>
    <t>январь</t>
  </si>
  <si>
    <t>февраль</t>
  </si>
  <si>
    <t>апрель</t>
  </si>
  <si>
    <t>май</t>
  </si>
  <si>
    <t>июнь</t>
  </si>
  <si>
    <t>июль</t>
  </si>
  <si>
    <t>август</t>
  </si>
  <si>
    <t>сентябрь</t>
  </si>
  <si>
    <t>октябрь</t>
  </si>
  <si>
    <t>ноябрь</t>
  </si>
  <si>
    <t>декабрь</t>
  </si>
  <si>
    <t>января</t>
  </si>
  <si>
    <t>февраля</t>
  </si>
  <si>
    <t>марта</t>
  </si>
  <si>
    <t>апреля</t>
  </si>
  <si>
    <t>мая</t>
  </si>
  <si>
    <t>июня</t>
  </si>
  <si>
    <t>июля</t>
  </si>
  <si>
    <t>августа</t>
  </si>
  <si>
    <t>сентября</t>
  </si>
  <si>
    <t>октября</t>
  </si>
  <si>
    <t>ноября</t>
  </si>
  <si>
    <t>декабря</t>
  </si>
  <si>
    <t>Карпеш</t>
  </si>
  <si>
    <t>Примечание</t>
  </si>
  <si>
    <t>ЦИКЛЫ</t>
  </si>
  <si>
    <t>Ведомость контрольных занятий</t>
  </si>
  <si>
    <t>Подписывает</t>
  </si>
  <si>
    <t>супер-заголовок</t>
  </si>
  <si>
    <t>Суперзаголовок</t>
  </si>
  <si>
    <t>1 ЦИКЛ РАДИОСВЯЗИ
(засекреченной радио и спутниковой связи)</t>
  </si>
  <si>
    <t>3 ЦИКЛ СРЕДСТВ СВЯЗИ
(станционно-эксплуатационной службы)</t>
  </si>
  <si>
    <t>Офицеры</t>
  </si>
  <si>
    <t>Прапорщики</t>
  </si>
  <si>
    <t>Циклы</t>
  </si>
  <si>
    <t>УРС</t>
  </si>
  <si>
    <t>1 бат</t>
  </si>
  <si>
    <t>2 бат</t>
  </si>
  <si>
    <t>3 бат</t>
  </si>
  <si>
    <t>Ковалев</t>
  </si>
  <si>
    <t>Батищев</t>
  </si>
  <si>
    <t>Скачков</t>
  </si>
  <si>
    <t>Воронин</t>
  </si>
  <si>
    <t>загол</t>
  </si>
  <si>
    <t>офицеров управления</t>
  </si>
  <si>
    <t>Минко</t>
  </si>
  <si>
    <t>Минко А.В.</t>
  </si>
  <si>
    <t>Гавришов</t>
  </si>
  <si>
    <t>Бекетов</t>
  </si>
  <si>
    <t>Посохин</t>
  </si>
  <si>
    <t>Блажных</t>
  </si>
  <si>
    <t>Еременко</t>
  </si>
  <si>
    <t>Зятинин</t>
  </si>
  <si>
    <t>Деркач</t>
  </si>
  <si>
    <t>Дейникин</t>
  </si>
  <si>
    <t>Костин</t>
  </si>
  <si>
    <t>Лысенко</t>
  </si>
  <si>
    <t>Малышко</t>
  </si>
  <si>
    <t>Палий</t>
  </si>
  <si>
    <t>Ревин</t>
  </si>
  <si>
    <t>Рожковский</t>
  </si>
  <si>
    <t>Доманский</t>
  </si>
  <si>
    <t>Ефимов</t>
  </si>
  <si>
    <t xml:space="preserve">Валерий </t>
  </si>
  <si>
    <t>Костюк</t>
  </si>
  <si>
    <t>Фомин</t>
  </si>
  <si>
    <t>Шимон</t>
  </si>
  <si>
    <t>рсв</t>
  </si>
  <si>
    <t>Попова</t>
  </si>
  <si>
    <t xml:space="preserve">Наталия </t>
  </si>
  <si>
    <t>Полевщиков</t>
  </si>
  <si>
    <t>14р</t>
  </si>
  <si>
    <t>24р</t>
  </si>
  <si>
    <t>34р</t>
  </si>
  <si>
    <t>ПКБРЛС</t>
  </si>
  <si>
    <t>Лотник В.Е.</t>
  </si>
  <si>
    <t>Гавришов Е.Н.</t>
  </si>
  <si>
    <t>Бекетов М.М.</t>
  </si>
  <si>
    <t>Посохин С.Н.</t>
  </si>
  <si>
    <t>Павлов А.А.</t>
  </si>
  <si>
    <t>Еременко Е.А.</t>
  </si>
  <si>
    <t>Зятинин А.А.</t>
  </si>
  <si>
    <t>Дейникин С.А.</t>
  </si>
  <si>
    <t>Костин И.И.</t>
  </si>
  <si>
    <t>Лысенко А.В.</t>
  </si>
  <si>
    <t>Палий А.И.</t>
  </si>
  <si>
    <t>Ревин С.С.</t>
  </si>
  <si>
    <t>Рожковский А.Ю.</t>
  </si>
  <si>
    <t>Доманский Ю.В.</t>
  </si>
  <si>
    <t>Ефимов Е.О.</t>
  </si>
  <si>
    <t>Костюк А.П.</t>
  </si>
  <si>
    <t>Смирнов Е.И.</t>
  </si>
  <si>
    <t>Фомин П.С.</t>
  </si>
  <si>
    <t>Шимон Н.А.</t>
  </si>
  <si>
    <t>Карпеш В.И.</t>
  </si>
  <si>
    <t>офицеров
управления</t>
  </si>
  <si>
    <t>Полевщиков И.Ю.</t>
  </si>
  <si>
    <t>30616-23</t>
  </si>
  <si>
    <t>Войсковая часть
30616-23</t>
  </si>
  <si>
    <t>Блажных Ант.А.</t>
  </si>
  <si>
    <t>Блажных Ал.А.</t>
  </si>
  <si>
    <t>Скачков И.И.</t>
  </si>
  <si>
    <t>Виноградов В.Ю.</t>
  </si>
  <si>
    <t>Батищев А.В.</t>
  </si>
  <si>
    <t>Ковалев И.С.</t>
  </si>
  <si>
    <t>офицеров и сержантов 1 батальона</t>
  </si>
  <si>
    <t xml:space="preserve">
      Общий расход боеприпасов:
____ мм патронов  ________   шт.
____ мм патронов  _________ шт.
</t>
  </si>
  <si>
    <t>Проверяющий</t>
  </si>
  <si>
    <t>Дата сдачи: «___» января 2013 год</t>
  </si>
  <si>
    <t>« __ »_____________ 2013 год</t>
  </si>
  <si>
    <t>сп</t>
  </si>
  <si>
    <t>тп</t>
  </si>
  <si>
    <t>фп</t>
  </si>
  <si>
    <t>рхбз</t>
  </si>
  <si>
    <t>мп</t>
  </si>
  <si>
    <t>стр</t>
  </si>
  <si>
    <t>ову</t>
  </si>
  <si>
    <t>Поварова</t>
  </si>
  <si>
    <t>оф</t>
  </si>
  <si>
    <t>сер</t>
  </si>
  <si>
    <t>ср балл</t>
  </si>
  <si>
    <t>СПНУО</t>
  </si>
  <si>
    <t>Ланцев Д.А.</t>
  </si>
  <si>
    <t>Савкуцанов С.Н.</t>
  </si>
  <si>
    <t>Шаталов М.Е.</t>
  </si>
  <si>
    <t>Попов Е.В.</t>
  </si>
  <si>
    <t>Деркач Д.А.</t>
  </si>
  <si>
    <t>Кучменко Д.В.</t>
  </si>
  <si>
    <t>УПРАВЛЕНИЕ В/Ч 74400</t>
  </si>
  <si>
    <t>Новолоака В.С.</t>
  </si>
  <si>
    <t>ВЕДОМОСТЬ
УЧЕТА РЕЗУЛЬТАТОВ ВЫПОЛНЕНИЯ
1 УПРАЖНЕНИЯ КОНТРОЛЬНЫХ СТРЕЛЬБ
днем  в/ч 74400</t>
  </si>
  <si>
    <t>ЗКР</t>
  </si>
  <si>
    <t>Науменко Д.А.</t>
  </si>
  <si>
    <t>Швец М. В.</t>
  </si>
  <si>
    <t>Федосеев А. Н.</t>
  </si>
  <si>
    <t>Чистикин Е. Г.</t>
  </si>
  <si>
    <t>Попов Е. В.</t>
  </si>
  <si>
    <t>Демченко С. И.</t>
  </si>
  <si>
    <t>Кочетков А. Ю.</t>
  </si>
  <si>
    <t>Момотов В. А.</t>
  </si>
  <si>
    <t>Минко А. В.</t>
  </si>
  <si>
    <t>Дружинин А. А.</t>
  </si>
  <si>
    <t>Баскаков Н. С.</t>
  </si>
  <si>
    <t>Третьяков В. Н.</t>
  </si>
  <si>
    <t>Шевченко А. В.</t>
  </si>
  <si>
    <t>Самаковский А. А.</t>
  </si>
  <si>
    <t>Спиридонов Ю. С.</t>
  </si>
  <si>
    <t>Перепелицин А. Н.</t>
  </si>
  <si>
    <t>Снесарев Е. А.</t>
  </si>
  <si>
    <t>Рыбаков Д. Ю.</t>
  </si>
  <si>
    <t>Дата сдачи: «___» октября 2013 год</t>
  </si>
  <si>
    <t>Проверяющий: п-к ____________И. Полевщиков</t>
  </si>
  <si>
    <t>Лобас И.В.</t>
  </si>
  <si>
    <t>Стабровский Р.А.</t>
  </si>
  <si>
    <t>Палий А.А.</t>
  </si>
  <si>
    <t>Смирнова Е.А.</t>
  </si>
  <si>
    <t>Емельянович А.С.</t>
  </si>
  <si>
    <t>Лабуткин Я.В.</t>
  </si>
  <si>
    <t>Войсковая часть
74400</t>
  </si>
  <si>
    <t>роспись в ознакомлении</t>
  </si>
  <si>
    <t>1ц</t>
  </si>
  <si>
    <t>2ц</t>
  </si>
  <si>
    <t>3ц</t>
  </si>
  <si>
    <t>4ц</t>
  </si>
  <si>
    <t>5ц</t>
  </si>
  <si>
    <t>6ц</t>
  </si>
  <si>
    <t>Сумма:</t>
  </si>
  <si>
    <t>Балл:</t>
  </si>
  <si>
    <t>общ</t>
  </si>
  <si>
    <t>офицеров 1 батальона</t>
  </si>
  <si>
    <t>офицеров 2 батальона</t>
  </si>
  <si>
    <t>офицеров 3 батальона</t>
  </si>
  <si>
    <t>офицеров БОУП</t>
  </si>
  <si>
    <t>офицеров УРС</t>
  </si>
  <si>
    <t>офицеров циклов</t>
  </si>
  <si>
    <t>ЗАМЕСТИТЕЛЬ КОМАНДИРА ВОЙСКОВОЙ ЧАСТИ 74400 - 
НАЧАЛЬНИК УЧЕБНОГО ОТДЕЛЕНИЯ</t>
  </si>
  <si>
    <t>А.Федосеев</t>
  </si>
  <si>
    <t>Шахмин О.В.</t>
  </si>
  <si>
    <t>Федосеев Д. Н.</t>
  </si>
  <si>
    <t>Список военнослужащих оцененных за март  на "неудовлетворительно" и "удовлетворительно"</t>
  </si>
  <si>
    <t>А. Федосеев</t>
  </si>
  <si>
    <t>пусто</t>
  </si>
  <si>
    <t>Солдаты управления 1 батальона</t>
  </si>
  <si>
    <t>Сотлады 11 роты</t>
  </si>
  <si>
    <t>Солдаты 12 роты</t>
  </si>
  <si>
    <t>Солдаты управления 2 батальона</t>
  </si>
  <si>
    <t>Солдаты 21 роты</t>
  </si>
  <si>
    <t>Солдаты 22 роты</t>
  </si>
  <si>
    <t>Солдаты управления 3 батальона</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</si>
</sst>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d/mm/yy;@"/>
    <numFmt numFmtId="166" formatCode="0.0%"/>
  </numFmts>
  <fonts count="68">
    <font>
      <sz val="10"/>
      <name val="Arial Cyr"/>
      <charset val="204"/>
    </font>
    <font>
      <sz val="11"/>
      <color theme="1"/>
      <name val="Calibri"/>
      <family val="2"/>
      <charset val="204"/>
      <scheme val="minor"/>
    </font>
    <font>
      <sz val="11"/>
      <color theme="1"/>
      <name val="Calibri"/>
      <family val="2"/>
      <charset val="204"/>
      <scheme val="minor"/>
    </font>
    <font>
      <sz val="10"/>
      <name val="Arial Cyr"/>
      <charset val="204"/>
    </font>
    <font>
      <sz val="8"/>
      <name val="Arial Cyr"/>
      <family val="2"/>
      <charset val="204"/>
    </font>
    <font>
      <b/>
      <sz val="10"/>
      <name val="Arial"/>
      <family val="2"/>
      <charset val="204"/>
    </font>
    <font>
      <sz val="10"/>
      <name val="Arial Narrow"/>
      <family val="2"/>
    </font>
    <font>
      <sz val="10"/>
      <name val="Arial Cyr"/>
      <family val="2"/>
      <charset val="204"/>
    </font>
    <font>
      <b/>
      <i/>
      <sz val="10"/>
      <name val="Arial Narrow"/>
      <family val="2"/>
    </font>
    <font>
      <sz val="8"/>
      <name val="Abadi MT Condensed Light"/>
      <family val="2"/>
    </font>
    <font>
      <b/>
      <sz val="8"/>
      <color indexed="81"/>
      <name val="Tahoma"/>
      <family val="2"/>
      <charset val="204"/>
    </font>
    <font>
      <b/>
      <sz val="10"/>
      <name val="Arial Cyr"/>
      <charset val="204"/>
    </font>
    <font>
      <b/>
      <sz val="11"/>
      <name val="Arial Cyr"/>
      <charset val="204"/>
    </font>
    <font>
      <b/>
      <sz val="12"/>
      <name val="Arial Cyr"/>
      <charset val="204"/>
    </font>
    <font>
      <b/>
      <i/>
      <sz val="14"/>
      <name val="Arial Cyr"/>
      <charset val="204"/>
    </font>
    <font>
      <b/>
      <sz val="10"/>
      <color indexed="10"/>
      <name val="Arial Cyr"/>
      <charset val="204"/>
    </font>
    <font>
      <b/>
      <sz val="10"/>
      <color indexed="12"/>
      <name val="Arial Cyr"/>
      <charset val="204"/>
    </font>
    <font>
      <sz val="12"/>
      <name val="Arial Cyr"/>
      <charset val="204"/>
    </font>
    <font>
      <sz val="8"/>
      <name val="Arial Cyr"/>
      <charset val="204"/>
    </font>
    <font>
      <sz val="8"/>
      <color indexed="81"/>
      <name val="Tahoma"/>
      <family val="2"/>
      <charset val="204"/>
    </font>
    <font>
      <sz val="10"/>
      <name val="Arial"/>
      <family val="2"/>
      <charset val="204"/>
    </font>
    <font>
      <sz val="8"/>
      <name val="Arial"/>
      <family val="2"/>
      <charset val="204"/>
    </font>
    <font>
      <b/>
      <sz val="8"/>
      <name val="Arial"/>
      <family val="2"/>
      <charset val="204"/>
    </font>
    <font>
      <sz val="14"/>
      <name val="Arial Cyr"/>
      <charset val="204"/>
    </font>
    <font>
      <sz val="12"/>
      <color indexed="8"/>
      <name val="Arial"/>
      <family val="2"/>
      <charset val="204"/>
    </font>
    <font>
      <b/>
      <sz val="16"/>
      <color indexed="8"/>
      <name val="Arial"/>
      <family val="2"/>
      <charset val="204"/>
    </font>
    <font>
      <sz val="8"/>
      <color indexed="8"/>
      <name val="Arial"/>
      <family val="2"/>
      <charset val="204"/>
    </font>
    <font>
      <sz val="10"/>
      <color indexed="8"/>
      <name val="Arial"/>
      <family val="2"/>
      <charset val="204"/>
    </font>
    <font>
      <sz val="8"/>
      <name val="Arial"/>
      <family val="2"/>
    </font>
    <font>
      <sz val="7"/>
      <name val="Arial"/>
      <family val="2"/>
    </font>
    <font>
      <b/>
      <sz val="14"/>
      <color indexed="8"/>
      <name val="Arial"/>
      <family val="2"/>
      <charset val="204"/>
    </font>
    <font>
      <sz val="10"/>
      <name val="Arial Cyr"/>
      <charset val="204"/>
    </font>
    <font>
      <sz val="8"/>
      <name val="Arial"/>
      <family val="2"/>
      <charset val="204"/>
    </font>
    <font>
      <b/>
      <sz val="10"/>
      <color indexed="9"/>
      <name val="Arial Cyr"/>
      <charset val="204"/>
    </font>
    <font>
      <b/>
      <sz val="22"/>
      <color indexed="8"/>
      <name val="Arial"/>
      <family val="2"/>
      <charset val="204"/>
    </font>
    <font>
      <sz val="18"/>
      <color indexed="8"/>
      <name val="Arial"/>
      <family val="2"/>
      <charset val="204"/>
    </font>
    <font>
      <sz val="14"/>
      <name val="Times New Roman"/>
      <family val="1"/>
      <charset val="204"/>
    </font>
    <font>
      <sz val="10"/>
      <name val="Times New Roman"/>
      <family val="1"/>
      <charset val="204"/>
    </font>
    <font>
      <sz val="14"/>
      <color indexed="8"/>
      <name val="Times New Roman"/>
      <family val="1"/>
      <charset val="204"/>
    </font>
    <font>
      <b/>
      <sz val="14"/>
      <name val="Times New Roman"/>
      <family val="1"/>
      <charset val="204"/>
    </font>
    <font>
      <sz val="10"/>
      <name val="Arial"/>
      <family val="2"/>
    </font>
    <font>
      <sz val="10"/>
      <name val="Calibri"/>
      <family val="2"/>
      <charset val="204"/>
      <scheme val="minor"/>
    </font>
    <font>
      <sz val="8"/>
      <name val="Calibri"/>
      <family val="2"/>
      <charset val="204"/>
      <scheme val="minor"/>
    </font>
    <font>
      <sz val="7"/>
      <name val="Calibri"/>
      <family val="2"/>
      <charset val="204"/>
      <scheme val="minor"/>
    </font>
    <font>
      <b/>
      <sz val="22"/>
      <color theme="5" tint="-0.249977111117893"/>
      <name val="Arial Cyr"/>
      <charset val="204"/>
    </font>
    <font>
      <b/>
      <sz val="12"/>
      <color theme="0" tint="-0.34998626667073579"/>
      <name val="Arial Cyr"/>
      <charset val="204"/>
    </font>
    <font>
      <b/>
      <sz val="12"/>
      <name val="Calibri"/>
      <family val="2"/>
      <charset val="204"/>
      <scheme val="minor"/>
    </font>
    <font>
      <b/>
      <sz val="10"/>
      <color theme="0"/>
      <name val="Arial Cyr"/>
      <charset val="204"/>
    </font>
    <font>
      <b/>
      <sz val="20"/>
      <color theme="5"/>
      <name val="Arial Cyr"/>
      <charset val="204"/>
    </font>
    <font>
      <sz val="12"/>
      <color theme="5"/>
      <name val="Arial Cyr"/>
      <charset val="204"/>
    </font>
    <font>
      <b/>
      <sz val="10"/>
      <color theme="5"/>
      <name val="Arial Cyr"/>
      <charset val="204"/>
    </font>
    <font>
      <sz val="10"/>
      <color theme="1"/>
      <name val="Arial Cyr"/>
      <charset val="204"/>
    </font>
    <font>
      <b/>
      <sz val="10"/>
      <color theme="1"/>
      <name val="Arial Cyr"/>
      <charset val="204"/>
    </font>
    <font>
      <b/>
      <sz val="14"/>
      <name val="Arial"/>
      <family val="2"/>
      <charset val="204"/>
    </font>
    <font>
      <b/>
      <sz val="18"/>
      <name val="Monotype Corsiva"/>
      <family val="4"/>
      <charset val="204"/>
    </font>
    <font>
      <sz val="10"/>
      <name val="Calibri"/>
      <family val="2"/>
      <charset val="204"/>
    </font>
    <font>
      <sz val="9"/>
      <name val="Arial"/>
      <family val="2"/>
      <charset val="204"/>
    </font>
    <font>
      <b/>
      <sz val="12"/>
      <name val="Arial"/>
      <family val="2"/>
      <charset val="204"/>
    </font>
    <font>
      <sz val="12"/>
      <name val="Arial"/>
      <family val="2"/>
      <charset val="204"/>
    </font>
    <font>
      <b/>
      <sz val="12"/>
      <color theme="1"/>
      <name val="Arial Cyr"/>
      <charset val="204"/>
    </font>
    <font>
      <b/>
      <sz val="14"/>
      <name val="Arial Cyr"/>
      <charset val="204"/>
    </font>
    <font>
      <sz val="17"/>
      <name val="Lazy Crazy"/>
      <family val="1"/>
      <charset val="204"/>
    </font>
    <font>
      <b/>
      <sz val="22"/>
      <name val="Arial Cyr"/>
      <charset val="204"/>
    </font>
    <font>
      <b/>
      <sz val="20"/>
      <name val="Arial Cyr"/>
      <charset val="204"/>
    </font>
    <font>
      <sz val="10"/>
      <color theme="5"/>
      <name val="Arial Cyr"/>
      <charset val="204"/>
    </font>
    <font>
      <sz val="10"/>
      <color indexed="12"/>
      <name val="Arial Cyr"/>
      <charset val="204"/>
    </font>
    <font>
      <sz val="10"/>
      <color theme="1"/>
      <name val="Calibri"/>
      <family val="2"/>
      <charset val="204"/>
      <scheme val="minor"/>
    </font>
    <font>
      <b/>
      <sz val="18"/>
      <color theme="5" tint="-0.249977111117893"/>
      <name val="Arial Cyr"/>
      <charset val="204"/>
    </font>
  </fonts>
  <fills count="32">
    <fill>
      <patternFill patternType="none"/>
    </fill>
    <fill>
      <patternFill patternType="gray125"/>
    </fill>
    <fill>
      <patternFill patternType="solid">
        <fgColor indexed="44"/>
        <bgColor indexed="64"/>
      </patternFill>
    </fill>
    <fill>
      <patternFill patternType="solid">
        <fgColor indexed="46"/>
        <bgColor indexed="64"/>
      </patternFill>
    </fill>
    <fill>
      <patternFill patternType="solid">
        <fgColor indexed="47"/>
        <bgColor indexed="64"/>
      </patternFill>
    </fill>
    <fill>
      <patternFill patternType="solid">
        <fgColor indexed="61"/>
        <bgColor indexed="64"/>
      </patternFill>
    </fill>
    <fill>
      <patternFill patternType="solid">
        <fgColor indexed="11"/>
        <bgColor indexed="64"/>
      </patternFill>
    </fill>
    <fill>
      <patternFill patternType="solid">
        <fgColor indexed="40"/>
        <bgColor indexed="64"/>
      </patternFill>
    </fill>
    <fill>
      <patternFill patternType="solid">
        <fgColor indexed="13"/>
        <bgColor indexed="64"/>
      </patternFill>
    </fill>
    <fill>
      <patternFill patternType="solid">
        <fgColor indexed="19"/>
        <bgColor indexed="64"/>
      </patternFill>
    </fill>
    <fill>
      <patternFill patternType="solid">
        <fgColor indexed="22"/>
        <bgColor indexed="64"/>
      </patternFill>
    </fill>
    <fill>
      <patternFill patternType="solid">
        <fgColor indexed="41"/>
        <bgColor indexed="64"/>
      </patternFill>
    </fill>
    <fill>
      <patternFill patternType="solid">
        <fgColor indexed="42"/>
        <bgColor indexed="64"/>
      </patternFill>
    </fill>
    <fill>
      <patternFill patternType="solid">
        <fgColor indexed="51"/>
        <bgColor indexed="64"/>
      </patternFill>
    </fill>
    <fill>
      <patternFill patternType="solid">
        <fgColor indexed="10"/>
        <bgColor indexed="64"/>
      </patternFill>
    </fill>
    <fill>
      <patternFill patternType="solid">
        <fgColor theme="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FFCC"/>
        <bgColor indexed="64"/>
      </patternFill>
    </fill>
    <fill>
      <patternFill patternType="solid">
        <fgColor theme="5"/>
        <bgColor indexed="64"/>
      </patternFill>
    </fill>
    <fill>
      <patternFill patternType="solid">
        <fgColor theme="0" tint="-4.9989318521683403E-2"/>
        <bgColor indexed="64"/>
      </patternFill>
    </fill>
    <fill>
      <patternFill patternType="solid">
        <fgColor theme="9"/>
        <bgColor indexed="64"/>
      </patternFill>
    </fill>
    <fill>
      <patternFill patternType="solid">
        <fgColor rgb="FFFFFF99"/>
        <bgColor indexed="64"/>
      </patternFill>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rgb="FFFF0000"/>
        <bgColor indexed="64"/>
      </patternFill>
    </fill>
    <fill>
      <patternFill patternType="solid">
        <fgColor rgb="FFF2F2F2"/>
        <bgColor indexed="64"/>
      </patternFill>
    </fill>
  </fills>
  <borders count="127">
    <border>
      <left/>
      <right/>
      <top/>
      <bottom/>
      <diagonal/>
    </border>
    <border>
      <left style="thin">
        <color indexed="64"/>
      </left>
      <right style="thin">
        <color indexed="64"/>
      </right>
      <top style="hair">
        <color indexed="64"/>
      </top>
      <bottom style="hair">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hair">
        <color indexed="64"/>
      </top>
      <bottom style="hair">
        <color indexed="64"/>
      </bottom>
      <diagonal/>
    </border>
    <border>
      <left style="thin">
        <color indexed="64"/>
      </left>
      <right/>
      <top style="double">
        <color indexed="64"/>
      </top>
      <bottom style="thin">
        <color indexed="64"/>
      </bottom>
      <diagonal/>
    </border>
    <border>
      <left style="thin">
        <color indexed="64"/>
      </left>
      <right/>
      <top style="thin">
        <color indexed="64"/>
      </top>
      <bottom style="hair">
        <color indexed="64"/>
      </bottom>
      <diagonal/>
    </border>
    <border>
      <left style="double">
        <color indexed="64"/>
      </left>
      <right style="double">
        <color indexed="64"/>
      </right>
      <top style="double">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hair">
        <color indexed="64"/>
      </bottom>
      <diagonal/>
    </border>
    <border>
      <left style="thin">
        <color indexed="64"/>
      </left>
      <right style="medium">
        <color indexed="64"/>
      </right>
      <top style="thin">
        <color indexed="64"/>
      </top>
      <bottom/>
      <diagonal/>
    </border>
    <border>
      <left style="medium">
        <color indexed="23"/>
      </left>
      <right style="medium">
        <color indexed="23"/>
      </right>
      <top style="medium">
        <color indexed="23"/>
      </top>
      <bottom style="medium">
        <color indexed="23"/>
      </bottom>
      <diagonal/>
    </border>
    <border>
      <left/>
      <right style="thin">
        <color indexed="64"/>
      </right>
      <top/>
      <bottom/>
      <diagonal/>
    </border>
    <border>
      <left style="thin">
        <color indexed="64"/>
      </left>
      <right/>
      <top style="medium">
        <color indexed="64"/>
      </top>
      <bottom style="hair">
        <color indexed="64"/>
      </bottom>
      <diagonal/>
    </border>
    <border>
      <left/>
      <right style="double">
        <color indexed="64"/>
      </right>
      <top style="double">
        <color indexed="64"/>
      </top>
      <bottom style="thin">
        <color indexed="64"/>
      </bottom>
      <diagonal/>
    </border>
    <border>
      <left style="medium">
        <color indexed="23"/>
      </left>
      <right style="medium">
        <color indexed="23"/>
      </right>
      <top style="medium">
        <color indexed="23"/>
      </top>
      <bottom/>
      <diagonal/>
    </border>
    <border>
      <left style="medium">
        <color indexed="23"/>
      </left>
      <right/>
      <top style="medium">
        <color indexed="23"/>
      </top>
      <bottom style="medium">
        <color indexed="23"/>
      </bottom>
      <diagonal/>
    </border>
    <border>
      <left/>
      <right/>
      <top style="medium">
        <color indexed="23"/>
      </top>
      <bottom style="medium">
        <color indexed="23"/>
      </bottom>
      <diagonal/>
    </border>
    <border>
      <left/>
      <right style="medium">
        <color indexed="23"/>
      </right>
      <top style="medium">
        <color indexed="23"/>
      </top>
      <bottom style="medium">
        <color indexed="23"/>
      </bottom>
      <diagonal/>
    </border>
    <border>
      <left/>
      <right/>
      <top/>
      <bottom style="thin">
        <color indexed="64"/>
      </bottom>
      <diagonal/>
    </border>
    <border>
      <left style="thin">
        <color indexed="64"/>
      </left>
      <right/>
      <top/>
      <bottom/>
      <diagonal/>
    </border>
    <border>
      <left/>
      <right/>
      <top style="thin">
        <color indexed="64"/>
      </top>
      <bottom/>
      <diagonal/>
    </border>
    <border>
      <left/>
      <right style="thin">
        <color indexed="64"/>
      </right>
      <top style="double">
        <color indexed="64"/>
      </top>
      <bottom style="thin">
        <color indexed="64"/>
      </bottom>
      <diagonal/>
    </border>
    <border>
      <left/>
      <right style="thin">
        <color indexed="64"/>
      </right>
      <top style="dotted">
        <color indexed="64"/>
      </top>
      <bottom style="dotted">
        <color indexed="64"/>
      </bottom>
      <diagonal/>
    </border>
    <border>
      <left style="medium">
        <color indexed="64"/>
      </left>
      <right style="hair">
        <color theme="0" tint="-0.499984740745262"/>
      </right>
      <top style="thin">
        <color auto="1"/>
      </top>
      <bottom style="thin">
        <color theme="0" tint="-0.499984740745262"/>
      </bottom>
      <diagonal/>
    </border>
    <border>
      <left style="hair">
        <color theme="0" tint="-0.499984740745262"/>
      </left>
      <right style="hair">
        <color theme="0" tint="-0.499984740745262"/>
      </right>
      <top style="thin">
        <color auto="1"/>
      </top>
      <bottom style="thin">
        <color theme="0" tint="-0.499984740745262"/>
      </bottom>
      <diagonal/>
    </border>
    <border>
      <left style="hair">
        <color theme="0" tint="-0.499984740745262"/>
      </left>
      <right style="medium">
        <color indexed="64"/>
      </right>
      <top style="thin">
        <color auto="1"/>
      </top>
      <bottom style="thin">
        <color theme="0" tint="-0.499984740745262"/>
      </bottom>
      <diagonal/>
    </border>
    <border>
      <left style="medium">
        <color indexed="64"/>
      </left>
      <right style="hair">
        <color theme="0" tint="-0.499984740745262"/>
      </right>
      <top style="thin">
        <color theme="0" tint="-0.499984740745262"/>
      </top>
      <bottom style="thin">
        <color auto="1"/>
      </bottom>
      <diagonal/>
    </border>
    <border>
      <left style="hair">
        <color theme="0" tint="-0.499984740745262"/>
      </left>
      <right style="hair">
        <color theme="0" tint="-0.499984740745262"/>
      </right>
      <top style="thin">
        <color theme="0" tint="-0.499984740745262"/>
      </top>
      <bottom style="thin">
        <color auto="1"/>
      </bottom>
      <diagonal/>
    </border>
    <border>
      <left style="hair">
        <color theme="0" tint="-0.499984740745262"/>
      </left>
      <right style="medium">
        <color indexed="64"/>
      </right>
      <top style="thin">
        <color theme="0" tint="-0.499984740745262"/>
      </top>
      <bottom style="thin">
        <color auto="1"/>
      </bottom>
      <diagonal/>
    </border>
    <border>
      <left style="medium">
        <color indexed="64"/>
      </left>
      <right style="hair">
        <color theme="0" tint="-0.499984740745262"/>
      </right>
      <top style="thin">
        <color theme="0" tint="-0.499984740745262"/>
      </top>
      <bottom style="medium">
        <color indexed="64"/>
      </bottom>
      <diagonal/>
    </border>
    <border>
      <left style="hair">
        <color theme="0" tint="-0.499984740745262"/>
      </left>
      <right style="hair">
        <color theme="0" tint="-0.499984740745262"/>
      </right>
      <top style="thin">
        <color theme="0" tint="-0.499984740745262"/>
      </top>
      <bottom style="medium">
        <color indexed="64"/>
      </bottom>
      <diagonal/>
    </border>
    <border>
      <left style="hair">
        <color theme="0" tint="-0.499984740745262"/>
      </left>
      <right style="medium">
        <color indexed="64"/>
      </right>
      <top style="thin">
        <color theme="0" tint="-0.499984740745262"/>
      </top>
      <bottom style="medium">
        <color indexed="64"/>
      </bottom>
      <diagonal/>
    </border>
    <border>
      <left style="thin">
        <color indexed="64"/>
      </left>
      <right style="hair">
        <color theme="0" tint="-0.499984740745262"/>
      </right>
      <top style="thin">
        <color auto="1"/>
      </top>
      <bottom style="thin">
        <color theme="0" tint="-0.499984740745262"/>
      </bottom>
      <diagonal/>
    </border>
    <border>
      <left style="thin">
        <color indexed="64"/>
      </left>
      <right style="hair">
        <color theme="0" tint="-0.499984740745262"/>
      </right>
      <top style="thin">
        <color theme="0" tint="-0.499984740745262"/>
      </top>
      <bottom style="thin">
        <color auto="1"/>
      </bottom>
      <diagonal/>
    </border>
    <border>
      <left style="double">
        <color auto="1"/>
      </left>
      <right style="double">
        <color auto="1"/>
      </right>
      <top style="thin">
        <color indexed="64"/>
      </top>
      <bottom style="hair">
        <color indexed="64"/>
      </bottom>
      <diagonal/>
    </border>
    <border>
      <left style="thin">
        <color indexed="64"/>
      </left>
      <right style="double">
        <color indexed="64"/>
      </right>
      <top style="hair">
        <color indexed="64"/>
      </top>
      <bottom style="double">
        <color indexed="64"/>
      </bottom>
      <diagonal/>
    </border>
    <border>
      <left style="double">
        <color auto="1"/>
      </left>
      <right style="double">
        <color auto="1"/>
      </right>
      <top style="hair">
        <color indexed="64"/>
      </top>
      <bottom style="double">
        <color indexed="64"/>
      </bottom>
      <diagonal/>
    </border>
    <border>
      <left/>
      <right style="thin">
        <color indexed="64"/>
      </right>
      <top style="hair">
        <color indexed="64"/>
      </top>
      <bottom style="double">
        <color indexed="64"/>
      </bottom>
      <diagonal/>
    </border>
    <border>
      <left/>
      <right style="thin">
        <color indexed="64"/>
      </right>
      <top style="medium">
        <color indexed="64"/>
      </top>
      <bottom style="hair">
        <color indexed="64"/>
      </bottom>
      <diagonal/>
    </border>
    <border>
      <left style="thin">
        <color indexed="64"/>
      </left>
      <right style="thin">
        <color indexed="64"/>
      </right>
      <top style="hair">
        <color indexed="64"/>
      </top>
      <bottom style="double">
        <color indexed="64"/>
      </bottom>
      <diagonal/>
    </border>
    <border>
      <left style="double">
        <color indexed="64"/>
      </left>
      <right style="double">
        <color indexed="64"/>
      </right>
      <top style="medium">
        <color indexed="64"/>
      </top>
      <bottom style="hair">
        <color indexed="64"/>
      </bottom>
      <diagonal/>
    </border>
    <border>
      <left style="double">
        <color indexed="64"/>
      </left>
      <right/>
      <top/>
      <bottom/>
      <diagonal/>
    </border>
    <border>
      <left style="double">
        <color indexed="64"/>
      </left>
      <right/>
      <top style="medium">
        <color indexed="64"/>
      </top>
      <bottom style="hair">
        <color indexed="64"/>
      </bottom>
      <diagonal/>
    </border>
    <border>
      <left/>
      <right style="double">
        <color indexed="64"/>
      </right>
      <top style="medium">
        <color indexed="64"/>
      </top>
      <bottom style="hair">
        <color indexed="64"/>
      </bottom>
      <diagonal/>
    </border>
    <border>
      <left style="double">
        <color indexed="64"/>
      </left>
      <right/>
      <top style="double">
        <color indexed="64"/>
      </top>
      <bottom style="thin">
        <color indexed="64"/>
      </bottom>
      <diagonal/>
    </border>
    <border>
      <left style="double">
        <color indexed="64"/>
      </left>
      <right/>
      <top style="thin">
        <color indexed="64"/>
      </top>
      <bottom style="hair">
        <color indexed="64"/>
      </bottom>
      <diagonal/>
    </border>
    <border>
      <left style="double">
        <color auto="1"/>
      </left>
      <right/>
      <top style="hair">
        <color indexed="64"/>
      </top>
      <bottom style="double">
        <color indexed="64"/>
      </bottom>
      <diagonal/>
    </border>
    <border>
      <left/>
      <right style="double">
        <color indexed="64"/>
      </right>
      <top style="thin">
        <color indexed="64"/>
      </top>
      <bottom style="hair">
        <color indexed="64"/>
      </bottom>
      <diagonal/>
    </border>
    <border>
      <left/>
      <right style="double">
        <color indexed="64"/>
      </right>
      <top style="hair">
        <color indexed="64"/>
      </top>
      <bottom style="double">
        <color indexed="64"/>
      </bottom>
      <diagonal/>
    </border>
    <border>
      <left style="thin">
        <color indexed="64"/>
      </left>
      <right style="medium">
        <color indexed="64"/>
      </right>
      <top/>
      <bottom/>
      <diagonal/>
    </border>
    <border>
      <left style="thin">
        <color indexed="64"/>
      </left>
      <right style="thin">
        <color indexed="64"/>
      </right>
      <top style="thin">
        <color indexed="64"/>
      </top>
      <bottom style="medium">
        <color indexed="64"/>
      </bottom>
      <diagonal/>
    </border>
    <border>
      <left style="hair">
        <color theme="0" tint="-0.499984740745262"/>
      </left>
      <right style="hair">
        <color theme="0" tint="-0.499984740745262"/>
      </right>
      <top style="thin">
        <color auto="1"/>
      </top>
      <bottom/>
      <diagonal/>
    </border>
    <border>
      <left style="hair">
        <color theme="0" tint="-0.499984740745262"/>
      </left>
      <right style="hair">
        <color theme="0" tint="-0.499984740745262"/>
      </right>
      <top/>
      <bottom style="thin">
        <color auto="1"/>
      </bottom>
      <diagonal/>
    </border>
    <border>
      <left style="hair">
        <color theme="0" tint="-0.499984740745262"/>
      </left>
      <right style="thin">
        <color indexed="64"/>
      </right>
      <top style="thin">
        <color auto="1"/>
      </top>
      <bottom/>
      <diagonal/>
    </border>
    <border>
      <left style="hair">
        <color theme="0" tint="-0.499984740745262"/>
      </left>
      <right style="thin">
        <color indexed="64"/>
      </right>
      <top/>
      <bottom style="thin">
        <color auto="1"/>
      </bottom>
      <diagonal/>
    </border>
    <border>
      <left style="medium">
        <color indexed="64"/>
      </left>
      <right/>
      <top style="thin">
        <color auto="1"/>
      </top>
      <bottom/>
      <diagonal/>
    </border>
    <border>
      <left/>
      <right/>
      <top style="thin">
        <color auto="1"/>
      </top>
      <bottom/>
      <diagonal/>
    </border>
    <border>
      <left/>
      <right style="medium">
        <color indexed="64"/>
      </right>
      <top style="thin">
        <color auto="1"/>
      </top>
      <bottom/>
      <diagonal/>
    </border>
    <border>
      <left style="medium">
        <color indexed="64"/>
      </left>
      <right/>
      <top/>
      <bottom style="thin">
        <color auto="1"/>
      </bottom>
      <diagonal/>
    </border>
    <border>
      <left/>
      <right style="medium">
        <color indexed="64"/>
      </right>
      <top/>
      <bottom style="thin">
        <color auto="1"/>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indexed="64"/>
      </left>
      <right style="double">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double">
        <color indexed="64"/>
      </left>
      <right style="double">
        <color indexed="64"/>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hair">
        <color indexed="64"/>
      </top>
      <bottom style="double">
        <color indexed="64"/>
      </bottom>
      <diagonal/>
    </border>
    <border>
      <left style="double">
        <color indexed="64"/>
      </left>
      <right style="double">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double">
        <color indexed="64"/>
      </right>
      <top style="medium">
        <color indexed="64"/>
      </top>
      <bottom/>
      <diagonal/>
    </border>
    <border>
      <left style="double">
        <color indexed="64"/>
      </left>
      <right style="double">
        <color indexed="64"/>
      </right>
      <top style="medium">
        <color indexed="64"/>
      </top>
      <bottom style="medium">
        <color indexed="64"/>
      </bottom>
      <diagonal/>
    </border>
    <border>
      <left/>
      <right/>
      <top style="double">
        <color indexed="64"/>
      </top>
      <bottom style="double">
        <color indexed="64"/>
      </bottom>
      <diagonal/>
    </border>
    <border>
      <left/>
      <right/>
      <top style="double">
        <color indexed="64"/>
      </top>
      <bottom/>
      <diagonal/>
    </border>
    <border>
      <left/>
      <right style="medium">
        <color indexed="64"/>
      </right>
      <top style="medium">
        <color indexed="64"/>
      </top>
      <bottom style="thin">
        <color indexed="64"/>
      </bottom>
      <diagonal/>
    </border>
  </borders>
  <cellStyleXfs count="7">
    <xf numFmtId="0" fontId="0" fillId="0" borderId="0"/>
    <xf numFmtId="0" fontId="20" fillId="0" borderId="0"/>
    <xf numFmtId="0" fontId="2" fillId="0" borderId="0"/>
    <xf numFmtId="9" fontId="3" fillId="0" borderId="0" applyFont="0" applyFill="0" applyBorder="0" applyAlignment="0" applyProtection="0"/>
    <xf numFmtId="0" fontId="1" fillId="0" borderId="0"/>
    <xf numFmtId="0" fontId="3" fillId="0" borderId="0"/>
    <xf numFmtId="9" fontId="3" fillId="0" borderId="0" applyFont="0" applyFill="0" applyBorder="0" applyAlignment="0" applyProtection="0"/>
  </cellStyleXfs>
  <cellXfs count="838">
    <xf numFmtId="0" fontId="0" fillId="0" borderId="0" xfId="0"/>
    <xf numFmtId="0" fontId="4" fillId="0" borderId="0" xfId="0" applyFont="1"/>
    <xf numFmtId="0" fontId="4" fillId="0" borderId="1" xfId="0" applyFont="1" applyBorder="1"/>
    <xf numFmtId="0" fontId="4" fillId="0" borderId="1" xfId="0" applyFont="1" applyBorder="1" applyAlignment="1">
      <alignment horizontal="center"/>
    </xf>
    <xf numFmtId="0" fontId="4" fillId="0" borderId="0" xfId="0" applyFont="1" applyBorder="1"/>
    <xf numFmtId="0" fontId="4" fillId="0" borderId="2" xfId="0" applyFont="1" applyBorder="1"/>
    <xf numFmtId="0" fontId="4" fillId="0" borderId="3" xfId="0" applyFont="1" applyBorder="1"/>
    <xf numFmtId="1" fontId="4" fillId="0" borderId="0" xfId="0" applyNumberFormat="1" applyFont="1" applyBorder="1"/>
    <xf numFmtId="164" fontId="4" fillId="0" borderId="0" xfId="0" applyNumberFormat="1" applyFont="1" applyBorder="1"/>
    <xf numFmtId="0" fontId="4" fillId="2" borderId="0" xfId="0" applyFont="1" applyFill="1"/>
    <xf numFmtId="1" fontId="4" fillId="2" borderId="0" xfId="0" applyNumberFormat="1" applyFont="1" applyFill="1" applyBorder="1"/>
    <xf numFmtId="164" fontId="4" fillId="2" borderId="0" xfId="0" applyNumberFormat="1" applyFont="1" applyFill="1" applyBorder="1"/>
    <xf numFmtId="0" fontId="4" fillId="2" borderId="0" xfId="0" applyFont="1" applyFill="1" applyBorder="1"/>
    <xf numFmtId="0" fontId="4" fillId="3" borderId="0" xfId="0" applyFont="1" applyFill="1"/>
    <xf numFmtId="1" fontId="4" fillId="3" borderId="0" xfId="0" applyNumberFormat="1" applyFont="1" applyFill="1" applyBorder="1"/>
    <xf numFmtId="164" fontId="4" fillId="3" borderId="0" xfId="0" applyNumberFormat="1" applyFont="1" applyFill="1" applyBorder="1"/>
    <xf numFmtId="0" fontId="4" fillId="3" borderId="0" xfId="0" applyFont="1" applyFill="1" applyBorder="1"/>
    <xf numFmtId="0" fontId="4" fillId="4" borderId="0" xfId="0" applyFont="1" applyFill="1"/>
    <xf numFmtId="1" fontId="4" fillId="4" borderId="0" xfId="0" applyNumberFormat="1" applyFont="1" applyFill="1" applyBorder="1"/>
    <xf numFmtId="164" fontId="4" fillId="4" borderId="0" xfId="0" applyNumberFormat="1" applyFont="1" applyFill="1" applyBorder="1"/>
    <xf numFmtId="0" fontId="4" fillId="4" borderId="0" xfId="0" applyFont="1" applyFill="1" applyBorder="1"/>
    <xf numFmtId="0" fontId="4" fillId="5" borderId="0" xfId="0" applyFont="1" applyFill="1"/>
    <xf numFmtId="1" fontId="4" fillId="5" borderId="0" xfId="0" applyNumberFormat="1" applyFont="1" applyFill="1" applyBorder="1"/>
    <xf numFmtId="164" fontId="4" fillId="5" borderId="0" xfId="0" applyNumberFormat="1" applyFont="1" applyFill="1" applyBorder="1"/>
    <xf numFmtId="0" fontId="4" fillId="5" borderId="0" xfId="0" applyFont="1" applyFill="1" applyBorder="1"/>
    <xf numFmtId="0" fontId="4" fillId="6" borderId="0" xfId="0" applyFont="1" applyFill="1"/>
    <xf numFmtId="1" fontId="4" fillId="6" borderId="0" xfId="0" applyNumberFormat="1" applyFont="1" applyFill="1" applyBorder="1"/>
    <xf numFmtId="164" fontId="4" fillId="6" borderId="0" xfId="0" applyNumberFormat="1" applyFont="1" applyFill="1" applyBorder="1"/>
    <xf numFmtId="0" fontId="4" fillId="6" borderId="0" xfId="0" applyFont="1" applyFill="1" applyBorder="1"/>
    <xf numFmtId="0" fontId="4" fillId="7" borderId="0" xfId="0" applyFont="1" applyFill="1"/>
    <xf numFmtId="1" fontId="4" fillId="7" borderId="0" xfId="0" applyNumberFormat="1" applyFont="1" applyFill="1" applyBorder="1"/>
    <xf numFmtId="164" fontId="4" fillId="7" borderId="0" xfId="0" applyNumberFormat="1" applyFont="1" applyFill="1" applyBorder="1"/>
    <xf numFmtId="0" fontId="4" fillId="7" borderId="0" xfId="0" applyFont="1" applyFill="1" applyBorder="1"/>
    <xf numFmtId="0" fontId="4" fillId="7" borderId="1" xfId="0" applyFont="1" applyFill="1" applyBorder="1" applyAlignment="1">
      <alignment horizontal="center"/>
    </xf>
    <xf numFmtId="1" fontId="4" fillId="8" borderId="4" xfId="0" applyNumberFormat="1" applyFont="1" applyFill="1" applyBorder="1" applyAlignment="1">
      <alignment horizontal="center"/>
    </xf>
    <xf numFmtId="164" fontId="4" fillId="8" borderId="5" xfId="0" applyNumberFormat="1" applyFont="1" applyFill="1" applyBorder="1" applyAlignment="1">
      <alignment horizontal="center"/>
    </xf>
    <xf numFmtId="0" fontId="4" fillId="8" borderId="6" xfId="0" applyFont="1" applyFill="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1" fontId="4" fillId="8" borderId="6" xfId="0" applyNumberFormat="1" applyFont="1" applyFill="1" applyBorder="1" applyAlignment="1">
      <alignment horizontal="center"/>
    </xf>
    <xf numFmtId="1" fontId="4" fillId="9" borderId="4" xfId="0" applyNumberFormat="1" applyFont="1" applyFill="1" applyBorder="1" applyAlignment="1">
      <alignment horizontal="center"/>
    </xf>
    <xf numFmtId="164" fontId="4" fillId="9" borderId="5" xfId="0" applyNumberFormat="1" applyFont="1" applyFill="1" applyBorder="1" applyAlignment="1">
      <alignment horizontal="center"/>
    </xf>
    <xf numFmtId="1" fontId="4" fillId="9" borderId="6" xfId="0" applyNumberFormat="1" applyFont="1" applyFill="1" applyBorder="1" applyAlignment="1">
      <alignment horizontal="center"/>
    </xf>
    <xf numFmtId="2" fontId="4" fillId="9" borderId="6" xfId="0" applyNumberFormat="1" applyFont="1" applyFill="1" applyBorder="1" applyAlignment="1">
      <alignment horizontal="center"/>
    </xf>
    <xf numFmtId="0" fontId="4" fillId="0" borderId="10" xfId="0" applyFont="1" applyBorder="1" applyAlignment="1">
      <alignment horizontal="center" vertical="center"/>
    </xf>
    <xf numFmtId="0" fontId="4" fillId="6" borderId="1" xfId="0" applyFont="1" applyFill="1" applyBorder="1" applyAlignment="1">
      <alignment horizontal="center"/>
    </xf>
    <xf numFmtId="0" fontId="4" fillId="2" borderId="1" xfId="0" applyFont="1" applyFill="1" applyBorder="1" applyAlignment="1">
      <alignment horizontal="center"/>
    </xf>
    <xf numFmtId="0" fontId="4" fillId="3" borderId="1" xfId="0" applyFont="1" applyFill="1" applyBorder="1" applyAlignment="1">
      <alignment horizontal="center"/>
    </xf>
    <xf numFmtId="0" fontId="4" fillId="4" borderId="1" xfId="0" applyFont="1" applyFill="1" applyBorder="1" applyAlignment="1">
      <alignment horizontal="center"/>
    </xf>
    <xf numFmtId="0" fontId="4" fillId="5" borderId="1" xfId="0" applyFont="1" applyFill="1" applyBorder="1" applyAlignment="1">
      <alignment horizontal="center"/>
    </xf>
    <xf numFmtId="0" fontId="4" fillId="0" borderId="11" xfId="0" applyFont="1" applyBorder="1"/>
    <xf numFmtId="0" fontId="4" fillId="8" borderId="11" xfId="0" applyFont="1" applyFill="1" applyBorder="1" applyAlignment="1">
      <alignment horizontal="center"/>
    </xf>
    <xf numFmtId="0" fontId="4" fillId="0" borderId="11" xfId="0" applyFont="1" applyBorder="1" applyAlignment="1">
      <alignment horizontal="center"/>
    </xf>
    <xf numFmtId="0" fontId="4" fillId="7" borderId="11" xfId="0" applyFont="1" applyFill="1" applyBorder="1" applyAlignment="1">
      <alignment horizontal="center"/>
    </xf>
    <xf numFmtId="0" fontId="4" fillId="6" borderId="11" xfId="0" applyFont="1" applyFill="1" applyBorder="1" applyAlignment="1">
      <alignment horizontal="center"/>
    </xf>
    <xf numFmtId="0" fontId="4" fillId="2" borderId="11" xfId="0" applyFont="1" applyFill="1" applyBorder="1" applyAlignment="1">
      <alignment horizontal="center"/>
    </xf>
    <xf numFmtId="0" fontId="4" fillId="3" borderId="11" xfId="0" applyFont="1" applyFill="1" applyBorder="1" applyAlignment="1">
      <alignment horizontal="center"/>
    </xf>
    <xf numFmtId="0" fontId="4" fillId="4" borderId="11" xfId="0" applyFont="1" applyFill="1" applyBorder="1" applyAlignment="1">
      <alignment horizontal="center"/>
    </xf>
    <xf numFmtId="0" fontId="4" fillId="5" borderId="11" xfId="0" applyFont="1" applyFill="1" applyBorder="1" applyAlignment="1">
      <alignment horizontal="center"/>
    </xf>
    <xf numFmtId="0" fontId="4" fillId="0" borderId="12" xfId="0" applyFont="1" applyBorder="1" applyAlignment="1">
      <alignment horizontal="center" vertical="center"/>
    </xf>
    <xf numFmtId="0" fontId="4" fillId="7" borderId="12" xfId="0" applyFont="1" applyFill="1" applyBorder="1" applyAlignment="1">
      <alignment horizontal="center" vertical="center"/>
    </xf>
    <xf numFmtId="0" fontId="4" fillId="6" borderId="12"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4" fillId="6" borderId="13"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3" xfId="0" applyFont="1" applyFill="1" applyBorder="1" applyAlignment="1">
      <alignment horizontal="center" vertical="center"/>
    </xf>
    <xf numFmtId="0" fontId="4" fillId="5" borderId="14" xfId="0" applyFont="1" applyFill="1" applyBorder="1" applyAlignment="1">
      <alignment horizontal="center" vertical="center"/>
    </xf>
    <xf numFmtId="0" fontId="4" fillId="0" borderId="0" xfId="0" applyFont="1" applyBorder="1" applyAlignment="1">
      <alignment horizontal="center"/>
    </xf>
    <xf numFmtId="0" fontId="4" fillId="8" borderId="0" xfId="0" applyFont="1" applyFill="1" applyBorder="1" applyAlignment="1">
      <alignment horizontal="center"/>
    </xf>
    <xf numFmtId="0" fontId="4" fillId="7" borderId="0" xfId="0" applyFont="1" applyFill="1" applyBorder="1" applyAlignment="1">
      <alignment horizontal="center"/>
    </xf>
    <xf numFmtId="0" fontId="4" fillId="6" borderId="0" xfId="0" applyFont="1" applyFill="1" applyBorder="1" applyAlignment="1">
      <alignment horizontal="center"/>
    </xf>
    <xf numFmtId="0" fontId="4" fillId="2" borderId="0" xfId="0" applyFont="1" applyFill="1" applyBorder="1" applyAlignment="1">
      <alignment horizontal="center"/>
    </xf>
    <xf numFmtId="0" fontId="4" fillId="3" borderId="0" xfId="0" applyFont="1" applyFill="1" applyBorder="1" applyAlignment="1">
      <alignment horizontal="center"/>
    </xf>
    <xf numFmtId="0" fontId="4" fillId="4" borderId="0" xfId="0" applyFont="1" applyFill="1" applyBorder="1" applyAlignment="1">
      <alignment horizontal="center"/>
    </xf>
    <xf numFmtId="0" fontId="4" fillId="5" borderId="0" xfId="0" applyFont="1" applyFill="1" applyBorder="1" applyAlignment="1">
      <alignment horizontal="center"/>
    </xf>
    <xf numFmtId="0" fontId="4" fillId="0" borderId="0" xfId="0" applyNumberFormat="1" applyFont="1" applyBorder="1" applyAlignment="1">
      <alignment horizontal="right"/>
    </xf>
    <xf numFmtId="0" fontId="4" fillId="0" borderId="15" xfId="0" applyFont="1" applyBorder="1"/>
    <xf numFmtId="0" fontId="4" fillId="0" borderId="15" xfId="0" applyFont="1" applyBorder="1" applyAlignment="1">
      <alignment horizontal="center"/>
    </xf>
    <xf numFmtId="0" fontId="4" fillId="7" borderId="15" xfId="0" applyFont="1" applyFill="1" applyBorder="1" applyAlignment="1">
      <alignment horizontal="center"/>
    </xf>
    <xf numFmtId="0" fontId="4" fillId="6" borderId="15" xfId="0" applyFont="1" applyFill="1" applyBorder="1" applyAlignment="1">
      <alignment horizontal="center"/>
    </xf>
    <xf numFmtId="0" fontId="4" fillId="2" borderId="15" xfId="0" applyFont="1" applyFill="1" applyBorder="1" applyAlignment="1">
      <alignment horizontal="center"/>
    </xf>
    <xf numFmtId="0" fontId="4" fillId="3" borderId="15" xfId="0" applyFont="1" applyFill="1" applyBorder="1" applyAlignment="1">
      <alignment horizontal="center"/>
    </xf>
    <xf numFmtId="0" fontId="4" fillId="4" borderId="15" xfId="0" applyFont="1" applyFill="1" applyBorder="1" applyAlignment="1">
      <alignment horizontal="center"/>
    </xf>
    <xf numFmtId="0" fontId="4" fillId="5" borderId="15" xfId="0" applyFont="1" applyFill="1" applyBorder="1" applyAlignment="1">
      <alignment horizontal="center"/>
    </xf>
    <xf numFmtId="0" fontId="4" fillId="0" borderId="0" xfId="0" applyFont="1" applyFill="1" applyBorder="1" applyAlignment="1">
      <alignment horizontal="center"/>
    </xf>
    <xf numFmtId="0" fontId="4" fillId="0" borderId="11" xfId="0" applyFont="1" applyFill="1" applyBorder="1" applyAlignment="1">
      <alignment horizontal="center"/>
    </xf>
    <xf numFmtId="0" fontId="4" fillId="0" borderId="1" xfId="0" applyFont="1" applyFill="1" applyBorder="1" applyAlignment="1">
      <alignment horizontal="center"/>
    </xf>
    <xf numFmtId="0" fontId="4" fillId="0" borderId="15" xfId="0" applyFont="1" applyFill="1" applyBorder="1" applyAlignment="1">
      <alignment horizontal="center"/>
    </xf>
    <xf numFmtId="0" fontId="4" fillId="0" borderId="4" xfId="0" applyFont="1" applyFill="1" applyBorder="1" applyAlignment="1">
      <alignment horizontal="center"/>
    </xf>
    <xf numFmtId="1" fontId="4" fillId="0" borderId="4" xfId="0" applyNumberFormat="1" applyFont="1" applyFill="1" applyBorder="1" applyAlignment="1">
      <alignment horizontal="center"/>
    </xf>
    <xf numFmtId="164" fontId="4" fillId="0" borderId="5" xfId="0" applyNumberFormat="1" applyFont="1" applyFill="1" applyBorder="1" applyAlignment="1">
      <alignment horizontal="center"/>
    </xf>
    <xf numFmtId="0" fontId="4" fillId="0" borderId="6" xfId="0" applyFont="1" applyFill="1" applyBorder="1" applyAlignment="1">
      <alignment horizontal="center"/>
    </xf>
    <xf numFmtId="1" fontId="4" fillId="0" borderId="6" xfId="0" applyNumberFormat="1" applyFont="1" applyFill="1" applyBorder="1" applyAlignment="1">
      <alignment horizontal="center"/>
    </xf>
    <xf numFmtId="2" fontId="4" fillId="0" borderId="6" xfId="0" applyNumberFormat="1" applyFont="1" applyFill="1" applyBorder="1" applyAlignment="1">
      <alignment horizontal="center"/>
    </xf>
    <xf numFmtId="0" fontId="6" fillId="0" borderId="0" xfId="0" applyFont="1" applyFill="1" applyBorder="1"/>
    <xf numFmtId="0" fontId="6" fillId="0" borderId="0" xfId="0" applyFont="1" applyFill="1"/>
    <xf numFmtId="0" fontId="0" fillId="0" borderId="0" xfId="0" applyFill="1"/>
    <xf numFmtId="0" fontId="7" fillId="0" borderId="0" xfId="0" applyFont="1" applyFill="1"/>
    <xf numFmtId="49" fontId="4" fillId="0" borderId="11" xfId="0" applyNumberFormat="1" applyFont="1" applyBorder="1"/>
    <xf numFmtId="0" fontId="4" fillId="0" borderId="10" xfId="0" applyFont="1" applyFill="1" applyBorder="1" applyAlignment="1">
      <alignment horizontal="center"/>
    </xf>
    <xf numFmtId="0" fontId="4" fillId="0" borderId="10" xfId="0" applyFont="1" applyBorder="1" applyAlignment="1">
      <alignment horizontal="center"/>
    </xf>
    <xf numFmtId="49" fontId="4" fillId="0" borderId="10" xfId="0" applyNumberFormat="1" applyFont="1" applyBorder="1"/>
    <xf numFmtId="0" fontId="4" fillId="8" borderId="10" xfId="0" applyFont="1" applyFill="1" applyBorder="1" applyAlignment="1">
      <alignment horizontal="center"/>
    </xf>
    <xf numFmtId="0" fontId="0" fillId="0" borderId="0" xfId="0" applyFill="1" applyProtection="1">
      <protection locked="0"/>
    </xf>
    <xf numFmtId="0" fontId="0" fillId="0" borderId="0" xfId="0" applyProtection="1">
      <protection locked="0"/>
    </xf>
    <xf numFmtId="0" fontId="0" fillId="0" borderId="0" xfId="0" applyFill="1" applyBorder="1" applyProtection="1">
      <protection locked="0"/>
    </xf>
    <xf numFmtId="0" fontId="0" fillId="0" borderId="0" xfId="0" applyAlignment="1" applyProtection="1">
      <alignment horizontal="center"/>
      <protection locked="0"/>
    </xf>
    <xf numFmtId="0" fontId="0" fillId="0" borderId="0" xfId="0" applyFill="1" applyBorder="1" applyAlignment="1" applyProtection="1">
      <alignment horizontal="center"/>
      <protection locked="0"/>
    </xf>
    <xf numFmtId="0" fontId="14" fillId="10" borderId="9" xfId="0" applyFont="1" applyFill="1" applyBorder="1" applyAlignment="1" applyProtection="1">
      <alignment horizontal="center"/>
      <protection locked="0"/>
    </xf>
    <xf numFmtId="0" fontId="14" fillId="10" borderId="6" xfId="0" applyFont="1" applyFill="1" applyBorder="1" applyAlignment="1" applyProtection="1">
      <alignment horizontal="center"/>
      <protection locked="0"/>
    </xf>
    <xf numFmtId="0" fontId="14" fillId="10" borderId="25" xfId="0" applyFont="1" applyFill="1" applyBorder="1" applyAlignment="1" applyProtection="1">
      <alignment horizontal="center"/>
      <protection locked="0"/>
    </xf>
    <xf numFmtId="0" fontId="0" fillId="0" borderId="0" xfId="0" applyAlignment="1" applyProtection="1">
      <alignment horizontal="right" indent="1"/>
      <protection locked="0"/>
    </xf>
    <xf numFmtId="0" fontId="11" fillId="0" borderId="31" xfId="0" applyFont="1" applyFill="1" applyBorder="1" applyAlignment="1" applyProtection="1">
      <alignment horizontal="center" vertical="center"/>
    </xf>
    <xf numFmtId="0" fontId="11" fillId="0" borderId="32" xfId="0" applyFont="1" applyFill="1" applyBorder="1" applyAlignment="1" applyProtection="1">
      <alignment horizontal="center" vertical="center"/>
    </xf>
    <xf numFmtId="0" fontId="14" fillId="0" borderId="0" xfId="0" applyFont="1" applyFill="1" applyBorder="1" applyAlignment="1" applyProtection="1">
      <alignment horizontal="center"/>
      <protection locked="0"/>
    </xf>
    <xf numFmtId="0" fontId="15" fillId="10" borderId="16" xfId="0" applyNumberFormat="1" applyFont="1" applyFill="1" applyBorder="1" applyAlignment="1" applyProtection="1">
      <alignment horizontal="center"/>
      <protection locked="0"/>
    </xf>
    <xf numFmtId="0" fontId="15" fillId="10" borderId="30" xfId="0" applyNumberFormat="1" applyFont="1" applyFill="1" applyBorder="1" applyAlignment="1" applyProtection="1">
      <alignment horizontal="center"/>
      <protection locked="0"/>
    </xf>
    <xf numFmtId="0" fontId="0" fillId="0" borderId="0" xfId="0" applyAlignment="1">
      <alignment horizontal="center"/>
    </xf>
    <xf numFmtId="0" fontId="6" fillId="0" borderId="0" xfId="0" applyFont="1" applyFill="1" applyAlignment="1">
      <alignment horizontal="center"/>
    </xf>
    <xf numFmtId="0" fontId="0" fillId="0" borderId="0" xfId="0" applyAlignment="1" applyProtection="1">
      <alignment horizontal="right" indent="1"/>
    </xf>
    <xf numFmtId="0" fontId="0" fillId="0" borderId="0" xfId="0" applyAlignment="1" applyProtection="1">
      <alignment horizontal="center"/>
    </xf>
    <xf numFmtId="0" fontId="0" fillId="0" borderId="0" xfId="0" applyProtection="1"/>
    <xf numFmtId="0" fontId="0" fillId="0" borderId="0" xfId="0" applyFill="1" applyProtection="1"/>
    <xf numFmtId="0" fontId="0" fillId="0" borderId="0" xfId="0" applyFill="1" applyBorder="1" applyProtection="1"/>
    <xf numFmtId="2" fontId="6" fillId="0" borderId="0" xfId="0" applyNumberFormat="1" applyFont="1" applyFill="1" applyAlignment="1">
      <alignment horizontal="center"/>
    </xf>
    <xf numFmtId="0" fontId="28" fillId="0" borderId="43" xfId="0" applyFont="1" applyBorder="1" applyAlignment="1">
      <alignment horizontal="center" vertical="center" wrapText="1"/>
    </xf>
    <xf numFmtId="0" fontId="28" fillId="0" borderId="10" xfId="0" applyFont="1" applyBorder="1" applyAlignment="1">
      <alignment horizontal="center" vertical="center" wrapText="1"/>
    </xf>
    <xf numFmtId="0" fontId="23" fillId="0" borderId="0" xfId="0" applyFont="1"/>
    <xf numFmtId="0" fontId="31" fillId="0" borderId="0" xfId="0" applyFont="1"/>
    <xf numFmtId="0" fontId="18" fillId="0" borderId="0" xfId="0" applyFont="1" applyAlignment="1">
      <alignment horizontal="center"/>
    </xf>
    <xf numFmtId="0" fontId="27" fillId="0" borderId="10" xfId="0" applyFont="1" applyBorder="1" applyAlignment="1">
      <alignment horizontal="center" vertical="center"/>
    </xf>
    <xf numFmtId="0" fontId="26" fillId="0" borderId="10" xfId="0" applyFont="1" applyBorder="1" applyAlignment="1">
      <alignment horizontal="center" vertical="center"/>
    </xf>
    <xf numFmtId="0" fontId="0" fillId="0" borderId="10" xfId="0" applyBorder="1" applyAlignment="1">
      <alignment vertical="center"/>
    </xf>
    <xf numFmtId="0" fontId="0" fillId="0" borderId="0" xfId="0" applyAlignment="1">
      <alignment vertical="center"/>
    </xf>
    <xf numFmtId="0" fontId="18" fillId="0" borderId="0" xfId="0" applyFont="1" applyAlignment="1">
      <alignment horizontal="center" vertical="center"/>
    </xf>
    <xf numFmtId="0" fontId="27" fillId="0" borderId="10" xfId="0" applyFont="1" applyBorder="1" applyAlignment="1">
      <alignment horizontal="left" vertical="center" indent="1"/>
    </xf>
    <xf numFmtId="0" fontId="31" fillId="0" borderId="10" xfId="0" applyFont="1" applyBorder="1" applyAlignment="1">
      <alignment horizontal="left" vertical="center" indent="1"/>
    </xf>
    <xf numFmtId="0" fontId="31" fillId="0" borderId="0" xfId="0" applyFont="1" applyAlignment="1">
      <alignment horizontal="center"/>
    </xf>
    <xf numFmtId="0" fontId="26" fillId="0" borderId="10" xfId="0" applyFont="1" applyBorder="1" applyAlignment="1">
      <alignment horizontal="left" vertical="center"/>
    </xf>
    <xf numFmtId="0" fontId="0" fillId="0" borderId="10" xfId="0" applyBorder="1" applyAlignment="1">
      <alignment horizontal="left" vertical="center"/>
    </xf>
    <xf numFmtId="0" fontId="27" fillId="0" borderId="12" xfId="0" applyFont="1" applyBorder="1" applyAlignment="1">
      <alignment horizontal="center" vertical="center"/>
    </xf>
    <xf numFmtId="0" fontId="27" fillId="0" borderId="14" xfId="0" applyFont="1" applyBorder="1" applyAlignment="1">
      <alignment horizontal="left" vertical="center" indent="1"/>
    </xf>
    <xf numFmtId="0" fontId="31" fillId="0" borderId="14" xfId="0" applyFont="1" applyBorder="1" applyAlignment="1">
      <alignment horizontal="left" vertical="center" indent="1"/>
    </xf>
    <xf numFmtId="0" fontId="32" fillId="0" borderId="10" xfId="0" applyFont="1" applyBorder="1" applyAlignment="1">
      <alignment vertical="center" wrapText="1"/>
    </xf>
    <xf numFmtId="1" fontId="11" fillId="0" borderId="0" xfId="0" applyNumberFormat="1" applyFont="1" applyFill="1" applyAlignment="1" applyProtection="1">
      <alignment horizontal="center" vertical="center"/>
    </xf>
    <xf numFmtId="1" fontId="11" fillId="0" borderId="0" xfId="0" applyNumberFormat="1" applyFont="1" applyFill="1" applyAlignment="1" applyProtection="1">
      <alignment horizontal="center" vertical="center"/>
      <protection locked="0"/>
    </xf>
    <xf numFmtId="0" fontId="36" fillId="0" borderId="0" xfId="0" applyFont="1"/>
    <xf numFmtId="0" fontId="37" fillId="0" borderId="0" xfId="0" applyFont="1"/>
    <xf numFmtId="0" fontId="36" fillId="0" borderId="0" xfId="0" applyFont="1" applyAlignment="1">
      <alignment horizontal="center"/>
    </xf>
    <xf numFmtId="0" fontId="0" fillId="8" borderId="44" xfId="0" applyFill="1" applyBorder="1" applyAlignment="1">
      <alignment horizontal="center"/>
    </xf>
    <xf numFmtId="0" fontId="38" fillId="0" borderId="0" xfId="0" applyFont="1" applyFill="1" applyBorder="1" applyAlignment="1">
      <alignment horizontal="center"/>
    </xf>
    <xf numFmtId="0" fontId="39" fillId="0" borderId="0" xfId="0" applyFont="1" applyBorder="1"/>
    <xf numFmtId="0" fontId="36" fillId="0" borderId="0" xfId="0" applyFont="1" applyBorder="1"/>
    <xf numFmtId="0" fontId="36" fillId="0" borderId="0" xfId="0" applyFont="1" applyAlignment="1">
      <alignment vertical="top" wrapText="1"/>
    </xf>
    <xf numFmtId="0" fontId="29" fillId="0" borderId="43" xfId="0" applyFont="1" applyBorder="1" applyAlignment="1">
      <alignment horizontal="center" vertical="center"/>
    </xf>
    <xf numFmtId="0" fontId="29" fillId="0" borderId="10" xfId="0" applyFont="1" applyBorder="1" applyAlignment="1">
      <alignment horizontal="center" vertical="center"/>
    </xf>
    <xf numFmtId="0" fontId="0" fillId="0" borderId="0" xfId="0" applyFill="1" applyBorder="1" applyAlignment="1">
      <alignment horizontal="left"/>
    </xf>
    <xf numFmtId="0" fontId="34" fillId="0" borderId="0" xfId="0" applyFont="1" applyAlignment="1"/>
    <xf numFmtId="0" fontId="35" fillId="0" borderId="0" xfId="0" applyFont="1" applyAlignment="1">
      <alignment vertical="top"/>
    </xf>
    <xf numFmtId="0" fontId="0" fillId="0" borderId="0" xfId="0" applyFill="1" applyBorder="1" applyAlignment="1">
      <alignment horizontal="center"/>
    </xf>
    <xf numFmtId="0" fontId="18" fillId="0" borderId="10" xfId="0" applyFont="1" applyBorder="1" applyAlignment="1">
      <alignment horizontal="center" vertical="center"/>
    </xf>
    <xf numFmtId="0" fontId="18" fillId="0" borderId="10" xfId="0" applyFont="1" applyBorder="1" applyAlignment="1">
      <alignment horizontal="left" vertical="center"/>
    </xf>
    <xf numFmtId="0" fontId="18" fillId="0" borderId="10" xfId="0" applyFont="1" applyBorder="1" applyAlignment="1">
      <alignment vertical="center"/>
    </xf>
    <xf numFmtId="0" fontId="0" fillId="0" borderId="0" xfId="0" applyAlignment="1">
      <alignment horizontal="center"/>
    </xf>
    <xf numFmtId="0" fontId="0" fillId="0" borderId="0" xfId="0" applyAlignment="1">
      <alignment horizontal="center"/>
    </xf>
    <xf numFmtId="0" fontId="0" fillId="0" borderId="10" xfId="0" applyBorder="1" applyAlignment="1">
      <alignment horizontal="center" vertical="center"/>
    </xf>
    <xf numFmtId="0" fontId="28" fillId="0" borderId="10" xfId="0" applyFont="1" applyBorder="1" applyAlignment="1">
      <alignment horizontal="center" vertical="center" wrapText="1"/>
    </xf>
    <xf numFmtId="0" fontId="18" fillId="0" borderId="10" xfId="0" applyFont="1" applyBorder="1" applyAlignment="1">
      <alignment horizontal="center" vertical="center"/>
    </xf>
    <xf numFmtId="0" fontId="28" fillId="0" borderId="43" xfId="0" applyFont="1" applyBorder="1" applyAlignment="1">
      <alignment horizontal="center" vertical="center" wrapText="1"/>
    </xf>
    <xf numFmtId="0" fontId="0" fillId="0" borderId="62" xfId="0" applyFill="1" applyBorder="1" applyAlignment="1">
      <alignment horizontal="center"/>
    </xf>
    <xf numFmtId="0" fontId="18" fillId="0" borderId="10" xfId="0" applyFont="1" applyBorder="1" applyAlignment="1">
      <alignment horizontal="center" vertical="center"/>
    </xf>
    <xf numFmtId="0" fontId="0" fillId="0" borderId="0" xfId="0"/>
    <xf numFmtId="0" fontId="17" fillId="0" borderId="11" xfId="0" applyFont="1" applyFill="1" applyBorder="1" applyAlignment="1" applyProtection="1">
      <alignment horizontal="center"/>
    </xf>
    <xf numFmtId="0" fontId="6" fillId="15" borderId="0" xfId="0" applyFont="1" applyFill="1"/>
    <xf numFmtId="0" fontId="6" fillId="15" borderId="0" xfId="0" applyFont="1" applyFill="1" applyAlignment="1">
      <alignment horizontal="center"/>
    </xf>
    <xf numFmtId="2" fontId="6" fillId="15" borderId="0" xfId="0" applyNumberFormat="1" applyFont="1" applyFill="1" applyAlignment="1">
      <alignment horizontal="center"/>
    </xf>
    <xf numFmtId="0" fontId="6" fillId="0" borderId="0" xfId="0" applyFont="1" applyFill="1" applyBorder="1" applyAlignment="1">
      <alignment horizontal="center" vertical="center" wrapText="1"/>
    </xf>
    <xf numFmtId="0" fontId="6" fillId="0" borderId="0" xfId="0" applyFont="1" applyFill="1" applyAlignment="1">
      <alignment horizontal="center"/>
    </xf>
    <xf numFmtId="0" fontId="41" fillId="0" borderId="0" xfId="0" applyFont="1" applyFill="1"/>
    <xf numFmtId="0" fontId="41" fillId="0" borderId="10" xfId="0" applyFont="1" applyFill="1" applyBorder="1" applyAlignment="1">
      <alignment horizontal="center" vertical="center" wrapText="1"/>
    </xf>
    <xf numFmtId="0" fontId="43" fillId="0" borderId="1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2" fillId="0" borderId="0" xfId="0" applyFont="1" applyFill="1" applyBorder="1" applyAlignment="1">
      <alignment horizontal="center" vertical="center"/>
    </xf>
    <xf numFmtId="164" fontId="42" fillId="0" borderId="0" xfId="0" applyNumberFormat="1" applyFont="1" applyFill="1" applyBorder="1" applyAlignment="1">
      <alignment horizontal="center"/>
    </xf>
    <xf numFmtId="2" fontId="42" fillId="0" borderId="0" xfId="0" applyNumberFormat="1" applyFont="1" applyFill="1" applyBorder="1" applyAlignment="1">
      <alignment horizontal="center"/>
    </xf>
    <xf numFmtId="0" fontId="42" fillId="0" borderId="72" xfId="0" applyFont="1" applyFill="1" applyBorder="1" applyAlignment="1">
      <alignment horizontal="center"/>
    </xf>
    <xf numFmtId="0" fontId="42" fillId="0" borderId="64" xfId="0" applyFont="1" applyFill="1" applyBorder="1" applyAlignment="1">
      <alignment horizontal="center"/>
    </xf>
    <xf numFmtId="164" fontId="42" fillId="0" borderId="73" xfId="0" applyNumberFormat="1" applyFont="1" applyFill="1" applyBorder="1" applyAlignment="1">
      <alignment horizontal="center"/>
    </xf>
    <xf numFmtId="164" fontId="42" fillId="0" borderId="67" xfId="0" applyNumberFormat="1" applyFont="1" applyFill="1" applyBorder="1" applyAlignment="1">
      <alignment horizontal="center"/>
    </xf>
    <xf numFmtId="0" fontId="42" fillId="0" borderId="65" xfId="0" applyFont="1" applyFill="1" applyBorder="1" applyAlignment="1">
      <alignment horizontal="center"/>
    </xf>
    <xf numFmtId="2" fontId="42" fillId="0" borderId="68" xfId="0" applyNumberFormat="1" applyFont="1" applyFill="1" applyBorder="1" applyAlignment="1">
      <alignment horizontal="center"/>
    </xf>
    <xf numFmtId="2" fontId="42" fillId="0" borderId="71" xfId="0" applyNumberFormat="1" applyFont="1" applyFill="1" applyBorder="1" applyAlignment="1">
      <alignment horizontal="center"/>
    </xf>
    <xf numFmtId="0" fontId="6" fillId="0" borderId="10" xfId="0" applyFont="1" applyFill="1" applyBorder="1" applyAlignment="1">
      <alignment horizontal="center" vertical="center" wrapText="1"/>
    </xf>
    <xf numFmtId="0" fontId="9" fillId="0" borderId="64" xfId="0" applyFont="1" applyFill="1" applyBorder="1" applyAlignment="1">
      <alignment horizontal="center"/>
    </xf>
    <xf numFmtId="0" fontId="6" fillId="0" borderId="21" xfId="0" applyFont="1" applyFill="1" applyBorder="1" applyAlignment="1">
      <alignment horizontal="center" vertical="center" wrapText="1"/>
    </xf>
    <xf numFmtId="0" fontId="6" fillId="0" borderId="22" xfId="0" applyFont="1" applyFill="1" applyBorder="1" applyAlignment="1">
      <alignment horizontal="center" vertical="center" wrapText="1"/>
    </xf>
    <xf numFmtId="0" fontId="9" fillId="0" borderId="63" xfId="0" applyFont="1" applyFill="1" applyBorder="1" applyAlignment="1">
      <alignment horizontal="center"/>
    </xf>
    <xf numFmtId="0" fontId="9" fillId="0" borderId="65" xfId="0" applyFont="1" applyFill="1" applyBorder="1" applyAlignment="1">
      <alignment horizontal="center"/>
    </xf>
    <xf numFmtId="164" fontId="9" fillId="0" borderId="69" xfId="0" applyNumberFormat="1" applyFont="1" applyFill="1" applyBorder="1" applyAlignment="1">
      <alignment horizontal="center"/>
    </xf>
    <xf numFmtId="164" fontId="9" fillId="0" borderId="70" xfId="0" applyNumberFormat="1" applyFont="1" applyFill="1" applyBorder="1" applyAlignment="1">
      <alignment horizontal="center"/>
    </xf>
    <xf numFmtId="2" fontId="9" fillId="0" borderId="71" xfId="0" applyNumberFormat="1" applyFont="1" applyFill="1" applyBorder="1" applyAlignment="1">
      <alignment horizontal="center"/>
    </xf>
    <xf numFmtId="0" fontId="0" fillId="0" borderId="4" xfId="0" applyBorder="1" applyAlignment="1" applyProtection="1">
      <alignment horizontal="center" vertical="center"/>
    </xf>
    <xf numFmtId="0" fontId="0" fillId="0" borderId="4" xfId="0"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3" fillId="2" borderId="26" xfId="0" applyFont="1" applyFill="1" applyBorder="1" applyAlignment="1" applyProtection="1">
      <alignment horizontal="center" vertical="center"/>
      <protection locked="0"/>
    </xf>
    <xf numFmtId="0" fontId="3" fillId="2" borderId="33" xfId="0" applyFont="1" applyFill="1" applyBorder="1" applyAlignment="1" applyProtection="1">
      <alignment horizontal="center" vertical="center"/>
      <protection locked="0"/>
    </xf>
    <xf numFmtId="1" fontId="0" fillId="2" borderId="27" xfId="0" applyNumberFormat="1" applyFill="1" applyBorder="1" applyAlignment="1" applyProtection="1">
      <alignment horizontal="center" vertical="center"/>
      <protection locked="0"/>
    </xf>
    <xf numFmtId="1" fontId="0" fillId="2" borderId="28" xfId="0" applyNumberFormat="1" applyFill="1" applyBorder="1" applyAlignment="1" applyProtection="1">
      <alignment horizontal="center" vertical="center"/>
      <protection locked="0"/>
    </xf>
    <xf numFmtId="1" fontId="0" fillId="2" borderId="29" xfId="0" applyNumberFormat="1" applyFill="1" applyBorder="1" applyAlignment="1" applyProtection="1">
      <alignment horizontal="center" vertical="center"/>
      <protection locked="0"/>
    </xf>
    <xf numFmtId="0" fontId="0" fillId="0" borderId="0" xfId="0" applyFill="1" applyBorder="1" applyAlignment="1" applyProtection="1">
      <alignment horizontal="center" vertical="center"/>
      <protection locked="0"/>
    </xf>
    <xf numFmtId="0" fontId="0" fillId="2" borderId="27" xfId="0" applyFill="1" applyBorder="1" applyAlignment="1" applyProtection="1">
      <alignment horizontal="center" vertical="center"/>
      <protection locked="0"/>
    </xf>
    <xf numFmtId="0" fontId="0" fillId="2" borderId="28" xfId="0" applyFill="1" applyBorder="1" applyAlignment="1" applyProtection="1">
      <alignment horizontal="center" vertical="center"/>
      <protection locked="0"/>
    </xf>
    <xf numFmtId="0" fontId="0" fillId="2" borderId="29" xfId="0" applyFill="1" applyBorder="1" applyAlignment="1" applyProtection="1">
      <alignment horizontal="center" vertical="center"/>
      <protection locked="0"/>
    </xf>
    <xf numFmtId="0" fontId="0" fillId="0" borderId="1" xfId="0" applyBorder="1" applyAlignment="1" applyProtection="1">
      <alignment horizontal="center" vertical="center"/>
    </xf>
    <xf numFmtId="0" fontId="0" fillId="0" borderId="1" xfId="0" applyFill="1"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0" fillId="0" borderId="38" xfId="0" applyBorder="1" applyAlignment="1" applyProtection="1">
      <alignment horizontal="left" vertical="center"/>
      <protection locked="0"/>
    </xf>
    <xf numFmtId="0" fontId="0" fillId="0" borderId="0" xfId="0" applyFill="1" applyAlignment="1" applyProtection="1">
      <alignment horizontal="center" vertical="center"/>
      <protection locked="0"/>
    </xf>
    <xf numFmtId="0" fontId="0" fillId="0" borderId="0" xfId="0" applyAlignment="1" applyProtection="1">
      <alignment horizontal="center" vertical="center"/>
      <protection locked="0"/>
    </xf>
    <xf numFmtId="2" fontId="17" fillId="0" borderId="79" xfId="0" applyNumberFormat="1" applyFont="1" applyBorder="1" applyAlignment="1" applyProtection="1">
      <alignment horizontal="center"/>
    </xf>
    <xf numFmtId="2" fontId="17" fillId="0" borderId="75" xfId="0" applyNumberFormat="1" applyFont="1" applyBorder="1" applyAlignment="1" applyProtection="1">
      <alignment horizontal="center"/>
    </xf>
    <xf numFmtId="2" fontId="17" fillId="0" borderId="77" xfId="0" applyNumberFormat="1" applyFont="1" applyBorder="1" applyAlignment="1" applyProtection="1">
      <alignment horizontal="center"/>
    </xf>
    <xf numFmtId="0" fontId="17" fillId="0" borderId="74" xfId="0" applyFont="1" applyFill="1" applyBorder="1" applyAlignment="1" applyProtection="1">
      <alignment horizontal="center"/>
    </xf>
    <xf numFmtId="0" fontId="17" fillId="0" borderId="80" xfId="0" applyFont="1" applyFill="1" applyBorder="1" applyAlignment="1" applyProtection="1">
      <alignment horizontal="center"/>
    </xf>
    <xf numFmtId="0" fontId="17" fillId="0" borderId="76" xfId="0" applyFont="1" applyFill="1" applyBorder="1" applyAlignment="1" applyProtection="1">
      <alignment horizontal="center"/>
    </xf>
    <xf numFmtId="0" fontId="41" fillId="22" borderId="21" xfId="0" applyFont="1" applyFill="1" applyBorder="1" applyAlignment="1">
      <alignment horizontal="center" vertical="center" wrapText="1"/>
    </xf>
    <xf numFmtId="0" fontId="41" fillId="22" borderId="10" xfId="0" applyFont="1" applyFill="1" applyBorder="1" applyAlignment="1">
      <alignment horizontal="center" vertical="center" wrapText="1"/>
    </xf>
    <xf numFmtId="0" fontId="43" fillId="22" borderId="22" xfId="0" applyFont="1" applyFill="1" applyBorder="1" applyAlignment="1">
      <alignment horizontal="center" vertical="center" wrapText="1"/>
    </xf>
    <xf numFmtId="0" fontId="41" fillId="22" borderId="22" xfId="0" applyFont="1" applyFill="1" applyBorder="1" applyAlignment="1">
      <alignment horizontal="center" vertical="center" wrapText="1"/>
    </xf>
    <xf numFmtId="0" fontId="42" fillId="18" borderId="63" xfId="0" applyFont="1" applyFill="1" applyBorder="1" applyAlignment="1">
      <alignment horizontal="center"/>
    </xf>
    <xf numFmtId="0" fontId="42" fillId="18" borderId="64" xfId="0" applyFont="1" applyFill="1" applyBorder="1" applyAlignment="1">
      <alignment horizontal="center"/>
    </xf>
    <xf numFmtId="164" fontId="42" fillId="18" borderId="66" xfId="0" applyNumberFormat="1" applyFont="1" applyFill="1" applyBorder="1" applyAlignment="1">
      <alignment horizontal="center"/>
    </xf>
    <xf numFmtId="164" fontId="42" fillId="18" borderId="67" xfId="0" applyNumberFormat="1" applyFont="1" applyFill="1" applyBorder="1" applyAlignment="1">
      <alignment horizontal="center"/>
    </xf>
    <xf numFmtId="164" fontId="42" fillId="18" borderId="69" xfId="0" applyNumberFormat="1" applyFont="1" applyFill="1" applyBorder="1" applyAlignment="1">
      <alignment horizontal="center"/>
    </xf>
    <xf numFmtId="164" fontId="42" fillId="18" borderId="70" xfId="0" applyNumberFormat="1" applyFont="1" applyFill="1" applyBorder="1" applyAlignment="1">
      <alignment horizontal="center"/>
    </xf>
    <xf numFmtId="0" fontId="42" fillId="19" borderId="63" xfId="0" applyFont="1" applyFill="1" applyBorder="1" applyAlignment="1">
      <alignment horizontal="center"/>
    </xf>
    <xf numFmtId="0" fontId="42" fillId="19" borderId="64" xfId="0" applyFont="1" applyFill="1" applyBorder="1" applyAlignment="1">
      <alignment horizontal="center"/>
    </xf>
    <xf numFmtId="164" fontId="42" fillId="19" borderId="66" xfId="0" applyNumberFormat="1" applyFont="1" applyFill="1" applyBorder="1" applyAlignment="1">
      <alignment horizontal="center"/>
    </xf>
    <xf numFmtId="164" fontId="42" fillId="19" borderId="67" xfId="0" applyNumberFormat="1" applyFont="1" applyFill="1" applyBorder="1" applyAlignment="1">
      <alignment horizontal="center"/>
    </xf>
    <xf numFmtId="164" fontId="42" fillId="19" borderId="69" xfId="0" applyNumberFormat="1" applyFont="1" applyFill="1" applyBorder="1" applyAlignment="1">
      <alignment horizontal="center"/>
    </xf>
    <xf numFmtId="164" fontId="42" fillId="19" borderId="70" xfId="0" applyNumberFormat="1" applyFont="1" applyFill="1" applyBorder="1" applyAlignment="1">
      <alignment horizontal="center"/>
    </xf>
    <xf numFmtId="0" fontId="41" fillId="23" borderId="21" xfId="0" applyFont="1" applyFill="1" applyBorder="1" applyAlignment="1">
      <alignment horizontal="center" vertical="center" wrapText="1"/>
    </xf>
    <xf numFmtId="0" fontId="41" fillId="23" borderId="10" xfId="0" applyFont="1" applyFill="1" applyBorder="1" applyAlignment="1">
      <alignment horizontal="center" vertical="center" wrapText="1"/>
    </xf>
    <xf numFmtId="0" fontId="43" fillId="23" borderId="22" xfId="0" applyFont="1" applyFill="1" applyBorder="1" applyAlignment="1">
      <alignment horizontal="center" vertical="center" wrapText="1"/>
    </xf>
    <xf numFmtId="0" fontId="41" fillId="23" borderId="22" xfId="0" applyFont="1" applyFill="1" applyBorder="1" applyAlignment="1">
      <alignment horizontal="center" vertical="center" wrapText="1"/>
    </xf>
    <xf numFmtId="0" fontId="18" fillId="0" borderId="0" xfId="0" applyFont="1" applyAlignment="1" applyProtection="1">
      <alignment horizontal="center" vertical="center" wrapText="1"/>
      <protection locked="0"/>
    </xf>
    <xf numFmtId="0" fontId="16" fillId="0" borderId="81" xfId="0" applyFont="1" applyFill="1" applyBorder="1" applyAlignment="1" applyProtection="1">
      <alignment horizontal="center" vertical="center"/>
    </xf>
    <xf numFmtId="0" fontId="0" fillId="0" borderId="81" xfId="0" applyFill="1" applyBorder="1" applyAlignment="1" applyProtection="1">
      <alignment horizontal="left"/>
    </xf>
    <xf numFmtId="0" fontId="0" fillId="0" borderId="81" xfId="0" applyFill="1" applyBorder="1" applyProtection="1"/>
    <xf numFmtId="1" fontId="13" fillId="0" borderId="81" xfId="0" applyNumberFormat="1" applyFont="1" applyFill="1" applyBorder="1" applyAlignment="1" applyProtection="1">
      <alignment vertical="center"/>
    </xf>
    <xf numFmtId="10" fontId="17" fillId="0" borderId="81" xfId="0" applyNumberFormat="1" applyFont="1" applyFill="1" applyBorder="1" applyAlignment="1" applyProtection="1">
      <alignment horizontal="center"/>
    </xf>
    <xf numFmtId="0" fontId="20" fillId="0" borderId="0" xfId="1" applyFont="1" applyFill="1"/>
    <xf numFmtId="0" fontId="41" fillId="0" borderId="10" xfId="0" applyFont="1" applyFill="1" applyBorder="1" applyAlignment="1">
      <alignment horizontal="center" vertical="center" wrapText="1"/>
    </xf>
    <xf numFmtId="0" fontId="41" fillId="22" borderId="10" xfId="0" applyFont="1" applyFill="1" applyBorder="1" applyAlignment="1">
      <alignment horizontal="center" vertical="center" wrapText="1"/>
    </xf>
    <xf numFmtId="0" fontId="41" fillId="23" borderId="10" xfId="0" applyFont="1" applyFill="1" applyBorder="1" applyAlignment="1">
      <alignment horizontal="center" vertical="center" wrapText="1"/>
    </xf>
    <xf numFmtId="0" fontId="17" fillId="0" borderId="48" xfId="0" applyFont="1" applyFill="1" applyBorder="1" applyAlignment="1" applyProtection="1">
      <alignment horizontal="center"/>
    </xf>
    <xf numFmtId="0" fontId="17" fillId="0" borderId="40" xfId="0" applyFont="1" applyFill="1" applyBorder="1" applyAlignment="1" applyProtection="1">
      <alignment horizontal="center"/>
    </xf>
    <xf numFmtId="1" fontId="17" fillId="0" borderId="78" xfId="0" applyNumberFormat="1" applyFont="1" applyFill="1" applyBorder="1" applyAlignment="1" applyProtection="1">
      <alignment horizontal="center"/>
    </xf>
    <xf numFmtId="0" fontId="17" fillId="0" borderId="4" xfId="0" applyFont="1" applyFill="1" applyBorder="1" applyAlignment="1" applyProtection="1">
      <alignment horizontal="center"/>
    </xf>
    <xf numFmtId="0" fontId="17" fillId="0" borderId="52" xfId="0" applyFont="1" applyFill="1" applyBorder="1" applyAlignment="1" applyProtection="1">
      <alignment horizontal="center"/>
    </xf>
    <xf numFmtId="0" fontId="11" fillId="0" borderId="32" xfId="0" applyFont="1" applyFill="1" applyBorder="1" applyAlignment="1" applyProtection="1">
      <alignment horizontal="center" vertical="center" wrapText="1"/>
    </xf>
    <xf numFmtId="0" fontId="3" fillId="2" borderId="36" xfId="0" applyFont="1" applyFill="1" applyBorder="1" applyAlignment="1" applyProtection="1">
      <alignment horizontal="center" vertical="center"/>
      <protection locked="0"/>
    </xf>
    <xf numFmtId="0" fontId="3" fillId="2" borderId="35" xfId="0" applyFont="1" applyFill="1" applyBorder="1" applyAlignment="1" applyProtection="1">
      <alignment horizontal="center" vertical="center"/>
      <protection locked="0"/>
    </xf>
    <xf numFmtId="0" fontId="17" fillId="0" borderId="85" xfId="0" applyFont="1" applyFill="1" applyBorder="1" applyAlignment="1" applyProtection="1">
      <alignment horizontal="center"/>
    </xf>
    <xf numFmtId="0" fontId="17" fillId="0" borderId="82" xfId="0" applyFont="1" applyFill="1" applyBorder="1" applyAlignment="1" applyProtection="1">
      <alignment horizontal="center"/>
    </xf>
    <xf numFmtId="2" fontId="17" fillId="0" borderId="86" xfId="0" applyNumberFormat="1" applyFont="1" applyBorder="1" applyAlignment="1" applyProtection="1">
      <alignment horizontal="center"/>
    </xf>
    <xf numFmtId="0" fontId="17" fillId="0" borderId="87" xfId="0" applyFont="1" applyFill="1" applyBorder="1" applyAlignment="1" applyProtection="1">
      <alignment horizontal="center"/>
    </xf>
    <xf numFmtId="0" fontId="17" fillId="0" borderId="83" xfId="0" applyFont="1" applyFill="1" applyBorder="1" applyAlignment="1" applyProtection="1">
      <alignment horizontal="center"/>
    </xf>
    <xf numFmtId="2" fontId="17" fillId="0" borderId="88" xfId="0" applyNumberFormat="1" applyFont="1" applyBorder="1" applyAlignment="1" applyProtection="1">
      <alignment horizontal="center"/>
    </xf>
    <xf numFmtId="2" fontId="17" fillId="0" borderId="76" xfId="0" applyNumberFormat="1" applyFont="1" applyBorder="1" applyAlignment="1" applyProtection="1">
      <alignment horizontal="center"/>
    </xf>
    <xf numFmtId="0" fontId="12" fillId="0" borderId="0" xfId="0" applyFont="1" applyFill="1" applyAlignment="1" applyProtection="1">
      <alignment horizontal="center"/>
    </xf>
    <xf numFmtId="0" fontId="0" fillId="0" borderId="0" xfId="0" applyFill="1" applyAlignment="1" applyProtection="1">
      <alignment horizontal="right" indent="1"/>
    </xf>
    <xf numFmtId="0" fontId="0" fillId="0" borderId="0" xfId="0" applyFill="1" applyAlignment="1" applyProtection="1">
      <alignment horizontal="center"/>
    </xf>
    <xf numFmtId="0" fontId="49" fillId="0" borderId="41" xfId="0" applyFont="1" applyBorder="1" applyAlignment="1" applyProtection="1">
      <alignment horizontal="center" vertical="center" wrapText="1"/>
    </xf>
    <xf numFmtId="0" fontId="50" fillId="0" borderId="61" xfId="0" applyFont="1" applyBorder="1" applyAlignment="1" applyProtection="1">
      <alignment horizontal="center" vertical="center"/>
    </xf>
    <xf numFmtId="0" fontId="50" fillId="0" borderId="37" xfId="0" applyFont="1" applyBorder="1" applyAlignment="1" applyProtection="1">
      <alignment horizontal="center" vertical="center"/>
    </xf>
    <xf numFmtId="0" fontId="50" fillId="0" borderId="39" xfId="0" applyFont="1" applyBorder="1" applyAlignment="1" applyProtection="1">
      <alignment horizontal="center" vertical="center"/>
    </xf>
    <xf numFmtId="0" fontId="50" fillId="0" borderId="84" xfId="0" applyFont="1" applyFill="1" applyBorder="1" applyAlignment="1" applyProtection="1">
      <alignment horizontal="center" vertical="center"/>
    </xf>
    <xf numFmtId="0" fontId="50" fillId="0" borderId="41" xfId="0" applyFont="1" applyFill="1" applyBorder="1" applyAlignment="1" applyProtection="1">
      <alignment horizontal="center" vertical="center"/>
    </xf>
    <xf numFmtId="0" fontId="50" fillId="0" borderId="53" xfId="0" applyFont="1" applyFill="1" applyBorder="1" applyAlignment="1" applyProtection="1">
      <alignment horizontal="center" vertical="center"/>
    </xf>
    <xf numFmtId="0" fontId="51" fillId="0" borderId="0" xfId="0" applyFont="1" applyFill="1" applyBorder="1" applyAlignment="1" applyProtection="1">
      <alignment horizontal="center" vertical="center"/>
      <protection locked="0"/>
    </xf>
    <xf numFmtId="0" fontId="51" fillId="0" borderId="0" xfId="0" applyFont="1" applyFill="1" applyAlignment="1" applyProtection="1">
      <alignment horizontal="center" vertical="center"/>
      <protection locked="0"/>
    </xf>
    <xf numFmtId="0" fontId="51" fillId="0" borderId="0" xfId="0" applyFont="1" applyFill="1" applyAlignment="1" applyProtection="1">
      <alignment horizontal="center" vertical="center"/>
    </xf>
    <xf numFmtId="0" fontId="52" fillId="0" borderId="0" xfId="0" applyFont="1" applyFill="1" applyBorder="1" applyAlignment="1" applyProtection="1">
      <alignment horizontal="center" vertical="center"/>
    </xf>
    <xf numFmtId="0" fontId="0" fillId="0" borderId="44" xfId="0" applyFill="1" applyBorder="1" applyAlignment="1">
      <alignment horizontal="center"/>
    </xf>
    <xf numFmtId="0" fontId="33" fillId="14" borderId="44" xfId="0" applyFont="1" applyFill="1" applyBorder="1" applyAlignment="1">
      <alignment horizontal="center" vertical="center"/>
    </xf>
    <xf numFmtId="0" fontId="0" fillId="13" borderId="44" xfId="0" applyFill="1" applyBorder="1" applyAlignment="1">
      <alignment horizontal="center"/>
    </xf>
    <xf numFmtId="0" fontId="0" fillId="12" borderId="44" xfId="0" applyFill="1" applyBorder="1" applyAlignment="1">
      <alignment horizontal="center"/>
    </xf>
    <xf numFmtId="0" fontId="0" fillId="11" borderId="44" xfId="0" applyFill="1" applyBorder="1" applyAlignment="1">
      <alignment horizontal="center"/>
    </xf>
    <xf numFmtId="0" fontId="0" fillId="12" borderId="44" xfId="0" applyFill="1" applyBorder="1"/>
    <xf numFmtId="0" fontId="0" fillId="3" borderId="44" xfId="0" applyFill="1" applyBorder="1" applyAlignment="1">
      <alignment horizontal="center"/>
    </xf>
    <xf numFmtId="0" fontId="0" fillId="3" borderId="44" xfId="0" applyFill="1" applyBorder="1"/>
    <xf numFmtId="0" fontId="0" fillId="0" borderId="0" xfId="0" applyFill="1" applyBorder="1"/>
    <xf numFmtId="1" fontId="0" fillId="0" borderId="0" xfId="0" applyNumberFormat="1" applyFont="1" applyFill="1" applyBorder="1"/>
    <xf numFmtId="1" fontId="0" fillId="0" borderId="0" xfId="0" applyNumberFormat="1" applyFill="1" applyBorder="1"/>
    <xf numFmtId="0" fontId="0" fillId="0" borderId="0" xfId="0" applyBorder="1"/>
    <xf numFmtId="0" fontId="0" fillId="0" borderId="0" xfId="0" applyBorder="1" applyAlignment="1">
      <alignment horizontal="center"/>
    </xf>
    <xf numFmtId="0" fontId="41" fillId="0" borderId="10" xfId="0" applyFont="1" applyFill="1" applyBorder="1" applyAlignment="1">
      <alignment horizontal="center" vertical="center" wrapText="1"/>
    </xf>
    <xf numFmtId="0" fontId="41" fillId="23" borderId="10" xfId="0" applyFont="1" applyFill="1" applyBorder="1" applyAlignment="1">
      <alignment horizontal="center" vertical="center" wrapText="1"/>
    </xf>
    <xf numFmtId="0" fontId="41" fillId="22" borderId="10" xfId="0" applyFont="1" applyFill="1" applyBorder="1" applyAlignment="1">
      <alignment horizontal="center" vertical="center" wrapText="1"/>
    </xf>
    <xf numFmtId="0" fontId="41" fillId="0" borderId="10" xfId="0" applyFont="1" applyFill="1" applyBorder="1" applyAlignment="1">
      <alignment horizontal="center" vertical="center"/>
    </xf>
    <xf numFmtId="0" fontId="0" fillId="0" borderId="0" xfId="0" applyAlignment="1" applyProtection="1">
      <alignment horizontal="right" indent="1"/>
      <protection locked="0"/>
    </xf>
    <xf numFmtId="0" fontId="41" fillId="23" borderId="0" xfId="0" applyFont="1" applyFill="1" applyBorder="1" applyAlignment="1">
      <alignment horizontal="center" vertical="center"/>
    </xf>
    <xf numFmtId="0" fontId="41" fillId="0" borderId="10" xfId="0" applyFont="1" applyFill="1" applyBorder="1" applyAlignment="1">
      <alignment horizontal="center" vertical="center" wrapText="1"/>
    </xf>
    <xf numFmtId="0" fontId="41" fillId="0" borderId="10" xfId="0" applyFont="1" applyFill="1" applyBorder="1" applyAlignment="1">
      <alignment horizontal="center" vertical="center"/>
    </xf>
    <xf numFmtId="0" fontId="41" fillId="22" borderId="10" xfId="0" applyFont="1" applyFill="1" applyBorder="1" applyAlignment="1">
      <alignment horizontal="center" vertical="center" wrapText="1"/>
    </xf>
    <xf numFmtId="0" fontId="41" fillId="23" borderId="10" xfId="0" applyFont="1" applyFill="1" applyBorder="1" applyAlignment="1">
      <alignment horizontal="center" vertical="center" wrapText="1"/>
    </xf>
    <xf numFmtId="0" fontId="41" fillId="0" borderId="10" xfId="0" applyFont="1" applyFill="1" applyBorder="1" applyAlignment="1">
      <alignment horizontal="center" vertical="center" wrapText="1"/>
    </xf>
    <xf numFmtId="0" fontId="41" fillId="0" borderId="10" xfId="0" applyFont="1" applyFill="1" applyBorder="1" applyAlignment="1">
      <alignment horizontal="center" vertical="center"/>
    </xf>
    <xf numFmtId="0" fontId="41" fillId="23" borderId="10" xfId="0" applyFont="1" applyFill="1" applyBorder="1" applyAlignment="1">
      <alignment horizontal="center" vertical="center" wrapText="1"/>
    </xf>
    <xf numFmtId="0" fontId="41" fillId="22" borderId="10" xfId="0" applyFont="1" applyFill="1" applyBorder="1" applyAlignment="1">
      <alignment horizontal="center" vertical="center" wrapText="1"/>
    </xf>
    <xf numFmtId="0" fontId="28" fillId="0" borderId="10" xfId="0" applyFont="1" applyBorder="1" applyAlignment="1">
      <alignment horizontal="center" vertical="center" wrapText="1"/>
    </xf>
    <xf numFmtId="0" fontId="18" fillId="0" borderId="10" xfId="0" applyFont="1" applyBorder="1" applyAlignment="1">
      <alignment horizontal="center" vertical="center"/>
    </xf>
    <xf numFmtId="49" fontId="20" fillId="0" borderId="0" xfId="1" applyNumberFormat="1" applyFont="1" applyFill="1"/>
    <xf numFmtId="0" fontId="55" fillId="0" borderId="0" xfId="1" applyFont="1" applyFill="1"/>
    <xf numFmtId="0" fontId="20" fillId="0" borderId="0" xfId="1" applyFont="1" applyFill="1" applyBorder="1"/>
    <xf numFmtId="0" fontId="36" fillId="0" borderId="0" xfId="0" applyFont="1" applyAlignment="1">
      <alignment horizontal="center"/>
    </xf>
    <xf numFmtId="0" fontId="38" fillId="0" borderId="0" xfId="0" applyFont="1" applyFill="1" applyBorder="1" applyAlignment="1">
      <alignment horizontal="left"/>
    </xf>
    <xf numFmtId="49" fontId="20" fillId="0" borderId="0" xfId="1" applyNumberFormat="1" applyFont="1" applyFill="1" applyBorder="1"/>
    <xf numFmtId="49" fontId="22" fillId="0" borderId="0" xfId="1" applyNumberFormat="1" applyFont="1" applyFill="1" applyBorder="1" applyAlignment="1">
      <alignment horizontal="center" vertical="center"/>
    </xf>
    <xf numFmtId="49" fontId="22" fillId="0" borderId="0" xfId="0" applyNumberFormat="1" applyFont="1" applyFill="1" applyBorder="1" applyAlignment="1">
      <alignment horizontal="center" vertical="center"/>
    </xf>
    <xf numFmtId="49" fontId="20" fillId="0" borderId="0" xfId="0" applyNumberFormat="1" applyFont="1" applyFill="1" applyBorder="1"/>
    <xf numFmtId="49" fontId="20" fillId="0" borderId="0" xfId="1" applyNumberFormat="1" applyFont="1" applyFill="1" applyBorder="1" applyAlignment="1">
      <alignment horizontal="center" vertical="center"/>
    </xf>
    <xf numFmtId="49" fontId="22" fillId="0" borderId="0" xfId="1" applyNumberFormat="1" applyFont="1" applyFill="1" applyBorder="1" applyAlignment="1">
      <alignment horizontal="center"/>
    </xf>
    <xf numFmtId="0" fontId="20" fillId="0" borderId="0" xfId="1" applyFont="1" applyFill="1" applyBorder="1" applyAlignment="1">
      <alignment vertical="center"/>
    </xf>
    <xf numFmtId="0" fontId="20" fillId="0" borderId="0" xfId="1" applyFont="1" applyFill="1" applyBorder="1" applyAlignment="1">
      <alignment horizontal="center" vertical="center"/>
    </xf>
    <xf numFmtId="49" fontId="5" fillId="0" borderId="0" xfId="1" applyNumberFormat="1" applyFont="1" applyFill="1" applyBorder="1" applyAlignment="1"/>
    <xf numFmtId="49" fontId="20" fillId="0" borderId="0" xfId="1" applyNumberFormat="1" applyFont="1" applyFill="1" applyBorder="1" applyAlignment="1">
      <alignment vertical="center"/>
    </xf>
    <xf numFmtId="0" fontId="22" fillId="0" borderId="0" xfId="1" applyFont="1" applyFill="1" applyBorder="1" applyAlignment="1"/>
    <xf numFmtId="0" fontId="56" fillId="0" borderId="0" xfId="1" applyFont="1" applyFill="1" applyBorder="1" applyAlignment="1"/>
    <xf numFmtId="0" fontId="5" fillId="0" borderId="0" xfId="1" applyFont="1" applyFill="1" applyBorder="1" applyAlignment="1">
      <alignment vertical="center"/>
    </xf>
    <xf numFmtId="49" fontId="53" fillId="0" borderId="0" xfId="1" applyNumberFormat="1" applyFont="1" applyFill="1" applyBorder="1" applyAlignment="1">
      <alignment vertical="center"/>
    </xf>
    <xf numFmtId="49" fontId="58" fillId="0" borderId="0" xfId="1" applyNumberFormat="1" applyFont="1" applyFill="1" applyBorder="1"/>
    <xf numFmtId="49" fontId="57" fillId="0" borderId="0" xfId="0" applyNumberFormat="1" applyFont="1" applyFill="1" applyBorder="1" applyAlignment="1">
      <alignment horizontal="center" vertical="center"/>
    </xf>
    <xf numFmtId="49" fontId="58" fillId="0" borderId="0" xfId="1" applyNumberFormat="1" applyFont="1" applyFill="1" applyBorder="1" applyAlignment="1">
      <alignment vertical="center"/>
    </xf>
    <xf numFmtId="49" fontId="58" fillId="0" borderId="0" xfId="1" applyNumberFormat="1" applyFont="1" applyFill="1" applyBorder="1" applyAlignment="1">
      <alignment horizontal="center" vertical="center"/>
    </xf>
    <xf numFmtId="0" fontId="58" fillId="0" borderId="0" xfId="1" applyFont="1" applyFill="1"/>
    <xf numFmtId="49" fontId="58" fillId="0" borderId="0" xfId="0" applyNumberFormat="1" applyFont="1" applyFill="1" applyBorder="1" applyAlignment="1">
      <alignment horizontal="center" vertical="center"/>
    </xf>
    <xf numFmtId="49" fontId="58" fillId="0" borderId="0" xfId="1" applyNumberFormat="1" applyFont="1" applyFill="1" applyBorder="1" applyAlignment="1">
      <alignment horizontal="left" vertical="center"/>
    </xf>
    <xf numFmtId="49" fontId="58" fillId="0" borderId="0" xfId="0" applyNumberFormat="1" applyFont="1" applyFill="1" applyBorder="1" applyAlignment="1">
      <alignment horizontal="left" vertical="center"/>
    </xf>
    <xf numFmtId="49" fontId="58" fillId="0" borderId="0" xfId="1" applyNumberFormat="1" applyFont="1" applyFill="1" applyBorder="1" applyAlignment="1">
      <alignment horizontal="right"/>
    </xf>
    <xf numFmtId="0" fontId="0" fillId="0" borderId="47" xfId="0" applyFill="1" applyBorder="1" applyAlignment="1" applyProtection="1">
      <alignment horizontal="center" vertical="center"/>
      <protection locked="0"/>
    </xf>
    <xf numFmtId="0" fontId="47" fillId="20" borderId="32" xfId="0" applyFont="1" applyFill="1" applyBorder="1" applyAlignment="1" applyProtection="1">
      <alignment horizontal="center" vertical="center"/>
    </xf>
    <xf numFmtId="0" fontId="11" fillId="15" borderId="102" xfId="0" applyFont="1" applyFill="1" applyBorder="1" applyAlignment="1" applyProtection="1">
      <alignment horizontal="center" vertical="center"/>
    </xf>
    <xf numFmtId="0" fontId="0" fillId="0" borderId="10" xfId="0" applyBorder="1" applyAlignment="1" applyProtection="1">
      <alignment horizontal="left" vertical="center"/>
      <protection locked="0"/>
    </xf>
    <xf numFmtId="0" fontId="0" fillId="0" borderId="90" xfId="0" applyFill="1" applyBorder="1" applyAlignment="1" applyProtection="1">
      <alignment horizontal="center" vertical="center"/>
      <protection locked="0"/>
    </xf>
    <xf numFmtId="0" fontId="16" fillId="0" borderId="0" xfId="0" applyFont="1" applyFill="1" applyBorder="1" applyAlignment="1" applyProtection="1">
      <alignment horizontal="center" vertical="center"/>
    </xf>
    <xf numFmtId="0" fontId="0" fillId="0" borderId="0" xfId="0" applyFill="1" applyBorder="1" applyAlignment="1" applyProtection="1">
      <alignment horizontal="left"/>
    </xf>
    <xf numFmtId="1" fontId="13" fillId="0" borderId="0" xfId="0" applyNumberFormat="1" applyFont="1" applyFill="1" applyBorder="1" applyAlignment="1" applyProtection="1">
      <alignment vertical="center"/>
    </xf>
    <xf numFmtId="10" fontId="17" fillId="0" borderId="0" xfId="0" applyNumberFormat="1" applyFont="1" applyFill="1" applyBorder="1" applyAlignment="1" applyProtection="1">
      <alignment horizontal="center"/>
    </xf>
    <xf numFmtId="0" fontId="0" fillId="0" borderId="0" xfId="0" applyFill="1" applyBorder="1" applyAlignment="1" applyProtection="1">
      <alignment horizontal="right" indent="1"/>
    </xf>
    <xf numFmtId="0" fontId="0" fillId="0" borderId="0" xfId="0" applyFill="1" applyBorder="1" applyAlignment="1" applyProtection="1">
      <alignment horizontal="center"/>
    </xf>
    <xf numFmtId="0" fontId="12" fillId="0" borderId="0" xfId="0" applyFont="1" applyFill="1" applyBorder="1" applyAlignment="1" applyProtection="1">
      <alignment horizontal="center"/>
    </xf>
    <xf numFmtId="1" fontId="11" fillId="0" borderId="0" xfId="0" applyNumberFormat="1" applyFont="1" applyFill="1" applyBorder="1" applyAlignment="1" applyProtection="1">
      <alignment horizontal="center" vertical="center"/>
      <protection locked="0"/>
    </xf>
    <xf numFmtId="1" fontId="11" fillId="0" borderId="0" xfId="0" applyNumberFormat="1" applyFont="1" applyFill="1" applyBorder="1" applyAlignment="1" applyProtection="1">
      <alignment horizontal="center" vertical="center"/>
    </xf>
    <xf numFmtId="0" fontId="0" fillId="0" borderId="10" xfId="0" applyBorder="1" applyAlignment="1" applyProtection="1">
      <alignment horizontal="center" vertical="center"/>
    </xf>
    <xf numFmtId="0" fontId="0" fillId="0" borderId="10" xfId="0" applyBorder="1" applyAlignment="1" applyProtection="1">
      <alignment horizontal="center" vertical="center"/>
      <protection locked="0"/>
    </xf>
    <xf numFmtId="0" fontId="0" fillId="0" borderId="10" xfId="0" applyFill="1" applyBorder="1" applyAlignment="1" applyProtection="1">
      <alignment horizontal="left" vertical="center"/>
      <protection locked="0"/>
    </xf>
    <xf numFmtId="0" fontId="0" fillId="0" borderId="21" xfId="0" applyBorder="1" applyAlignment="1" applyProtection="1">
      <alignment horizontal="center" vertical="center"/>
    </xf>
    <xf numFmtId="0" fontId="0" fillId="0" borderId="103" xfId="0" applyBorder="1" applyAlignment="1" applyProtection="1">
      <alignment horizontal="center" vertical="center"/>
    </xf>
    <xf numFmtId="0" fontId="0" fillId="0" borderId="28" xfId="0" applyFill="1" applyBorder="1" applyAlignment="1" applyProtection="1">
      <alignment horizontal="center" vertical="center"/>
      <protection locked="0"/>
    </xf>
    <xf numFmtId="0" fontId="0" fillId="0" borderId="0" xfId="0" applyBorder="1" applyProtection="1"/>
    <xf numFmtId="0" fontId="51" fillId="0" borderId="10" xfId="0" applyFont="1" applyBorder="1" applyAlignment="1" applyProtection="1">
      <alignment horizontal="center" vertical="center"/>
    </xf>
    <xf numFmtId="0" fontId="51" fillId="0" borderId="10" xfId="0" applyFont="1" applyBorder="1" applyAlignment="1" applyProtection="1">
      <alignment horizontal="left" vertical="center"/>
      <protection locked="0"/>
    </xf>
    <xf numFmtId="0" fontId="51" fillId="0" borderId="10" xfId="0" applyFont="1" applyBorder="1" applyAlignment="1" applyProtection="1">
      <alignment horizontal="center" vertical="center"/>
      <protection locked="0"/>
    </xf>
    <xf numFmtId="0" fontId="51" fillId="0" borderId="10" xfId="0" applyFont="1" applyFill="1" applyBorder="1" applyAlignment="1" applyProtection="1">
      <alignment horizontal="left" vertical="center"/>
      <protection locked="0"/>
    </xf>
    <xf numFmtId="0" fontId="0" fillId="0" borderId="0" xfId="0" applyBorder="1" applyAlignment="1" applyProtection="1">
      <alignment horizontal="right" indent="1"/>
      <protection locked="0"/>
    </xf>
    <xf numFmtId="0" fontId="0" fillId="0" borderId="0" xfId="0" applyBorder="1" applyProtection="1">
      <protection locked="0"/>
    </xf>
    <xf numFmtId="0" fontId="18" fillId="0" borderId="10" xfId="0" applyFont="1" applyBorder="1" applyAlignment="1">
      <alignment horizontal="center" vertical="center"/>
    </xf>
    <xf numFmtId="0" fontId="24" fillId="0" borderId="10" xfId="0" applyFont="1" applyBorder="1" applyAlignment="1">
      <alignment horizontal="center" vertical="center"/>
    </xf>
    <xf numFmtId="0" fontId="17" fillId="0" borderId="10" xfId="0" applyFont="1" applyBorder="1" applyAlignment="1">
      <alignment horizontal="center" vertical="center"/>
    </xf>
    <xf numFmtId="0" fontId="61" fillId="0" borderId="10" xfId="0" applyFont="1" applyBorder="1" applyAlignment="1">
      <alignment horizontal="center" vertical="center"/>
    </xf>
    <xf numFmtId="0" fontId="24" fillId="0" borderId="10" xfId="0" applyFont="1" applyBorder="1" applyAlignment="1">
      <alignment vertical="center"/>
    </xf>
    <xf numFmtId="166" fontId="0" fillId="0" borderId="0" xfId="3" applyNumberFormat="1" applyFont="1"/>
    <xf numFmtId="0" fontId="60" fillId="0" borderId="0" xfId="0" applyFont="1" applyAlignment="1" applyProtection="1">
      <alignment horizontal="right" vertical="center"/>
      <protection locked="0"/>
    </xf>
    <xf numFmtId="0" fontId="23" fillId="0" borderId="0" xfId="0" applyFont="1" applyAlignment="1" applyProtection="1">
      <alignment horizontal="center" vertical="center"/>
      <protection locked="0"/>
    </xf>
    <xf numFmtId="0" fontId="0" fillId="0" borderId="0" xfId="0" applyAlignment="1" applyProtection="1">
      <alignment horizontal="right" indent="1"/>
      <protection locked="0"/>
    </xf>
    <xf numFmtId="0" fontId="0" fillId="0" borderId="0" xfId="0"/>
    <xf numFmtId="0" fontId="0" fillId="0" borderId="10" xfId="0" applyBorder="1" applyAlignment="1">
      <alignment horizontal="center"/>
    </xf>
    <xf numFmtId="0" fontId="0" fillId="0" borderId="10" xfId="0" applyBorder="1"/>
    <xf numFmtId="0" fontId="0" fillId="0" borderId="22" xfId="0" applyBorder="1"/>
    <xf numFmtId="0" fontId="0" fillId="0" borderId="21" xfId="0" applyBorder="1"/>
    <xf numFmtId="0" fontId="0" fillId="0" borderId="103" xfId="0" applyBorder="1"/>
    <xf numFmtId="0" fontId="0" fillId="0" borderId="90" xfId="0" applyBorder="1"/>
    <xf numFmtId="0" fontId="0" fillId="0" borderId="104" xfId="0" applyBorder="1"/>
    <xf numFmtId="0" fontId="0" fillId="0" borderId="22" xfId="0" applyBorder="1" applyAlignment="1">
      <alignment horizontal="center"/>
    </xf>
    <xf numFmtId="0" fontId="0" fillId="0" borderId="90" xfId="0" applyBorder="1" applyAlignment="1">
      <alignment horizontal="center"/>
    </xf>
    <xf numFmtId="0" fontId="0" fillId="0" borderId="28" xfId="0" applyBorder="1" applyAlignment="1">
      <alignment horizontal="center"/>
    </xf>
    <xf numFmtId="0" fontId="0" fillId="0" borderId="28" xfId="0" applyBorder="1"/>
    <xf numFmtId="0" fontId="0" fillId="0" borderId="29" xfId="0" applyBorder="1"/>
    <xf numFmtId="0" fontId="0" fillId="0" borderId="27" xfId="0" applyBorder="1"/>
    <xf numFmtId="0" fontId="0" fillId="0" borderId="43" xfId="0" applyBorder="1" applyAlignment="1">
      <alignment horizontal="center"/>
    </xf>
    <xf numFmtId="0" fontId="0" fillId="0" borderId="14" xfId="0" applyBorder="1" applyAlignment="1">
      <alignment horizontal="center"/>
    </xf>
    <xf numFmtId="0" fontId="0" fillId="0" borderId="106" xfId="0" applyBorder="1" applyAlignment="1">
      <alignment horizontal="center"/>
    </xf>
    <xf numFmtId="0" fontId="0" fillId="0" borderId="109" xfId="0" applyBorder="1"/>
    <xf numFmtId="0" fontId="0" fillId="0" borderId="112" xfId="0" applyBorder="1"/>
    <xf numFmtId="0" fontId="0" fillId="0" borderId="113" xfId="0" applyBorder="1"/>
    <xf numFmtId="0" fontId="0" fillId="0" borderId="16" xfId="0" applyBorder="1"/>
    <xf numFmtId="0" fontId="0" fillId="24" borderId="111" xfId="0" applyFill="1" applyBorder="1" applyAlignment="1">
      <alignment horizontal="center"/>
    </xf>
    <xf numFmtId="0" fontId="0" fillId="24" borderId="6" xfId="0" applyFill="1" applyBorder="1" applyAlignment="1">
      <alignment horizontal="center"/>
    </xf>
    <xf numFmtId="0" fontId="0" fillId="24" borderId="6" xfId="0" applyFill="1" applyBorder="1"/>
    <xf numFmtId="0" fontId="0" fillId="24" borderId="25" xfId="0" applyFill="1" applyBorder="1"/>
    <xf numFmtId="0" fontId="0" fillId="24" borderId="9" xfId="0" applyFill="1" applyBorder="1" applyAlignment="1">
      <alignment horizontal="center"/>
    </xf>
    <xf numFmtId="10" fontId="0" fillId="0" borderId="0" xfId="3" applyNumberFormat="1" applyFont="1" applyAlignment="1">
      <alignment horizontal="center"/>
    </xf>
    <xf numFmtId="0" fontId="0" fillId="0" borderId="0" xfId="0"/>
    <xf numFmtId="0" fontId="0" fillId="0" borderId="17" xfId="0" applyBorder="1" applyAlignment="1">
      <alignment horizontal="center"/>
    </xf>
    <xf numFmtId="0" fontId="0" fillId="24" borderId="23" xfId="0" applyFill="1" applyBorder="1"/>
    <xf numFmtId="0" fontId="0" fillId="0" borderId="13" xfId="0" applyBorder="1"/>
    <xf numFmtId="0" fontId="0" fillId="24" borderId="25" xfId="0" applyFill="1" applyBorder="1" applyAlignment="1">
      <alignment horizontal="center"/>
    </xf>
    <xf numFmtId="0" fontId="0" fillId="0" borderId="29" xfId="0" applyBorder="1" applyAlignment="1">
      <alignment horizontal="center"/>
    </xf>
    <xf numFmtId="0" fontId="0" fillId="0" borderId="104" xfId="0" applyBorder="1" applyAlignment="1">
      <alignment horizontal="center"/>
    </xf>
    <xf numFmtId="2" fontId="0" fillId="0" borderId="13" xfId="0" applyNumberFormat="1" applyBorder="1"/>
    <xf numFmtId="0" fontId="11" fillId="0" borderId="9" xfId="0" applyFont="1" applyFill="1" applyBorder="1" applyAlignment="1" applyProtection="1">
      <alignment horizontal="center" vertical="center"/>
    </xf>
    <xf numFmtId="0" fontId="11" fillId="0" borderId="114" xfId="0" applyFont="1" applyFill="1" applyBorder="1" applyAlignment="1" applyProtection="1">
      <alignment horizontal="center" vertical="center"/>
    </xf>
    <xf numFmtId="0" fontId="24" fillId="0" borderId="0" xfId="2" applyFont="1" applyBorder="1" applyAlignment="1">
      <alignment vertical="center"/>
    </xf>
    <xf numFmtId="2" fontId="17" fillId="0" borderId="115" xfId="0" applyNumberFormat="1" applyFont="1" applyBorder="1" applyAlignment="1" applyProtection="1">
      <alignment horizontal="center"/>
    </xf>
    <xf numFmtId="49" fontId="51" fillId="0" borderId="14" xfId="0" applyNumberFormat="1" applyFont="1" applyBorder="1" applyAlignment="1" applyProtection="1">
      <alignment horizontal="center" vertical="center"/>
      <protection locked="0"/>
    </xf>
    <xf numFmtId="0" fontId="0" fillId="0" borderId="0" xfId="0" applyBorder="1" applyAlignment="1" applyProtection="1">
      <alignment horizontal="center"/>
    </xf>
    <xf numFmtId="0" fontId="0" fillId="0" borderId="0" xfId="0" applyBorder="1" applyAlignment="1" applyProtection="1">
      <alignment horizontal="right" indent="1"/>
    </xf>
    <xf numFmtId="0" fontId="51" fillId="0" borderId="21" xfId="0" applyFont="1" applyBorder="1" applyAlignment="1" applyProtection="1">
      <alignment horizontal="center" vertical="center"/>
    </xf>
    <xf numFmtId="1" fontId="0" fillId="0" borderId="0" xfId="0" applyNumberFormat="1" applyFill="1" applyBorder="1" applyAlignment="1">
      <alignment horizontal="center"/>
    </xf>
    <xf numFmtId="0" fontId="0" fillId="0" borderId="0" xfId="0" applyBorder="1" applyAlignment="1">
      <alignment horizontal="left"/>
    </xf>
    <xf numFmtId="0" fontId="3" fillId="0" borderId="10" xfId="0" applyFont="1" applyFill="1" applyBorder="1" applyAlignment="1" applyProtection="1">
      <alignment horizontal="center" vertical="center"/>
      <protection locked="0"/>
    </xf>
    <xf numFmtId="0" fontId="36" fillId="0" borderId="0" xfId="0" applyFont="1" applyAlignment="1">
      <alignment horizontal="center"/>
    </xf>
    <xf numFmtId="0" fontId="28" fillId="0" borderId="28" xfId="0" applyFont="1" applyBorder="1" applyAlignment="1">
      <alignment horizontal="center" vertical="center" wrapText="1"/>
    </xf>
    <xf numFmtId="0" fontId="28" fillId="0" borderId="10" xfId="0" applyFont="1" applyBorder="1" applyAlignment="1">
      <alignment horizontal="center" vertical="center" wrapText="1"/>
    </xf>
    <xf numFmtId="0" fontId="0" fillId="0" borderId="0" xfId="0"/>
    <xf numFmtId="0" fontId="18" fillId="0" borderId="10" xfId="0" applyFont="1" applyBorder="1" applyAlignment="1">
      <alignment horizontal="center" vertical="center"/>
    </xf>
    <xf numFmtId="2" fontId="17" fillId="0" borderId="79" xfId="0" applyNumberFormat="1" applyFont="1" applyFill="1" applyBorder="1" applyAlignment="1" applyProtection="1">
      <alignment horizontal="center"/>
    </xf>
    <xf numFmtId="0" fontId="0" fillId="0" borderId="10" xfId="0" applyFont="1" applyFill="1" applyBorder="1" applyAlignment="1" applyProtection="1">
      <alignment horizontal="center" vertical="center"/>
      <protection locked="0"/>
    </xf>
    <xf numFmtId="0" fontId="0" fillId="0" borderId="0" xfId="0" applyFont="1" applyFill="1" applyProtection="1">
      <protection locked="0"/>
    </xf>
    <xf numFmtId="0" fontId="36" fillId="0" borderId="0" xfId="0" applyFont="1" applyAlignment="1">
      <alignment horizontal="center"/>
    </xf>
    <xf numFmtId="0" fontId="28" fillId="0" borderId="10" xfId="0" applyFont="1" applyBorder="1" applyAlignment="1">
      <alignment horizontal="center" vertical="center" wrapText="1"/>
    </xf>
    <xf numFmtId="0" fontId="0" fillId="0" borderId="0" xfId="0"/>
    <xf numFmtId="0" fontId="18" fillId="0" borderId="10" xfId="0" applyFont="1" applyBorder="1" applyAlignment="1">
      <alignment horizontal="center" vertical="center"/>
    </xf>
    <xf numFmtId="0" fontId="11" fillId="0" borderId="0" xfId="0" applyFont="1" applyAlignment="1" applyProtection="1">
      <alignment horizontal="right" indent="1"/>
      <protection locked="0"/>
    </xf>
    <xf numFmtId="0" fontId="11" fillId="0" borderId="0" xfId="0" applyFont="1" applyAlignment="1" applyProtection="1">
      <alignment horizontal="center"/>
      <protection locked="0"/>
    </xf>
    <xf numFmtId="0" fontId="11" fillId="0" borderId="0" xfId="0" applyFont="1" applyProtection="1">
      <protection locked="0"/>
    </xf>
    <xf numFmtId="0" fontId="11" fillId="0" borderId="0" xfId="0" applyFont="1" applyFill="1" applyProtection="1">
      <protection locked="0"/>
    </xf>
    <xf numFmtId="0" fontId="0" fillId="0" borderId="0" xfId="0" applyFont="1" applyAlignment="1" applyProtection="1">
      <alignment horizontal="right" indent="1"/>
    </xf>
    <xf numFmtId="0" fontId="0" fillId="0" borderId="0" xfId="0" applyFont="1" applyAlignment="1" applyProtection="1">
      <alignment horizontal="center"/>
    </xf>
    <xf numFmtId="0" fontId="0" fillId="0" borderId="0" xfId="0" applyFont="1" applyProtection="1"/>
    <xf numFmtId="0" fontId="65" fillId="0" borderId="0" xfId="0" applyFont="1" applyFill="1" applyBorder="1" applyAlignment="1" applyProtection="1">
      <alignment horizontal="center" vertical="center"/>
    </xf>
    <xf numFmtId="0" fontId="0" fillId="0" borderId="0" xfId="0" applyFont="1" applyFill="1" applyBorder="1" applyAlignment="1" applyProtection="1">
      <alignment horizontal="left"/>
    </xf>
    <xf numFmtId="0" fontId="0" fillId="0" borderId="0" xfId="0" applyFont="1" applyFill="1" applyBorder="1" applyProtection="1"/>
    <xf numFmtId="1" fontId="17" fillId="0" borderId="0" xfId="0" applyNumberFormat="1" applyFont="1" applyFill="1" applyBorder="1" applyAlignment="1" applyProtection="1">
      <alignment vertical="center"/>
    </xf>
    <xf numFmtId="0" fontId="0" fillId="0" borderId="0" xfId="0" applyFont="1" applyAlignment="1" applyProtection="1">
      <alignment horizontal="right" indent="1"/>
      <protection locked="0"/>
    </xf>
    <xf numFmtId="0" fontId="0" fillId="0" borderId="0" xfId="0" applyFont="1" applyAlignment="1" applyProtection="1">
      <alignment horizontal="center"/>
      <protection locked="0"/>
    </xf>
    <xf numFmtId="0" fontId="0" fillId="0" borderId="0" xfId="0" applyFont="1" applyProtection="1">
      <protection locked="0"/>
    </xf>
    <xf numFmtId="0" fontId="0" fillId="0" borderId="35" xfId="0" applyBorder="1"/>
    <xf numFmtId="2" fontId="0" fillId="0" borderId="0" xfId="0" applyNumberFormat="1"/>
    <xf numFmtId="0" fontId="42" fillId="26" borderId="63" xfId="0" applyFont="1" applyFill="1" applyBorder="1" applyAlignment="1">
      <alignment horizontal="center"/>
    </xf>
    <xf numFmtId="0" fontId="42" fillId="26" borderId="64" xfId="0" applyFont="1" applyFill="1" applyBorder="1" applyAlignment="1">
      <alignment horizontal="center"/>
    </xf>
    <xf numFmtId="0" fontId="42" fillId="26" borderId="65" xfId="0" applyFont="1" applyFill="1" applyBorder="1" applyAlignment="1">
      <alignment horizontal="center"/>
    </xf>
    <xf numFmtId="0" fontId="6" fillId="26" borderId="0" xfId="0" applyFont="1" applyFill="1"/>
    <xf numFmtId="0" fontId="6" fillId="26" borderId="0" xfId="0" applyFont="1" applyFill="1" applyAlignment="1">
      <alignment horizontal="center"/>
    </xf>
    <xf numFmtId="164" fontId="42" fillId="26" borderId="66" xfId="0" applyNumberFormat="1" applyFont="1" applyFill="1" applyBorder="1" applyAlignment="1">
      <alignment horizontal="center"/>
    </xf>
    <xf numFmtId="164" fontId="42" fillId="26" borderId="67" xfId="0" applyNumberFormat="1" applyFont="1" applyFill="1" applyBorder="1" applyAlignment="1">
      <alignment horizontal="center"/>
    </xf>
    <xf numFmtId="2" fontId="42" fillId="26" borderId="68" xfId="0" applyNumberFormat="1" applyFont="1" applyFill="1" applyBorder="1" applyAlignment="1">
      <alignment horizontal="center"/>
    </xf>
    <xf numFmtId="2" fontId="6" fillId="26" borderId="0" xfId="0" applyNumberFormat="1" applyFont="1" applyFill="1" applyAlignment="1">
      <alignment horizontal="center"/>
    </xf>
    <xf numFmtId="0" fontId="0" fillId="27" borderId="0" xfId="0" applyFill="1"/>
    <xf numFmtId="0" fontId="0" fillId="28" borderId="0" xfId="0" applyFill="1"/>
    <xf numFmtId="0" fontId="0" fillId="17" borderId="0" xfId="0" applyFill="1"/>
    <xf numFmtId="0" fontId="0" fillId="15" borderId="0" xfId="0" applyFill="1"/>
    <xf numFmtId="0" fontId="0" fillId="29" borderId="0" xfId="0" applyFill="1"/>
    <xf numFmtId="0" fontId="0" fillId="30" borderId="0" xfId="0" applyFill="1"/>
    <xf numFmtId="0" fontId="48" fillId="0" borderId="34" xfId="0" applyFont="1" applyFill="1" applyBorder="1" applyAlignment="1" applyProtection="1">
      <alignment horizontal="center"/>
      <protection locked="0"/>
    </xf>
    <xf numFmtId="0" fontId="0" fillId="0" borderId="10" xfId="0" applyBorder="1" applyAlignment="1" applyProtection="1">
      <alignment vertical="center"/>
      <protection locked="0"/>
    </xf>
    <xf numFmtId="0" fontId="51" fillId="0" borderId="10" xfId="0" applyFont="1" applyBorder="1" applyAlignment="1" applyProtection="1">
      <alignment vertical="center"/>
      <protection locked="0"/>
    </xf>
    <xf numFmtId="0" fontId="59" fillId="21" borderId="107" xfId="0" applyFont="1" applyFill="1" applyBorder="1" applyAlignment="1" applyProtection="1">
      <alignment horizontal="center" vertical="center"/>
    </xf>
    <xf numFmtId="0" fontId="17" fillId="21" borderId="107" xfId="0" applyFont="1" applyFill="1" applyBorder="1" applyAlignment="1" applyProtection="1">
      <alignment horizontal="center" vertical="center"/>
    </xf>
    <xf numFmtId="0" fontId="11" fillId="0" borderId="16" xfId="0" applyFont="1" applyFill="1" applyBorder="1" applyAlignment="1" applyProtection="1">
      <alignment horizontal="center" vertical="center" wrapText="1"/>
    </xf>
    <xf numFmtId="0" fontId="11" fillId="0" borderId="16" xfId="0" applyFont="1" applyFill="1" applyBorder="1" applyAlignment="1" applyProtection="1">
      <alignment horizontal="center" vertical="center"/>
    </xf>
    <xf numFmtId="0" fontId="47" fillId="20" borderId="30" xfId="0" applyFont="1" applyFill="1" applyBorder="1" applyAlignment="1" applyProtection="1">
      <alignment horizontal="center" vertical="center"/>
    </xf>
    <xf numFmtId="0" fontId="47" fillId="20" borderId="16" xfId="0" applyFont="1" applyFill="1" applyBorder="1" applyAlignment="1" applyProtection="1">
      <alignment horizontal="center" vertical="center"/>
    </xf>
    <xf numFmtId="0" fontId="52" fillId="0" borderId="16" xfId="0"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0" fillId="0" borderId="90" xfId="0" applyFill="1" applyBorder="1" applyAlignment="1" applyProtection="1">
      <alignment horizontal="left" vertical="center"/>
      <protection locked="0"/>
    </xf>
    <xf numFmtId="0" fontId="36" fillId="0" borderId="0" xfId="0" applyFont="1" applyAlignment="1">
      <alignment horizontal="center"/>
    </xf>
    <xf numFmtId="0" fontId="28" fillId="0" borderId="10" xfId="0" applyFont="1" applyBorder="1" applyAlignment="1">
      <alignment horizontal="center" vertical="center" wrapText="1"/>
    </xf>
    <xf numFmtId="0" fontId="0" fillId="0" borderId="0" xfId="0"/>
    <xf numFmtId="0" fontId="66" fillId="0" borderId="10" xfId="0" applyFont="1" applyBorder="1" applyAlignment="1">
      <alignment vertical="center"/>
    </xf>
    <xf numFmtId="0" fontId="66" fillId="0" borderId="10" xfId="0" applyFont="1" applyBorder="1" applyAlignment="1"/>
    <xf numFmtId="0" fontId="27" fillId="0" borderId="10" xfId="0" applyFont="1" applyFill="1" applyBorder="1" applyAlignment="1">
      <alignment horizontal="left" vertical="center" indent="1"/>
    </xf>
    <xf numFmtId="0" fontId="66" fillId="0" borderId="10" xfId="0" applyFont="1" applyFill="1" applyBorder="1" applyAlignment="1"/>
    <xf numFmtId="0" fontId="0" fillId="0" borderId="10" xfId="0" applyNumberFormat="1" applyFill="1" applyBorder="1" applyAlignment="1" applyProtection="1">
      <alignment horizontal="center" vertical="center"/>
      <protection locked="0"/>
    </xf>
    <xf numFmtId="2" fontId="7" fillId="0" borderId="0" xfId="0" applyNumberFormat="1" applyFont="1" applyFill="1"/>
    <xf numFmtId="0" fontId="59" fillId="21" borderId="10" xfId="0" applyFont="1" applyFill="1" applyBorder="1" applyAlignment="1" applyProtection="1">
      <alignment horizontal="center" vertical="center"/>
    </xf>
    <xf numFmtId="0" fontId="45" fillId="21" borderId="10" xfId="0" applyFont="1" applyFill="1" applyBorder="1" applyAlignment="1" applyProtection="1">
      <alignment horizontal="center" vertical="center"/>
    </xf>
    <xf numFmtId="0" fontId="45" fillId="21" borderId="90" xfId="0" applyFont="1" applyFill="1" applyBorder="1" applyAlignment="1" applyProtection="1">
      <alignment horizontal="center" vertical="center"/>
    </xf>
    <xf numFmtId="0" fontId="12" fillId="0" borderId="10" xfId="0" applyFont="1" applyFill="1" applyBorder="1" applyAlignment="1" applyProtection="1">
      <alignment horizontal="center"/>
    </xf>
    <xf numFmtId="1" fontId="11" fillId="0" borderId="10" xfId="0" applyNumberFormat="1" applyFont="1" applyFill="1" applyBorder="1" applyAlignment="1" applyProtection="1">
      <alignment horizontal="center" vertical="center"/>
      <protection locked="0"/>
    </xf>
    <xf numFmtId="1" fontId="11" fillId="0" borderId="10" xfId="0" applyNumberFormat="1" applyFont="1" applyFill="1" applyBorder="1" applyAlignment="1" applyProtection="1">
      <alignment horizontal="center" vertical="center"/>
    </xf>
    <xf numFmtId="0" fontId="0" fillId="0" borderId="10" xfId="0" applyBorder="1" applyAlignment="1" applyProtection="1">
      <alignment horizontal="center"/>
      <protection locked="0"/>
    </xf>
    <xf numFmtId="0" fontId="0" fillId="0" borderId="22" xfId="0" applyFill="1" applyBorder="1" applyProtection="1"/>
    <xf numFmtId="0" fontId="16" fillId="0" borderId="22" xfId="0" applyFont="1" applyFill="1" applyBorder="1" applyAlignment="1" applyProtection="1">
      <alignment horizontal="center" vertical="center"/>
    </xf>
    <xf numFmtId="0" fontId="0" fillId="0" borderId="22" xfId="0" applyFill="1" applyBorder="1" applyAlignment="1" applyProtection="1">
      <alignment horizontal="left"/>
    </xf>
    <xf numFmtId="1" fontId="13" fillId="0" borderId="22" xfId="0" applyNumberFormat="1" applyFont="1" applyFill="1" applyBorder="1" applyAlignment="1" applyProtection="1">
      <alignment vertical="center"/>
    </xf>
    <xf numFmtId="10" fontId="17" fillId="0" borderId="22" xfId="0" applyNumberFormat="1" applyFont="1" applyFill="1" applyBorder="1" applyAlignment="1" applyProtection="1">
      <alignment horizontal="center"/>
    </xf>
    <xf numFmtId="0" fontId="0" fillId="0" borderId="10" xfId="0" applyFont="1" applyBorder="1" applyAlignment="1" applyProtection="1">
      <alignment horizontal="center" vertical="center"/>
    </xf>
    <xf numFmtId="0" fontId="0" fillId="0" borderId="10" xfId="0" applyFont="1" applyBorder="1" applyAlignment="1" applyProtection="1">
      <alignment horizontal="left" vertical="center"/>
      <protection locked="0"/>
    </xf>
    <xf numFmtId="0" fontId="0" fillId="0" borderId="10" xfId="0" applyFont="1" applyFill="1" applyBorder="1" applyAlignment="1" applyProtection="1">
      <alignment horizontal="left" vertical="center"/>
      <protection locked="0"/>
    </xf>
    <xf numFmtId="0" fontId="0" fillId="0" borderId="21" xfId="0" applyFont="1" applyBorder="1" applyAlignment="1" applyProtection="1">
      <alignment horizontal="center" vertical="center"/>
    </xf>
    <xf numFmtId="2" fontId="0" fillId="0" borderId="113" xfId="0" applyNumberFormat="1" applyBorder="1" applyAlignment="1">
      <alignment horizontal="right"/>
    </xf>
    <xf numFmtId="2" fontId="0" fillId="0" borderId="109" xfId="0" applyNumberFormat="1" applyBorder="1" applyAlignment="1">
      <alignment horizontal="right"/>
    </xf>
    <xf numFmtId="2" fontId="11" fillId="0" borderId="113" xfId="0" applyNumberFormat="1" applyFont="1" applyBorder="1"/>
    <xf numFmtId="0" fontId="0" fillId="0" borderId="18" xfId="0" applyBorder="1"/>
    <xf numFmtId="10" fontId="11" fillId="0" borderId="20" xfId="0" applyNumberFormat="1" applyFont="1" applyBorder="1"/>
    <xf numFmtId="10" fontId="11" fillId="0" borderId="22" xfId="0" applyNumberFormat="1" applyFont="1" applyBorder="1"/>
    <xf numFmtId="10" fontId="11" fillId="0" borderId="104" xfId="0" applyNumberFormat="1" applyFont="1" applyBorder="1"/>
    <xf numFmtId="0" fontId="0" fillId="0" borderId="33" xfId="0" applyBorder="1"/>
    <xf numFmtId="0" fontId="0" fillId="0" borderId="36" xfId="0" applyBorder="1"/>
    <xf numFmtId="0" fontId="12" fillId="0" borderId="0" xfId="0" applyFont="1" applyAlignment="1">
      <alignment horizontal="center"/>
    </xf>
    <xf numFmtId="2" fontId="0" fillId="0" borderId="18" xfId="0" applyNumberFormat="1" applyBorder="1"/>
    <xf numFmtId="2" fontId="0" fillId="0" borderId="20" xfId="0" applyNumberFormat="1" applyBorder="1"/>
    <xf numFmtId="2" fontId="0" fillId="0" borderId="21" xfId="0" applyNumberFormat="1" applyBorder="1"/>
    <xf numFmtId="2" fontId="0" fillId="0" borderId="22" xfId="0" applyNumberFormat="1" applyBorder="1"/>
    <xf numFmtId="2" fontId="0" fillId="0" borderId="103" xfId="0" applyNumberFormat="1" applyBorder="1"/>
    <xf numFmtId="2" fontId="0" fillId="0" borderId="104" xfId="0" applyNumberFormat="1" applyBorder="1"/>
    <xf numFmtId="1" fontId="0" fillId="0" borderId="30" xfId="0" applyNumberFormat="1" applyBorder="1" applyAlignment="1">
      <alignment horizontal="center"/>
    </xf>
    <xf numFmtId="0" fontId="0" fillId="19" borderId="12" xfId="0" applyFill="1" applyBorder="1"/>
    <xf numFmtId="0" fontId="0" fillId="19" borderId="14" xfId="0" applyFill="1" applyBorder="1"/>
    <xf numFmtId="0" fontId="0" fillId="19" borderId="10" xfId="0" applyFill="1" applyBorder="1"/>
    <xf numFmtId="0" fontId="36" fillId="0" borderId="0" xfId="0" applyFont="1" applyAlignment="1">
      <alignment horizontal="center"/>
    </xf>
    <xf numFmtId="0" fontId="28" fillId="0" borderId="10" xfId="0" applyFont="1" applyBorder="1" applyAlignment="1">
      <alignment horizontal="center" vertical="center" wrapText="1"/>
    </xf>
    <xf numFmtId="0" fontId="0" fillId="0" borderId="0" xfId="0"/>
    <xf numFmtId="0" fontId="18" fillId="0" borderId="10" xfId="0" applyFont="1" applyBorder="1" applyAlignment="1">
      <alignment horizontal="center" vertical="center"/>
    </xf>
    <xf numFmtId="49" fontId="0" fillId="0" borderId="119" xfId="0" applyNumberFormat="1" applyBorder="1" applyAlignment="1" applyProtection="1">
      <alignment horizontal="center" vertical="center"/>
      <protection locked="0"/>
    </xf>
    <xf numFmtId="0" fontId="0" fillId="0" borderId="0" xfId="0"/>
    <xf numFmtId="0" fontId="0" fillId="0" borderId="0" xfId="0"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108" xfId="0" applyBorder="1" applyAlignment="1">
      <alignment horizontal="center" vertical="center"/>
    </xf>
    <xf numFmtId="0" fontId="0" fillId="0" borderId="33" xfId="0" applyBorder="1" applyAlignment="1">
      <alignment horizontal="center" vertical="center"/>
    </xf>
    <xf numFmtId="0" fontId="0" fillId="0" borderId="36" xfId="0" applyBorder="1" applyAlignment="1">
      <alignment horizontal="center" vertical="center"/>
    </xf>
    <xf numFmtId="0" fontId="51" fillId="0" borderId="10" xfId="0" applyFont="1" applyFill="1" applyBorder="1" applyAlignment="1" applyProtection="1">
      <alignment horizontal="center" vertical="center"/>
      <protection locked="0"/>
    </xf>
    <xf numFmtId="0" fontId="0" fillId="0" borderId="10" xfId="0" applyFill="1" applyBorder="1" applyAlignment="1" applyProtection="1">
      <alignment horizontal="center" vertical="center"/>
      <protection locked="0"/>
    </xf>
    <xf numFmtId="0" fontId="0" fillId="0" borderId="2" xfId="0" applyFill="1" applyBorder="1" applyProtection="1"/>
    <xf numFmtId="0" fontId="0" fillId="0" borderId="3" xfId="0" applyBorder="1" applyAlignment="1" applyProtection="1">
      <alignment horizontal="right" indent="1"/>
    </xf>
    <xf numFmtId="0" fontId="16" fillId="0" borderId="2" xfId="0" applyFont="1" applyFill="1" applyBorder="1" applyAlignment="1" applyProtection="1">
      <alignment horizontal="center" vertical="center"/>
    </xf>
    <xf numFmtId="0" fontId="0" fillId="0" borderId="2" xfId="0" applyFill="1" applyBorder="1" applyAlignment="1" applyProtection="1">
      <alignment horizontal="left"/>
    </xf>
    <xf numFmtId="1" fontId="13" fillId="0" borderId="2" xfId="0" applyNumberFormat="1" applyFont="1" applyFill="1" applyBorder="1" applyAlignment="1" applyProtection="1">
      <alignment vertical="center"/>
    </xf>
    <xf numFmtId="10" fontId="17" fillId="0" borderId="2" xfId="0" applyNumberFormat="1" applyFont="1" applyFill="1" applyBorder="1" applyAlignment="1" applyProtection="1">
      <alignment horizontal="center"/>
    </xf>
    <xf numFmtId="0" fontId="0" fillId="0" borderId="3" xfId="0" applyFill="1" applyBorder="1" applyAlignment="1" applyProtection="1">
      <alignment horizontal="right" indent="1"/>
    </xf>
    <xf numFmtId="0" fontId="0" fillId="0" borderId="2" xfId="0" applyBorder="1" applyProtection="1"/>
    <xf numFmtId="0" fontId="3" fillId="0" borderId="26" xfId="0" applyFont="1" applyFill="1" applyBorder="1" applyAlignment="1" applyProtection="1">
      <alignment horizontal="center" vertical="center"/>
      <protection locked="0"/>
    </xf>
    <xf numFmtId="0" fontId="3" fillId="0" borderId="33" xfId="0" applyFont="1" applyFill="1" applyBorder="1" applyAlignment="1" applyProtection="1">
      <alignment horizontal="center" vertical="center"/>
      <protection locked="0"/>
    </xf>
    <xf numFmtId="1" fontId="0" fillId="0" borderId="27" xfId="0" applyNumberFormat="1" applyFill="1" applyBorder="1" applyAlignment="1" applyProtection="1">
      <alignment horizontal="center" vertical="center"/>
      <protection locked="0"/>
    </xf>
    <xf numFmtId="1" fontId="0" fillId="0" borderId="28" xfId="0" applyNumberFormat="1" applyFill="1" applyBorder="1" applyAlignment="1" applyProtection="1">
      <alignment horizontal="center" vertical="center"/>
      <protection locked="0"/>
    </xf>
    <xf numFmtId="1" fontId="0" fillId="0" borderId="29" xfId="0" applyNumberFormat="1" applyFill="1" applyBorder="1" applyAlignment="1" applyProtection="1">
      <alignment horizontal="center" vertical="center"/>
      <protection locked="0"/>
    </xf>
    <xf numFmtId="0" fontId="0" fillId="0" borderId="27" xfId="0" applyFill="1" applyBorder="1" applyAlignment="1" applyProtection="1">
      <alignment horizontal="center" vertical="center"/>
      <protection locked="0"/>
    </xf>
    <xf numFmtId="0" fontId="0" fillId="0" borderId="29" xfId="0" applyFill="1" applyBorder="1" applyAlignment="1" applyProtection="1">
      <alignment horizontal="center" vertical="center"/>
      <protection locked="0"/>
    </xf>
    <xf numFmtId="0" fontId="51" fillId="0" borderId="10" xfId="0" applyFont="1" applyFill="1" applyBorder="1" applyAlignment="1" applyProtection="1">
      <alignment horizontal="center" vertical="center"/>
    </xf>
    <xf numFmtId="0" fontId="0" fillId="25" borderId="10" xfId="0" applyFill="1" applyBorder="1" applyAlignment="1" applyProtection="1">
      <alignment horizontal="center" vertical="center"/>
      <protection locked="0"/>
    </xf>
    <xf numFmtId="0" fontId="51" fillId="0" borderId="10" xfId="0" applyFont="1" applyFill="1" applyBorder="1" applyAlignment="1" applyProtection="1">
      <alignment horizontal="center" vertical="center"/>
      <protection locked="0"/>
    </xf>
    <xf numFmtId="0" fontId="51" fillId="0" borderId="10" xfId="0" applyNumberFormat="1" applyFont="1" applyFill="1" applyBorder="1" applyAlignment="1" applyProtection="1">
      <alignment horizontal="center" vertical="center"/>
      <protection locked="0"/>
    </xf>
    <xf numFmtId="0" fontId="0" fillId="0" borderId="10" xfId="0" applyFill="1" applyBorder="1" applyAlignment="1" applyProtection="1">
      <alignment horizontal="center" vertical="center"/>
    </xf>
    <xf numFmtId="0" fontId="0" fillId="0" borderId="90" xfId="0" applyNumberFormat="1" applyFill="1" applyBorder="1" applyAlignment="1" applyProtection="1">
      <alignment horizontal="center" vertical="center"/>
      <protection locked="0"/>
    </xf>
    <xf numFmtId="0" fontId="51" fillId="0" borderId="3" xfId="0" applyFont="1" applyFill="1" applyBorder="1" applyAlignment="1" applyProtection="1">
      <alignment horizontal="center" vertical="center"/>
      <protection locked="0"/>
    </xf>
    <xf numFmtId="0" fontId="51" fillId="0" borderId="3" xfId="0" applyFont="1" applyFill="1" applyBorder="1" applyAlignment="1" applyProtection="1">
      <alignment horizontal="center" vertical="center"/>
    </xf>
    <xf numFmtId="0" fontId="52" fillId="0" borderId="3" xfId="0" applyFont="1" applyFill="1" applyBorder="1" applyAlignment="1" applyProtection="1">
      <alignment horizontal="center" vertical="center"/>
    </xf>
    <xf numFmtId="0" fontId="51" fillId="25" borderId="10" xfId="0" applyFont="1" applyFill="1" applyBorder="1" applyAlignment="1" applyProtection="1">
      <alignment horizontal="left" vertical="center"/>
      <protection locked="0"/>
    </xf>
    <xf numFmtId="0" fontId="0" fillId="0" borderId="0" xfId="0"/>
    <xf numFmtId="0" fontId="51" fillId="0" borderId="12" xfId="0" applyFont="1" applyFill="1" applyBorder="1" applyAlignment="1" applyProtection="1">
      <alignment vertical="center"/>
      <protection locked="0"/>
    </xf>
    <xf numFmtId="0" fontId="0" fillId="0" borderId="10" xfId="0" applyFill="1" applyBorder="1" applyAlignment="1" applyProtection="1">
      <alignment horizontal="center" vertical="center"/>
      <protection locked="0"/>
    </xf>
    <xf numFmtId="0" fontId="0" fillId="0" borderId="0" xfId="0"/>
    <xf numFmtId="0" fontId="0" fillId="0" borderId="120" xfId="0" applyBorder="1" applyAlignment="1">
      <alignment horizontal="center" vertical="center"/>
    </xf>
    <xf numFmtId="0" fontId="0" fillId="0" borderId="121" xfId="0" applyBorder="1" applyAlignment="1">
      <alignment horizontal="center" vertical="center"/>
    </xf>
    <xf numFmtId="0" fontId="0" fillId="0" borderId="117" xfId="0" applyBorder="1" applyAlignment="1">
      <alignment horizontal="center" vertical="center"/>
    </xf>
    <xf numFmtId="0" fontId="0" fillId="0" borderId="13" xfId="0" applyBorder="1" applyAlignment="1">
      <alignment horizontal="center" vertical="center"/>
    </xf>
    <xf numFmtId="0" fontId="0" fillId="0" borderId="18" xfId="0" applyBorder="1" applyAlignment="1" applyProtection="1">
      <alignment horizontal="center" vertical="center"/>
    </xf>
    <xf numFmtId="0" fontId="0" fillId="0" borderId="19" xfId="0" applyFill="1" applyBorder="1" applyAlignment="1" applyProtection="1">
      <alignment horizontal="left" vertical="center"/>
      <protection locked="0"/>
    </xf>
    <xf numFmtId="0" fontId="0" fillId="0" borderId="19" xfId="0" applyBorder="1" applyAlignment="1" applyProtection="1">
      <alignment vertical="center"/>
      <protection locked="0"/>
    </xf>
    <xf numFmtId="0" fontId="0" fillId="0" borderId="19" xfId="0" applyFill="1"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45" fillId="21" borderId="19" xfId="0" applyFont="1" applyFill="1" applyBorder="1" applyAlignment="1" applyProtection="1">
      <alignment horizontal="center" vertical="center"/>
    </xf>
    <xf numFmtId="0" fontId="13" fillId="21" borderId="20" xfId="0" applyFont="1" applyFill="1" applyBorder="1" applyAlignment="1" applyProtection="1">
      <alignment horizontal="center" vertical="center"/>
    </xf>
    <xf numFmtId="0" fontId="13" fillId="21" borderId="22" xfId="0" applyFont="1" applyFill="1" applyBorder="1" applyAlignment="1" applyProtection="1">
      <alignment horizontal="center" vertical="center"/>
    </xf>
    <xf numFmtId="0" fontId="0" fillId="0" borderId="21" xfId="0" applyBorder="1" applyAlignment="1" applyProtection="1">
      <alignment horizontal="center"/>
      <protection locked="0"/>
    </xf>
    <xf numFmtId="0" fontId="0" fillId="0" borderId="21" xfId="0" applyBorder="1" applyAlignment="1">
      <alignment horizontal="center" vertical="center"/>
    </xf>
    <xf numFmtId="0" fontId="0" fillId="0" borderId="22" xfId="0" applyBorder="1" applyAlignment="1">
      <alignment horizontal="center" vertical="center"/>
    </xf>
    <xf numFmtId="0" fontId="59" fillId="21" borderId="22" xfId="0" applyFont="1" applyFill="1" applyBorder="1" applyAlignment="1" applyProtection="1">
      <alignment horizontal="center" vertical="center"/>
    </xf>
    <xf numFmtId="0" fontId="0" fillId="25" borderId="90" xfId="0" applyFill="1" applyBorder="1" applyAlignment="1" applyProtection="1">
      <alignment horizontal="center" vertical="center"/>
      <protection locked="0"/>
    </xf>
    <xf numFmtId="0" fontId="59" fillId="21" borderId="104" xfId="0" applyFont="1" applyFill="1" applyBorder="1" applyAlignment="1" applyProtection="1">
      <alignment horizontal="center" vertical="center"/>
    </xf>
    <xf numFmtId="0" fontId="0" fillId="0" borderId="0" xfId="0" applyAlignment="1" applyProtection="1">
      <alignment horizontal="right" indent="1"/>
      <protection locked="0"/>
    </xf>
    <xf numFmtId="0" fontId="0" fillId="0" borderId="0" xfId="0" applyAlignment="1" applyProtection="1">
      <alignment horizontal="center"/>
      <protection locked="0"/>
    </xf>
    <xf numFmtId="0" fontId="0" fillId="0" borderId="10" xfId="0" applyFill="1" applyBorder="1" applyAlignment="1" applyProtection="1">
      <alignment horizontal="center" vertical="center"/>
      <protection locked="0"/>
    </xf>
    <xf numFmtId="0" fontId="0" fillId="0" borderId="0" xfId="0" applyBorder="1" applyAlignment="1" applyProtection="1">
      <alignment horizontal="center"/>
      <protection locked="0"/>
    </xf>
    <xf numFmtId="0" fontId="41" fillId="0" borderId="10" xfId="0" applyFont="1" applyFill="1" applyBorder="1" applyAlignment="1">
      <alignment horizontal="center" vertical="center" wrapText="1"/>
    </xf>
    <xf numFmtId="0" fontId="41" fillId="22" borderId="10" xfId="0" applyFont="1" applyFill="1" applyBorder="1" applyAlignment="1">
      <alignment horizontal="center" vertical="center" wrapText="1"/>
    </xf>
    <xf numFmtId="0" fontId="41" fillId="22" borderId="23" xfId="0" applyFont="1" applyFill="1" applyBorder="1" applyAlignment="1">
      <alignment horizontal="center" vertical="center"/>
    </xf>
    <xf numFmtId="0" fontId="41" fillId="23" borderId="10" xfId="0" applyFont="1" applyFill="1" applyBorder="1" applyAlignment="1">
      <alignment horizontal="center" vertical="center" wrapText="1"/>
    </xf>
    <xf numFmtId="0" fontId="0" fillId="0" borderId="10" xfId="0" applyFill="1" applyBorder="1" applyAlignment="1" applyProtection="1">
      <alignment horizontal="center" vertical="center"/>
      <protection locked="0"/>
    </xf>
    <xf numFmtId="0" fontId="11" fillId="0" borderId="122" xfId="0" applyFont="1" applyFill="1" applyBorder="1" applyAlignment="1" applyProtection="1">
      <alignment horizontal="center" vertical="center"/>
    </xf>
    <xf numFmtId="0" fontId="11" fillId="0" borderId="30" xfId="0" applyFont="1" applyFill="1" applyBorder="1" applyAlignment="1" applyProtection="1">
      <alignment horizontal="center" vertical="center"/>
    </xf>
    <xf numFmtId="0" fontId="52" fillId="0" borderId="24" xfId="0" applyFont="1" applyFill="1" applyBorder="1" applyAlignment="1" applyProtection="1">
      <alignment horizontal="center" vertical="center" wrapText="1"/>
    </xf>
    <xf numFmtId="0" fontId="11" fillId="15" borderId="123" xfId="0" applyFont="1" applyFill="1" applyBorder="1" applyAlignment="1" applyProtection="1">
      <alignment horizontal="center" vertical="center"/>
    </xf>
    <xf numFmtId="0" fontId="13" fillId="21" borderId="107" xfId="0" applyFont="1" applyFill="1" applyBorder="1" applyAlignment="1" applyProtection="1">
      <alignment horizontal="center" vertical="center"/>
    </xf>
    <xf numFmtId="0" fontId="0" fillId="0" borderId="19" xfId="0" applyBorder="1" applyAlignment="1" applyProtection="1">
      <alignment horizontal="center" vertical="center"/>
    </xf>
    <xf numFmtId="0" fontId="51" fillId="0" borderId="12" xfId="0" applyFont="1" applyFill="1" applyBorder="1" applyAlignment="1" applyProtection="1">
      <alignment horizontal="center" vertical="center"/>
      <protection locked="0"/>
    </xf>
    <xf numFmtId="0" fontId="60" fillId="0" borderId="0" xfId="0" applyFont="1" applyAlignment="1" applyProtection="1">
      <protection locked="0"/>
    </xf>
    <xf numFmtId="0" fontId="0" fillId="0" borderId="0" xfId="0" applyAlignment="1" applyProtection="1">
      <protection locked="0"/>
    </xf>
    <xf numFmtId="0" fontId="51" fillId="0" borderId="19" xfId="0" applyFont="1" applyBorder="1" applyAlignment="1" applyProtection="1">
      <alignment horizontal="center" vertical="center"/>
    </xf>
    <xf numFmtId="0" fontId="51" fillId="0" borderId="19" xfId="0" applyFont="1" applyFill="1" applyBorder="1" applyAlignment="1" applyProtection="1">
      <alignment horizontal="center" vertical="center"/>
      <protection locked="0"/>
    </xf>
    <xf numFmtId="0" fontId="51" fillId="25" borderId="19" xfId="0" applyFont="1" applyFill="1" applyBorder="1" applyAlignment="1" applyProtection="1">
      <alignment horizontal="left" vertical="center"/>
      <protection locked="0"/>
    </xf>
    <xf numFmtId="0" fontId="51" fillId="0" borderId="118" xfId="0" applyFont="1" applyFill="1" applyBorder="1" applyAlignment="1" applyProtection="1">
      <alignment horizontal="center" vertical="center"/>
      <protection locked="0"/>
    </xf>
    <xf numFmtId="49" fontId="51" fillId="0" borderId="105" xfId="0" applyNumberFormat="1" applyFont="1" applyBorder="1" applyAlignment="1" applyProtection="1">
      <alignment horizontal="center" vertical="center"/>
      <protection locked="0"/>
    </xf>
    <xf numFmtId="0" fontId="59" fillId="21" borderId="116" xfId="0" applyFont="1" applyFill="1" applyBorder="1" applyAlignment="1" applyProtection="1">
      <alignment horizontal="center" vertical="center"/>
    </xf>
    <xf numFmtId="0" fontId="45" fillId="21" borderId="116" xfId="0" applyFont="1" applyFill="1" applyBorder="1" applyAlignment="1" applyProtection="1">
      <alignment horizontal="center" vertical="center"/>
    </xf>
    <xf numFmtId="0" fontId="45" fillId="21" borderId="107" xfId="0" applyFont="1" applyFill="1" applyBorder="1" applyAlignment="1" applyProtection="1">
      <alignment horizontal="center" vertical="center"/>
    </xf>
    <xf numFmtId="0" fontId="51" fillId="0" borderId="19" xfId="0" applyFont="1" applyBorder="1" applyAlignment="1" applyProtection="1">
      <alignment horizontal="left" vertical="center"/>
      <protection locked="0"/>
    </xf>
    <xf numFmtId="0" fontId="0" fillId="0" borderId="12" xfId="0" applyFill="1" applyBorder="1" applyAlignment="1" applyProtection="1">
      <alignment horizontal="center" vertical="center"/>
      <protection locked="0"/>
    </xf>
    <xf numFmtId="49" fontId="0" fillId="0" borderId="14" xfId="0" applyNumberFormat="1"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0" fillId="0" borderId="118" xfId="0" applyBorder="1" applyAlignment="1" applyProtection="1">
      <alignment horizontal="center" vertical="center"/>
      <protection locked="0"/>
    </xf>
    <xf numFmtId="0" fontId="13" fillId="21" borderId="116" xfId="0" applyFont="1" applyFill="1" applyBorder="1" applyAlignment="1" applyProtection="1">
      <alignment horizontal="center" vertical="center"/>
    </xf>
    <xf numFmtId="0" fontId="16" fillId="0" borderId="29" xfId="0" applyFont="1" applyFill="1" applyBorder="1" applyAlignment="1" applyProtection="1">
      <alignment horizontal="center" vertical="center"/>
    </xf>
    <xf numFmtId="0" fontId="0" fillId="0" borderId="96" xfId="0" applyFill="1" applyBorder="1" applyAlignment="1" applyProtection="1">
      <alignment horizontal="right" indent="1"/>
    </xf>
    <xf numFmtId="0" fontId="0" fillId="0" borderId="96" xfId="0" applyFill="1" applyBorder="1" applyAlignment="1" applyProtection="1">
      <alignment horizontal="center"/>
    </xf>
    <xf numFmtId="0" fontId="0" fillId="0" borderId="96" xfId="0" applyFill="1" applyBorder="1" applyProtection="1"/>
    <xf numFmtId="0" fontId="12" fillId="0" borderId="96" xfId="0" applyFont="1" applyFill="1" applyBorder="1" applyAlignment="1" applyProtection="1">
      <alignment horizontal="center"/>
    </xf>
    <xf numFmtId="1" fontId="11" fillId="0" borderId="96" xfId="0" applyNumberFormat="1" applyFont="1" applyFill="1" applyBorder="1" applyAlignment="1" applyProtection="1">
      <alignment horizontal="center" vertical="center"/>
      <protection locked="0"/>
    </xf>
    <xf numFmtId="1" fontId="11" fillId="0" borderId="96" xfId="0" applyNumberFormat="1" applyFont="1" applyFill="1" applyBorder="1" applyAlignment="1" applyProtection="1">
      <alignment horizontal="center" vertical="center"/>
    </xf>
    <xf numFmtId="49" fontId="51" fillId="0" borderId="119" xfId="0" applyNumberFormat="1" applyFont="1" applyBorder="1" applyAlignment="1" applyProtection="1">
      <alignment horizontal="center" vertical="center"/>
      <protection locked="0"/>
    </xf>
    <xf numFmtId="0" fontId="0" fillId="0" borderId="119" xfId="0" applyFill="1" applyBorder="1" applyProtection="1"/>
    <xf numFmtId="0" fontId="12" fillId="0" borderId="124" xfId="0" applyFont="1" applyFill="1" applyBorder="1" applyAlignment="1" applyProtection="1">
      <alignment horizontal="center"/>
    </xf>
    <xf numFmtId="1" fontId="11" fillId="0" borderId="124" xfId="0" applyNumberFormat="1" applyFont="1" applyFill="1" applyBorder="1" applyAlignment="1" applyProtection="1">
      <alignment horizontal="center" vertical="center"/>
      <protection locked="0"/>
    </xf>
    <xf numFmtId="1" fontId="11" fillId="0" borderId="124" xfId="0" applyNumberFormat="1" applyFont="1" applyFill="1" applyBorder="1" applyAlignment="1" applyProtection="1">
      <alignment horizontal="center" vertical="center"/>
    </xf>
    <xf numFmtId="0" fontId="49" fillId="0" borderId="125" xfId="0" applyFont="1" applyBorder="1" applyAlignment="1" applyProtection="1">
      <alignment horizontal="center" vertical="center" wrapText="1"/>
    </xf>
    <xf numFmtId="0" fontId="50" fillId="0" borderId="125" xfId="0" applyFont="1" applyBorder="1" applyAlignment="1" applyProtection="1">
      <alignment horizontal="center" vertical="center"/>
    </xf>
    <xf numFmtId="0" fontId="50" fillId="0" borderId="125" xfId="0" applyFont="1" applyFill="1" applyBorder="1" applyAlignment="1" applyProtection="1">
      <alignment horizontal="center" vertical="center"/>
    </xf>
    <xf numFmtId="0" fontId="0" fillId="0" borderId="19" xfId="0" applyBorder="1" applyAlignment="1" applyProtection="1">
      <alignment horizontal="left" vertical="center"/>
      <protection locked="0"/>
    </xf>
    <xf numFmtId="0" fontId="0" fillId="0" borderId="0" xfId="0" applyFont="1" applyBorder="1" applyAlignment="1" applyProtection="1">
      <alignment horizontal="right" indent="1"/>
    </xf>
    <xf numFmtId="0" fontId="0" fillId="0" borderId="0" xfId="0" applyFont="1" applyBorder="1" applyAlignment="1" applyProtection="1">
      <alignment horizontal="center"/>
    </xf>
    <xf numFmtId="0" fontId="0" fillId="0" borderId="0" xfId="0" applyFont="1" applyBorder="1" applyProtection="1"/>
    <xf numFmtId="49" fontId="0" fillId="0" borderId="14" xfId="0" applyNumberFormat="1" applyFont="1" applyBorder="1" applyAlignment="1" applyProtection="1">
      <alignment horizontal="center" vertical="center"/>
      <protection locked="0"/>
    </xf>
    <xf numFmtId="0" fontId="17" fillId="21" borderId="116" xfId="0" applyFont="1" applyFill="1" applyBorder="1" applyAlignment="1" applyProtection="1">
      <alignment horizontal="center" vertical="center"/>
    </xf>
    <xf numFmtId="0" fontId="51" fillId="0" borderId="19" xfId="0" applyFont="1" applyFill="1" applyBorder="1" applyAlignment="1" applyProtection="1">
      <alignment horizontal="left" vertical="center"/>
      <protection locked="0"/>
    </xf>
    <xf numFmtId="49" fontId="0" fillId="0" borderId="105" xfId="0" applyNumberFormat="1" applyBorder="1" applyAlignment="1" applyProtection="1">
      <alignment horizontal="center" vertical="center"/>
      <protection locked="0"/>
    </xf>
    <xf numFmtId="0" fontId="51" fillId="0" borderId="19" xfId="0" applyFont="1" applyFill="1" applyBorder="1" applyAlignment="1" applyProtection="1">
      <alignment horizontal="center" vertical="center"/>
    </xf>
    <xf numFmtId="0" fontId="51" fillId="0" borderId="10" xfId="0" applyFont="1" applyFill="1" applyBorder="1" applyAlignment="1" applyProtection="1">
      <alignment vertical="center"/>
      <protection locked="0"/>
    </xf>
    <xf numFmtId="0" fontId="51" fillId="0" borderId="12" xfId="0" applyFont="1" applyBorder="1" applyAlignment="1" applyProtection="1">
      <alignment horizontal="center" vertical="center"/>
      <protection locked="0"/>
    </xf>
    <xf numFmtId="49" fontId="51" fillId="0" borderId="105" xfId="0" applyNumberFormat="1" applyFont="1" applyFill="1" applyBorder="1" applyAlignment="1" applyProtection="1">
      <alignment horizontal="center" vertical="center"/>
      <protection locked="0"/>
    </xf>
    <xf numFmtId="49" fontId="51" fillId="0" borderId="14" xfId="0" applyNumberFormat="1" applyFont="1" applyFill="1" applyBorder="1" applyAlignment="1" applyProtection="1">
      <alignment horizontal="center" vertical="center"/>
      <protection locked="0"/>
    </xf>
    <xf numFmtId="0" fontId="45" fillId="31" borderId="116" xfId="0" applyFont="1" applyFill="1" applyBorder="1" applyAlignment="1" applyProtection="1">
      <alignment horizontal="center" vertical="center"/>
    </xf>
    <xf numFmtId="0" fontId="13" fillId="31" borderId="116" xfId="0" applyFont="1" applyFill="1" applyBorder="1" applyAlignment="1" applyProtection="1">
      <alignment horizontal="center" vertical="center"/>
    </xf>
    <xf numFmtId="0" fontId="45" fillId="31" borderId="107" xfId="0" applyFont="1" applyFill="1" applyBorder="1" applyAlignment="1" applyProtection="1">
      <alignment horizontal="center" vertical="center"/>
    </xf>
    <xf numFmtId="0" fontId="13" fillId="31" borderId="107" xfId="0" applyFont="1" applyFill="1" applyBorder="1" applyAlignment="1" applyProtection="1">
      <alignment horizontal="center" vertical="center"/>
    </xf>
    <xf numFmtId="0" fontId="51" fillId="0" borderId="19" xfId="0" applyNumberFormat="1" applyFont="1" applyFill="1" applyBorder="1" applyAlignment="1" applyProtection="1">
      <alignment horizontal="center" vertical="center"/>
      <protection locked="0"/>
    </xf>
    <xf numFmtId="0" fontId="0" fillId="0" borderId="10" xfId="0" applyNumberFormat="1" applyBorder="1" applyAlignment="1" applyProtection="1">
      <alignment horizontal="center" vertical="center"/>
      <protection locked="0"/>
    </xf>
    <xf numFmtId="49" fontId="0" fillId="0" borderId="105" xfId="0" applyNumberFormat="1" applyFill="1" applyBorder="1" applyAlignment="1" applyProtection="1">
      <alignment horizontal="center" vertical="center"/>
      <protection locked="0"/>
    </xf>
    <xf numFmtId="49" fontId="0" fillId="0" borderId="14" xfId="0" applyNumberFormat="1" applyFill="1" applyBorder="1" applyAlignment="1" applyProtection="1">
      <alignment horizontal="center" vertical="center"/>
      <protection locked="0"/>
    </xf>
    <xf numFmtId="0" fontId="59" fillId="31" borderId="116" xfId="0" applyFont="1" applyFill="1" applyBorder="1" applyAlignment="1" applyProtection="1">
      <alignment horizontal="center" vertical="center"/>
    </xf>
    <xf numFmtId="0" fontId="59" fillId="31" borderId="107" xfId="0" applyFont="1" applyFill="1" applyBorder="1" applyAlignment="1" applyProtection="1">
      <alignment horizontal="center" vertical="center"/>
    </xf>
    <xf numFmtId="0" fontId="51" fillId="0" borderId="96" xfId="0" applyFont="1" applyFill="1" applyBorder="1" applyAlignment="1" applyProtection="1">
      <alignment horizontal="center" vertical="center"/>
      <protection locked="0"/>
    </xf>
    <xf numFmtId="0" fontId="51" fillId="0" borderId="19" xfId="0" applyFont="1" applyBorder="1" applyAlignment="1" applyProtection="1">
      <alignment horizontal="center" vertical="center"/>
      <protection locked="0"/>
    </xf>
    <xf numFmtId="0" fontId="51" fillId="0" borderId="118" xfId="0" applyFont="1" applyBorder="1" applyAlignment="1" applyProtection="1">
      <alignment horizontal="center" vertical="center"/>
      <protection locked="0"/>
    </xf>
    <xf numFmtId="0" fontId="0" fillId="0" borderId="34" xfId="0" applyBorder="1" applyAlignment="1" applyProtection="1">
      <alignment horizontal="right" indent="1"/>
      <protection locked="0"/>
    </xf>
    <xf numFmtId="0" fontId="0" fillId="0" borderId="34" xfId="0" applyBorder="1" applyAlignment="1" applyProtection="1">
      <alignment horizontal="center"/>
      <protection locked="0"/>
    </xf>
    <xf numFmtId="0" fontId="0" fillId="0" borderId="34" xfId="0" applyBorder="1" applyProtection="1">
      <protection locked="0"/>
    </xf>
    <xf numFmtId="0" fontId="0" fillId="0" borderId="34" xfId="0" applyFill="1" applyBorder="1" applyProtection="1">
      <protection locked="0"/>
    </xf>
    <xf numFmtId="0" fontId="0" fillId="25" borderId="19" xfId="0" applyFill="1" applyBorder="1" applyAlignment="1" applyProtection="1">
      <alignment horizontal="center" vertical="center"/>
      <protection locked="0"/>
    </xf>
    <xf numFmtId="0" fontId="0" fillId="25" borderId="118" xfId="0" applyFill="1" applyBorder="1" applyAlignment="1" applyProtection="1">
      <alignment horizontal="center" vertical="center"/>
      <protection locked="0"/>
    </xf>
    <xf numFmtId="0" fontId="0" fillId="0" borderId="118" xfId="0" applyFill="1" applyBorder="1" applyAlignment="1" applyProtection="1">
      <alignment horizontal="center" vertical="center"/>
      <protection locked="0"/>
    </xf>
    <xf numFmtId="0" fontId="0" fillId="25" borderId="12" xfId="0" applyFill="1" applyBorder="1" applyAlignment="1" applyProtection="1">
      <alignment horizontal="center" vertical="center"/>
      <protection locked="0"/>
    </xf>
    <xf numFmtId="0" fontId="64" fillId="0" borderId="41" xfId="0" applyFont="1" applyBorder="1" applyAlignment="1" applyProtection="1">
      <alignment horizontal="center" vertical="center" wrapText="1"/>
    </xf>
    <xf numFmtId="2" fontId="9" fillId="0" borderId="0" xfId="0" applyNumberFormat="1" applyFont="1" applyFill="1" applyBorder="1" applyAlignment="1">
      <alignment horizontal="center"/>
    </xf>
    <xf numFmtId="2" fontId="17" fillId="0" borderId="77" xfId="0" applyNumberFormat="1" applyFont="1" applyFill="1" applyBorder="1" applyAlignment="1" applyProtection="1">
      <alignment horizontal="center"/>
    </xf>
    <xf numFmtId="2" fontId="17" fillId="0" borderId="75" xfId="0" applyNumberFormat="1" applyFont="1" applyFill="1" applyBorder="1" applyAlignment="1" applyProtection="1">
      <alignment horizontal="center"/>
    </xf>
    <xf numFmtId="2" fontId="17" fillId="0" borderId="86" xfId="0" applyNumberFormat="1" applyFont="1" applyFill="1" applyBorder="1" applyAlignment="1" applyProtection="1">
      <alignment horizontal="center"/>
    </xf>
    <xf numFmtId="2" fontId="17" fillId="0" borderId="76" xfId="0" applyNumberFormat="1" applyFont="1" applyFill="1" applyBorder="1" applyAlignment="1" applyProtection="1">
      <alignment horizontal="center"/>
    </xf>
    <xf numFmtId="2" fontId="17" fillId="0" borderId="88" xfId="0" applyNumberFormat="1" applyFont="1" applyFill="1" applyBorder="1" applyAlignment="1" applyProtection="1">
      <alignment horizontal="center"/>
    </xf>
    <xf numFmtId="49" fontId="0" fillId="0" borderId="126" xfId="0" applyNumberFormat="1" applyBorder="1" applyAlignment="1" applyProtection="1">
      <alignment horizontal="center" vertical="center"/>
      <protection locked="0"/>
    </xf>
    <xf numFmtId="0" fontId="24" fillId="0" borderId="14" xfId="0" applyFont="1" applyBorder="1" applyAlignment="1">
      <alignment vertical="center"/>
    </xf>
    <xf numFmtId="0" fontId="20" fillId="0" borderId="0" xfId="1" applyFont="1" applyFill="1" applyAlignment="1">
      <alignment horizontal="left" wrapText="1"/>
    </xf>
    <xf numFmtId="49" fontId="54" fillId="0" borderId="55" xfId="1" applyNumberFormat="1" applyFont="1" applyFill="1" applyBorder="1" applyAlignment="1">
      <alignment horizontal="center" vertical="center"/>
    </xf>
    <xf numFmtId="49" fontId="54" fillId="0" borderId="56" xfId="1" applyNumberFormat="1" applyFont="1" applyFill="1" applyBorder="1" applyAlignment="1">
      <alignment horizontal="center" vertical="center"/>
    </xf>
    <xf numFmtId="49" fontId="54" fillId="0" borderId="57" xfId="1" applyNumberFormat="1" applyFont="1" applyFill="1" applyBorder="1" applyAlignment="1">
      <alignment horizontal="center" vertical="center"/>
    </xf>
    <xf numFmtId="0" fontId="22" fillId="0" borderId="0" xfId="1" applyNumberFormat="1" applyFont="1" applyFill="1" applyBorder="1" applyAlignment="1">
      <alignment horizontal="center"/>
    </xf>
    <xf numFmtId="49" fontId="5" fillId="0" borderId="0" xfId="1" applyNumberFormat="1" applyFont="1" applyFill="1" applyBorder="1" applyAlignment="1">
      <alignment horizontal="center"/>
    </xf>
    <xf numFmtId="0" fontId="5" fillId="0" borderId="54" xfId="1" applyNumberFormat="1" applyFont="1" applyFill="1" applyBorder="1" applyAlignment="1">
      <alignment horizontal="center"/>
    </xf>
    <xf numFmtId="0" fontId="5" fillId="0" borderId="50" xfId="1" applyNumberFormat="1" applyFont="1" applyFill="1" applyBorder="1" applyAlignment="1">
      <alignment horizontal="center"/>
    </xf>
    <xf numFmtId="0" fontId="5" fillId="0" borderId="55" xfId="1" applyFont="1" applyFill="1" applyBorder="1" applyAlignment="1">
      <alignment horizontal="center"/>
    </xf>
    <xf numFmtId="0" fontId="5" fillId="0" borderId="56" xfId="1" applyFont="1" applyFill="1" applyBorder="1" applyAlignment="1">
      <alignment horizontal="center"/>
    </xf>
    <xf numFmtId="0" fontId="5" fillId="0" borderId="57" xfId="1" applyFont="1" applyFill="1" applyBorder="1" applyAlignment="1">
      <alignment horizontal="center"/>
    </xf>
    <xf numFmtId="165" fontId="5" fillId="0" borderId="50" xfId="1" applyNumberFormat="1" applyFont="1" applyFill="1" applyBorder="1" applyAlignment="1">
      <alignment horizontal="center"/>
    </xf>
    <xf numFmtId="0" fontId="0" fillId="0" borderId="110" xfId="0" applyBorder="1" applyAlignment="1">
      <alignment horizontal="center"/>
    </xf>
    <xf numFmtId="0" fontId="0" fillId="0" borderId="32" xfId="0" applyBorder="1" applyAlignment="1">
      <alignment horizontal="center"/>
    </xf>
    <xf numFmtId="0" fontId="0" fillId="0" borderId="108" xfId="0" applyBorder="1" applyAlignment="1">
      <alignment horizontal="center"/>
    </xf>
    <xf numFmtId="0" fontId="0" fillId="0" borderId="31" xfId="0" applyBorder="1" applyAlignment="1">
      <alignment horizontal="center"/>
    </xf>
    <xf numFmtId="0" fontId="60" fillId="0" borderId="0" xfId="0" applyFont="1" applyAlignment="1" applyProtection="1">
      <alignment horizontal="right" vertical="center"/>
      <protection locked="0"/>
    </xf>
    <xf numFmtId="0" fontId="0" fillId="0" borderId="0" xfId="0" applyAlignment="1" applyProtection="1">
      <alignment horizontal="right" indent="1"/>
      <protection locked="0"/>
    </xf>
    <xf numFmtId="0" fontId="48" fillId="0" borderId="0" xfId="0" applyFont="1" applyFill="1" applyBorder="1" applyAlignment="1" applyProtection="1">
      <alignment horizontal="center"/>
      <protection locked="0"/>
    </xf>
    <xf numFmtId="0" fontId="48" fillId="15" borderId="0" xfId="0" applyFont="1" applyFill="1" applyBorder="1" applyAlignment="1" applyProtection="1">
      <alignment horizontal="center"/>
      <protection locked="0"/>
    </xf>
    <xf numFmtId="0" fontId="60" fillId="0" borderId="0" xfId="0" applyFont="1" applyAlignment="1" applyProtection="1">
      <alignment horizontal="center" vertical="center" wrapText="1"/>
      <protection locked="0"/>
    </xf>
    <xf numFmtId="0" fontId="60" fillId="0" borderId="0" xfId="0" applyFont="1" applyAlignment="1" applyProtection="1">
      <alignment horizontal="center" vertical="center"/>
      <protection locked="0"/>
    </xf>
    <xf numFmtId="0" fontId="44" fillId="21" borderId="30" xfId="0" applyFont="1" applyFill="1" applyBorder="1" applyAlignment="1" applyProtection="1">
      <alignment horizontal="center" wrapText="1"/>
      <protection locked="0"/>
    </xf>
    <xf numFmtId="0" fontId="44" fillId="21" borderId="23" xfId="0" applyFont="1" applyFill="1" applyBorder="1" applyAlignment="1" applyProtection="1">
      <alignment horizontal="center" wrapText="1"/>
      <protection locked="0"/>
    </xf>
    <xf numFmtId="0" fontId="44" fillId="21" borderId="23" xfId="0" applyFont="1" applyFill="1" applyBorder="1" applyAlignment="1" applyProtection="1">
      <alignment horizontal="center"/>
      <protection locked="0"/>
    </xf>
    <xf numFmtId="0" fontId="44" fillId="21" borderId="24" xfId="0" applyFont="1" applyFill="1" applyBorder="1" applyAlignment="1" applyProtection="1">
      <alignment horizontal="center" wrapText="1"/>
      <protection locked="0"/>
    </xf>
    <xf numFmtId="0" fontId="23" fillId="0" borderId="0" xfId="0" applyFont="1" applyBorder="1" applyAlignment="1" applyProtection="1">
      <alignment horizontal="right" vertical="top"/>
      <protection locked="0"/>
    </xf>
    <xf numFmtId="0" fontId="23" fillId="0" borderId="0" xfId="0" applyFont="1" applyAlignment="1" applyProtection="1">
      <alignment horizontal="center" vertical="center"/>
      <protection locked="0"/>
    </xf>
    <xf numFmtId="0" fontId="0" fillId="0" borderId="34" xfId="0" applyFill="1" applyBorder="1" applyAlignment="1" applyProtection="1">
      <alignment horizontal="center"/>
      <protection locked="0"/>
    </xf>
    <xf numFmtId="0" fontId="67" fillId="21" borderId="30" xfId="0" applyFont="1" applyFill="1" applyBorder="1" applyAlignment="1" applyProtection="1">
      <alignment horizontal="center"/>
      <protection locked="0"/>
    </xf>
    <xf numFmtId="0" fontId="67" fillId="21" borderId="23" xfId="0" applyFont="1" applyFill="1" applyBorder="1" applyAlignment="1" applyProtection="1">
      <alignment horizontal="center"/>
      <protection locked="0"/>
    </xf>
    <xf numFmtId="0" fontId="67" fillId="21" borderId="24" xfId="0" applyFont="1" applyFill="1" applyBorder="1" applyAlignment="1" applyProtection="1">
      <alignment horizontal="center"/>
      <protection locked="0"/>
    </xf>
    <xf numFmtId="0" fontId="44" fillId="21" borderId="30" xfId="0" applyFont="1" applyFill="1" applyBorder="1" applyAlignment="1" applyProtection="1">
      <alignment horizontal="center"/>
      <protection locked="0"/>
    </xf>
    <xf numFmtId="0" fontId="44" fillId="21" borderId="24" xfId="0" applyFont="1" applyFill="1" applyBorder="1" applyAlignment="1" applyProtection="1">
      <alignment horizontal="center"/>
      <protection locked="0"/>
    </xf>
    <xf numFmtId="0" fontId="63" fillId="0" borderId="0" xfId="0" applyFont="1" applyFill="1" applyBorder="1" applyAlignment="1" applyProtection="1">
      <alignment horizontal="center"/>
      <protection locked="0"/>
    </xf>
    <xf numFmtId="0" fontId="60" fillId="0" borderId="0" xfId="0" applyFont="1" applyAlignment="1" applyProtection="1">
      <alignment horizontal="right"/>
      <protection locked="0"/>
    </xf>
    <xf numFmtId="0" fontId="0" fillId="0" borderId="0" xfId="0" applyAlignment="1" applyProtection="1">
      <alignment horizontal="center"/>
      <protection locked="0"/>
    </xf>
    <xf numFmtId="0" fontId="60" fillId="0" borderId="0" xfId="0" applyFont="1" applyBorder="1" applyAlignment="1" applyProtection="1">
      <alignment horizontal="center"/>
      <protection locked="0"/>
    </xf>
    <xf numFmtId="0" fontId="0" fillId="0" borderId="0" xfId="0" applyBorder="1" applyAlignment="1" applyProtection="1">
      <alignment horizontal="center"/>
      <protection locked="0"/>
    </xf>
    <xf numFmtId="0" fontId="60" fillId="0" borderId="0" xfId="0" applyFont="1" applyAlignment="1" applyProtection="1">
      <alignment horizontal="center"/>
      <protection locked="0"/>
    </xf>
    <xf numFmtId="0" fontId="62" fillId="21" borderId="23" xfId="0" applyFont="1" applyFill="1" applyBorder="1" applyAlignment="1" applyProtection="1">
      <alignment horizontal="center"/>
      <protection locked="0"/>
    </xf>
    <xf numFmtId="0" fontId="8" fillId="20" borderId="10" xfId="0" applyFont="1" applyFill="1" applyBorder="1" applyAlignment="1">
      <alignment horizontal="center" vertical="center" wrapText="1"/>
    </xf>
    <xf numFmtId="0" fontId="6" fillId="20" borderId="18" xfId="0" applyFont="1" applyFill="1" applyBorder="1" applyAlignment="1">
      <alignment horizontal="center" vertical="center" wrapText="1"/>
    </xf>
    <xf numFmtId="0" fontId="6" fillId="20" borderId="19" xfId="0" applyFont="1" applyFill="1" applyBorder="1" applyAlignment="1">
      <alignment horizontal="center" vertical="center" wrapText="1"/>
    </xf>
    <xf numFmtId="0" fontId="6" fillId="20" borderId="20" xfId="0" applyFont="1" applyFill="1" applyBorder="1" applyAlignment="1">
      <alignment horizontal="center" vertical="center" wrapText="1"/>
    </xf>
    <xf numFmtId="0" fontId="42" fillId="0" borderId="91" xfId="0" applyFont="1" applyFill="1" applyBorder="1" applyAlignment="1">
      <alignment horizontal="center" vertical="center"/>
    </xf>
    <xf numFmtId="0" fontId="42" fillId="0" borderId="92" xfId="0" applyFont="1" applyFill="1" applyBorder="1" applyAlignment="1">
      <alignment horizontal="center" vertical="center"/>
    </xf>
    <xf numFmtId="0" fontId="41" fillId="0" borderId="10" xfId="0" applyFont="1" applyFill="1" applyBorder="1" applyAlignment="1">
      <alignment horizontal="center" vertical="center" wrapText="1"/>
    </xf>
    <xf numFmtId="0" fontId="42" fillId="17" borderId="10" xfId="0" applyFont="1" applyFill="1" applyBorder="1" applyAlignment="1">
      <alignment horizontal="center" vertical="center"/>
    </xf>
    <xf numFmtId="0" fontId="42" fillId="0" borderId="93" xfId="0" applyFont="1" applyFill="1" applyBorder="1" applyAlignment="1">
      <alignment horizontal="center" vertical="center"/>
    </xf>
    <xf numFmtId="0" fontId="42" fillId="0" borderId="94" xfId="0" applyFont="1" applyFill="1" applyBorder="1" applyAlignment="1">
      <alignment horizontal="center" vertical="center"/>
    </xf>
    <xf numFmtId="0" fontId="42" fillId="0" borderId="95" xfId="0" applyFont="1" applyFill="1" applyBorder="1" applyAlignment="1">
      <alignment horizontal="center" vertical="center"/>
    </xf>
    <xf numFmtId="0" fontId="42" fillId="0" borderId="96" xfId="0" applyFont="1" applyFill="1" applyBorder="1" applyAlignment="1">
      <alignment horizontal="center" vertical="center"/>
    </xf>
    <xf numFmtId="0" fontId="42" fillId="0" borderId="97" xfId="0" applyFont="1" applyFill="1" applyBorder="1" applyAlignment="1">
      <alignment horizontal="center" vertical="center"/>
    </xf>
    <xf numFmtId="0" fontId="42" fillId="0" borderId="100" xfId="0" applyFont="1" applyFill="1" applyBorder="1" applyAlignment="1">
      <alignment horizontal="center" vertical="center"/>
    </xf>
    <xf numFmtId="0" fontId="42" fillId="0" borderId="34" xfId="0" applyFont="1" applyFill="1" applyBorder="1" applyAlignment="1">
      <alignment horizontal="center" vertical="center"/>
    </xf>
    <xf numFmtId="0" fontId="42" fillId="0" borderId="101" xfId="0" applyFont="1" applyFill="1" applyBorder="1" applyAlignment="1">
      <alignment horizontal="center" vertical="center"/>
    </xf>
    <xf numFmtId="0" fontId="42" fillId="18" borderId="10" xfId="0" applyFont="1" applyFill="1" applyBorder="1" applyAlignment="1">
      <alignment horizontal="center" vertical="center"/>
    </xf>
    <xf numFmtId="0" fontId="41" fillId="23" borderId="18" xfId="0" applyFont="1" applyFill="1" applyBorder="1" applyAlignment="1">
      <alignment horizontal="center" vertical="center" wrapText="1"/>
    </xf>
    <xf numFmtId="0" fontId="41" fillId="23" borderId="19" xfId="0" applyFont="1" applyFill="1" applyBorder="1" applyAlignment="1">
      <alignment horizontal="center" vertical="center" wrapText="1"/>
    </xf>
    <xf numFmtId="0" fontId="41" fillId="23" borderId="20" xfId="0" applyFont="1" applyFill="1" applyBorder="1" applyAlignment="1">
      <alignment horizontal="center" vertical="center" wrapText="1"/>
    </xf>
    <xf numFmtId="0" fontId="42" fillId="0" borderId="98" xfId="0" applyFont="1" applyFill="1" applyBorder="1" applyAlignment="1">
      <alignment horizontal="center" vertical="center"/>
    </xf>
    <xf numFmtId="0" fontId="42" fillId="0" borderId="58" xfId="0" applyFont="1" applyFill="1" applyBorder="1" applyAlignment="1">
      <alignment horizontal="center" vertical="center"/>
    </xf>
    <xf numFmtId="0" fontId="42" fillId="0" borderId="99" xfId="0" applyFont="1" applyFill="1" applyBorder="1" applyAlignment="1">
      <alignment horizontal="center" vertical="center"/>
    </xf>
    <xf numFmtId="0" fontId="41" fillId="18" borderId="10" xfId="0" applyFont="1" applyFill="1" applyBorder="1" applyAlignment="1">
      <alignment horizontal="center" vertical="center" wrapText="1"/>
    </xf>
    <xf numFmtId="0" fontId="42" fillId="26" borderId="10" xfId="0" applyFont="1" applyFill="1" applyBorder="1" applyAlignment="1">
      <alignment horizontal="center" vertical="center"/>
    </xf>
    <xf numFmtId="0" fontId="41" fillId="26" borderId="10" xfId="0" applyFont="1" applyFill="1" applyBorder="1" applyAlignment="1">
      <alignment horizontal="center" vertical="center" wrapText="1"/>
    </xf>
    <xf numFmtId="0" fontId="9" fillId="0" borderId="49" xfId="0" applyFont="1" applyFill="1" applyBorder="1" applyAlignment="1">
      <alignment horizontal="center" vertical="center"/>
    </xf>
    <xf numFmtId="0" fontId="9" fillId="0" borderId="29" xfId="0" applyFont="1" applyFill="1" applyBorder="1" applyAlignment="1">
      <alignment horizontal="center" vertical="center"/>
    </xf>
    <xf numFmtId="0" fontId="0" fillId="20" borderId="12" xfId="0" applyFill="1" applyBorder="1" applyAlignment="1">
      <alignment textRotation="90" wrapText="1"/>
    </xf>
    <xf numFmtId="0" fontId="41" fillId="0" borderId="10" xfId="0" applyFont="1" applyFill="1" applyBorder="1"/>
    <xf numFmtId="0" fontId="41" fillId="0" borderId="10" xfId="0" applyFont="1" applyFill="1" applyBorder="1" applyAlignment="1">
      <alignment horizontal="center" vertical="center" textRotation="90" wrapText="1"/>
    </xf>
    <xf numFmtId="0" fontId="41" fillId="0" borderId="10" xfId="0" applyFont="1" applyBorder="1" applyAlignment="1">
      <alignment textRotation="90" wrapText="1"/>
    </xf>
    <xf numFmtId="0" fontId="41" fillId="0" borderId="10" xfId="0" applyFont="1" applyFill="1" applyBorder="1" applyAlignment="1">
      <alignment horizontal="center" vertical="center"/>
    </xf>
    <xf numFmtId="0" fontId="41" fillId="19" borderId="10" xfId="0" applyFont="1" applyFill="1" applyBorder="1" applyAlignment="1">
      <alignment horizontal="center" vertical="center" wrapText="1"/>
    </xf>
    <xf numFmtId="0" fontId="46" fillId="22" borderId="0" xfId="0" applyFont="1" applyFill="1" applyBorder="1" applyAlignment="1">
      <alignment horizontal="center"/>
    </xf>
    <xf numFmtId="0" fontId="46" fillId="23" borderId="0" xfId="0" applyFont="1" applyFill="1" applyBorder="1" applyAlignment="1">
      <alignment horizontal="center"/>
    </xf>
    <xf numFmtId="0" fontId="41" fillId="16" borderId="0" xfId="0" applyFont="1" applyFill="1" applyBorder="1" applyAlignment="1">
      <alignment horizontal="center"/>
    </xf>
    <xf numFmtId="0" fontId="41" fillId="22" borderId="18" xfId="0" applyFont="1" applyFill="1" applyBorder="1" applyAlignment="1">
      <alignment horizontal="center" vertical="center" wrapText="1"/>
    </xf>
    <xf numFmtId="0" fontId="41" fillId="22" borderId="19" xfId="0" applyFont="1" applyFill="1" applyBorder="1" applyAlignment="1">
      <alignment horizontal="center" vertical="center" wrapText="1"/>
    </xf>
    <xf numFmtId="0" fontId="41" fillId="22" borderId="20" xfId="0" applyFont="1" applyFill="1" applyBorder="1" applyAlignment="1">
      <alignment horizontal="center" vertical="center" wrapText="1"/>
    </xf>
    <xf numFmtId="0" fontId="41" fillId="22" borderId="10" xfId="0" applyFont="1" applyFill="1" applyBorder="1" applyAlignment="1">
      <alignment horizontal="center" vertical="center" wrapText="1"/>
    </xf>
    <xf numFmtId="0" fontId="41" fillId="22" borderId="10" xfId="0" applyFont="1" applyFill="1" applyBorder="1"/>
    <xf numFmtId="0" fontId="41" fillId="22" borderId="49" xfId="0" applyFont="1" applyFill="1" applyBorder="1" applyAlignment="1">
      <alignment horizontal="center" vertical="center" textRotation="90" wrapText="1"/>
    </xf>
    <xf numFmtId="0" fontId="41" fillId="22" borderId="89" xfId="0" applyFont="1" applyFill="1" applyBorder="1" applyAlignment="1">
      <alignment horizontal="center" vertical="center" textRotation="90" wrapText="1"/>
    </xf>
    <xf numFmtId="0" fontId="41" fillId="22" borderId="29" xfId="0" applyFont="1" applyFill="1" applyBorder="1" applyAlignment="1">
      <alignment horizontal="center" vertical="center" textRotation="90" wrapText="1"/>
    </xf>
    <xf numFmtId="0" fontId="41" fillId="22" borderId="30" xfId="0" applyFont="1" applyFill="1" applyBorder="1" applyAlignment="1">
      <alignment horizontal="center" vertical="center"/>
    </xf>
    <xf numFmtId="0" fontId="41" fillId="22" borderId="23" xfId="0" applyFont="1" applyFill="1" applyBorder="1" applyAlignment="1">
      <alignment horizontal="center" vertical="center"/>
    </xf>
    <xf numFmtId="0" fontId="41" fillId="22" borderId="24" xfId="0" applyFont="1" applyFill="1" applyBorder="1" applyAlignment="1">
      <alignment horizontal="center" vertical="center"/>
    </xf>
    <xf numFmtId="0" fontId="42" fillId="19" borderId="10" xfId="0" applyFont="1" applyFill="1" applyBorder="1" applyAlignment="1">
      <alignment horizontal="center" vertical="center"/>
    </xf>
    <xf numFmtId="0" fontId="41" fillId="18" borderId="90" xfId="0" applyFont="1" applyFill="1" applyBorder="1" applyAlignment="1">
      <alignment horizontal="center" vertical="center" wrapText="1"/>
    </xf>
    <xf numFmtId="0" fontId="42" fillId="18" borderId="90" xfId="0" applyFont="1" applyFill="1" applyBorder="1" applyAlignment="1">
      <alignment horizontal="center" vertical="center"/>
    </xf>
    <xf numFmtId="0" fontId="41" fillId="23" borderId="10" xfId="0" applyFont="1" applyFill="1" applyBorder="1" applyAlignment="1">
      <alignment horizontal="center" vertical="center" wrapText="1"/>
    </xf>
    <xf numFmtId="0" fontId="41" fillId="23" borderId="10" xfId="0" applyFont="1" applyFill="1" applyBorder="1"/>
    <xf numFmtId="0" fontId="41" fillId="23" borderId="12" xfId="0" applyFont="1" applyFill="1" applyBorder="1" applyAlignment="1">
      <alignment horizontal="center" vertical="center" textRotation="90" wrapText="1"/>
    </xf>
    <xf numFmtId="0" fontId="41" fillId="23" borderId="12" xfId="0" applyFont="1" applyFill="1" applyBorder="1" applyAlignment="1">
      <alignment textRotation="90" wrapText="1"/>
    </xf>
    <xf numFmtId="0" fontId="41" fillId="23" borderId="9" xfId="0" applyFont="1" applyFill="1" applyBorder="1" applyAlignment="1">
      <alignment horizontal="center" vertical="center"/>
    </xf>
    <xf numFmtId="0" fontId="41" fillId="23" borderId="6" xfId="0" applyFont="1" applyFill="1" applyBorder="1" applyAlignment="1">
      <alignment horizontal="center" vertical="center"/>
    </xf>
    <xf numFmtId="0" fontId="41" fillId="23" borderId="25" xfId="0" applyFont="1" applyFill="1" applyBorder="1" applyAlignment="1">
      <alignment horizontal="center" vertical="center"/>
    </xf>
    <xf numFmtId="0" fontId="34" fillId="0" borderId="0" xfId="0" applyFont="1" applyAlignment="1">
      <alignment horizontal="center"/>
    </xf>
    <xf numFmtId="0" fontId="35" fillId="0" borderId="0" xfId="0" applyFont="1" applyAlignment="1">
      <alignment horizontal="center" vertical="center"/>
    </xf>
    <xf numFmtId="0" fontId="35" fillId="0" borderId="0" xfId="0" applyFont="1" applyAlignment="1">
      <alignment horizontal="center" vertical="top" wrapText="1"/>
    </xf>
    <xf numFmtId="0" fontId="24" fillId="0" borderId="0" xfId="0" applyFont="1" applyAlignment="1">
      <alignment horizontal="left"/>
    </xf>
    <xf numFmtId="0" fontId="0" fillId="0" borderId="0" xfId="0"/>
    <xf numFmtId="0" fontId="24" fillId="0" borderId="0" xfId="0" applyFont="1" applyAlignment="1">
      <alignment horizontal="center"/>
    </xf>
    <xf numFmtId="0" fontId="36" fillId="0" borderId="0" xfId="0" applyFont="1" applyAlignment="1">
      <alignment horizontal="center"/>
    </xf>
    <xf numFmtId="0" fontId="28" fillId="0" borderId="44"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28" xfId="0" applyFont="1" applyBorder="1" applyAlignment="1">
      <alignment horizontal="center" vertical="center" wrapText="1"/>
    </xf>
    <xf numFmtId="0" fontId="28" fillId="0" borderId="12" xfId="0" applyFont="1" applyBorder="1" applyAlignment="1">
      <alignment horizontal="center" vertical="center" wrapText="1"/>
    </xf>
    <xf numFmtId="0" fontId="28" fillId="0" borderId="13" xfId="0" applyFont="1" applyBorder="1" applyAlignment="1">
      <alignment horizontal="center" vertical="center" wrapText="1"/>
    </xf>
    <xf numFmtId="0" fontId="28" fillId="0" borderId="14" xfId="0" applyFont="1" applyBorder="1" applyAlignment="1">
      <alignment horizontal="center" vertical="center" wrapText="1"/>
    </xf>
    <xf numFmtId="0" fontId="28" fillId="0" borderId="10" xfId="0" applyFont="1" applyBorder="1" applyAlignment="1">
      <alignment horizontal="center" vertical="center" wrapText="1"/>
    </xf>
    <xf numFmtId="0" fontId="0" fillId="0" borderId="44" xfId="0" applyBorder="1" applyAlignment="1">
      <alignment horizontal="center"/>
    </xf>
    <xf numFmtId="0" fontId="0" fillId="0" borderId="47" xfId="0" applyBorder="1" applyAlignment="1">
      <alignment horizontal="center"/>
    </xf>
    <xf numFmtId="0" fontId="0" fillId="0" borderId="28" xfId="0" applyBorder="1" applyAlignment="1">
      <alignment horizontal="center"/>
    </xf>
    <xf numFmtId="0" fontId="34" fillId="0" borderId="0" xfId="0" applyFont="1" applyAlignment="1">
      <alignment horizontal="center" vertical="center"/>
    </xf>
    <xf numFmtId="0" fontId="25" fillId="0" borderId="0" xfId="0" applyFont="1" applyAlignment="1">
      <alignment horizontal="center" vertical="center"/>
    </xf>
    <xf numFmtId="0" fontId="35" fillId="0" borderId="0" xfId="0" applyFont="1" applyAlignment="1">
      <alignment horizontal="center" vertical="top"/>
    </xf>
    <xf numFmtId="0" fontId="27" fillId="0" borderId="58" xfId="0" applyFont="1" applyBorder="1" applyAlignment="1">
      <alignment horizontal="left"/>
    </xf>
    <xf numFmtId="0" fontId="27" fillId="0" borderId="58" xfId="0" applyFont="1" applyBorder="1" applyAlignment="1">
      <alignment horizontal="center"/>
    </xf>
    <xf numFmtId="0" fontId="40" fillId="0" borderId="12" xfId="0" applyFont="1" applyBorder="1" applyAlignment="1">
      <alignment horizontal="center" vertical="center" wrapText="1"/>
    </xf>
    <xf numFmtId="0" fontId="40" fillId="0" borderId="14" xfId="0" applyFont="1" applyBorder="1" applyAlignment="1">
      <alignment horizontal="center" vertical="center" wrapText="1"/>
    </xf>
    <xf numFmtId="0" fontId="29" fillId="0" borderId="44" xfId="0" applyFont="1" applyBorder="1" applyAlignment="1">
      <alignment horizontal="center" vertical="center" textRotation="90" wrapText="1"/>
    </xf>
    <xf numFmtId="0" fontId="29" fillId="0" borderId="47" xfId="0" applyFont="1" applyBorder="1" applyAlignment="1">
      <alignment horizontal="center" vertical="center" textRotation="90" wrapText="1"/>
    </xf>
    <xf numFmtId="0" fontId="29" fillId="0" borderId="28" xfId="0" applyFont="1" applyBorder="1" applyAlignment="1">
      <alignment horizontal="center" vertical="center" textRotation="90" wrapText="1"/>
    </xf>
    <xf numFmtId="0" fontId="30" fillId="0" borderId="0" xfId="0" applyFont="1" applyAlignment="1">
      <alignment horizontal="center" wrapText="1"/>
    </xf>
    <xf numFmtId="0" fontId="30" fillId="0" borderId="0" xfId="0" applyFont="1" applyAlignment="1">
      <alignment horizontal="center"/>
    </xf>
    <xf numFmtId="0" fontId="32" fillId="0" borderId="45" xfId="0" applyFont="1" applyBorder="1" applyAlignment="1">
      <alignment horizontal="center" vertical="center" wrapText="1"/>
    </xf>
    <xf numFmtId="0" fontId="32" fillId="0" borderId="46" xfId="0" applyFont="1" applyBorder="1" applyAlignment="1">
      <alignment horizontal="center" vertical="center" wrapText="1"/>
    </xf>
    <xf numFmtId="0" fontId="32" fillId="0" borderId="59" xfId="0" applyFont="1" applyBorder="1" applyAlignment="1">
      <alignment horizontal="center" vertical="center" wrapText="1"/>
    </xf>
    <xf numFmtId="0" fontId="32" fillId="0" borderId="51" xfId="0" applyFont="1" applyBorder="1" applyAlignment="1">
      <alignment horizontal="center" vertical="center" wrapText="1"/>
    </xf>
    <xf numFmtId="0" fontId="32" fillId="0" borderId="42" xfId="0" applyFont="1" applyBorder="1" applyAlignment="1">
      <alignment horizontal="center" vertical="center" wrapText="1"/>
    </xf>
    <xf numFmtId="0" fontId="32" fillId="0" borderId="43" xfId="0" applyFont="1" applyBorder="1" applyAlignment="1">
      <alignment horizontal="center" vertical="center" wrapText="1"/>
    </xf>
    <xf numFmtId="0" fontId="0" fillId="0" borderId="60" xfId="0" applyBorder="1" applyAlignment="1">
      <alignment horizontal="left" vertical="top" wrapText="1"/>
    </xf>
    <xf numFmtId="0" fontId="0" fillId="0" borderId="60" xfId="0" applyBorder="1" applyAlignment="1">
      <alignment horizontal="left" vertical="top"/>
    </xf>
    <xf numFmtId="0" fontId="0" fillId="0" borderId="60" xfId="0" applyBorder="1" applyAlignment="1">
      <alignment horizontal="center" vertical="top"/>
    </xf>
    <xf numFmtId="0" fontId="32" fillId="0" borderId="10" xfId="0" applyFont="1" applyFill="1" applyBorder="1" applyAlignment="1">
      <alignment horizontal="center" vertical="center" textRotation="90" wrapText="1"/>
    </xf>
    <xf numFmtId="0" fontId="32" fillId="0" borderId="10" xfId="0" applyFont="1" applyBorder="1" applyAlignment="1">
      <alignment horizontal="center" vertical="center" textRotation="90" wrapText="1"/>
    </xf>
    <xf numFmtId="0" fontId="32" fillId="0" borderId="10" xfId="0" applyFont="1" applyBorder="1" applyAlignment="1">
      <alignment horizontal="center" vertical="center" wrapText="1"/>
    </xf>
    <xf numFmtId="0" fontId="32" fillId="0" borderId="10" xfId="0" applyFont="1" applyBorder="1" applyAlignment="1">
      <alignment horizontal="center" vertical="center"/>
    </xf>
    <xf numFmtId="0" fontId="18" fillId="0" borderId="10" xfId="0" applyFont="1" applyBorder="1" applyAlignment="1">
      <alignment horizontal="center" vertical="center" wrapText="1"/>
    </xf>
    <xf numFmtId="0" fontId="18" fillId="0" borderId="10" xfId="0" applyFont="1" applyBorder="1" applyAlignment="1">
      <alignment horizontal="center" vertical="center"/>
    </xf>
    <xf numFmtId="0" fontId="27" fillId="0" borderId="0" xfId="0" applyFont="1" applyAlignment="1">
      <alignment horizontal="center"/>
    </xf>
    <xf numFmtId="0" fontId="28" fillId="0" borderId="44" xfId="0" applyFont="1" applyFill="1" applyBorder="1" applyAlignment="1">
      <alignment horizontal="center" vertical="center" wrapText="1"/>
    </xf>
    <xf numFmtId="0" fontId="28" fillId="0" borderId="47" xfId="0" applyFont="1" applyFill="1" applyBorder="1" applyAlignment="1">
      <alignment horizontal="center" vertical="center" wrapText="1"/>
    </xf>
    <xf numFmtId="0" fontId="28" fillId="0" borderId="28" xfId="0" applyFont="1" applyFill="1" applyBorder="1" applyAlignment="1">
      <alignment horizontal="center" vertical="center" wrapText="1"/>
    </xf>
    <xf numFmtId="0" fontId="5" fillId="0" borderId="0" xfId="0" applyFont="1" applyAlignment="1">
      <alignment horizontal="center"/>
    </xf>
    <xf numFmtId="0" fontId="0" fillId="27" borderId="0" xfId="0" applyFill="1" applyAlignment="1">
      <alignment horizontal="center" vertical="center"/>
    </xf>
    <xf numFmtId="0" fontId="0" fillId="28" borderId="0" xfId="0" applyFill="1" applyAlignment="1">
      <alignment horizontal="center" vertical="center"/>
    </xf>
    <xf numFmtId="0" fontId="0" fillId="0" borderId="0" xfId="0" applyAlignment="1">
      <alignment horizontal="center"/>
    </xf>
    <xf numFmtId="0" fontId="60" fillId="0" borderId="34" xfId="0" applyFont="1" applyBorder="1" applyAlignment="1">
      <alignment horizontal="center" vertical="center"/>
    </xf>
    <xf numFmtId="0" fontId="12" fillId="0" borderId="0" xfId="0" applyFont="1" applyAlignment="1">
      <alignment horizontal="center" wrapText="1"/>
    </xf>
    <xf numFmtId="0" fontId="12" fillId="0" borderId="0" xfId="0" applyFont="1" applyAlignment="1">
      <alignment horizontal="center"/>
    </xf>
    <xf numFmtId="0" fontId="12" fillId="0" borderId="0" xfId="0" applyFont="1" applyAlignment="1">
      <alignment horizontal="right"/>
    </xf>
  </cellXfs>
  <cellStyles count="7">
    <cellStyle name="Обычный" xfId="0" builtinId="0"/>
    <cellStyle name="Обычный 2" xfId="2"/>
    <cellStyle name="Обычный 3" xfId="5"/>
    <cellStyle name="Обычный 4" xfId="4"/>
    <cellStyle name="Обычный_Сетка расписания на 4 бат, по 6 взводов (v.1.0)" xfId="1"/>
    <cellStyle name="Процентный" xfId="3" builtinId="5"/>
    <cellStyle name="Процентный 2" xfId="6"/>
  </cellStyles>
  <dxfs count="3">
    <dxf>
      <font>
        <b/>
        <i val="0"/>
        <color theme="0"/>
      </font>
      <fill>
        <patternFill>
          <bgColor theme="5"/>
        </patternFill>
      </fill>
    </dxf>
    <dxf>
      <font>
        <b/>
        <i val="0"/>
        <color theme="0"/>
      </font>
      <fill>
        <patternFill>
          <bgColor theme="6"/>
        </patternFill>
      </fill>
    </dxf>
    <dxf>
      <font>
        <color auto="1"/>
      </font>
      <fill>
        <patternFill>
          <bgColor theme="4" tint="0.79998168889431442"/>
        </patternFill>
      </fill>
    </dxf>
  </dxfs>
  <tableStyles count="0" defaultTableStyle="TableStyleMedium9" defaultPivotStyle="PivotStyleLight16"/>
  <colors>
    <mruColors>
      <color rgb="FFFFFF99"/>
      <color rgb="FFF2F2F2"/>
      <color rgb="FFFFFFCC"/>
      <color rgb="FFCE3632"/>
      <color rgb="FFFF3300"/>
      <color rgb="FF99CC00"/>
      <color rgb="FFFFCC00"/>
      <color rgb="FFFF9933"/>
      <color rgb="FFCCECFF"/>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10.xml><?xml version="1.0" encoding="utf-8"?>
<ax:ocx xmlns:ax="http://schemas.microsoft.com/office/2006/activeX" xmlns:r="http://schemas.openxmlformats.org/officeDocument/2006/relationships" ax:classid="{D7053240-CE69-11CD-A777-00DD01143C57}" ax:persistence="persistStreamInit" r:id="rId1"/>
</file>

<file path=xl/activeX/activeX11.xml><?xml version="1.0" encoding="utf-8"?>
<ax:ocx xmlns:ax="http://schemas.microsoft.com/office/2006/activeX" xmlns:r="http://schemas.openxmlformats.org/officeDocument/2006/relationships" ax:classid="{D7053240-CE69-11CD-A777-00DD01143C57}" ax:persistence="persistStreamInit" r:id="rId1"/>
</file>

<file path=xl/activeX/activeX12.xml><?xml version="1.0" encoding="utf-8"?>
<ax:ocx xmlns:ax="http://schemas.microsoft.com/office/2006/activeX" xmlns:r="http://schemas.openxmlformats.org/officeDocument/2006/relationships" ax:classid="{D7053240-CE69-11CD-A777-00DD01143C57}" ax:persistence="persistStreamInit" r:id="rId1"/>
</file>

<file path=xl/activeX/activeX13.xml><?xml version="1.0" encoding="utf-8"?>
<ax:ocx xmlns:ax="http://schemas.microsoft.com/office/2006/activeX" xmlns:r="http://schemas.openxmlformats.org/officeDocument/2006/relationships" ax:classid="{D7053240-CE69-11CD-A777-00DD01143C57}" ax:persistence="persistStreamInit" r:id="rId1"/>
</file>

<file path=xl/activeX/activeX14.xml><?xml version="1.0" encoding="utf-8"?>
<ax:ocx xmlns:ax="http://schemas.microsoft.com/office/2006/activeX" xmlns:r="http://schemas.openxmlformats.org/officeDocument/2006/relationships" ax:classid="{D7053240-CE69-11CD-A777-00DD01143C57}" ax:persistence="persistStreamInit" r:id="rId1"/>
</file>

<file path=xl/activeX/activeX15.xml><?xml version="1.0" encoding="utf-8"?>
<ax:ocx xmlns:ax="http://schemas.microsoft.com/office/2006/activeX" xmlns:r="http://schemas.openxmlformats.org/officeDocument/2006/relationships" ax:classid="{D7053240-CE69-11CD-A777-00DD01143C57}" ax:persistence="persistStreamInit" r:id="rId1"/>
</file>

<file path=xl/activeX/activeX16.xml><?xml version="1.0" encoding="utf-8"?>
<ax:ocx xmlns:ax="http://schemas.microsoft.com/office/2006/activeX" xmlns:r="http://schemas.openxmlformats.org/officeDocument/2006/relationships" ax:classid="{D7053240-CE69-11CD-A777-00DD01143C57}" ax:persistence="persistStreamInit" r:id="rId1"/>
</file>

<file path=xl/activeX/activeX17.xml><?xml version="1.0" encoding="utf-8"?>
<ax:ocx xmlns:ax="http://schemas.microsoft.com/office/2006/activeX" xmlns:r="http://schemas.openxmlformats.org/officeDocument/2006/relationships" ax:classid="{D7053240-CE69-11CD-A777-00DD01143C57}" ax:persistence="persistStreamInit" r:id="rId1"/>
</file>

<file path=xl/activeX/activeX18.xml><?xml version="1.0" encoding="utf-8"?>
<ax:ocx xmlns:ax="http://schemas.microsoft.com/office/2006/activeX" xmlns:r="http://schemas.openxmlformats.org/officeDocument/2006/relationships" ax:classid="{D7053240-CE69-11CD-A777-00DD01143C57}" ax:persistence="persistStreamInit" r:id="rId1"/>
</file>

<file path=xl/activeX/activeX19.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20.xml><?xml version="1.0" encoding="utf-8"?>
<ax:ocx xmlns:ax="http://schemas.microsoft.com/office/2006/activeX" xmlns:r="http://schemas.openxmlformats.org/officeDocument/2006/relationships" ax:classid="{D7053240-CE69-11CD-A777-00DD01143C57}" ax:persistence="persistStreamInit" r:id="rId1"/>
</file>

<file path=xl/activeX/activeX21.xml><?xml version="1.0" encoding="utf-8"?>
<ax:ocx xmlns:ax="http://schemas.microsoft.com/office/2006/activeX" xmlns:r="http://schemas.openxmlformats.org/officeDocument/2006/relationships" ax:classid="{D7053240-CE69-11CD-A777-00DD01143C57}" ax:persistence="persistStreamInit" r:id="rId1"/>
</file>

<file path=xl/activeX/activeX22.xml><?xml version="1.0" encoding="utf-8"?>
<ax:ocx xmlns:ax="http://schemas.microsoft.com/office/2006/activeX" xmlns:r="http://schemas.openxmlformats.org/officeDocument/2006/relationships" ax:classid="{D7053240-CE69-11CD-A777-00DD01143C57}" ax:persistence="persistStreamInit" r:id="rId1"/>
</file>

<file path=xl/activeX/activeX23.xml><?xml version="1.0" encoding="utf-8"?>
<ax:ocx xmlns:ax="http://schemas.microsoft.com/office/2006/activeX" xmlns:r="http://schemas.openxmlformats.org/officeDocument/2006/relationships" ax:classid="{D7053240-CE69-11CD-A777-00DD01143C57}" ax:persistence="persistStreamInit" r:id="rId1"/>
</file>

<file path=xl/activeX/activeX24.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activeX/activeX8.xml><?xml version="1.0" encoding="utf-8"?>
<ax:ocx xmlns:ax="http://schemas.microsoft.com/office/2006/activeX" xmlns:r="http://schemas.openxmlformats.org/officeDocument/2006/relationships" ax:classid="{D7053240-CE69-11CD-A777-00DD01143C57}" ax:persistence="persistStreamInit" r:id="rId1"/>
</file>

<file path=xl/activeX/activeX9.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6.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7.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8.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0</xdr:row>
          <xdr:rowOff>19050</xdr:rowOff>
        </xdr:from>
        <xdr:to>
          <xdr:col>1</xdr:col>
          <xdr:colOff>228600</xdr:colOff>
          <xdr:row>0</xdr:row>
          <xdr:rowOff>142875</xdr:rowOff>
        </xdr:to>
        <xdr:sp macro="" textlink="">
          <xdr:nvSpPr>
            <xdr:cNvPr id="124937" name="CommandButton1" hidden="1">
              <a:extLst>
                <a:ext uri="{63B3BB69-23CF-44E3-9099-C40C66FF867C}">
                  <a14:compatExt spid="_x0000_s1249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9525</xdr:colOff>
          <xdr:row>0</xdr:row>
          <xdr:rowOff>266700</xdr:rowOff>
        </xdr:to>
        <xdr:sp macro="" textlink="">
          <xdr:nvSpPr>
            <xdr:cNvPr id="131075" name="CommandButton1" hidden="1">
              <a:extLst>
                <a:ext uri="{63B3BB69-23CF-44E3-9099-C40C66FF867C}">
                  <a14:compatExt spid="_x0000_s1310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200025</xdr:colOff>
          <xdr:row>0</xdr:row>
          <xdr:rowOff>200025</xdr:rowOff>
        </xdr:to>
        <xdr:sp macro="" textlink="">
          <xdr:nvSpPr>
            <xdr:cNvPr id="197633" name="CommandButton1" hidden="1">
              <a:extLst>
                <a:ext uri="{63B3BB69-23CF-44E3-9099-C40C66FF867C}">
                  <a14:compatExt spid="_x0000_s1976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200025</xdr:colOff>
          <xdr:row>0</xdr:row>
          <xdr:rowOff>200025</xdr:rowOff>
        </xdr:to>
        <xdr:sp macro="" textlink="">
          <xdr:nvSpPr>
            <xdr:cNvPr id="198657" name="CommandButton1" hidden="1">
              <a:extLst>
                <a:ext uri="{63B3BB69-23CF-44E3-9099-C40C66FF867C}">
                  <a14:compatExt spid="_x0000_s19865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200025</xdr:colOff>
          <xdr:row>0</xdr:row>
          <xdr:rowOff>200025</xdr:rowOff>
        </xdr:to>
        <xdr:sp macro="" textlink="">
          <xdr:nvSpPr>
            <xdr:cNvPr id="199681" name="CommandButton1" hidden="1">
              <a:extLst>
                <a:ext uri="{63B3BB69-23CF-44E3-9099-C40C66FF867C}">
                  <a14:compatExt spid="_x0000_s19968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200025</xdr:colOff>
          <xdr:row>0</xdr:row>
          <xdr:rowOff>200025</xdr:rowOff>
        </xdr:to>
        <xdr:sp macro="" textlink="">
          <xdr:nvSpPr>
            <xdr:cNvPr id="200705" name="CommandButton1" hidden="1">
              <a:extLst>
                <a:ext uri="{63B3BB69-23CF-44E3-9099-C40C66FF867C}">
                  <a14:compatExt spid="_x0000_s20070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200025</xdr:colOff>
          <xdr:row>0</xdr:row>
          <xdr:rowOff>200025</xdr:rowOff>
        </xdr:to>
        <xdr:sp macro="" textlink="">
          <xdr:nvSpPr>
            <xdr:cNvPr id="201729" name="CommandButton1" hidden="1">
              <a:extLst>
                <a:ext uri="{63B3BB69-23CF-44E3-9099-C40C66FF867C}">
                  <a14:compatExt spid="_x0000_s2017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1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200025</xdr:colOff>
          <xdr:row>0</xdr:row>
          <xdr:rowOff>200025</xdr:rowOff>
        </xdr:to>
        <xdr:sp macro="" textlink="">
          <xdr:nvSpPr>
            <xdr:cNvPr id="132098" name="CommandButton1" hidden="1">
              <a:extLst>
                <a:ext uri="{63B3BB69-23CF-44E3-9099-C40C66FF867C}">
                  <a14:compatExt spid="_x0000_s13209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47625</xdr:colOff>
          <xdr:row>0</xdr:row>
          <xdr:rowOff>266700</xdr:rowOff>
        </xdr:to>
        <xdr:sp macro="" textlink="">
          <xdr:nvSpPr>
            <xdr:cNvPr id="182273" name="CommandButton1" hidden="1">
              <a:extLst>
                <a:ext uri="{63B3BB69-23CF-44E3-9099-C40C66FF867C}">
                  <a14:compatExt spid="_x0000_s1822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47625</xdr:colOff>
          <xdr:row>0</xdr:row>
          <xdr:rowOff>266700</xdr:rowOff>
        </xdr:to>
        <xdr:sp macro="" textlink="">
          <xdr:nvSpPr>
            <xdr:cNvPr id="128003" name="CommandButton1" hidden="1">
              <a:extLst>
                <a:ext uri="{63B3BB69-23CF-44E3-9099-C40C66FF867C}">
                  <a14:compatExt spid="_x0000_s12800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9525</xdr:colOff>
          <xdr:row>0</xdr:row>
          <xdr:rowOff>266700</xdr:rowOff>
        </xdr:to>
        <xdr:sp macro="" textlink="">
          <xdr:nvSpPr>
            <xdr:cNvPr id="155649" name="CommandButton1" hidden="1">
              <a:extLst>
                <a:ext uri="{63B3BB69-23CF-44E3-9099-C40C66FF867C}">
                  <a14:compatExt spid="_x0000_s1556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9525</xdr:colOff>
          <xdr:row>0</xdr:row>
          <xdr:rowOff>266700</xdr:rowOff>
        </xdr:to>
        <xdr:sp macro="" textlink="">
          <xdr:nvSpPr>
            <xdr:cNvPr id="156673" name="CommandButton1" hidden="1">
              <a:extLst>
                <a:ext uri="{63B3BB69-23CF-44E3-9099-C40C66FF867C}">
                  <a14:compatExt spid="_x0000_s1566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2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228600</xdr:colOff>
          <xdr:row>0</xdr:row>
          <xdr:rowOff>228600</xdr:rowOff>
        </xdr:to>
        <xdr:sp macro="" textlink="">
          <xdr:nvSpPr>
            <xdr:cNvPr id="154625" name="CommandButton1" hidden="1">
              <a:extLst>
                <a:ext uri="{63B3BB69-23CF-44E3-9099-C40C66FF867C}">
                  <a14:compatExt spid="_x0000_s1546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2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228600</xdr:colOff>
          <xdr:row>0</xdr:row>
          <xdr:rowOff>228600</xdr:rowOff>
        </xdr:to>
        <xdr:sp macro="" textlink="">
          <xdr:nvSpPr>
            <xdr:cNvPr id="178177" name="CommandButton1" hidden="1">
              <a:extLst>
                <a:ext uri="{63B3BB69-23CF-44E3-9099-C40C66FF867C}">
                  <a14:compatExt spid="_x0000_s17817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2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219075</xdr:colOff>
          <xdr:row>0</xdr:row>
          <xdr:rowOff>219075</xdr:rowOff>
        </xdr:to>
        <xdr:sp macro="" textlink="">
          <xdr:nvSpPr>
            <xdr:cNvPr id="126979" name="CommandButton1" hidden="1">
              <a:extLst>
                <a:ext uri="{63B3BB69-23CF-44E3-9099-C40C66FF867C}">
                  <a14:compatExt spid="_x0000_s12697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2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228600</xdr:colOff>
          <xdr:row>0</xdr:row>
          <xdr:rowOff>228600</xdr:rowOff>
        </xdr:to>
        <xdr:sp macro="" textlink="">
          <xdr:nvSpPr>
            <xdr:cNvPr id="130050" name="CommandButton1" hidden="1">
              <a:extLst>
                <a:ext uri="{63B3BB69-23CF-44E3-9099-C40C66FF867C}">
                  <a14:compatExt spid="_x0000_s1300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2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228600</xdr:colOff>
          <xdr:row>0</xdr:row>
          <xdr:rowOff>228600</xdr:rowOff>
        </xdr:to>
        <xdr:sp macro="" textlink="">
          <xdr:nvSpPr>
            <xdr:cNvPr id="129027" name="CommandButton1" hidden="1">
              <a:extLst>
                <a:ext uri="{63B3BB69-23CF-44E3-9099-C40C66FF867C}">
                  <a14:compatExt spid="_x0000_s1290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200025</xdr:colOff>
          <xdr:row>0</xdr:row>
          <xdr:rowOff>200025</xdr:rowOff>
        </xdr:to>
        <xdr:sp macro="" textlink="">
          <xdr:nvSpPr>
            <xdr:cNvPr id="190465" name="CommandButton1" hidden="1">
              <a:extLst>
                <a:ext uri="{63B3BB69-23CF-44E3-9099-C40C66FF867C}">
                  <a14:compatExt spid="_x0000_s1904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9525</xdr:colOff>
          <xdr:row>0</xdr:row>
          <xdr:rowOff>266700</xdr:rowOff>
        </xdr:to>
        <xdr:sp macro="" textlink="">
          <xdr:nvSpPr>
            <xdr:cNvPr id="191489" name="CommandButton1" hidden="1">
              <a:extLst>
                <a:ext uri="{63B3BB69-23CF-44E3-9099-C40C66FF867C}">
                  <a14:compatExt spid="_x0000_s19148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9525</xdr:colOff>
          <xdr:row>0</xdr:row>
          <xdr:rowOff>266700</xdr:rowOff>
        </xdr:to>
        <xdr:sp macro="" textlink="">
          <xdr:nvSpPr>
            <xdr:cNvPr id="192513" name="CommandButton1" hidden="1">
              <a:extLst>
                <a:ext uri="{63B3BB69-23CF-44E3-9099-C40C66FF867C}">
                  <a14:compatExt spid="_x0000_s1925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9525</xdr:colOff>
          <xdr:row>0</xdr:row>
          <xdr:rowOff>266700</xdr:rowOff>
        </xdr:to>
        <xdr:sp macro="" textlink="">
          <xdr:nvSpPr>
            <xdr:cNvPr id="193537" name="CommandButton1" hidden="1">
              <a:extLst>
                <a:ext uri="{63B3BB69-23CF-44E3-9099-C40C66FF867C}">
                  <a14:compatExt spid="_x0000_s1935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9525</xdr:colOff>
          <xdr:row>0</xdr:row>
          <xdr:rowOff>266700</xdr:rowOff>
        </xdr:to>
        <xdr:sp macro="" textlink="">
          <xdr:nvSpPr>
            <xdr:cNvPr id="194561" name="CommandButton1" hidden="1">
              <a:extLst>
                <a:ext uri="{63B3BB69-23CF-44E3-9099-C40C66FF867C}">
                  <a14:compatExt spid="_x0000_s1945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9525</xdr:colOff>
          <xdr:row>0</xdr:row>
          <xdr:rowOff>266700</xdr:rowOff>
        </xdr:to>
        <xdr:sp macro="" textlink="">
          <xdr:nvSpPr>
            <xdr:cNvPr id="195585" name="CommandButton1" hidden="1">
              <a:extLst>
                <a:ext uri="{63B3BB69-23CF-44E3-9099-C40C66FF867C}">
                  <a14:compatExt spid="_x0000_s1955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9525</xdr:colOff>
          <xdr:row>0</xdr:row>
          <xdr:rowOff>266700</xdr:rowOff>
        </xdr:to>
        <xdr:sp macro="" textlink="">
          <xdr:nvSpPr>
            <xdr:cNvPr id="196609" name="CommandButton1" hidden="1">
              <a:extLst>
                <a:ext uri="{63B3BB69-23CF-44E3-9099-C40C66FF867C}">
                  <a14:compatExt spid="_x0000_s19660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3.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4.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5.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26.bin"/><Relationship Id="rId5" Type="http://schemas.openxmlformats.org/officeDocument/2006/relationships/image" Target="../media/image2.emf"/><Relationship Id="rId4" Type="http://schemas.openxmlformats.org/officeDocument/2006/relationships/control" Target="../activeX/activeX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27.bin"/><Relationship Id="rId5" Type="http://schemas.openxmlformats.org/officeDocument/2006/relationships/image" Target="../media/image3.emf"/><Relationship Id="rId4" Type="http://schemas.openxmlformats.org/officeDocument/2006/relationships/control" Target="../activeX/activeX3.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4.xml"/><Relationship Id="rId1" Type="http://schemas.openxmlformats.org/officeDocument/2006/relationships/printerSettings" Target="../printerSettings/printerSettings28.bin"/><Relationship Id="rId5" Type="http://schemas.openxmlformats.org/officeDocument/2006/relationships/image" Target="../media/image2.emf"/><Relationship Id="rId4" Type="http://schemas.openxmlformats.org/officeDocument/2006/relationships/control" Target="../activeX/activeX4.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5.xml"/><Relationship Id="rId1" Type="http://schemas.openxmlformats.org/officeDocument/2006/relationships/printerSettings" Target="../printerSettings/printerSettings29.bin"/><Relationship Id="rId5" Type="http://schemas.openxmlformats.org/officeDocument/2006/relationships/image" Target="../media/image2.emf"/><Relationship Id="rId4" Type="http://schemas.openxmlformats.org/officeDocument/2006/relationships/control" Target="../activeX/activeX5.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6.xml"/><Relationship Id="rId1" Type="http://schemas.openxmlformats.org/officeDocument/2006/relationships/printerSettings" Target="../printerSettings/printerSettings30.bin"/><Relationship Id="rId5" Type="http://schemas.openxmlformats.org/officeDocument/2006/relationships/image" Target="../media/image2.emf"/><Relationship Id="rId4" Type="http://schemas.openxmlformats.org/officeDocument/2006/relationships/control" Target="../activeX/activeX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7.xml"/><Relationship Id="rId1" Type="http://schemas.openxmlformats.org/officeDocument/2006/relationships/printerSettings" Target="../printerSettings/printerSettings31.bin"/><Relationship Id="rId5" Type="http://schemas.openxmlformats.org/officeDocument/2006/relationships/image" Target="../media/image2.emf"/><Relationship Id="rId4" Type="http://schemas.openxmlformats.org/officeDocument/2006/relationships/control" Target="../activeX/activeX7.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8.xml"/><Relationship Id="rId1" Type="http://schemas.openxmlformats.org/officeDocument/2006/relationships/printerSettings" Target="../printerSettings/printerSettings32.bin"/><Relationship Id="rId5" Type="http://schemas.openxmlformats.org/officeDocument/2006/relationships/image" Target="../media/image2.emf"/><Relationship Id="rId4" Type="http://schemas.openxmlformats.org/officeDocument/2006/relationships/control" Target="../activeX/activeX8.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9.xml"/><Relationship Id="rId1" Type="http://schemas.openxmlformats.org/officeDocument/2006/relationships/printerSettings" Target="../printerSettings/printerSettings33.bin"/><Relationship Id="rId5" Type="http://schemas.openxmlformats.org/officeDocument/2006/relationships/image" Target="../media/image2.emf"/><Relationship Id="rId4" Type="http://schemas.openxmlformats.org/officeDocument/2006/relationships/control" Target="../activeX/activeX9.xm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36.bin"/><Relationship Id="rId7" Type="http://schemas.openxmlformats.org/officeDocument/2006/relationships/image" Target="../media/image2.emf"/><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 Id="rId6" Type="http://schemas.openxmlformats.org/officeDocument/2006/relationships/control" Target="../activeX/activeX10.xml"/><Relationship Id="rId5" Type="http://schemas.openxmlformats.org/officeDocument/2006/relationships/vmlDrawing" Target="../drawings/vmlDrawing14.vml"/><Relationship Id="rId4" Type="http://schemas.openxmlformats.org/officeDocument/2006/relationships/drawing" Target="../drawings/drawing10.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1.xml"/><Relationship Id="rId1" Type="http://schemas.openxmlformats.org/officeDocument/2006/relationships/printerSettings" Target="../printerSettings/printerSettings37.bin"/><Relationship Id="rId5" Type="http://schemas.openxmlformats.org/officeDocument/2006/relationships/image" Target="../media/image3.emf"/><Relationship Id="rId4" Type="http://schemas.openxmlformats.org/officeDocument/2006/relationships/control" Target="../activeX/activeX11.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2.xml"/><Relationship Id="rId1" Type="http://schemas.openxmlformats.org/officeDocument/2006/relationships/printerSettings" Target="../printerSettings/printerSettings38.bin"/><Relationship Id="rId5" Type="http://schemas.openxmlformats.org/officeDocument/2006/relationships/image" Target="../media/image3.emf"/><Relationship Id="rId4" Type="http://schemas.openxmlformats.org/officeDocument/2006/relationships/control" Target="../activeX/activeX12.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3.xml"/><Relationship Id="rId1" Type="http://schemas.openxmlformats.org/officeDocument/2006/relationships/printerSettings" Target="../printerSettings/printerSettings39.bin"/><Relationship Id="rId5" Type="http://schemas.openxmlformats.org/officeDocument/2006/relationships/image" Target="../media/image3.emf"/><Relationship Id="rId4" Type="http://schemas.openxmlformats.org/officeDocument/2006/relationships/control" Target="../activeX/activeX13.xm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4.xml"/><Relationship Id="rId1" Type="http://schemas.openxmlformats.org/officeDocument/2006/relationships/printerSettings" Target="../printerSettings/printerSettings40.bin"/><Relationship Id="rId5" Type="http://schemas.openxmlformats.org/officeDocument/2006/relationships/image" Target="../media/image3.emf"/><Relationship Id="rId4" Type="http://schemas.openxmlformats.org/officeDocument/2006/relationships/control" Target="../activeX/activeX14.xm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15.xml"/><Relationship Id="rId1" Type="http://schemas.openxmlformats.org/officeDocument/2006/relationships/printerSettings" Target="../printerSettings/printerSettings41.bin"/><Relationship Id="rId5" Type="http://schemas.openxmlformats.org/officeDocument/2006/relationships/image" Target="../media/image3.emf"/><Relationship Id="rId4" Type="http://schemas.openxmlformats.org/officeDocument/2006/relationships/control" Target="../activeX/activeX15.x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44.bin"/><Relationship Id="rId7" Type="http://schemas.openxmlformats.org/officeDocument/2006/relationships/image" Target="../media/image3.emf"/><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 Id="rId6" Type="http://schemas.openxmlformats.org/officeDocument/2006/relationships/control" Target="../activeX/activeX16.xml"/><Relationship Id="rId5" Type="http://schemas.openxmlformats.org/officeDocument/2006/relationships/vmlDrawing" Target="../drawings/vmlDrawing20.vml"/><Relationship Id="rId4" Type="http://schemas.openxmlformats.org/officeDocument/2006/relationships/drawing" Target="../drawings/drawing16.xml"/></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7.bin"/><Relationship Id="rId7" Type="http://schemas.openxmlformats.org/officeDocument/2006/relationships/image" Target="../media/image1.emf"/><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17.xml"/><Relationship Id="rId1" Type="http://schemas.openxmlformats.org/officeDocument/2006/relationships/printerSettings" Target="../printerSettings/printerSettings45.bin"/><Relationship Id="rId5" Type="http://schemas.openxmlformats.org/officeDocument/2006/relationships/image" Target="../media/image2.emf"/><Relationship Id="rId4" Type="http://schemas.openxmlformats.org/officeDocument/2006/relationships/control" Target="../activeX/activeX17.xml"/></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48.bin"/><Relationship Id="rId7" Type="http://schemas.openxmlformats.org/officeDocument/2006/relationships/image" Target="../media/image2.emf"/><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 Id="rId6" Type="http://schemas.openxmlformats.org/officeDocument/2006/relationships/control" Target="../activeX/activeX18.xml"/><Relationship Id="rId5" Type="http://schemas.openxmlformats.org/officeDocument/2006/relationships/vmlDrawing" Target="../drawings/vmlDrawing22.vml"/><Relationship Id="rId4" Type="http://schemas.openxmlformats.org/officeDocument/2006/relationships/drawing" Target="../drawings/drawing18.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19.xml"/><Relationship Id="rId1" Type="http://schemas.openxmlformats.org/officeDocument/2006/relationships/printerSettings" Target="../printerSettings/printerSettings49.bin"/><Relationship Id="rId5" Type="http://schemas.openxmlformats.org/officeDocument/2006/relationships/image" Target="../media/image2.emf"/><Relationship Id="rId4" Type="http://schemas.openxmlformats.org/officeDocument/2006/relationships/control" Target="../activeX/activeX19.xm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20.xml"/><Relationship Id="rId1" Type="http://schemas.openxmlformats.org/officeDocument/2006/relationships/printerSettings" Target="../printerSettings/printerSettings50.bin"/><Relationship Id="rId5" Type="http://schemas.openxmlformats.org/officeDocument/2006/relationships/image" Target="../media/image4.emf"/><Relationship Id="rId4" Type="http://schemas.openxmlformats.org/officeDocument/2006/relationships/control" Target="../activeX/activeX20.xm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21.xml"/><Relationship Id="rId1" Type="http://schemas.openxmlformats.org/officeDocument/2006/relationships/printerSettings" Target="../printerSettings/printerSettings51.bin"/><Relationship Id="rId5" Type="http://schemas.openxmlformats.org/officeDocument/2006/relationships/image" Target="../media/image4.emf"/><Relationship Id="rId4" Type="http://schemas.openxmlformats.org/officeDocument/2006/relationships/control" Target="../activeX/activeX21.xml"/></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54.bin"/><Relationship Id="rId7" Type="http://schemas.openxmlformats.org/officeDocument/2006/relationships/image" Target="../media/image5.emf"/><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 Id="rId6" Type="http://schemas.openxmlformats.org/officeDocument/2006/relationships/control" Target="../activeX/activeX22.xml"/><Relationship Id="rId5" Type="http://schemas.openxmlformats.org/officeDocument/2006/relationships/vmlDrawing" Target="../drawings/vmlDrawing26.vml"/><Relationship Id="rId4" Type="http://schemas.openxmlformats.org/officeDocument/2006/relationships/drawing" Target="../drawings/drawing22.xml"/></Relationships>
</file>

<file path=xl/worksheets/_rels/sheet36.xml.rels><?xml version="1.0" encoding="UTF-8" standalone="yes"?>
<Relationships xmlns="http://schemas.openxmlformats.org/package/2006/relationships"><Relationship Id="rId3" Type="http://schemas.openxmlformats.org/officeDocument/2006/relationships/printerSettings" Target="../printerSettings/printerSettings57.bin"/><Relationship Id="rId7" Type="http://schemas.openxmlformats.org/officeDocument/2006/relationships/image" Target="../media/image4.emf"/><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 Id="rId6" Type="http://schemas.openxmlformats.org/officeDocument/2006/relationships/control" Target="../activeX/activeX23.xml"/><Relationship Id="rId5" Type="http://schemas.openxmlformats.org/officeDocument/2006/relationships/vmlDrawing" Target="../drawings/vmlDrawing27.vml"/><Relationship Id="rId4" Type="http://schemas.openxmlformats.org/officeDocument/2006/relationships/drawing" Target="../drawings/drawing23.xml"/></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60.bin"/><Relationship Id="rId7" Type="http://schemas.openxmlformats.org/officeDocument/2006/relationships/image" Target="../media/image4.emf"/><Relationship Id="rId2" Type="http://schemas.openxmlformats.org/officeDocument/2006/relationships/printerSettings" Target="../printerSettings/printerSettings59.bin"/><Relationship Id="rId1" Type="http://schemas.openxmlformats.org/officeDocument/2006/relationships/printerSettings" Target="../printerSettings/printerSettings58.bin"/><Relationship Id="rId6" Type="http://schemas.openxmlformats.org/officeDocument/2006/relationships/control" Target="../activeX/activeX24.xml"/><Relationship Id="rId5" Type="http://schemas.openxmlformats.org/officeDocument/2006/relationships/vmlDrawing" Target="../drawings/vmlDrawing28.vml"/><Relationship Id="rId4" Type="http://schemas.openxmlformats.org/officeDocument/2006/relationships/drawing" Target="../drawings/drawing24.xml"/></Relationships>
</file>

<file path=xl/worksheets/_rels/sheet38.xml.rels><?xml version="1.0" encoding="UTF-8" standalone="yes"?>
<Relationships xmlns="http://schemas.openxmlformats.org/package/2006/relationships"><Relationship Id="rId3" Type="http://schemas.openxmlformats.org/officeDocument/2006/relationships/printerSettings" Target="../printerSettings/printerSettings63.bin"/><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 Id="rId6" Type="http://schemas.openxmlformats.org/officeDocument/2006/relationships/printerSettings" Target="../printerSettings/printerSettings66.bin"/><Relationship Id="rId5" Type="http://schemas.openxmlformats.org/officeDocument/2006/relationships/printerSettings" Target="../printerSettings/printerSettings65.bin"/><Relationship Id="rId4" Type="http://schemas.openxmlformats.org/officeDocument/2006/relationships/printerSettings" Target="../printerSettings/printerSettings6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6" Type="http://schemas.openxmlformats.org/officeDocument/2006/relationships/printerSettings" Target="../printerSettings/printerSettings15.bin"/><Relationship Id="rId5" Type="http://schemas.openxmlformats.org/officeDocument/2006/relationships/printerSettings" Target="../printerSettings/printerSettings14.bin"/><Relationship Id="rId4" Type="http://schemas.openxmlformats.org/officeDocument/2006/relationships/printerSettings" Target="../printerSettings/printerSettings1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theme="5"/>
  </sheetPr>
  <dimension ref="A1:AQ43"/>
  <sheetViews>
    <sheetView topLeftCell="N1" zoomScale="85" workbookViewId="0">
      <selection activeCell="Y50" sqref="Y50"/>
    </sheetView>
  </sheetViews>
  <sheetFormatPr defaultRowHeight="15"/>
  <cols>
    <col min="1" max="1" width="5.42578125" style="260" hidden="1" customWidth="1"/>
    <col min="2" max="2" width="8" style="260" hidden="1" customWidth="1"/>
    <col min="3" max="3" width="7.7109375" style="260" hidden="1" customWidth="1"/>
    <col min="4" max="4" width="6.28515625" style="260" hidden="1" customWidth="1"/>
    <col min="5" max="5" width="6" style="260" hidden="1" customWidth="1"/>
    <col min="6" max="6" width="6.5703125" style="260" hidden="1" customWidth="1"/>
    <col min="7" max="7" width="7" style="260" hidden="1" customWidth="1"/>
    <col min="8" max="8" width="6" style="260" hidden="1" customWidth="1"/>
    <col min="9" max="9" width="7.5703125" style="260" hidden="1" customWidth="1"/>
    <col min="10" max="11" width="8.28515625" style="260" hidden="1" customWidth="1"/>
    <col min="12" max="12" width="6.85546875" style="260" hidden="1" customWidth="1"/>
    <col min="13" max="13" width="17.7109375" style="260" hidden="1" customWidth="1"/>
    <col min="14" max="14" width="12" style="345" customWidth="1"/>
    <col min="15" max="15" width="11.5703125" style="345" bestFit="1" customWidth="1"/>
    <col min="16" max="16" width="3" style="260" customWidth="1"/>
    <col min="17" max="17" width="4.5703125" style="260" customWidth="1"/>
    <col min="18" max="18" width="2.28515625" style="260" customWidth="1"/>
    <col min="19" max="19" width="3.85546875" style="260" customWidth="1"/>
    <col min="20" max="20" width="4.28515625" style="260" customWidth="1"/>
    <col min="21" max="30" width="5.140625" style="260" customWidth="1"/>
    <col min="31" max="31" width="2.28515625" style="260" customWidth="1"/>
    <col min="32" max="32" width="9.140625" style="260" customWidth="1"/>
    <col min="33" max="33" width="13.42578125" style="260" customWidth="1"/>
    <col min="34" max="34" width="9.85546875" style="260" customWidth="1"/>
    <col min="35" max="16384" width="9.140625" style="260"/>
  </cols>
  <sheetData>
    <row r="1" spans="1:36" ht="18" customHeight="1" thickBot="1">
      <c r="A1" s="340"/>
      <c r="B1" s="340"/>
      <c r="C1" s="340"/>
      <c r="D1" s="340"/>
      <c r="E1" s="327"/>
      <c r="F1" s="340"/>
      <c r="G1" s="340"/>
      <c r="H1" s="340"/>
      <c r="I1" s="340"/>
      <c r="J1" s="327"/>
      <c r="K1" s="340"/>
      <c r="L1" s="340"/>
      <c r="M1" s="340"/>
      <c r="N1" s="343"/>
      <c r="O1" s="341"/>
      <c r="P1" s="340"/>
      <c r="Q1" s="340"/>
      <c r="R1" s="340"/>
      <c r="S1" s="340"/>
      <c r="T1" s="322"/>
      <c r="U1" s="684" t="s">
        <v>616</v>
      </c>
      <c r="V1" s="685"/>
      <c r="W1" s="685"/>
      <c r="X1" s="685"/>
      <c r="Y1" s="685"/>
      <c r="Z1" s="685"/>
      <c r="AA1" s="685"/>
      <c r="AB1" s="685"/>
      <c r="AC1" s="685"/>
      <c r="AD1" s="686"/>
    </row>
    <row r="2" spans="1:36" ht="15.75" thickBot="1">
      <c r="A2" s="328"/>
      <c r="B2" s="328"/>
      <c r="C2" s="328"/>
      <c r="D2" s="328"/>
      <c r="E2" s="327"/>
      <c r="F2" s="328"/>
      <c r="G2" s="328"/>
      <c r="H2" s="328"/>
      <c r="I2" s="328"/>
      <c r="J2" s="327"/>
      <c r="K2" s="328"/>
      <c r="L2" s="328"/>
      <c r="M2" s="328"/>
      <c r="N2" s="347" t="s">
        <v>590</v>
      </c>
      <c r="O2" s="349" t="s">
        <v>601</v>
      </c>
      <c r="P2" s="328"/>
      <c r="Q2" s="328"/>
      <c r="R2" s="328"/>
      <c r="S2" s="328"/>
      <c r="T2" s="322"/>
      <c r="U2" s="689" t="s">
        <v>592</v>
      </c>
      <c r="V2" s="689"/>
      <c r="W2" s="689"/>
      <c r="X2" s="689"/>
      <c r="Y2" s="689"/>
      <c r="Z2" s="689"/>
      <c r="AA2" s="690" t="str">
        <f>TEXT(AA3, "ГГГГ") &amp; " года"</f>
        <v>2014 года</v>
      </c>
      <c r="AB2" s="690"/>
      <c r="AC2" s="690"/>
      <c r="AD2" s="690"/>
      <c r="AG2" s="323"/>
    </row>
    <row r="3" spans="1:36" ht="15.75" thickBot="1">
      <c r="A3" s="329"/>
      <c r="B3" s="329"/>
      <c r="C3" s="329"/>
      <c r="D3" s="329"/>
      <c r="E3" s="330"/>
      <c r="F3" s="329"/>
      <c r="G3" s="329"/>
      <c r="H3" s="329"/>
      <c r="I3" s="329"/>
      <c r="J3" s="330"/>
      <c r="K3" s="329"/>
      <c r="L3" s="329"/>
      <c r="M3" s="329"/>
      <c r="N3" s="348" t="s">
        <v>591</v>
      </c>
      <c r="O3" s="349" t="s">
        <v>602</v>
      </c>
      <c r="P3" s="328"/>
      <c r="Q3" s="328"/>
      <c r="R3" s="328"/>
      <c r="S3" s="328"/>
      <c r="T3" s="322"/>
      <c r="U3" s="691" t="s">
        <v>43</v>
      </c>
      <c r="V3" s="692"/>
      <c r="W3" s="692"/>
      <c r="X3" s="692"/>
      <c r="Y3" s="692"/>
      <c r="Z3" s="693"/>
      <c r="AA3" s="694">
        <v>41730</v>
      </c>
      <c r="AB3" s="694"/>
      <c r="AC3" s="694"/>
      <c r="AD3" s="694"/>
    </row>
    <row r="4" spans="1:36">
      <c r="A4" s="329"/>
      <c r="B4" s="329"/>
      <c r="C4" s="329"/>
      <c r="D4" s="329"/>
      <c r="E4" s="330"/>
      <c r="F4" s="329"/>
      <c r="G4" s="329"/>
      <c r="H4" s="329"/>
      <c r="I4" s="329"/>
      <c r="J4" s="330"/>
      <c r="K4" s="329"/>
      <c r="L4" s="329"/>
      <c r="M4" s="329"/>
      <c r="N4" s="348" t="s">
        <v>105</v>
      </c>
      <c r="O4" s="349" t="s">
        <v>603</v>
      </c>
      <c r="P4" s="328"/>
      <c r="Q4" s="328"/>
      <c r="R4" s="328"/>
      <c r="S4" s="328"/>
      <c r="T4" s="322"/>
      <c r="U4" s="322"/>
      <c r="V4" s="322"/>
      <c r="W4" s="322"/>
      <c r="X4" s="322"/>
      <c r="Y4" s="322"/>
      <c r="Z4" s="322"/>
      <c r="AA4" s="322"/>
      <c r="AB4" s="322"/>
      <c r="AC4" s="322"/>
      <c r="AD4" s="322"/>
    </row>
    <row r="5" spans="1:36">
      <c r="A5" s="329"/>
      <c r="B5" s="329"/>
      <c r="C5" s="329"/>
      <c r="D5" s="329"/>
      <c r="E5" s="330"/>
      <c r="F5" s="329"/>
      <c r="G5" s="329"/>
      <c r="H5" s="329"/>
      <c r="I5" s="329"/>
      <c r="J5" s="330"/>
      <c r="K5" s="329"/>
      <c r="L5" s="329"/>
      <c r="M5" s="329"/>
      <c r="N5" s="348" t="s">
        <v>592</v>
      </c>
      <c r="O5" s="349" t="s">
        <v>604</v>
      </c>
      <c r="P5" s="328"/>
      <c r="Q5" s="328"/>
      <c r="R5" s="328"/>
      <c r="S5" s="328"/>
      <c r="T5" s="327"/>
      <c r="U5" s="687" t="str">
        <f ca="1">OFFSET(O1,MONTH(AA3),0)</f>
        <v>апреля</v>
      </c>
      <c r="V5" s="687"/>
      <c r="W5" s="687"/>
      <c r="X5" s="687"/>
      <c r="Y5" s="687"/>
      <c r="Z5" s="687"/>
      <c r="AA5" s="688"/>
      <c r="AB5" s="688"/>
      <c r="AC5" s="688"/>
      <c r="AD5" s="688"/>
      <c r="AG5" s="260" t="s">
        <v>19</v>
      </c>
      <c r="AH5" s="260" t="s">
        <v>111</v>
      </c>
      <c r="AI5" s="260">
        <v>13</v>
      </c>
      <c r="AJ5" s="260">
        <v>1</v>
      </c>
    </row>
    <row r="6" spans="1:36">
      <c r="A6" s="329"/>
      <c r="B6" s="329"/>
      <c r="C6" s="329"/>
      <c r="D6" s="329"/>
      <c r="E6" s="330"/>
      <c r="F6" s="329"/>
      <c r="G6" s="329"/>
      <c r="H6" s="329"/>
      <c r="I6" s="329"/>
      <c r="J6" s="330"/>
      <c r="K6" s="329"/>
      <c r="L6" s="329"/>
      <c r="M6" s="329"/>
      <c r="N6" s="348" t="s">
        <v>593</v>
      </c>
      <c r="O6" s="349" t="s">
        <v>605</v>
      </c>
      <c r="P6" s="328"/>
      <c r="Q6" s="328"/>
      <c r="R6" s="328"/>
      <c r="S6" s="328"/>
      <c r="T6" s="327"/>
      <c r="U6" s="335"/>
      <c r="V6" s="335"/>
      <c r="W6" s="335"/>
      <c r="X6" s="335"/>
      <c r="Y6" s="335"/>
      <c r="Z6" s="335"/>
      <c r="AA6" s="335"/>
      <c r="AB6" s="335"/>
      <c r="AC6" s="335"/>
      <c r="AD6" s="335"/>
      <c r="AG6" s="260" t="s">
        <v>18</v>
      </c>
      <c r="AH6" s="260" t="s">
        <v>112</v>
      </c>
      <c r="AI6" s="260">
        <v>12</v>
      </c>
      <c r="AJ6" s="260">
        <v>1</v>
      </c>
    </row>
    <row r="7" spans="1:36">
      <c r="A7" s="329"/>
      <c r="B7" s="329"/>
      <c r="C7" s="329"/>
      <c r="D7" s="329"/>
      <c r="E7" s="330"/>
      <c r="F7" s="329"/>
      <c r="G7" s="329"/>
      <c r="H7" s="329"/>
      <c r="I7" s="329"/>
      <c r="J7" s="330"/>
      <c r="K7" s="329"/>
      <c r="L7" s="329"/>
      <c r="M7" s="329"/>
      <c r="N7" s="348" t="s">
        <v>594</v>
      </c>
      <c r="O7" s="349" t="s">
        <v>606</v>
      </c>
      <c r="P7" s="328"/>
      <c r="Q7" s="328"/>
      <c r="R7" s="328"/>
      <c r="S7" s="328"/>
      <c r="T7" s="327"/>
      <c r="U7" s="335"/>
      <c r="V7" s="335"/>
      <c r="W7" s="335"/>
      <c r="X7" s="335"/>
      <c r="Y7" s="335"/>
      <c r="Z7" s="335"/>
      <c r="AA7" s="335"/>
      <c r="AB7" s="335"/>
      <c r="AC7" s="335"/>
      <c r="AD7" s="335"/>
      <c r="AG7" s="260" t="s">
        <v>4</v>
      </c>
      <c r="AH7" s="260" t="s">
        <v>113</v>
      </c>
      <c r="AI7" s="260">
        <v>11</v>
      </c>
      <c r="AJ7" s="260">
        <v>1</v>
      </c>
    </row>
    <row r="8" spans="1:36">
      <c r="A8" s="329"/>
      <c r="B8" s="329"/>
      <c r="C8" s="329"/>
      <c r="D8" s="329"/>
      <c r="E8" s="330"/>
      <c r="F8" s="329"/>
      <c r="G8" s="329"/>
      <c r="H8" s="329"/>
      <c r="I8" s="329"/>
      <c r="J8" s="330"/>
      <c r="K8" s="329"/>
      <c r="L8" s="329"/>
      <c r="M8" s="329"/>
      <c r="N8" s="348" t="s">
        <v>595</v>
      </c>
      <c r="O8" s="349" t="s">
        <v>607</v>
      </c>
      <c r="P8" s="328"/>
      <c r="Q8" s="328"/>
      <c r="R8" s="328"/>
      <c r="S8" s="328"/>
      <c r="T8" s="327"/>
      <c r="U8" s="327"/>
      <c r="V8" s="327"/>
      <c r="W8" s="327"/>
      <c r="X8" s="327"/>
      <c r="Y8" s="327"/>
      <c r="Z8" s="327"/>
      <c r="AA8" s="327"/>
      <c r="AB8" s="327"/>
      <c r="AC8" s="327"/>
      <c r="AD8" s="327"/>
      <c r="AG8" s="260" t="s">
        <v>65</v>
      </c>
      <c r="AH8" s="260" t="s">
        <v>114</v>
      </c>
      <c r="AI8" s="260">
        <v>10</v>
      </c>
      <c r="AJ8" s="260">
        <v>1</v>
      </c>
    </row>
    <row r="9" spans="1:36">
      <c r="A9" s="329"/>
      <c r="B9" s="329"/>
      <c r="C9" s="329"/>
      <c r="D9" s="329"/>
      <c r="E9" s="330"/>
      <c r="F9" s="329"/>
      <c r="G9" s="329"/>
      <c r="H9" s="329"/>
      <c r="I9" s="329"/>
      <c r="J9" s="330"/>
      <c r="K9" s="329"/>
      <c r="L9" s="329"/>
      <c r="M9" s="329"/>
      <c r="N9" s="348" t="s">
        <v>596</v>
      </c>
      <c r="O9" s="349" t="s">
        <v>608</v>
      </c>
      <c r="P9" s="328"/>
      <c r="Q9" s="328"/>
      <c r="R9" s="328"/>
      <c r="S9" s="328"/>
      <c r="T9" s="327"/>
      <c r="U9" s="332"/>
      <c r="V9" s="335"/>
      <c r="W9" s="335"/>
      <c r="X9" s="335"/>
      <c r="Y9" s="335"/>
      <c r="Z9" s="335"/>
      <c r="AA9" s="335"/>
      <c r="AB9" s="335"/>
      <c r="AC9" s="335"/>
      <c r="AD9" s="335"/>
      <c r="AG9" s="260" t="s">
        <v>16</v>
      </c>
      <c r="AH9" s="260" t="s">
        <v>115</v>
      </c>
      <c r="AI9" s="260">
        <v>9</v>
      </c>
      <c r="AJ9" s="260">
        <v>1</v>
      </c>
    </row>
    <row r="10" spans="1:36">
      <c r="A10" s="329"/>
      <c r="B10" s="329"/>
      <c r="C10" s="329"/>
      <c r="D10" s="329"/>
      <c r="E10" s="330"/>
      <c r="F10" s="329"/>
      <c r="G10" s="329"/>
      <c r="H10" s="329"/>
      <c r="I10" s="329"/>
      <c r="J10" s="330"/>
      <c r="K10" s="329"/>
      <c r="L10" s="329"/>
      <c r="M10" s="329"/>
      <c r="N10" s="348" t="s">
        <v>597</v>
      </c>
      <c r="O10" s="349" t="s">
        <v>609</v>
      </c>
      <c r="P10" s="328"/>
      <c r="Q10" s="328"/>
      <c r="R10" s="328"/>
      <c r="S10" s="328"/>
      <c r="T10" s="327"/>
      <c r="U10" s="335"/>
      <c r="V10" s="335"/>
      <c r="W10" s="335"/>
      <c r="X10" s="335"/>
      <c r="Y10" s="335"/>
      <c r="Z10" s="335"/>
      <c r="AA10" s="335"/>
      <c r="AB10" s="335"/>
      <c r="AC10" s="335"/>
      <c r="AD10" s="335"/>
      <c r="AG10" s="260" t="s">
        <v>17</v>
      </c>
      <c r="AH10" s="260" t="s">
        <v>116</v>
      </c>
      <c r="AI10" s="260">
        <v>8</v>
      </c>
      <c r="AJ10" s="260">
        <v>1</v>
      </c>
    </row>
    <row r="11" spans="1:36">
      <c r="A11" s="329"/>
      <c r="B11" s="329"/>
      <c r="C11" s="329"/>
      <c r="D11" s="329"/>
      <c r="E11" s="330"/>
      <c r="F11" s="329"/>
      <c r="G11" s="329"/>
      <c r="H11" s="329"/>
      <c r="I11" s="329"/>
      <c r="J11" s="330"/>
      <c r="K11" s="329"/>
      <c r="L11" s="329"/>
      <c r="M11" s="329"/>
      <c r="N11" s="348" t="s">
        <v>598</v>
      </c>
      <c r="O11" s="349" t="s">
        <v>610</v>
      </c>
      <c r="P11" s="328"/>
      <c r="Q11" s="328"/>
      <c r="R11" s="328"/>
      <c r="S11" s="328"/>
      <c r="T11" s="327"/>
      <c r="U11" s="335"/>
      <c r="V11" s="335"/>
      <c r="W11" s="335"/>
      <c r="X11" s="335"/>
      <c r="Y11" s="335"/>
      <c r="Z11" s="335"/>
      <c r="AA11" s="335"/>
      <c r="AB11" s="335"/>
      <c r="AC11" s="335"/>
      <c r="AD11" s="335"/>
      <c r="AG11" s="260" t="s">
        <v>10</v>
      </c>
      <c r="AH11" s="260" t="s">
        <v>117</v>
      </c>
      <c r="AI11" s="260">
        <v>7</v>
      </c>
      <c r="AJ11" s="260">
        <v>2</v>
      </c>
    </row>
    <row r="12" spans="1:36">
      <c r="A12" s="329"/>
      <c r="B12" s="329"/>
      <c r="C12" s="329"/>
      <c r="D12" s="329"/>
      <c r="E12" s="330"/>
      <c r="F12" s="329"/>
      <c r="G12" s="329"/>
      <c r="H12" s="329"/>
      <c r="I12" s="329"/>
      <c r="J12" s="330"/>
      <c r="K12" s="329"/>
      <c r="L12" s="329"/>
      <c r="M12" s="329"/>
      <c r="N12" s="348" t="s">
        <v>599</v>
      </c>
      <c r="O12" s="349" t="s">
        <v>611</v>
      </c>
      <c r="P12" s="328"/>
      <c r="Q12" s="328"/>
      <c r="R12" s="328"/>
      <c r="S12" s="328"/>
      <c r="T12" s="327"/>
      <c r="U12" s="327"/>
      <c r="V12" s="327"/>
      <c r="W12" s="327"/>
      <c r="X12" s="327"/>
      <c r="Y12" s="327"/>
      <c r="Z12" s="327"/>
      <c r="AA12" s="327"/>
      <c r="AB12" s="327"/>
      <c r="AC12" s="327"/>
      <c r="AD12" s="327"/>
      <c r="AG12" s="260" t="s">
        <v>9</v>
      </c>
      <c r="AH12" s="260" t="s">
        <v>118</v>
      </c>
      <c r="AI12" s="260">
        <v>6</v>
      </c>
      <c r="AJ12" s="260">
        <v>2</v>
      </c>
    </row>
    <row r="13" spans="1:36">
      <c r="A13" s="329"/>
      <c r="B13" s="329"/>
      <c r="C13" s="329"/>
      <c r="D13" s="329"/>
      <c r="E13" s="330"/>
      <c r="F13" s="329"/>
      <c r="G13" s="329"/>
      <c r="H13" s="329"/>
      <c r="I13" s="329"/>
      <c r="J13" s="330"/>
      <c r="K13" s="329"/>
      <c r="L13" s="329"/>
      <c r="M13" s="329"/>
      <c r="N13" s="348" t="s">
        <v>600</v>
      </c>
      <c r="O13" s="349" t="s">
        <v>612</v>
      </c>
      <c r="P13" s="328"/>
      <c r="Q13" s="328"/>
      <c r="R13" s="328"/>
      <c r="S13" s="328"/>
      <c r="T13" s="327"/>
      <c r="U13" s="332"/>
      <c r="V13" s="335"/>
      <c r="W13" s="335"/>
      <c r="X13" s="335"/>
      <c r="Y13" s="335"/>
      <c r="Z13" s="335"/>
      <c r="AA13" s="335"/>
      <c r="AB13" s="335"/>
      <c r="AC13" s="335"/>
      <c r="AD13" s="335"/>
      <c r="AG13" s="260" t="s">
        <v>109</v>
      </c>
      <c r="AH13" s="260" t="s">
        <v>119</v>
      </c>
      <c r="AI13" s="260">
        <v>5</v>
      </c>
      <c r="AJ13" s="260">
        <v>2</v>
      </c>
    </row>
    <row r="14" spans="1:36">
      <c r="A14" s="329"/>
      <c r="B14" s="329"/>
      <c r="C14" s="329"/>
      <c r="D14" s="329"/>
      <c r="E14" s="330"/>
      <c r="F14" s="329"/>
      <c r="G14" s="329"/>
      <c r="H14" s="329"/>
      <c r="I14" s="329"/>
      <c r="J14" s="330"/>
      <c r="K14" s="329"/>
      <c r="L14" s="329"/>
      <c r="M14" s="329"/>
      <c r="N14" s="346"/>
      <c r="O14" s="341"/>
      <c r="P14" s="328"/>
      <c r="Q14" s="328"/>
      <c r="R14" s="328"/>
      <c r="S14" s="328"/>
      <c r="T14" s="327"/>
      <c r="U14" s="335"/>
      <c r="V14" s="335"/>
      <c r="W14" s="335"/>
      <c r="X14" s="335"/>
      <c r="Y14" s="335"/>
      <c r="Z14" s="335"/>
      <c r="AA14" s="335"/>
      <c r="AB14" s="335"/>
      <c r="AC14" s="335"/>
      <c r="AD14" s="335"/>
      <c r="AG14" s="260" t="s">
        <v>110</v>
      </c>
      <c r="AH14" s="260" t="s">
        <v>120</v>
      </c>
      <c r="AI14" s="260">
        <v>4</v>
      </c>
      <c r="AJ14" s="260">
        <v>2</v>
      </c>
    </row>
    <row r="15" spans="1:36">
      <c r="A15" s="329"/>
      <c r="B15" s="329"/>
      <c r="C15" s="329"/>
      <c r="D15" s="329"/>
      <c r="E15" s="330"/>
      <c r="F15" s="329"/>
      <c r="G15" s="329"/>
      <c r="H15" s="329"/>
      <c r="I15" s="329"/>
      <c r="J15" s="330"/>
      <c r="K15" s="329"/>
      <c r="L15" s="329"/>
      <c r="M15" s="329"/>
      <c r="N15" s="346"/>
      <c r="O15" s="341"/>
      <c r="P15" s="328"/>
      <c r="Q15" s="328"/>
      <c r="R15" s="328"/>
      <c r="S15" s="328"/>
      <c r="T15" s="327"/>
      <c r="U15" s="335"/>
      <c r="V15" s="335"/>
      <c r="W15" s="335"/>
      <c r="X15" s="335"/>
      <c r="Y15" s="335"/>
      <c r="Z15" s="335"/>
      <c r="AA15" s="335"/>
      <c r="AB15" s="335"/>
      <c r="AC15" s="335"/>
      <c r="AD15" s="335"/>
      <c r="AG15" s="260" t="s">
        <v>24</v>
      </c>
      <c r="AH15" s="260" t="s">
        <v>121</v>
      </c>
      <c r="AI15" s="260">
        <v>3</v>
      </c>
      <c r="AJ15" s="260">
        <v>2</v>
      </c>
    </row>
    <row r="16" spans="1:36" ht="15.75">
      <c r="A16" s="329"/>
      <c r="B16" s="329"/>
      <c r="C16" s="329"/>
      <c r="D16" s="329"/>
      <c r="E16" s="330"/>
      <c r="F16" s="329"/>
      <c r="G16" s="329"/>
      <c r="H16" s="329"/>
      <c r="I16" s="329"/>
      <c r="J16" s="330"/>
      <c r="K16" s="329"/>
      <c r="L16" s="329"/>
      <c r="M16" s="329"/>
      <c r="N16" s="342"/>
      <c r="O16" s="341"/>
      <c r="P16" s="328"/>
      <c r="Q16" s="328"/>
      <c r="R16" s="328"/>
      <c r="S16" s="328"/>
      <c r="T16" s="327"/>
      <c r="U16" s="327"/>
      <c r="V16" s="327"/>
      <c r="W16" s="327"/>
      <c r="X16" s="327"/>
      <c r="Y16" s="327"/>
      <c r="Z16" s="327"/>
      <c r="AA16" s="327"/>
      <c r="AB16" s="327"/>
      <c r="AC16" s="327"/>
      <c r="AD16" s="327"/>
      <c r="AG16" s="260" t="s">
        <v>28</v>
      </c>
      <c r="AH16" s="260" t="s">
        <v>122</v>
      </c>
      <c r="AI16" s="260">
        <v>2</v>
      </c>
      <c r="AJ16" s="260">
        <v>2</v>
      </c>
    </row>
    <row r="17" spans="1:36" ht="15.75">
      <c r="A17" s="329"/>
      <c r="B17" s="329"/>
      <c r="C17" s="329"/>
      <c r="D17" s="329"/>
      <c r="E17" s="330"/>
      <c r="F17" s="329"/>
      <c r="G17" s="329"/>
      <c r="H17" s="329"/>
      <c r="I17" s="329"/>
      <c r="J17" s="330"/>
      <c r="K17" s="329"/>
      <c r="L17" s="329"/>
      <c r="M17" s="329"/>
      <c r="N17" s="342"/>
      <c r="O17" s="341"/>
      <c r="P17" s="328"/>
      <c r="Q17" s="328"/>
      <c r="R17" s="328"/>
      <c r="S17" s="328"/>
      <c r="T17" s="327"/>
      <c r="U17" s="332"/>
      <c r="V17" s="335"/>
      <c r="W17" s="335"/>
      <c r="X17" s="335"/>
      <c r="Y17" s="335"/>
      <c r="Z17" s="335"/>
      <c r="AA17" s="335"/>
      <c r="AB17" s="335"/>
      <c r="AC17" s="335"/>
      <c r="AD17" s="335"/>
      <c r="AG17" s="260" t="s">
        <v>45</v>
      </c>
      <c r="AH17" s="260" t="s">
        <v>123</v>
      </c>
      <c r="AI17" s="260">
        <v>1</v>
      </c>
      <c r="AJ17" s="260">
        <v>3</v>
      </c>
    </row>
    <row r="18" spans="1:36" ht="15.75">
      <c r="A18" s="329"/>
      <c r="B18" s="329"/>
      <c r="C18" s="329"/>
      <c r="D18" s="329"/>
      <c r="E18" s="330"/>
      <c r="F18" s="329"/>
      <c r="G18" s="329"/>
      <c r="H18" s="329"/>
      <c r="I18" s="329"/>
      <c r="J18" s="330"/>
      <c r="K18" s="329"/>
      <c r="L18" s="329"/>
      <c r="M18" s="329"/>
      <c r="N18" s="342"/>
      <c r="O18" s="341"/>
      <c r="P18" s="328"/>
      <c r="Q18" s="328"/>
      <c r="R18" s="328"/>
      <c r="S18" s="328"/>
      <c r="T18" s="327"/>
      <c r="U18" s="335"/>
      <c r="V18" s="335"/>
      <c r="W18" s="335"/>
      <c r="X18" s="335"/>
      <c r="Y18" s="335"/>
      <c r="Z18" s="335"/>
      <c r="AA18" s="335"/>
      <c r="AB18" s="335"/>
      <c r="AC18" s="335"/>
      <c r="AD18" s="335"/>
    </row>
    <row r="19" spans="1:36" ht="15.75">
      <c r="A19" s="329"/>
      <c r="B19" s="329"/>
      <c r="C19" s="329"/>
      <c r="D19" s="329"/>
      <c r="E19" s="330"/>
      <c r="F19" s="329"/>
      <c r="G19" s="329"/>
      <c r="H19" s="329"/>
      <c r="I19" s="329"/>
      <c r="J19" s="330"/>
      <c r="K19" s="329"/>
      <c r="L19" s="329"/>
      <c r="M19" s="329"/>
      <c r="N19" s="342"/>
      <c r="O19" s="341"/>
      <c r="P19" s="328"/>
      <c r="Q19" s="328"/>
      <c r="R19" s="328"/>
      <c r="S19" s="328"/>
      <c r="T19" s="327"/>
      <c r="U19" s="335"/>
      <c r="V19" s="335"/>
      <c r="W19" s="335"/>
      <c r="X19" s="335"/>
      <c r="Y19" s="335"/>
      <c r="Z19" s="335"/>
      <c r="AA19" s="335"/>
      <c r="AB19" s="335"/>
      <c r="AC19" s="335"/>
      <c r="AD19" s="335"/>
    </row>
    <row r="20" spans="1:36" ht="15.75">
      <c r="A20" s="329"/>
      <c r="B20" s="329"/>
      <c r="C20" s="329"/>
      <c r="D20" s="329"/>
      <c r="E20" s="330"/>
      <c r="F20" s="329"/>
      <c r="G20" s="329"/>
      <c r="H20" s="329"/>
      <c r="I20" s="329"/>
      <c r="J20" s="330"/>
      <c r="K20" s="329"/>
      <c r="L20" s="329"/>
      <c r="M20" s="329"/>
      <c r="N20" s="342"/>
      <c r="O20" s="341"/>
      <c r="P20" s="328"/>
      <c r="Q20" s="328"/>
      <c r="R20" s="328"/>
      <c r="S20" s="328"/>
      <c r="T20" s="327"/>
      <c r="U20" s="327"/>
      <c r="V20" s="327"/>
      <c r="W20" s="327"/>
      <c r="X20" s="327"/>
      <c r="Y20" s="327"/>
      <c r="Z20" s="327"/>
      <c r="AA20" s="327"/>
      <c r="AB20" s="327"/>
      <c r="AC20" s="327"/>
      <c r="AD20" s="327"/>
      <c r="AG20" s="260">
        <v>1</v>
      </c>
      <c r="AH20" s="260" t="s">
        <v>125</v>
      </c>
    </row>
    <row r="21" spans="1:36">
      <c r="A21" s="327"/>
      <c r="B21" s="327"/>
      <c r="C21" s="327"/>
      <c r="D21" s="327"/>
      <c r="E21" s="327"/>
      <c r="F21" s="327"/>
      <c r="G21" s="327"/>
      <c r="H21" s="327"/>
      <c r="I21" s="327"/>
      <c r="J21" s="327"/>
      <c r="K21" s="327"/>
      <c r="L21" s="327"/>
      <c r="M21" s="327"/>
      <c r="N21" s="341"/>
      <c r="O21" s="341"/>
      <c r="P21" s="327"/>
      <c r="Q21" s="327"/>
      <c r="R21" s="327"/>
      <c r="S21" s="327"/>
      <c r="T21" s="327"/>
      <c r="U21" s="327"/>
      <c r="V21" s="327"/>
      <c r="W21" s="327"/>
      <c r="X21" s="327"/>
      <c r="Y21" s="327"/>
      <c r="Z21" s="327"/>
      <c r="AA21" s="327"/>
      <c r="AB21" s="327"/>
      <c r="AC21" s="327"/>
      <c r="AD21" s="327"/>
      <c r="AG21" s="260">
        <v>2</v>
      </c>
      <c r="AH21" s="260" t="s">
        <v>124</v>
      </c>
    </row>
    <row r="22" spans="1:36">
      <c r="A22" s="336"/>
      <c r="B22" s="336"/>
      <c r="C22" s="336"/>
      <c r="D22" s="336"/>
      <c r="E22" s="331"/>
      <c r="F22" s="336"/>
      <c r="G22" s="336"/>
      <c r="H22" s="336"/>
      <c r="I22" s="336"/>
      <c r="J22" s="331"/>
      <c r="K22" s="336"/>
      <c r="L22" s="336"/>
      <c r="M22" s="336"/>
      <c r="N22" s="343"/>
      <c r="O22" s="344"/>
      <c r="P22" s="336"/>
      <c r="Q22" s="336"/>
      <c r="R22" s="336"/>
      <c r="S22" s="336"/>
      <c r="T22" s="327"/>
      <c r="U22" s="332"/>
      <c r="V22" s="335"/>
      <c r="W22" s="335"/>
      <c r="X22" s="335"/>
      <c r="Y22" s="335"/>
      <c r="Z22" s="335"/>
      <c r="AA22" s="335"/>
      <c r="AB22" s="335"/>
      <c r="AC22" s="335"/>
      <c r="AD22" s="335"/>
      <c r="AG22" s="260">
        <v>3</v>
      </c>
      <c r="AH22" s="260" t="s">
        <v>126</v>
      </c>
    </row>
    <row r="23" spans="1:36">
      <c r="A23" s="332"/>
      <c r="B23" s="336"/>
      <c r="C23" s="336"/>
      <c r="D23" s="336"/>
      <c r="E23" s="331"/>
      <c r="F23" s="332"/>
      <c r="G23" s="336"/>
      <c r="H23" s="336"/>
      <c r="I23" s="336"/>
      <c r="J23" s="331"/>
      <c r="K23" s="332"/>
      <c r="L23" s="336"/>
      <c r="M23" s="336"/>
      <c r="N23" s="343"/>
      <c r="O23" s="344"/>
      <c r="P23" s="328"/>
      <c r="Q23" s="336"/>
      <c r="R23" s="336"/>
      <c r="S23" s="336"/>
      <c r="T23" s="327"/>
      <c r="U23" s="335"/>
      <c r="V23" s="335"/>
      <c r="W23" s="335"/>
      <c r="X23" s="335"/>
      <c r="Y23" s="335"/>
      <c r="Z23" s="335"/>
      <c r="AA23" s="335"/>
      <c r="AB23" s="335"/>
      <c r="AC23" s="335"/>
      <c r="AD23" s="335"/>
    </row>
    <row r="24" spans="1:36">
      <c r="A24" s="336"/>
      <c r="B24" s="336"/>
      <c r="C24" s="336"/>
      <c r="D24" s="336"/>
      <c r="E24" s="331"/>
      <c r="F24" s="336"/>
      <c r="G24" s="336"/>
      <c r="H24" s="336"/>
      <c r="I24" s="336"/>
      <c r="J24" s="331"/>
      <c r="K24" s="336"/>
      <c r="L24" s="336"/>
      <c r="M24" s="336"/>
      <c r="N24" s="343"/>
      <c r="O24" s="344"/>
      <c r="P24" s="336"/>
      <c r="Q24" s="336"/>
      <c r="R24" s="336"/>
      <c r="S24" s="336"/>
      <c r="T24" s="327"/>
      <c r="U24" s="335"/>
      <c r="V24" s="335"/>
      <c r="W24" s="335"/>
      <c r="X24" s="335"/>
      <c r="Y24" s="335"/>
      <c r="Z24" s="335"/>
      <c r="AA24" s="335"/>
      <c r="AB24" s="335"/>
      <c r="AC24" s="335"/>
      <c r="AD24" s="335"/>
    </row>
    <row r="25" spans="1:36">
      <c r="A25" s="336"/>
      <c r="B25" s="336"/>
      <c r="C25" s="336"/>
      <c r="D25" s="336"/>
      <c r="E25" s="331"/>
      <c r="F25" s="336"/>
      <c r="G25" s="336"/>
      <c r="H25" s="336"/>
      <c r="I25" s="336"/>
      <c r="J25" s="331"/>
      <c r="K25" s="336"/>
      <c r="L25" s="336"/>
      <c r="M25" s="336"/>
      <c r="N25" s="343"/>
      <c r="O25" s="344"/>
      <c r="P25" s="336"/>
      <c r="Q25" s="336"/>
      <c r="R25" s="336"/>
      <c r="S25" s="336"/>
      <c r="T25" s="327"/>
      <c r="U25" s="327"/>
      <c r="V25" s="327"/>
      <c r="W25" s="327"/>
      <c r="X25" s="327"/>
      <c r="Y25" s="327"/>
      <c r="Z25" s="327"/>
      <c r="AA25" s="327"/>
      <c r="AB25" s="327"/>
      <c r="AC25" s="327"/>
      <c r="AD25" s="327"/>
    </row>
    <row r="26" spans="1:36">
      <c r="P26" s="324"/>
      <c r="Q26" s="324"/>
      <c r="R26" s="324"/>
      <c r="S26" s="324"/>
      <c r="T26" s="324"/>
      <c r="U26" s="324"/>
      <c r="V26" s="324"/>
      <c r="W26" s="324"/>
      <c r="X26" s="324"/>
      <c r="Y26" s="324"/>
      <c r="Z26" s="324"/>
      <c r="AA26" s="324"/>
      <c r="AB26" s="324"/>
      <c r="AC26" s="324"/>
      <c r="AD26" s="324"/>
    </row>
    <row r="27" spans="1:36">
      <c r="P27" s="324"/>
      <c r="Q27" s="324"/>
      <c r="R27" s="324"/>
      <c r="S27" s="324"/>
      <c r="T27" s="324"/>
      <c r="U27" s="337"/>
      <c r="V27" s="337"/>
      <c r="W27" s="337"/>
      <c r="X27" s="337"/>
      <c r="Y27" s="337"/>
      <c r="Z27" s="337"/>
      <c r="AA27" s="337"/>
      <c r="AB27" s="337"/>
      <c r="AC27" s="337"/>
      <c r="AD27" s="337"/>
      <c r="AE27" s="324"/>
    </row>
    <row r="28" spans="1:36">
      <c r="P28" s="324"/>
      <c r="Q28" s="324"/>
      <c r="R28" s="324"/>
      <c r="S28" s="324"/>
      <c r="T28" s="324"/>
      <c r="U28" s="338"/>
      <c r="V28" s="338"/>
      <c r="W28" s="338"/>
      <c r="X28" s="338"/>
      <c r="Y28" s="338"/>
      <c r="Z28" s="338"/>
      <c r="AA28" s="338"/>
      <c r="AB28" s="338"/>
      <c r="AC28" s="338"/>
      <c r="AD28" s="338"/>
    </row>
    <row r="29" spans="1:36" ht="15" customHeight="1">
      <c r="P29" s="333"/>
      <c r="Q29" s="339"/>
      <c r="R29" s="339"/>
      <c r="S29" s="339"/>
      <c r="T29" s="339"/>
      <c r="U29" s="339"/>
      <c r="V29" s="339"/>
      <c r="W29" s="334"/>
      <c r="X29" s="324"/>
      <c r="Y29" s="324"/>
      <c r="Z29" s="324"/>
      <c r="AA29" s="324"/>
      <c r="AB29" s="324"/>
      <c r="AC29" s="324"/>
      <c r="AD29" s="324"/>
    </row>
    <row r="30" spans="1:36" ht="15" customHeight="1">
      <c r="P30" s="333"/>
      <c r="Q30" s="339"/>
      <c r="R30" s="339"/>
      <c r="S30" s="339"/>
      <c r="T30" s="339"/>
      <c r="U30" s="339"/>
      <c r="V30" s="339"/>
      <c r="W30" s="334"/>
      <c r="X30" s="324"/>
      <c r="Y30" s="324"/>
      <c r="Z30" s="324"/>
      <c r="AA30" s="324"/>
      <c r="AB30" s="324"/>
      <c r="AC30" s="324"/>
      <c r="AD30" s="324"/>
    </row>
    <row r="31" spans="1:36" ht="15" customHeight="1">
      <c r="P31" s="333"/>
      <c r="Q31" s="339"/>
      <c r="R31" s="339"/>
      <c r="S31" s="339"/>
      <c r="T31" s="339"/>
      <c r="U31" s="339"/>
      <c r="V31" s="339"/>
      <c r="W31" s="334"/>
      <c r="X31" s="324"/>
      <c r="Y31" s="324"/>
      <c r="Z31" s="324"/>
      <c r="AA31" s="324"/>
      <c r="AB31" s="324"/>
      <c r="AC31" s="324"/>
      <c r="AD31" s="324"/>
    </row>
    <row r="32" spans="1:36">
      <c r="P32" s="324"/>
      <c r="Q32" s="324"/>
      <c r="R32" s="324"/>
      <c r="S32" s="324"/>
      <c r="T32" s="324"/>
      <c r="U32" s="324"/>
      <c r="V32" s="324"/>
      <c r="W32" s="324"/>
      <c r="X32" s="324"/>
      <c r="Y32" s="324"/>
      <c r="Z32" s="324"/>
      <c r="AA32" s="324"/>
      <c r="AB32" s="324"/>
      <c r="AC32" s="324"/>
      <c r="AD32" s="324"/>
    </row>
    <row r="33" spans="16:43">
      <c r="P33" s="324"/>
      <c r="Q33" s="324"/>
      <c r="R33" s="324"/>
      <c r="S33" s="324"/>
      <c r="T33" s="324"/>
      <c r="U33" s="324"/>
      <c r="V33" s="324"/>
      <c r="W33" s="324"/>
      <c r="X33" s="324"/>
      <c r="Y33" s="324"/>
      <c r="Z33" s="324"/>
      <c r="AA33" s="324"/>
      <c r="AB33" s="324"/>
      <c r="AC33" s="324"/>
      <c r="AD33" s="324"/>
    </row>
    <row r="40" spans="16:43">
      <c r="U40" s="260" t="s">
        <v>617</v>
      </c>
    </row>
    <row r="41" spans="16:43" ht="33" customHeight="1">
      <c r="U41" s="683" t="s">
        <v>765</v>
      </c>
      <c r="V41" s="683"/>
      <c r="W41" s="683"/>
      <c r="X41" s="683"/>
      <c r="Y41" s="683"/>
      <c r="Z41" s="683"/>
      <c r="AA41" s="683"/>
      <c r="AB41" s="683"/>
      <c r="AC41" s="683"/>
      <c r="AD41" s="683"/>
      <c r="AE41" s="683"/>
      <c r="AF41" s="683"/>
      <c r="AG41" s="683"/>
      <c r="AH41" s="683"/>
      <c r="AI41" s="683"/>
      <c r="AJ41" s="683"/>
      <c r="AK41" s="683"/>
      <c r="AL41" s="683"/>
      <c r="AM41" s="683"/>
      <c r="AN41" s="683"/>
      <c r="AO41" s="683"/>
      <c r="AP41" s="683"/>
      <c r="AQ41" s="683"/>
    </row>
    <row r="42" spans="16:43">
      <c r="U42" s="260" t="s">
        <v>18</v>
      </c>
    </row>
    <row r="43" spans="16:43">
      <c r="U43" s="260" t="s">
        <v>766</v>
      </c>
    </row>
  </sheetData>
  <customSheetViews>
    <customSheetView guid="{9C80F5BB-2041-4866-B668-5D20F7DCF520}" scale="85" showPageBreaks="1" printArea="1">
      <pane xSplit="30" ySplit="28" topLeftCell="AE29" activePane="bottomRight" state="frozen"/>
      <selection pane="bottomRight" activeCell="U4" sqref="U4"/>
      <pageMargins left="0.78740157480314965" right="0.78740157480314965" top="0.98425196850393704" bottom="0.98425196850393704" header="0.51181102362204722" footer="0.51181102362204722"/>
      <printOptions horizontalCentered="1"/>
      <pageSetup paperSize="9" orientation="portrait" r:id="rId1"/>
      <headerFooter alignWithMargins="0"/>
    </customSheetView>
    <customSheetView guid="{02FA8FE8-A21A-4BA6-9778-A92892052DF2}" scale="85" showPageBreaks="1" printArea="1">
      <pane xSplit="30" ySplit="28" topLeftCell="AE29" activePane="bottomRight" state="frozen"/>
      <selection pane="bottomRight" activeCell="X37" sqref="X37"/>
      <pageMargins left="0.78740157480314965" right="0.78740157480314965" top="0.98425196850393704" bottom="0.98425196850393704" header="0.51181102362204722" footer="0.51181102362204722"/>
      <printOptions horizontalCentered="1"/>
      <pageSetup paperSize="9" orientation="portrait" r:id="rId2"/>
      <headerFooter alignWithMargins="0"/>
    </customSheetView>
  </customSheetViews>
  <mergeCells count="8">
    <mergeCell ref="U41:AQ41"/>
    <mergeCell ref="U1:AD1"/>
    <mergeCell ref="U5:Z5"/>
    <mergeCell ref="AA5:AD5"/>
    <mergeCell ref="U2:Z2"/>
    <mergeCell ref="AA2:AD2"/>
    <mergeCell ref="U3:Z3"/>
    <mergeCell ref="AA3:AD3"/>
  </mergeCells>
  <phoneticPr fontId="21" type="noConversion"/>
  <printOptions horizontalCentered="1"/>
  <pageMargins left="0.78740157480314965" right="0.78740157480314965" top="0.98425196850393704" bottom="0.98425196850393704" header="0.51181102362204722" footer="0.51181102362204722"/>
  <pageSetup paperSize="9" orientation="portrait" r:id="rId3"/>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theme="9"/>
    <pageSetUpPr fitToPage="1"/>
  </sheetPr>
  <dimension ref="B1:AI1333"/>
  <sheetViews>
    <sheetView view="pageBreakPreview" zoomScale="80" zoomScaleNormal="70" zoomScaleSheetLayoutView="80" workbookViewId="0">
      <pane ySplit="1" topLeftCell="A2" activePane="bottomLeft" state="frozen"/>
      <selection activeCell="K110" sqref="K110"/>
      <selection pane="bottomLeft" activeCell="K122" sqref="K122"/>
    </sheetView>
  </sheetViews>
  <sheetFormatPr defaultRowHeight="15.75" customHeight="1" outlineLevelRow="2"/>
  <cols>
    <col min="1" max="1" width="2.140625" style="113" customWidth="1"/>
    <col min="2" max="2" width="5.7109375" style="120" customWidth="1"/>
    <col min="3" max="3" width="15.7109375" style="115" hidden="1" customWidth="1"/>
    <col min="4" max="4" width="13.7109375" style="113" customWidth="1"/>
    <col min="5" max="5" width="23.7109375" style="113" customWidth="1"/>
    <col min="6" max="15" width="6.28515625" style="113" customWidth="1"/>
    <col min="16" max="16" width="6.28515625" style="112" hidden="1" customWidth="1"/>
    <col min="17" max="17" width="6.28515625" style="439" customWidth="1"/>
    <col min="18" max="18" width="8.7109375" style="112" hidden="1" customWidth="1"/>
    <col min="19" max="19" width="15.7109375" style="113" customWidth="1"/>
    <col min="20" max="20" width="19" style="290" bestFit="1" customWidth="1"/>
    <col min="21" max="22" width="4.28515625" style="112" customWidth="1"/>
    <col min="23" max="23" width="3.85546875" style="115" customWidth="1"/>
    <col min="24" max="24" width="3.7109375" style="115" customWidth="1"/>
    <col min="25" max="25" width="8.85546875" style="113" customWidth="1"/>
    <col min="26" max="26" width="5.85546875" style="113" customWidth="1"/>
    <col min="27" max="30" width="4.7109375" style="113" customWidth="1"/>
    <col min="31" max="31" width="6.5703125" style="114" customWidth="1"/>
    <col min="32" max="35" width="4.7109375" style="113" customWidth="1"/>
    <col min="36" max="16384" width="9.140625" style="113"/>
  </cols>
  <sheetData>
    <row r="1" spans="2:35" s="114" customFormat="1" ht="30" customHeight="1" thickBot="1">
      <c r="B1" s="121" t="s">
        <v>6</v>
      </c>
      <c r="C1" s="122" t="s">
        <v>127</v>
      </c>
      <c r="D1" s="269" t="s">
        <v>134</v>
      </c>
      <c r="E1" s="122" t="s">
        <v>143</v>
      </c>
      <c r="F1" s="351" t="s">
        <v>128</v>
      </c>
      <c r="G1" s="351" t="s">
        <v>74</v>
      </c>
      <c r="H1" s="351" t="s">
        <v>75</v>
      </c>
      <c r="I1" s="351" t="s">
        <v>14</v>
      </c>
      <c r="J1" s="351" t="s">
        <v>80</v>
      </c>
      <c r="K1" s="351" t="s">
        <v>129</v>
      </c>
      <c r="L1" s="122" t="s">
        <v>15</v>
      </c>
      <c r="M1" s="122" t="s">
        <v>13</v>
      </c>
      <c r="N1" s="122" t="s">
        <v>78</v>
      </c>
      <c r="O1" s="602" t="s">
        <v>130</v>
      </c>
      <c r="P1" s="352" t="s">
        <v>132</v>
      </c>
      <c r="Q1" s="352" t="s">
        <v>81</v>
      </c>
      <c r="R1" s="352" t="s">
        <v>131</v>
      </c>
      <c r="S1" s="484" t="s">
        <v>749</v>
      </c>
      <c r="T1" s="289"/>
      <c r="W1" s="116"/>
      <c r="X1" s="116"/>
    </row>
    <row r="2" spans="2:35" s="114" customFormat="1" ht="30" customHeight="1">
      <c r="B2" s="701" t="str">
        <f>Главная!U1&amp;" за "&amp;Главная!U2&amp;" "&amp;Главная!AA2</f>
        <v>Ведомость контрольных занятий за апрель 2014 года</v>
      </c>
      <c r="C2" s="701"/>
      <c r="D2" s="701"/>
      <c r="E2" s="701"/>
      <c r="F2" s="702"/>
      <c r="G2" s="701"/>
      <c r="H2" s="701"/>
      <c r="I2" s="701"/>
      <c r="J2" s="701"/>
      <c r="K2" s="701"/>
      <c r="L2" s="701"/>
      <c r="M2" s="701"/>
      <c r="N2" s="701"/>
      <c r="O2" s="702"/>
      <c r="P2" s="702"/>
      <c r="Q2" s="701"/>
      <c r="R2" s="702"/>
      <c r="S2" s="701"/>
      <c r="T2" s="289" t="s">
        <v>619</v>
      </c>
      <c r="W2" s="116"/>
      <c r="X2" s="116"/>
    </row>
    <row r="3" spans="2:35" s="114" customFormat="1" ht="30" customHeight="1" thickBot="1">
      <c r="B3" s="701" t="s">
        <v>305</v>
      </c>
      <c r="C3" s="701"/>
      <c r="D3" s="701"/>
      <c r="E3" s="701"/>
      <c r="F3" s="702"/>
      <c r="G3" s="701"/>
      <c r="H3" s="701"/>
      <c r="I3" s="701"/>
      <c r="J3" s="701"/>
      <c r="K3" s="701"/>
      <c r="L3" s="701"/>
      <c r="M3" s="701"/>
      <c r="N3" s="701"/>
      <c r="O3" s="702"/>
      <c r="P3" s="702"/>
      <c r="Q3" s="701"/>
      <c r="R3" s="702"/>
      <c r="S3" s="701"/>
      <c r="T3" s="289" t="s">
        <v>619</v>
      </c>
      <c r="W3" s="116"/>
      <c r="X3" s="116"/>
    </row>
    <row r="4" spans="2:35" s="114" customFormat="1" ht="30" customHeight="1" thickBot="1">
      <c r="B4" s="715" t="s">
        <v>175</v>
      </c>
      <c r="C4" s="707"/>
      <c r="D4" s="707"/>
      <c r="E4" s="707"/>
      <c r="F4" s="707"/>
      <c r="G4" s="707"/>
      <c r="H4" s="707"/>
      <c r="I4" s="707"/>
      <c r="J4" s="707"/>
      <c r="K4" s="707"/>
      <c r="L4" s="707"/>
      <c r="M4" s="707"/>
      <c r="N4" s="707"/>
      <c r="O4" s="707"/>
      <c r="P4" s="707"/>
      <c r="Q4" s="707"/>
      <c r="R4" s="707"/>
      <c r="S4" s="716"/>
      <c r="T4" s="567" t="s">
        <v>150</v>
      </c>
      <c r="W4" s="116"/>
      <c r="X4" s="116"/>
      <c r="AA4" s="711" t="s">
        <v>132</v>
      </c>
      <c r="AB4" s="711"/>
      <c r="AC4" s="711"/>
      <c r="AD4" s="711"/>
      <c r="AF4" s="711" t="s">
        <v>131</v>
      </c>
      <c r="AG4" s="711"/>
      <c r="AH4" s="711"/>
      <c r="AI4" s="711"/>
    </row>
    <row r="5" spans="2:35" ht="30" customHeight="1" outlineLevel="2" thickBot="1">
      <c r="B5" s="421" t="str">
        <f>B$1</f>
        <v>№</v>
      </c>
      <c r="C5" s="422" t="str">
        <f>C$1</f>
        <v>Должность</v>
      </c>
      <c r="D5" s="480" t="str">
        <f>D$1</f>
        <v>воинское звание</v>
      </c>
      <c r="E5" s="481" t="str">
        <f>E$1</f>
        <v>Фамилия, инициалы</v>
      </c>
      <c r="F5" s="482" t="str">
        <f>F$1</f>
        <v>ТСП</v>
      </c>
      <c r="G5" s="483" t="str">
        <f t="shared" ref="G5:R5" si="0">G$1</f>
        <v>СП</v>
      </c>
      <c r="H5" s="483" t="str">
        <f t="shared" si="0"/>
        <v>ТП</v>
      </c>
      <c r="I5" s="483" t="str">
        <f t="shared" si="0"/>
        <v>ФП</v>
      </c>
      <c r="J5" s="483" t="str">
        <f t="shared" si="0"/>
        <v>РХБЗ</v>
      </c>
      <c r="K5" s="483" t="str">
        <f t="shared" si="0"/>
        <v>МП</v>
      </c>
      <c r="L5" s="481" t="str">
        <f t="shared" si="0"/>
        <v>ОГН</v>
      </c>
      <c r="M5" s="481" t="str">
        <f t="shared" si="0"/>
        <v>СТР</v>
      </c>
      <c r="N5" s="481" t="str">
        <f t="shared" si="0"/>
        <v>ОВУ</v>
      </c>
      <c r="O5" s="603" t="str">
        <f t="shared" si="0"/>
        <v>ОГП</v>
      </c>
      <c r="P5" s="605" t="str">
        <f t="shared" si="0"/>
        <v>Все</v>
      </c>
      <c r="Q5" s="605" t="str">
        <f t="shared" si="0"/>
        <v>Общ.</v>
      </c>
      <c r="R5" s="605" t="str">
        <f t="shared" si="0"/>
        <v>Важные</v>
      </c>
      <c r="S5" s="604" t="s">
        <v>749</v>
      </c>
      <c r="T5" s="567" t="s">
        <v>150</v>
      </c>
      <c r="W5" s="125">
        <f>SUM(W6:W37)</f>
        <v>0</v>
      </c>
      <c r="X5" s="124">
        <f>SUM(X6:X37)</f>
        <v>0</v>
      </c>
      <c r="Y5" s="254"/>
      <c r="AA5" s="117">
        <v>5</v>
      </c>
      <c r="AB5" s="118">
        <v>4</v>
      </c>
      <c r="AC5" s="118">
        <v>3</v>
      </c>
      <c r="AD5" s="119">
        <v>2</v>
      </c>
      <c r="AE5" s="123"/>
      <c r="AF5" s="117">
        <v>5</v>
      </c>
      <c r="AG5" s="118">
        <v>4</v>
      </c>
      <c r="AH5" s="118">
        <v>3</v>
      </c>
      <c r="AI5" s="119">
        <v>2</v>
      </c>
    </row>
    <row r="6" spans="2:35" s="112" customFormat="1" ht="15.75" customHeight="1" outlineLevel="2" thickBot="1">
      <c r="B6" s="648">
        <f>IF(E6="",0,1)</f>
        <v>0</v>
      </c>
      <c r="C6" s="648"/>
      <c r="D6" s="612"/>
      <c r="E6" s="646"/>
      <c r="F6" s="612"/>
      <c r="G6" s="612"/>
      <c r="H6" s="612"/>
      <c r="I6" s="612"/>
      <c r="J6" s="612"/>
      <c r="K6" s="612"/>
      <c r="L6" s="612"/>
      <c r="M6" s="612"/>
      <c r="N6" s="612"/>
      <c r="O6" s="614"/>
      <c r="P6" s="653" t="str">
        <f t="shared" ref="P6:P37" si="1">IF(Z6&gt;0,IF(AND(AA6&gt;=50,AC6=0,AD6=0),5,IF(AND(SUM(AA6:AB6)&gt;=50,AD6=0),4,IF(AD6&lt;30,3,2))),"-")</f>
        <v>-</v>
      </c>
      <c r="Q6" s="654" t="str">
        <f t="shared" ref="Q6:Q69" si="2">IF(MIN(P6,R6)=0,"-",MIN(P6,R6))</f>
        <v>-</v>
      </c>
      <c r="R6" s="653" t="str">
        <f t="shared" ref="R6:R37" si="3">IF(AE6&gt;0,IF(AI6&gt;0,2,IF(AH6&gt;0,3,IF(AG6&gt;0,4,5))),"-")</f>
        <v>-</v>
      </c>
      <c r="S6" s="651"/>
      <c r="T6" s="289" t="str">
        <f ca="1">IFERROR(VLOOKUP(U6,Главная!$AG$20:$AH$22,2,FALSE),"")</f>
        <v/>
      </c>
      <c r="U6" s="226" t="str">
        <f ca="1">IFERROR(OFFSET(Главная!$AJ$4,MATCH($D6,Главная!$AG$5:$AG$17,0),0),"")</f>
        <v/>
      </c>
      <c r="V6" s="226" t="str">
        <f ca="1">IFERROR(OFFSET(Главная!$AI$4,MATCH($D6,Главная!$AG$5:$AG$17,0),0),"")</f>
        <v/>
      </c>
      <c r="W6" s="554">
        <f t="shared" ref="W6:W69" si="4">IF(Z6&gt;0,1,0)</f>
        <v>0</v>
      </c>
      <c r="X6" s="555">
        <f t="shared" ref="X6:X37" si="5">IF(AND(W6=0,E6&lt;&gt;""),1,0)</f>
        <v>0</v>
      </c>
      <c r="Y6" s="226"/>
      <c r="Z6" s="226">
        <f t="shared" ref="Z6:Z37" si="6">IF(COUNTIF($F6:$O6,"&gt;0")=0,-1,COUNTIF($F6:$O6,"&gt;0"))</f>
        <v>-1</v>
      </c>
      <c r="AA6" s="556">
        <f t="shared" ref="AA6:AD69" si="7">COUNTIF($F6:$O6,AA$5)/$Z6*100</f>
        <v>0</v>
      </c>
      <c r="AB6" s="557">
        <f t="shared" si="7"/>
        <v>0</v>
      </c>
      <c r="AC6" s="557">
        <f t="shared" si="7"/>
        <v>0</v>
      </c>
      <c r="AD6" s="558">
        <f t="shared" si="7"/>
        <v>0</v>
      </c>
      <c r="AE6" s="218">
        <f t="shared" ref="AE6:AE37" si="8">IF(COUNTIF($F6:$K6,"&gt;0")=0,-1,COUNTIF($F6:$K6,"&gt;0"))</f>
        <v>-1</v>
      </c>
      <c r="AF6" s="559">
        <f t="shared" ref="AF6:AI69" si="9">COUNTIF($F6:$K6,AF$5)/$AE6*100</f>
        <v>0</v>
      </c>
      <c r="AG6" s="369">
        <f t="shared" si="9"/>
        <v>0</v>
      </c>
      <c r="AH6" s="369">
        <f t="shared" si="9"/>
        <v>0</v>
      </c>
      <c r="AI6" s="560">
        <f t="shared" si="9"/>
        <v>0</v>
      </c>
    </row>
    <row r="7" spans="2:35" s="112" customFormat="1" ht="15.75" customHeight="1" outlineLevel="2" thickBot="1">
      <c r="B7" s="561">
        <f>IF(E7="",B6,B6+1)</f>
        <v>0</v>
      </c>
      <c r="C7" s="561"/>
      <c r="D7" s="563"/>
      <c r="E7" s="374"/>
      <c r="F7" s="563"/>
      <c r="G7" s="563"/>
      <c r="H7" s="563"/>
      <c r="I7" s="563"/>
      <c r="J7" s="563"/>
      <c r="K7" s="563"/>
      <c r="L7" s="563"/>
      <c r="M7" s="563"/>
      <c r="N7" s="563"/>
      <c r="O7" s="608"/>
      <c r="P7" s="655" t="str">
        <f t="shared" si="1"/>
        <v>-</v>
      </c>
      <c r="Q7" s="656" t="str">
        <f t="shared" si="2"/>
        <v>-</v>
      </c>
      <c r="R7" s="655" t="str">
        <f t="shared" si="3"/>
        <v>-</v>
      </c>
      <c r="S7" s="652"/>
      <c r="T7" s="289" t="str">
        <f ca="1">IFERROR(VLOOKUP(U7,Главная!$AG$20:$AH$22,2,FALSE),"")</f>
        <v/>
      </c>
      <c r="U7" s="226" t="str">
        <f ca="1">IFERROR(OFFSET(Главная!$AJ$4,MATCH($D7,Главная!$AG$5:$AG$17,0),0),"")</f>
        <v/>
      </c>
      <c r="V7" s="226" t="str">
        <f ca="1">IFERROR(OFFSET(Главная!$AI$4,MATCH($D7,Главная!$AG$5:$AG$17,0),0),"")</f>
        <v/>
      </c>
      <c r="W7" s="554">
        <f t="shared" si="4"/>
        <v>0</v>
      </c>
      <c r="X7" s="555">
        <f t="shared" si="5"/>
        <v>0</v>
      </c>
      <c r="Y7" s="226"/>
      <c r="Z7" s="226">
        <f t="shared" si="6"/>
        <v>-1</v>
      </c>
      <c r="AA7" s="556">
        <f t="shared" si="7"/>
        <v>0</v>
      </c>
      <c r="AB7" s="557">
        <f t="shared" si="7"/>
        <v>0</v>
      </c>
      <c r="AC7" s="557">
        <f t="shared" si="7"/>
        <v>0</v>
      </c>
      <c r="AD7" s="558">
        <f t="shared" si="7"/>
        <v>0</v>
      </c>
      <c r="AE7" s="218">
        <f t="shared" si="8"/>
        <v>-1</v>
      </c>
      <c r="AF7" s="559">
        <f t="shared" si="9"/>
        <v>0</v>
      </c>
      <c r="AG7" s="369">
        <f t="shared" si="9"/>
        <v>0</v>
      </c>
      <c r="AH7" s="369">
        <f t="shared" si="9"/>
        <v>0</v>
      </c>
      <c r="AI7" s="560">
        <f t="shared" si="9"/>
        <v>0</v>
      </c>
    </row>
    <row r="8" spans="2:35" s="112" customFormat="1" ht="15.75" customHeight="1" outlineLevel="2" thickBot="1">
      <c r="B8" s="561">
        <f t="shared" ref="B8:B71" si="10">IF(E8="",B7,B7+1)</f>
        <v>0</v>
      </c>
      <c r="C8" s="561"/>
      <c r="D8" s="563"/>
      <c r="E8" s="374"/>
      <c r="F8" s="563"/>
      <c r="G8" s="563"/>
      <c r="H8" s="563"/>
      <c r="I8" s="563"/>
      <c r="J8" s="563"/>
      <c r="K8" s="563"/>
      <c r="L8" s="563"/>
      <c r="M8" s="563"/>
      <c r="N8" s="563"/>
      <c r="O8" s="608"/>
      <c r="P8" s="655" t="str">
        <f t="shared" si="1"/>
        <v>-</v>
      </c>
      <c r="Q8" s="656" t="str">
        <f t="shared" si="2"/>
        <v>-</v>
      </c>
      <c r="R8" s="655" t="str">
        <f t="shared" si="3"/>
        <v>-</v>
      </c>
      <c r="S8" s="652"/>
      <c r="T8" s="289" t="str">
        <f ca="1">IFERROR(VLOOKUP(U8,Главная!$AG$20:$AH$22,2,FALSE),"")</f>
        <v/>
      </c>
      <c r="U8" s="226" t="str">
        <f ca="1">IFERROR(OFFSET(Главная!$AJ$4,MATCH($D8,Главная!$AG$5:$AG$17,0),0),"")</f>
        <v/>
      </c>
      <c r="V8" s="226" t="str">
        <f ca="1">IFERROR(OFFSET(Главная!$AI$4,MATCH($D8,Главная!$AG$5:$AG$17,0),0),"")</f>
        <v/>
      </c>
      <c r="W8" s="554">
        <f t="shared" si="4"/>
        <v>0</v>
      </c>
      <c r="X8" s="555">
        <f t="shared" si="5"/>
        <v>0</v>
      </c>
      <c r="Y8" s="226"/>
      <c r="Z8" s="226">
        <f t="shared" si="6"/>
        <v>-1</v>
      </c>
      <c r="AA8" s="556">
        <f t="shared" si="7"/>
        <v>0</v>
      </c>
      <c r="AB8" s="557">
        <f t="shared" si="7"/>
        <v>0</v>
      </c>
      <c r="AC8" s="557">
        <f t="shared" si="7"/>
        <v>0</v>
      </c>
      <c r="AD8" s="558">
        <f t="shared" si="7"/>
        <v>0</v>
      </c>
      <c r="AE8" s="218">
        <f t="shared" si="8"/>
        <v>-1</v>
      </c>
      <c r="AF8" s="559">
        <f t="shared" si="9"/>
        <v>0</v>
      </c>
      <c r="AG8" s="369">
        <f t="shared" si="9"/>
        <v>0</v>
      </c>
      <c r="AH8" s="369">
        <f t="shared" si="9"/>
        <v>0</v>
      </c>
      <c r="AI8" s="560">
        <f t="shared" si="9"/>
        <v>0</v>
      </c>
    </row>
    <row r="9" spans="2:35" s="112" customFormat="1" ht="15.75" customHeight="1" outlineLevel="2" thickBot="1">
      <c r="B9" s="561">
        <f t="shared" si="10"/>
        <v>0</v>
      </c>
      <c r="C9" s="561"/>
      <c r="D9" s="563"/>
      <c r="E9" s="374"/>
      <c r="F9" s="563"/>
      <c r="G9" s="563"/>
      <c r="H9" s="563"/>
      <c r="I9" s="563"/>
      <c r="J9" s="563"/>
      <c r="K9" s="563"/>
      <c r="L9" s="563"/>
      <c r="M9" s="563"/>
      <c r="N9" s="563"/>
      <c r="O9" s="608"/>
      <c r="P9" s="655" t="str">
        <f t="shared" si="1"/>
        <v>-</v>
      </c>
      <c r="Q9" s="656" t="str">
        <f t="shared" si="2"/>
        <v>-</v>
      </c>
      <c r="R9" s="655" t="str">
        <f t="shared" si="3"/>
        <v>-</v>
      </c>
      <c r="S9" s="652"/>
      <c r="T9" s="289" t="str">
        <f ca="1">IFERROR(VLOOKUP(U9,Главная!$AG$20:$AH$22,2,FALSE),"")</f>
        <v/>
      </c>
      <c r="U9" s="226" t="str">
        <f ca="1">IFERROR(OFFSET(Главная!$AJ$4,MATCH($D9,Главная!$AG$5:$AG$17,0),0),"")</f>
        <v/>
      </c>
      <c r="V9" s="226" t="str">
        <f ca="1">IFERROR(OFFSET(Главная!$AI$4,MATCH($D9,Главная!$AG$5:$AG$17,0),0),"")</f>
        <v/>
      </c>
      <c r="W9" s="554">
        <f t="shared" si="4"/>
        <v>0</v>
      </c>
      <c r="X9" s="555">
        <f t="shared" si="5"/>
        <v>0</v>
      </c>
      <c r="Y9" s="226"/>
      <c r="Z9" s="226">
        <f t="shared" si="6"/>
        <v>-1</v>
      </c>
      <c r="AA9" s="556">
        <f t="shared" si="7"/>
        <v>0</v>
      </c>
      <c r="AB9" s="557">
        <f t="shared" si="7"/>
        <v>0</v>
      </c>
      <c r="AC9" s="557">
        <f t="shared" si="7"/>
        <v>0</v>
      </c>
      <c r="AD9" s="558">
        <f t="shared" si="7"/>
        <v>0</v>
      </c>
      <c r="AE9" s="218">
        <f t="shared" si="8"/>
        <v>-1</v>
      </c>
      <c r="AF9" s="559">
        <f t="shared" si="9"/>
        <v>0</v>
      </c>
      <c r="AG9" s="369">
        <f t="shared" si="9"/>
        <v>0</v>
      </c>
      <c r="AH9" s="369">
        <f t="shared" si="9"/>
        <v>0</v>
      </c>
      <c r="AI9" s="560">
        <f t="shared" si="9"/>
        <v>0</v>
      </c>
    </row>
    <row r="10" spans="2:35" s="112" customFormat="1" ht="15.75" customHeight="1" outlineLevel="2" thickBot="1">
      <c r="B10" s="561">
        <f t="shared" si="10"/>
        <v>0</v>
      </c>
      <c r="C10" s="561"/>
      <c r="D10" s="563"/>
      <c r="E10" s="374"/>
      <c r="F10" s="563"/>
      <c r="G10" s="563"/>
      <c r="H10" s="563"/>
      <c r="I10" s="563"/>
      <c r="J10" s="563"/>
      <c r="K10" s="563"/>
      <c r="L10" s="563"/>
      <c r="M10" s="563"/>
      <c r="N10" s="563"/>
      <c r="O10" s="608"/>
      <c r="P10" s="655" t="str">
        <f t="shared" si="1"/>
        <v>-</v>
      </c>
      <c r="Q10" s="656" t="str">
        <f t="shared" si="2"/>
        <v>-</v>
      </c>
      <c r="R10" s="655" t="str">
        <f t="shared" si="3"/>
        <v>-</v>
      </c>
      <c r="S10" s="652"/>
      <c r="T10" s="289" t="str">
        <f ca="1">IFERROR(VLOOKUP(U10,Главная!$AG$20:$AH$22,2,FALSE),"")</f>
        <v/>
      </c>
      <c r="U10" s="226" t="str">
        <f ca="1">IFERROR(OFFSET(Главная!$AJ$4,MATCH($D10,Главная!$AG$5:$AG$17,0),0),"")</f>
        <v/>
      </c>
      <c r="V10" s="226" t="str">
        <f ca="1">IFERROR(OFFSET(Главная!$AI$4,MATCH($D10,Главная!$AG$5:$AG$17,0),0),"")</f>
        <v/>
      </c>
      <c r="W10" s="554">
        <f t="shared" si="4"/>
        <v>0</v>
      </c>
      <c r="X10" s="555">
        <f t="shared" si="5"/>
        <v>0</v>
      </c>
      <c r="Y10" s="226"/>
      <c r="Z10" s="226">
        <f t="shared" si="6"/>
        <v>-1</v>
      </c>
      <c r="AA10" s="556">
        <f t="shared" si="7"/>
        <v>0</v>
      </c>
      <c r="AB10" s="557">
        <f t="shared" si="7"/>
        <v>0</v>
      </c>
      <c r="AC10" s="557">
        <f t="shared" si="7"/>
        <v>0</v>
      </c>
      <c r="AD10" s="558">
        <f t="shared" si="7"/>
        <v>0</v>
      </c>
      <c r="AE10" s="218">
        <f t="shared" si="8"/>
        <v>-1</v>
      </c>
      <c r="AF10" s="559">
        <f t="shared" si="9"/>
        <v>0</v>
      </c>
      <c r="AG10" s="369">
        <f t="shared" si="9"/>
        <v>0</v>
      </c>
      <c r="AH10" s="369">
        <f t="shared" si="9"/>
        <v>0</v>
      </c>
      <c r="AI10" s="560">
        <f t="shared" si="9"/>
        <v>0</v>
      </c>
    </row>
    <row r="11" spans="2:35" s="112" customFormat="1" ht="15.75" customHeight="1" outlineLevel="2" thickBot="1">
      <c r="B11" s="561">
        <f t="shared" si="10"/>
        <v>0</v>
      </c>
      <c r="C11" s="561"/>
      <c r="D11" s="563"/>
      <c r="E11" s="374"/>
      <c r="F11" s="563"/>
      <c r="G11" s="563"/>
      <c r="H11" s="563"/>
      <c r="I11" s="563"/>
      <c r="J11" s="563"/>
      <c r="K11" s="563"/>
      <c r="L11" s="563"/>
      <c r="M11" s="563"/>
      <c r="N11" s="563"/>
      <c r="O11" s="608"/>
      <c r="P11" s="655" t="str">
        <f t="shared" si="1"/>
        <v>-</v>
      </c>
      <c r="Q11" s="656" t="str">
        <f t="shared" si="2"/>
        <v>-</v>
      </c>
      <c r="R11" s="655" t="str">
        <f t="shared" si="3"/>
        <v>-</v>
      </c>
      <c r="S11" s="652"/>
      <c r="T11" s="289" t="str">
        <f ca="1">IFERROR(VLOOKUP(U11,Главная!$AG$20:$AH$22,2,FALSE),"")</f>
        <v/>
      </c>
      <c r="U11" s="226" t="str">
        <f ca="1">IFERROR(OFFSET(Главная!$AJ$4,MATCH($D11,Главная!$AG$5:$AG$17,0),0),"")</f>
        <v/>
      </c>
      <c r="V11" s="226" t="str">
        <f ca="1">IFERROR(OFFSET(Главная!$AI$4,MATCH($D11,Главная!$AG$5:$AG$17,0),0),"")</f>
        <v/>
      </c>
      <c r="W11" s="554">
        <f t="shared" si="4"/>
        <v>0</v>
      </c>
      <c r="X11" s="555">
        <f t="shared" si="5"/>
        <v>0</v>
      </c>
      <c r="Y11" s="226"/>
      <c r="Z11" s="226">
        <f t="shared" si="6"/>
        <v>-1</v>
      </c>
      <c r="AA11" s="556">
        <f t="shared" si="7"/>
        <v>0</v>
      </c>
      <c r="AB11" s="557">
        <f t="shared" si="7"/>
        <v>0</v>
      </c>
      <c r="AC11" s="557">
        <f t="shared" si="7"/>
        <v>0</v>
      </c>
      <c r="AD11" s="558">
        <f t="shared" si="7"/>
        <v>0</v>
      </c>
      <c r="AE11" s="218">
        <f t="shared" si="8"/>
        <v>-1</v>
      </c>
      <c r="AF11" s="559">
        <f t="shared" si="9"/>
        <v>0</v>
      </c>
      <c r="AG11" s="369">
        <f t="shared" si="9"/>
        <v>0</v>
      </c>
      <c r="AH11" s="369">
        <f t="shared" si="9"/>
        <v>0</v>
      </c>
      <c r="AI11" s="560">
        <f t="shared" si="9"/>
        <v>0</v>
      </c>
    </row>
    <row r="12" spans="2:35" s="112" customFormat="1" ht="15.75" customHeight="1" outlineLevel="2" thickBot="1">
      <c r="B12" s="561">
        <f t="shared" si="10"/>
        <v>0</v>
      </c>
      <c r="C12" s="561"/>
      <c r="D12" s="563"/>
      <c r="E12" s="374"/>
      <c r="F12" s="563"/>
      <c r="G12" s="563"/>
      <c r="H12" s="563"/>
      <c r="I12" s="563"/>
      <c r="J12" s="563"/>
      <c r="K12" s="563"/>
      <c r="L12" s="563"/>
      <c r="M12" s="563"/>
      <c r="N12" s="563"/>
      <c r="O12" s="608"/>
      <c r="P12" s="655" t="str">
        <f t="shared" si="1"/>
        <v>-</v>
      </c>
      <c r="Q12" s="656" t="str">
        <f t="shared" si="2"/>
        <v>-</v>
      </c>
      <c r="R12" s="655" t="str">
        <f t="shared" si="3"/>
        <v>-</v>
      </c>
      <c r="S12" s="652"/>
      <c r="T12" s="289" t="str">
        <f ca="1">IFERROR(VLOOKUP(U12,Главная!$AG$20:$AH$22,2,FALSE),"")</f>
        <v/>
      </c>
      <c r="U12" s="226" t="str">
        <f ca="1">IFERROR(OFFSET(Главная!$AJ$4,MATCH($D12,Главная!$AG$5:$AG$17,0),0),"")</f>
        <v/>
      </c>
      <c r="V12" s="226" t="str">
        <f ca="1">IFERROR(OFFSET(Главная!$AI$4,MATCH($D12,Главная!$AG$5:$AG$17,0),0),"")</f>
        <v/>
      </c>
      <c r="W12" s="554">
        <f t="shared" si="4"/>
        <v>0</v>
      </c>
      <c r="X12" s="555">
        <f t="shared" si="5"/>
        <v>0</v>
      </c>
      <c r="Y12" s="226"/>
      <c r="Z12" s="226">
        <f t="shared" si="6"/>
        <v>-1</v>
      </c>
      <c r="AA12" s="556">
        <f t="shared" si="7"/>
        <v>0</v>
      </c>
      <c r="AB12" s="557">
        <f t="shared" si="7"/>
        <v>0</v>
      </c>
      <c r="AC12" s="557">
        <f t="shared" si="7"/>
        <v>0</v>
      </c>
      <c r="AD12" s="558">
        <f t="shared" si="7"/>
        <v>0</v>
      </c>
      <c r="AE12" s="218">
        <f t="shared" si="8"/>
        <v>-1</v>
      </c>
      <c r="AF12" s="559">
        <f t="shared" si="9"/>
        <v>0</v>
      </c>
      <c r="AG12" s="369">
        <f t="shared" si="9"/>
        <v>0</v>
      </c>
      <c r="AH12" s="369">
        <f t="shared" si="9"/>
        <v>0</v>
      </c>
      <c r="AI12" s="560">
        <f t="shared" si="9"/>
        <v>0</v>
      </c>
    </row>
    <row r="13" spans="2:35" s="112" customFormat="1" ht="15.75" customHeight="1" outlineLevel="2" thickBot="1">
      <c r="B13" s="561">
        <f t="shared" si="10"/>
        <v>0</v>
      </c>
      <c r="C13" s="561"/>
      <c r="D13" s="563"/>
      <c r="E13" s="374"/>
      <c r="F13" s="563"/>
      <c r="G13" s="563"/>
      <c r="H13" s="563"/>
      <c r="I13" s="563"/>
      <c r="J13" s="563"/>
      <c r="K13" s="563"/>
      <c r="L13" s="563"/>
      <c r="M13" s="563"/>
      <c r="N13" s="563"/>
      <c r="O13" s="608"/>
      <c r="P13" s="655" t="str">
        <f t="shared" si="1"/>
        <v>-</v>
      </c>
      <c r="Q13" s="656" t="str">
        <f t="shared" si="2"/>
        <v>-</v>
      </c>
      <c r="R13" s="655" t="str">
        <f t="shared" si="3"/>
        <v>-</v>
      </c>
      <c r="S13" s="652"/>
      <c r="T13" s="289" t="str">
        <f ca="1">IFERROR(VLOOKUP(U13,Главная!$AG$20:$AH$22,2,FALSE),"")</f>
        <v/>
      </c>
      <c r="U13" s="226" t="str">
        <f ca="1">IFERROR(OFFSET(Главная!$AJ$4,MATCH($D13,Главная!$AG$5:$AG$17,0),0),"")</f>
        <v/>
      </c>
      <c r="V13" s="226" t="str">
        <f ca="1">IFERROR(OFFSET(Главная!$AI$4,MATCH($D13,Главная!$AG$5:$AG$17,0),0),"")</f>
        <v/>
      </c>
      <c r="W13" s="554">
        <f t="shared" si="4"/>
        <v>0</v>
      </c>
      <c r="X13" s="555">
        <f t="shared" si="5"/>
        <v>0</v>
      </c>
      <c r="Y13" s="226"/>
      <c r="Z13" s="226">
        <f t="shared" si="6"/>
        <v>-1</v>
      </c>
      <c r="AA13" s="556">
        <f t="shared" si="7"/>
        <v>0</v>
      </c>
      <c r="AB13" s="557">
        <f t="shared" si="7"/>
        <v>0</v>
      </c>
      <c r="AC13" s="557">
        <f t="shared" si="7"/>
        <v>0</v>
      </c>
      <c r="AD13" s="558">
        <f t="shared" si="7"/>
        <v>0</v>
      </c>
      <c r="AE13" s="218">
        <f t="shared" si="8"/>
        <v>-1</v>
      </c>
      <c r="AF13" s="559">
        <f t="shared" si="9"/>
        <v>0</v>
      </c>
      <c r="AG13" s="369">
        <f t="shared" si="9"/>
        <v>0</v>
      </c>
      <c r="AH13" s="369">
        <f t="shared" si="9"/>
        <v>0</v>
      </c>
      <c r="AI13" s="560">
        <f t="shared" si="9"/>
        <v>0</v>
      </c>
    </row>
    <row r="14" spans="2:35" s="112" customFormat="1" ht="15.75" customHeight="1" outlineLevel="2" thickBot="1">
      <c r="B14" s="561">
        <f t="shared" si="10"/>
        <v>0</v>
      </c>
      <c r="C14" s="561"/>
      <c r="D14" s="563"/>
      <c r="E14" s="374"/>
      <c r="F14" s="563"/>
      <c r="G14" s="563"/>
      <c r="H14" s="563"/>
      <c r="I14" s="563"/>
      <c r="J14" s="563"/>
      <c r="K14" s="563"/>
      <c r="L14" s="563"/>
      <c r="M14" s="563"/>
      <c r="N14" s="563"/>
      <c r="O14" s="608"/>
      <c r="P14" s="655" t="str">
        <f t="shared" si="1"/>
        <v>-</v>
      </c>
      <c r="Q14" s="656" t="str">
        <f t="shared" si="2"/>
        <v>-</v>
      </c>
      <c r="R14" s="655" t="str">
        <f t="shared" si="3"/>
        <v>-</v>
      </c>
      <c r="S14" s="652"/>
      <c r="T14" s="289" t="str">
        <f ca="1">IFERROR(VLOOKUP(U14,Главная!$AG$20:$AH$22,2,FALSE),"")</f>
        <v/>
      </c>
      <c r="U14" s="226" t="str">
        <f ca="1">IFERROR(OFFSET(Главная!$AJ$4,MATCH($D14,Главная!$AG$5:$AG$17,0),0),"")</f>
        <v/>
      </c>
      <c r="V14" s="226" t="str">
        <f ca="1">IFERROR(OFFSET(Главная!$AI$4,MATCH($D14,Главная!$AG$5:$AG$17,0),0),"")</f>
        <v/>
      </c>
      <c r="W14" s="554">
        <f t="shared" si="4"/>
        <v>0</v>
      </c>
      <c r="X14" s="555">
        <f t="shared" si="5"/>
        <v>0</v>
      </c>
      <c r="Y14" s="226"/>
      <c r="Z14" s="226">
        <f t="shared" si="6"/>
        <v>-1</v>
      </c>
      <c r="AA14" s="556">
        <f t="shared" si="7"/>
        <v>0</v>
      </c>
      <c r="AB14" s="557">
        <f t="shared" si="7"/>
        <v>0</v>
      </c>
      <c r="AC14" s="557">
        <f t="shared" si="7"/>
        <v>0</v>
      </c>
      <c r="AD14" s="558">
        <f t="shared" si="7"/>
        <v>0</v>
      </c>
      <c r="AE14" s="218">
        <f t="shared" si="8"/>
        <v>-1</v>
      </c>
      <c r="AF14" s="559">
        <f t="shared" si="9"/>
        <v>0</v>
      </c>
      <c r="AG14" s="369">
        <f t="shared" si="9"/>
        <v>0</v>
      </c>
      <c r="AH14" s="369">
        <f t="shared" si="9"/>
        <v>0</v>
      </c>
      <c r="AI14" s="560">
        <f t="shared" si="9"/>
        <v>0</v>
      </c>
    </row>
    <row r="15" spans="2:35" s="112" customFormat="1" ht="15.75" customHeight="1" outlineLevel="2" thickBot="1">
      <c r="B15" s="561">
        <f t="shared" si="10"/>
        <v>0</v>
      </c>
      <c r="C15" s="561"/>
      <c r="D15" s="563"/>
      <c r="E15" s="374"/>
      <c r="F15" s="563"/>
      <c r="G15" s="649"/>
      <c r="H15" s="649"/>
      <c r="I15" s="649"/>
      <c r="J15" s="649"/>
      <c r="K15" s="649"/>
      <c r="L15" s="649"/>
      <c r="M15" s="649"/>
      <c r="N15" s="649"/>
      <c r="O15" s="572"/>
      <c r="P15" s="655" t="str">
        <f t="shared" si="1"/>
        <v>-</v>
      </c>
      <c r="Q15" s="656" t="str">
        <f t="shared" si="2"/>
        <v>-</v>
      </c>
      <c r="R15" s="655" t="str">
        <f t="shared" si="3"/>
        <v>-</v>
      </c>
      <c r="S15" s="652"/>
      <c r="T15" s="289" t="str">
        <f ca="1">IFERROR(VLOOKUP(U15,Главная!$AG$20:$AH$22,2,FALSE),"")</f>
        <v/>
      </c>
      <c r="U15" s="226" t="str">
        <f ca="1">IFERROR(OFFSET(Главная!$AJ$4,MATCH($D15,Главная!$AG$5:$AG$17,0),0),"")</f>
        <v/>
      </c>
      <c r="V15" s="226" t="str">
        <f ca="1">IFERROR(OFFSET(Главная!$AI$4,MATCH($D15,Главная!$AG$5:$AG$17,0),0),"")</f>
        <v/>
      </c>
      <c r="W15" s="554">
        <f t="shared" si="4"/>
        <v>0</v>
      </c>
      <c r="X15" s="555">
        <f t="shared" si="5"/>
        <v>0</v>
      </c>
      <c r="Y15" s="226"/>
      <c r="Z15" s="226">
        <f t="shared" si="6"/>
        <v>-1</v>
      </c>
      <c r="AA15" s="556">
        <f t="shared" si="7"/>
        <v>0</v>
      </c>
      <c r="AB15" s="557">
        <f t="shared" si="7"/>
        <v>0</v>
      </c>
      <c r="AC15" s="557">
        <f t="shared" si="7"/>
        <v>0</v>
      </c>
      <c r="AD15" s="558">
        <f t="shared" si="7"/>
        <v>0</v>
      </c>
      <c r="AE15" s="218">
        <f t="shared" si="8"/>
        <v>-1</v>
      </c>
      <c r="AF15" s="559">
        <f t="shared" si="9"/>
        <v>0</v>
      </c>
      <c r="AG15" s="369">
        <f t="shared" si="9"/>
        <v>0</v>
      </c>
      <c r="AH15" s="369">
        <f t="shared" si="9"/>
        <v>0</v>
      </c>
      <c r="AI15" s="560">
        <f t="shared" si="9"/>
        <v>0</v>
      </c>
    </row>
    <row r="16" spans="2:35" s="112" customFormat="1" ht="15.75" customHeight="1" outlineLevel="2" thickBot="1">
      <c r="B16" s="561">
        <f t="shared" si="10"/>
        <v>0</v>
      </c>
      <c r="C16" s="561"/>
      <c r="D16" s="563"/>
      <c r="E16" s="374"/>
      <c r="F16" s="563"/>
      <c r="G16" s="563"/>
      <c r="H16" s="563"/>
      <c r="I16" s="563"/>
      <c r="J16" s="563"/>
      <c r="K16" s="563"/>
      <c r="L16" s="563"/>
      <c r="M16" s="563"/>
      <c r="N16" s="563"/>
      <c r="O16" s="608"/>
      <c r="P16" s="655" t="str">
        <f t="shared" si="1"/>
        <v>-</v>
      </c>
      <c r="Q16" s="656" t="str">
        <f t="shared" si="2"/>
        <v>-</v>
      </c>
      <c r="R16" s="655" t="str">
        <f t="shared" si="3"/>
        <v>-</v>
      </c>
      <c r="S16" s="652"/>
      <c r="T16" s="289" t="str">
        <f ca="1">IFERROR(VLOOKUP(U16,Главная!$AG$20:$AH$22,2,FALSE),"")</f>
        <v/>
      </c>
      <c r="U16" s="226" t="str">
        <f ca="1">IFERROR(OFFSET(Главная!$AJ$4,MATCH($D16,Главная!$AG$5:$AG$17,0),0),"")</f>
        <v/>
      </c>
      <c r="V16" s="226" t="str">
        <f ca="1">IFERROR(OFFSET(Главная!$AI$4,MATCH($D16,Главная!$AG$5:$AG$17,0),0),"")</f>
        <v/>
      </c>
      <c r="W16" s="554">
        <f t="shared" si="4"/>
        <v>0</v>
      </c>
      <c r="X16" s="555">
        <f t="shared" si="5"/>
        <v>0</v>
      </c>
      <c r="Y16" s="226"/>
      <c r="Z16" s="226">
        <f t="shared" si="6"/>
        <v>-1</v>
      </c>
      <c r="AA16" s="556">
        <f t="shared" si="7"/>
        <v>0</v>
      </c>
      <c r="AB16" s="557">
        <f t="shared" si="7"/>
        <v>0</v>
      </c>
      <c r="AC16" s="557">
        <f t="shared" si="7"/>
        <v>0</v>
      </c>
      <c r="AD16" s="558">
        <f t="shared" si="7"/>
        <v>0</v>
      </c>
      <c r="AE16" s="218">
        <f t="shared" si="8"/>
        <v>-1</v>
      </c>
      <c r="AF16" s="559">
        <f t="shared" si="9"/>
        <v>0</v>
      </c>
      <c r="AG16" s="369">
        <f t="shared" si="9"/>
        <v>0</v>
      </c>
      <c r="AH16" s="369">
        <f t="shared" si="9"/>
        <v>0</v>
      </c>
      <c r="AI16" s="560">
        <f t="shared" si="9"/>
        <v>0</v>
      </c>
    </row>
    <row r="17" spans="2:35" s="112" customFormat="1" ht="15.75" customHeight="1" outlineLevel="2" thickBot="1">
      <c r="B17" s="561">
        <f t="shared" si="10"/>
        <v>0</v>
      </c>
      <c r="C17" s="561"/>
      <c r="D17" s="563"/>
      <c r="E17" s="374"/>
      <c r="F17" s="563"/>
      <c r="G17" s="649"/>
      <c r="H17" s="649"/>
      <c r="I17" s="649"/>
      <c r="J17" s="649"/>
      <c r="K17" s="649"/>
      <c r="L17" s="649"/>
      <c r="M17" s="649"/>
      <c r="N17" s="649"/>
      <c r="O17" s="572"/>
      <c r="P17" s="655" t="str">
        <f t="shared" si="1"/>
        <v>-</v>
      </c>
      <c r="Q17" s="656" t="str">
        <f t="shared" si="2"/>
        <v>-</v>
      </c>
      <c r="R17" s="655" t="str">
        <f t="shared" si="3"/>
        <v>-</v>
      </c>
      <c r="S17" s="652"/>
      <c r="T17" s="289" t="str">
        <f ca="1">IFERROR(VLOOKUP(U17,Главная!$AG$20:$AH$22,2,FALSE),"")</f>
        <v/>
      </c>
      <c r="U17" s="226" t="str">
        <f ca="1">IFERROR(OFFSET(Главная!$AJ$4,MATCH($D17,Главная!$AG$5:$AG$17,0),0),"")</f>
        <v/>
      </c>
      <c r="V17" s="226" t="str">
        <f ca="1">IFERROR(OFFSET(Главная!$AI$4,MATCH($D17,Главная!$AG$5:$AG$17,0),0),"")</f>
        <v/>
      </c>
      <c r="W17" s="554">
        <f t="shared" si="4"/>
        <v>0</v>
      </c>
      <c r="X17" s="555">
        <f t="shared" si="5"/>
        <v>0</v>
      </c>
      <c r="Y17" s="226"/>
      <c r="Z17" s="226">
        <f t="shared" si="6"/>
        <v>-1</v>
      </c>
      <c r="AA17" s="556">
        <f t="shared" si="7"/>
        <v>0</v>
      </c>
      <c r="AB17" s="557">
        <f t="shared" si="7"/>
        <v>0</v>
      </c>
      <c r="AC17" s="557">
        <f t="shared" si="7"/>
        <v>0</v>
      </c>
      <c r="AD17" s="558">
        <f t="shared" si="7"/>
        <v>0</v>
      </c>
      <c r="AE17" s="218">
        <f t="shared" si="8"/>
        <v>-1</v>
      </c>
      <c r="AF17" s="559">
        <f t="shared" si="9"/>
        <v>0</v>
      </c>
      <c r="AG17" s="369">
        <f t="shared" si="9"/>
        <v>0</v>
      </c>
      <c r="AH17" s="369">
        <f t="shared" si="9"/>
        <v>0</v>
      </c>
      <c r="AI17" s="560">
        <f t="shared" si="9"/>
        <v>0</v>
      </c>
    </row>
    <row r="18" spans="2:35" s="112" customFormat="1" ht="15.75" customHeight="1" outlineLevel="2" thickBot="1">
      <c r="B18" s="561">
        <f t="shared" si="10"/>
        <v>0</v>
      </c>
      <c r="C18" s="561"/>
      <c r="D18" s="563"/>
      <c r="E18" s="374"/>
      <c r="F18" s="563"/>
      <c r="G18" s="563"/>
      <c r="H18" s="563"/>
      <c r="I18" s="563"/>
      <c r="J18" s="563"/>
      <c r="K18" s="563"/>
      <c r="L18" s="563"/>
      <c r="M18" s="563"/>
      <c r="N18" s="563"/>
      <c r="O18" s="608"/>
      <c r="P18" s="655" t="str">
        <f t="shared" si="1"/>
        <v>-</v>
      </c>
      <c r="Q18" s="656" t="str">
        <f t="shared" si="2"/>
        <v>-</v>
      </c>
      <c r="R18" s="655" t="str">
        <f t="shared" si="3"/>
        <v>-</v>
      </c>
      <c r="S18" s="652"/>
      <c r="T18" s="289" t="str">
        <f ca="1">IFERROR(VLOOKUP(U18,Главная!$AG$20:$AH$22,2,FALSE),"")</f>
        <v/>
      </c>
      <c r="U18" s="226" t="str">
        <f ca="1">IFERROR(OFFSET(Главная!$AJ$4,MATCH($D18,Главная!$AG$5:$AG$17,0),0),"")</f>
        <v/>
      </c>
      <c r="V18" s="226" t="str">
        <f ca="1">IFERROR(OFFSET(Главная!$AI$4,MATCH($D18,Главная!$AG$5:$AG$17,0),0),"")</f>
        <v/>
      </c>
      <c r="W18" s="554">
        <f t="shared" si="4"/>
        <v>0</v>
      </c>
      <c r="X18" s="555">
        <f t="shared" si="5"/>
        <v>0</v>
      </c>
      <c r="Y18" s="226"/>
      <c r="Z18" s="226">
        <f t="shared" si="6"/>
        <v>-1</v>
      </c>
      <c r="AA18" s="556">
        <f t="shared" si="7"/>
        <v>0</v>
      </c>
      <c r="AB18" s="557">
        <f t="shared" si="7"/>
        <v>0</v>
      </c>
      <c r="AC18" s="557">
        <f t="shared" si="7"/>
        <v>0</v>
      </c>
      <c r="AD18" s="558">
        <f t="shared" si="7"/>
        <v>0</v>
      </c>
      <c r="AE18" s="218">
        <f t="shared" si="8"/>
        <v>-1</v>
      </c>
      <c r="AF18" s="559">
        <f t="shared" si="9"/>
        <v>0</v>
      </c>
      <c r="AG18" s="369">
        <f t="shared" si="9"/>
        <v>0</v>
      </c>
      <c r="AH18" s="369">
        <f t="shared" si="9"/>
        <v>0</v>
      </c>
      <c r="AI18" s="560">
        <f t="shared" si="9"/>
        <v>0</v>
      </c>
    </row>
    <row r="19" spans="2:35" s="112" customFormat="1" ht="15.75" customHeight="1" outlineLevel="2" thickBot="1">
      <c r="B19" s="561">
        <f t="shared" si="10"/>
        <v>0</v>
      </c>
      <c r="C19" s="561"/>
      <c r="D19" s="563"/>
      <c r="E19" s="374"/>
      <c r="F19" s="563"/>
      <c r="G19" s="563"/>
      <c r="H19" s="563"/>
      <c r="I19" s="563"/>
      <c r="J19" s="563"/>
      <c r="K19" s="563"/>
      <c r="L19" s="563"/>
      <c r="M19" s="563"/>
      <c r="N19" s="563"/>
      <c r="O19" s="608"/>
      <c r="P19" s="655" t="str">
        <f t="shared" si="1"/>
        <v>-</v>
      </c>
      <c r="Q19" s="656" t="str">
        <f t="shared" si="2"/>
        <v>-</v>
      </c>
      <c r="R19" s="655" t="str">
        <f t="shared" si="3"/>
        <v>-</v>
      </c>
      <c r="S19" s="652"/>
      <c r="T19" s="289" t="str">
        <f ca="1">IFERROR(VLOOKUP(U19,Главная!$AG$20:$AH$22,2,FALSE),"")</f>
        <v/>
      </c>
      <c r="U19" s="226" t="str">
        <f ca="1">IFERROR(OFFSET(Главная!$AJ$4,MATCH($D19,Главная!$AG$5:$AG$17,0),0),"")</f>
        <v/>
      </c>
      <c r="V19" s="226" t="str">
        <f ca="1">IFERROR(OFFSET(Главная!$AI$4,MATCH($D19,Главная!$AG$5:$AG$17,0),0),"")</f>
        <v/>
      </c>
      <c r="W19" s="554">
        <f t="shared" si="4"/>
        <v>0</v>
      </c>
      <c r="X19" s="555">
        <f t="shared" si="5"/>
        <v>0</v>
      </c>
      <c r="Y19" s="226"/>
      <c r="Z19" s="226">
        <f t="shared" si="6"/>
        <v>-1</v>
      </c>
      <c r="AA19" s="556">
        <f t="shared" si="7"/>
        <v>0</v>
      </c>
      <c r="AB19" s="557">
        <f t="shared" si="7"/>
        <v>0</v>
      </c>
      <c r="AC19" s="557">
        <f t="shared" si="7"/>
        <v>0</v>
      </c>
      <c r="AD19" s="558">
        <f t="shared" si="7"/>
        <v>0</v>
      </c>
      <c r="AE19" s="218">
        <f t="shared" si="8"/>
        <v>-1</v>
      </c>
      <c r="AF19" s="559">
        <f t="shared" si="9"/>
        <v>0</v>
      </c>
      <c r="AG19" s="369">
        <f t="shared" si="9"/>
        <v>0</v>
      </c>
      <c r="AH19" s="369">
        <f t="shared" si="9"/>
        <v>0</v>
      </c>
      <c r="AI19" s="560">
        <f t="shared" si="9"/>
        <v>0</v>
      </c>
    </row>
    <row r="20" spans="2:35" s="112" customFormat="1" ht="15.75" customHeight="1" outlineLevel="2" thickBot="1">
      <c r="B20" s="561">
        <f t="shared" si="10"/>
        <v>0</v>
      </c>
      <c r="C20" s="561"/>
      <c r="D20" s="563"/>
      <c r="E20" s="366"/>
      <c r="F20" s="563"/>
      <c r="G20" s="563"/>
      <c r="H20" s="563"/>
      <c r="I20" s="563"/>
      <c r="J20" s="563"/>
      <c r="K20" s="563"/>
      <c r="L20" s="563"/>
      <c r="M20" s="563"/>
      <c r="N20" s="563"/>
      <c r="O20" s="608"/>
      <c r="P20" s="655" t="str">
        <f t="shared" si="1"/>
        <v>-</v>
      </c>
      <c r="Q20" s="656" t="str">
        <f t="shared" si="2"/>
        <v>-</v>
      </c>
      <c r="R20" s="655" t="str">
        <f t="shared" si="3"/>
        <v>-</v>
      </c>
      <c r="S20" s="652"/>
      <c r="T20" s="289" t="str">
        <f ca="1">IFERROR(VLOOKUP(U20,Главная!$AG$20:$AH$22,2,FALSE),"")</f>
        <v/>
      </c>
      <c r="U20" s="226" t="str">
        <f ca="1">IFERROR(OFFSET(Главная!$AJ$4,MATCH($D20,Главная!$AG$5:$AG$17,0),0),"")</f>
        <v/>
      </c>
      <c r="V20" s="226" t="str">
        <f ca="1">IFERROR(OFFSET(Главная!$AI$4,MATCH($D20,Главная!$AG$5:$AG$17,0),0),"")</f>
        <v/>
      </c>
      <c r="W20" s="554">
        <f t="shared" si="4"/>
        <v>0</v>
      </c>
      <c r="X20" s="555">
        <f t="shared" si="5"/>
        <v>0</v>
      </c>
      <c r="Y20" s="226"/>
      <c r="Z20" s="226">
        <f t="shared" si="6"/>
        <v>-1</v>
      </c>
      <c r="AA20" s="556">
        <f t="shared" si="7"/>
        <v>0</v>
      </c>
      <c r="AB20" s="557">
        <f t="shared" si="7"/>
        <v>0</v>
      </c>
      <c r="AC20" s="557">
        <f t="shared" si="7"/>
        <v>0</v>
      </c>
      <c r="AD20" s="558">
        <f t="shared" si="7"/>
        <v>0</v>
      </c>
      <c r="AE20" s="218">
        <f t="shared" si="8"/>
        <v>-1</v>
      </c>
      <c r="AF20" s="559">
        <f t="shared" si="9"/>
        <v>0</v>
      </c>
      <c r="AG20" s="369">
        <f t="shared" si="9"/>
        <v>0</v>
      </c>
      <c r="AH20" s="369">
        <f t="shared" si="9"/>
        <v>0</v>
      </c>
      <c r="AI20" s="560">
        <f t="shared" si="9"/>
        <v>0</v>
      </c>
    </row>
    <row r="21" spans="2:35" s="112" customFormat="1" ht="15.75" customHeight="1" outlineLevel="2" thickBot="1">
      <c r="B21" s="561">
        <f t="shared" si="10"/>
        <v>0</v>
      </c>
      <c r="C21" s="561"/>
      <c r="D21" s="595"/>
      <c r="E21" s="366"/>
      <c r="F21" s="563"/>
      <c r="G21" s="563"/>
      <c r="H21" s="563"/>
      <c r="I21" s="563"/>
      <c r="J21" s="563"/>
      <c r="K21" s="563"/>
      <c r="L21" s="563"/>
      <c r="M21" s="563"/>
      <c r="N21" s="563"/>
      <c r="O21" s="608"/>
      <c r="P21" s="655" t="str">
        <f t="shared" si="1"/>
        <v>-</v>
      </c>
      <c r="Q21" s="656" t="str">
        <f t="shared" si="2"/>
        <v>-</v>
      </c>
      <c r="R21" s="655" t="str">
        <f t="shared" si="3"/>
        <v>-</v>
      </c>
      <c r="S21" s="652"/>
      <c r="T21" s="289" t="str">
        <f ca="1">IFERROR(VLOOKUP(U21,Главная!$AG$20:$AH$22,2,FALSE),"")</f>
        <v/>
      </c>
      <c r="U21" s="226" t="str">
        <f ca="1">IFERROR(OFFSET(Главная!$AJ$4,MATCH($D21,Главная!$AG$5:$AG$17,0),0),"")</f>
        <v/>
      </c>
      <c r="V21" s="226" t="str">
        <f ca="1">IFERROR(OFFSET(Главная!$AI$4,MATCH($D21,Главная!$AG$5:$AG$17,0),0),"")</f>
        <v/>
      </c>
      <c r="W21" s="554">
        <f t="shared" si="4"/>
        <v>0</v>
      </c>
      <c r="X21" s="555">
        <f t="shared" si="5"/>
        <v>0</v>
      </c>
      <c r="Y21" s="226"/>
      <c r="Z21" s="226">
        <f t="shared" si="6"/>
        <v>-1</v>
      </c>
      <c r="AA21" s="556">
        <f t="shared" si="7"/>
        <v>0</v>
      </c>
      <c r="AB21" s="557">
        <f t="shared" si="7"/>
        <v>0</v>
      </c>
      <c r="AC21" s="557">
        <f t="shared" si="7"/>
        <v>0</v>
      </c>
      <c r="AD21" s="558">
        <f t="shared" si="7"/>
        <v>0</v>
      </c>
      <c r="AE21" s="218">
        <f t="shared" si="8"/>
        <v>-1</v>
      </c>
      <c r="AF21" s="559">
        <f t="shared" si="9"/>
        <v>0</v>
      </c>
      <c r="AG21" s="369">
        <f t="shared" si="9"/>
        <v>0</v>
      </c>
      <c r="AH21" s="369">
        <f t="shared" si="9"/>
        <v>0</v>
      </c>
      <c r="AI21" s="560">
        <f t="shared" si="9"/>
        <v>0</v>
      </c>
    </row>
    <row r="22" spans="2:35" s="112" customFormat="1" ht="15.75" customHeight="1" outlineLevel="2" thickBot="1">
      <c r="B22" s="561">
        <f t="shared" si="10"/>
        <v>0</v>
      </c>
      <c r="C22" s="561"/>
      <c r="D22" s="595"/>
      <c r="E22" s="366"/>
      <c r="F22" s="563"/>
      <c r="G22" s="563"/>
      <c r="H22" s="563"/>
      <c r="I22" s="563"/>
      <c r="J22" s="563"/>
      <c r="K22" s="563"/>
      <c r="L22" s="563"/>
      <c r="M22" s="563"/>
      <c r="N22" s="563"/>
      <c r="O22" s="608"/>
      <c r="P22" s="655" t="str">
        <f t="shared" si="1"/>
        <v>-</v>
      </c>
      <c r="Q22" s="656" t="str">
        <f t="shared" si="2"/>
        <v>-</v>
      </c>
      <c r="R22" s="655" t="str">
        <f t="shared" si="3"/>
        <v>-</v>
      </c>
      <c r="S22" s="652"/>
      <c r="T22" s="289" t="str">
        <f ca="1">IFERROR(VLOOKUP(U22,Главная!$AG$20:$AH$22,2,FALSE),"")</f>
        <v/>
      </c>
      <c r="U22" s="226" t="str">
        <f ca="1">IFERROR(OFFSET(Главная!$AJ$4,MATCH($D22,Главная!$AG$5:$AG$17,0),0),"")</f>
        <v/>
      </c>
      <c r="V22" s="226" t="str">
        <f ca="1">IFERROR(OFFSET(Главная!$AI$4,MATCH($D22,Главная!$AG$5:$AG$17,0),0),"")</f>
        <v/>
      </c>
      <c r="W22" s="554">
        <f t="shared" si="4"/>
        <v>0</v>
      </c>
      <c r="X22" s="555">
        <f t="shared" si="5"/>
        <v>0</v>
      </c>
      <c r="Y22" s="226"/>
      <c r="Z22" s="226">
        <f t="shared" si="6"/>
        <v>-1</v>
      </c>
      <c r="AA22" s="556">
        <f t="shared" si="7"/>
        <v>0</v>
      </c>
      <c r="AB22" s="557">
        <f t="shared" si="7"/>
        <v>0</v>
      </c>
      <c r="AC22" s="557">
        <f t="shared" si="7"/>
        <v>0</v>
      </c>
      <c r="AD22" s="558">
        <f t="shared" si="7"/>
        <v>0</v>
      </c>
      <c r="AE22" s="218">
        <f t="shared" si="8"/>
        <v>-1</v>
      </c>
      <c r="AF22" s="559">
        <f t="shared" si="9"/>
        <v>0</v>
      </c>
      <c r="AG22" s="369">
        <f t="shared" si="9"/>
        <v>0</v>
      </c>
      <c r="AH22" s="369">
        <f t="shared" si="9"/>
        <v>0</v>
      </c>
      <c r="AI22" s="560">
        <f t="shared" si="9"/>
        <v>0</v>
      </c>
    </row>
    <row r="23" spans="2:35" s="112" customFormat="1" ht="15.75" customHeight="1" outlineLevel="2" thickBot="1">
      <c r="B23" s="561">
        <f t="shared" si="10"/>
        <v>0</v>
      </c>
      <c r="C23" s="561"/>
      <c r="D23" s="563"/>
      <c r="E23" s="374"/>
      <c r="F23" s="563"/>
      <c r="G23" s="563"/>
      <c r="H23" s="563"/>
      <c r="I23" s="563"/>
      <c r="J23" s="563"/>
      <c r="K23" s="563"/>
      <c r="L23" s="563"/>
      <c r="M23" s="563"/>
      <c r="N23" s="563"/>
      <c r="O23" s="608"/>
      <c r="P23" s="655" t="str">
        <f t="shared" si="1"/>
        <v>-</v>
      </c>
      <c r="Q23" s="656" t="str">
        <f t="shared" si="2"/>
        <v>-</v>
      </c>
      <c r="R23" s="655" t="str">
        <f t="shared" si="3"/>
        <v>-</v>
      </c>
      <c r="S23" s="652"/>
      <c r="T23" s="289" t="str">
        <f ca="1">IFERROR(VLOOKUP(U23,Главная!$AG$20:$AH$22,2,FALSE),"")</f>
        <v/>
      </c>
      <c r="U23" s="226" t="str">
        <f ca="1">IFERROR(OFFSET(Главная!$AJ$4,MATCH($D23,Главная!$AG$5:$AG$17,0),0),"")</f>
        <v/>
      </c>
      <c r="V23" s="226" t="str">
        <f ca="1">IFERROR(OFFSET(Главная!$AI$4,MATCH($D23,Главная!$AG$5:$AG$17,0),0),"")</f>
        <v/>
      </c>
      <c r="W23" s="554">
        <f t="shared" si="4"/>
        <v>0</v>
      </c>
      <c r="X23" s="555">
        <f t="shared" si="5"/>
        <v>0</v>
      </c>
      <c r="Y23" s="226"/>
      <c r="Z23" s="226">
        <f t="shared" si="6"/>
        <v>-1</v>
      </c>
      <c r="AA23" s="556">
        <f t="shared" si="7"/>
        <v>0</v>
      </c>
      <c r="AB23" s="557">
        <f t="shared" si="7"/>
        <v>0</v>
      </c>
      <c r="AC23" s="557">
        <f t="shared" si="7"/>
        <v>0</v>
      </c>
      <c r="AD23" s="558">
        <f t="shared" si="7"/>
        <v>0</v>
      </c>
      <c r="AE23" s="218">
        <f t="shared" si="8"/>
        <v>-1</v>
      </c>
      <c r="AF23" s="559">
        <f t="shared" si="9"/>
        <v>0</v>
      </c>
      <c r="AG23" s="369">
        <f t="shared" si="9"/>
        <v>0</v>
      </c>
      <c r="AH23" s="369">
        <f t="shared" si="9"/>
        <v>0</v>
      </c>
      <c r="AI23" s="560">
        <f t="shared" si="9"/>
        <v>0</v>
      </c>
    </row>
    <row r="24" spans="2:35" s="112" customFormat="1" ht="15.75" customHeight="1" outlineLevel="2" thickBot="1">
      <c r="B24" s="561">
        <f t="shared" si="10"/>
        <v>0</v>
      </c>
      <c r="C24" s="561"/>
      <c r="D24" s="563"/>
      <c r="E24" s="374"/>
      <c r="F24" s="563"/>
      <c r="G24" s="563"/>
      <c r="H24" s="563"/>
      <c r="I24" s="563"/>
      <c r="J24" s="563"/>
      <c r="K24" s="563"/>
      <c r="L24" s="563"/>
      <c r="M24" s="563"/>
      <c r="N24" s="563"/>
      <c r="O24" s="608"/>
      <c r="P24" s="655" t="str">
        <f t="shared" si="1"/>
        <v>-</v>
      </c>
      <c r="Q24" s="656" t="str">
        <f t="shared" si="2"/>
        <v>-</v>
      </c>
      <c r="R24" s="655" t="str">
        <f t="shared" si="3"/>
        <v>-</v>
      </c>
      <c r="S24" s="652"/>
      <c r="T24" s="289" t="str">
        <f ca="1">IFERROR(VLOOKUP(U24,Главная!$AG$20:$AH$22,2,FALSE),"")</f>
        <v/>
      </c>
      <c r="U24" s="226" t="str">
        <f ca="1">IFERROR(OFFSET(Главная!$AJ$4,MATCH($D24,Главная!$AG$5:$AG$17,0),0),"")</f>
        <v/>
      </c>
      <c r="V24" s="226" t="str">
        <f ca="1">IFERROR(OFFSET(Главная!$AI$4,MATCH($D24,Главная!$AG$5:$AG$17,0),0),"")</f>
        <v/>
      </c>
      <c r="W24" s="554">
        <f t="shared" si="4"/>
        <v>0</v>
      </c>
      <c r="X24" s="555">
        <f t="shared" si="5"/>
        <v>0</v>
      </c>
      <c r="Y24" s="226"/>
      <c r="Z24" s="226">
        <f t="shared" si="6"/>
        <v>-1</v>
      </c>
      <c r="AA24" s="556">
        <f t="shared" si="7"/>
        <v>0</v>
      </c>
      <c r="AB24" s="557">
        <f t="shared" si="7"/>
        <v>0</v>
      </c>
      <c r="AC24" s="557">
        <f t="shared" si="7"/>
        <v>0</v>
      </c>
      <c r="AD24" s="558">
        <f t="shared" si="7"/>
        <v>0</v>
      </c>
      <c r="AE24" s="218">
        <f t="shared" si="8"/>
        <v>-1</v>
      </c>
      <c r="AF24" s="559">
        <f t="shared" si="9"/>
        <v>0</v>
      </c>
      <c r="AG24" s="369">
        <f t="shared" si="9"/>
        <v>0</v>
      </c>
      <c r="AH24" s="369">
        <f t="shared" si="9"/>
        <v>0</v>
      </c>
      <c r="AI24" s="560">
        <f t="shared" si="9"/>
        <v>0</v>
      </c>
    </row>
    <row r="25" spans="2:35" s="112" customFormat="1" ht="15.75" customHeight="1" outlineLevel="2" thickBot="1">
      <c r="B25" s="561">
        <f t="shared" si="10"/>
        <v>0</v>
      </c>
      <c r="C25" s="561"/>
      <c r="D25" s="563"/>
      <c r="E25" s="374"/>
      <c r="F25" s="563"/>
      <c r="G25" s="563"/>
      <c r="H25" s="563"/>
      <c r="I25" s="563"/>
      <c r="J25" s="563"/>
      <c r="K25" s="563"/>
      <c r="L25" s="563"/>
      <c r="M25" s="563"/>
      <c r="N25" s="563"/>
      <c r="O25" s="608"/>
      <c r="P25" s="655" t="str">
        <f t="shared" si="1"/>
        <v>-</v>
      </c>
      <c r="Q25" s="656" t="str">
        <f t="shared" si="2"/>
        <v>-</v>
      </c>
      <c r="R25" s="655" t="str">
        <f t="shared" si="3"/>
        <v>-</v>
      </c>
      <c r="S25" s="652"/>
      <c r="T25" s="289" t="str">
        <f ca="1">IFERROR(VLOOKUP(U25,Главная!$AG$20:$AH$22,2,FALSE),"")</f>
        <v/>
      </c>
      <c r="U25" s="226" t="str">
        <f ca="1">IFERROR(OFFSET(Главная!$AJ$4,MATCH($D25,Главная!$AG$5:$AG$17,0),0),"")</f>
        <v/>
      </c>
      <c r="V25" s="226" t="str">
        <f ca="1">IFERROR(OFFSET(Главная!$AI$4,MATCH($D25,Главная!$AG$5:$AG$17,0),0),"")</f>
        <v/>
      </c>
      <c r="W25" s="554">
        <f t="shared" si="4"/>
        <v>0</v>
      </c>
      <c r="X25" s="555">
        <f t="shared" si="5"/>
        <v>0</v>
      </c>
      <c r="Y25" s="226"/>
      <c r="Z25" s="226">
        <f t="shared" si="6"/>
        <v>-1</v>
      </c>
      <c r="AA25" s="556">
        <f t="shared" si="7"/>
        <v>0</v>
      </c>
      <c r="AB25" s="557">
        <f t="shared" si="7"/>
        <v>0</v>
      </c>
      <c r="AC25" s="557">
        <f t="shared" si="7"/>
        <v>0</v>
      </c>
      <c r="AD25" s="558">
        <f t="shared" si="7"/>
        <v>0</v>
      </c>
      <c r="AE25" s="218">
        <f t="shared" si="8"/>
        <v>-1</v>
      </c>
      <c r="AF25" s="559">
        <f t="shared" si="9"/>
        <v>0</v>
      </c>
      <c r="AG25" s="369">
        <f t="shared" si="9"/>
        <v>0</v>
      </c>
      <c r="AH25" s="369">
        <f t="shared" si="9"/>
        <v>0</v>
      </c>
      <c r="AI25" s="560">
        <f t="shared" si="9"/>
        <v>0</v>
      </c>
    </row>
    <row r="26" spans="2:35" s="112" customFormat="1" ht="15.75" customHeight="1" outlineLevel="2" thickBot="1">
      <c r="B26" s="561">
        <f t="shared" si="10"/>
        <v>0</v>
      </c>
      <c r="C26" s="561"/>
      <c r="D26" s="563"/>
      <c r="E26" s="374"/>
      <c r="F26" s="563"/>
      <c r="G26" s="649"/>
      <c r="H26" s="649"/>
      <c r="I26" s="563"/>
      <c r="J26" s="563"/>
      <c r="K26" s="563"/>
      <c r="L26" s="649"/>
      <c r="M26" s="649"/>
      <c r="N26" s="649"/>
      <c r="O26" s="608"/>
      <c r="P26" s="655" t="str">
        <f t="shared" si="1"/>
        <v>-</v>
      </c>
      <c r="Q26" s="656" t="str">
        <f t="shared" si="2"/>
        <v>-</v>
      </c>
      <c r="R26" s="655" t="str">
        <f t="shared" si="3"/>
        <v>-</v>
      </c>
      <c r="S26" s="652"/>
      <c r="T26" s="289" t="str">
        <f ca="1">IFERROR(VLOOKUP(U26,Главная!$AG$20:$AH$22,2,FALSE),"")</f>
        <v/>
      </c>
      <c r="U26" s="226" t="str">
        <f ca="1">IFERROR(OFFSET(Главная!$AJ$4,MATCH($D26,Главная!$AG$5:$AG$17,0),0),"")</f>
        <v/>
      </c>
      <c r="V26" s="226" t="str">
        <f ca="1">IFERROR(OFFSET(Главная!$AI$4,MATCH($D26,Главная!$AG$5:$AG$17,0),0),"")</f>
        <v/>
      </c>
      <c r="W26" s="554">
        <f t="shared" si="4"/>
        <v>0</v>
      </c>
      <c r="X26" s="555">
        <f t="shared" si="5"/>
        <v>0</v>
      </c>
      <c r="Y26" s="226"/>
      <c r="Z26" s="226">
        <f t="shared" si="6"/>
        <v>-1</v>
      </c>
      <c r="AA26" s="556">
        <f t="shared" si="7"/>
        <v>0</v>
      </c>
      <c r="AB26" s="557">
        <f t="shared" si="7"/>
        <v>0</v>
      </c>
      <c r="AC26" s="557">
        <f t="shared" si="7"/>
        <v>0</v>
      </c>
      <c r="AD26" s="558">
        <f t="shared" si="7"/>
        <v>0</v>
      </c>
      <c r="AE26" s="218">
        <f t="shared" si="8"/>
        <v>-1</v>
      </c>
      <c r="AF26" s="559">
        <f t="shared" si="9"/>
        <v>0</v>
      </c>
      <c r="AG26" s="369">
        <f t="shared" si="9"/>
        <v>0</v>
      </c>
      <c r="AH26" s="369">
        <f t="shared" si="9"/>
        <v>0</v>
      </c>
      <c r="AI26" s="560">
        <f t="shared" si="9"/>
        <v>0</v>
      </c>
    </row>
    <row r="27" spans="2:35" s="112" customFormat="1" ht="15.75" customHeight="1" outlineLevel="2" thickBot="1">
      <c r="B27" s="561">
        <f t="shared" si="10"/>
        <v>0</v>
      </c>
      <c r="C27" s="561"/>
      <c r="D27" s="563"/>
      <c r="E27" s="374"/>
      <c r="F27" s="563"/>
      <c r="G27" s="563"/>
      <c r="H27" s="563"/>
      <c r="I27" s="563"/>
      <c r="J27" s="563"/>
      <c r="K27" s="563"/>
      <c r="L27" s="563"/>
      <c r="M27" s="563"/>
      <c r="N27" s="563"/>
      <c r="O27" s="608"/>
      <c r="P27" s="655" t="str">
        <f t="shared" si="1"/>
        <v>-</v>
      </c>
      <c r="Q27" s="656" t="str">
        <f t="shared" si="2"/>
        <v>-</v>
      </c>
      <c r="R27" s="655" t="str">
        <f t="shared" si="3"/>
        <v>-</v>
      </c>
      <c r="S27" s="652"/>
      <c r="T27" s="289" t="str">
        <f ca="1">IFERROR(VLOOKUP(U27,Главная!$AG$20:$AH$22,2,FALSE),"")</f>
        <v/>
      </c>
      <c r="U27" s="226" t="str">
        <f ca="1">IFERROR(OFFSET(Главная!$AJ$4,MATCH($D27,Главная!$AG$5:$AG$17,0),0),"")</f>
        <v/>
      </c>
      <c r="V27" s="226" t="str">
        <f ca="1">IFERROR(OFFSET(Главная!$AI$4,MATCH($D27,Главная!$AG$5:$AG$17,0),0),"")</f>
        <v/>
      </c>
      <c r="W27" s="554">
        <f t="shared" si="4"/>
        <v>0</v>
      </c>
      <c r="X27" s="555">
        <f t="shared" si="5"/>
        <v>0</v>
      </c>
      <c r="Y27" s="226"/>
      <c r="Z27" s="226">
        <f t="shared" si="6"/>
        <v>-1</v>
      </c>
      <c r="AA27" s="556">
        <f t="shared" si="7"/>
        <v>0</v>
      </c>
      <c r="AB27" s="557">
        <f t="shared" si="7"/>
        <v>0</v>
      </c>
      <c r="AC27" s="557">
        <f t="shared" si="7"/>
        <v>0</v>
      </c>
      <c r="AD27" s="558">
        <f t="shared" si="7"/>
        <v>0</v>
      </c>
      <c r="AE27" s="218">
        <f t="shared" si="8"/>
        <v>-1</v>
      </c>
      <c r="AF27" s="559">
        <f t="shared" si="9"/>
        <v>0</v>
      </c>
      <c r="AG27" s="369">
        <f t="shared" si="9"/>
        <v>0</v>
      </c>
      <c r="AH27" s="369">
        <f t="shared" si="9"/>
        <v>0</v>
      </c>
      <c r="AI27" s="560">
        <f t="shared" si="9"/>
        <v>0</v>
      </c>
    </row>
    <row r="28" spans="2:35" s="112" customFormat="1" ht="15.75" customHeight="1" outlineLevel="2" thickBot="1">
      <c r="B28" s="561">
        <f t="shared" si="10"/>
        <v>0</v>
      </c>
      <c r="C28" s="561"/>
      <c r="D28" s="563"/>
      <c r="E28" s="374"/>
      <c r="F28" s="563"/>
      <c r="G28" s="563"/>
      <c r="H28" s="563"/>
      <c r="I28" s="563"/>
      <c r="J28" s="563"/>
      <c r="K28" s="563"/>
      <c r="L28" s="563"/>
      <c r="M28" s="563"/>
      <c r="N28" s="563"/>
      <c r="O28" s="608"/>
      <c r="P28" s="655" t="str">
        <f t="shared" si="1"/>
        <v>-</v>
      </c>
      <c r="Q28" s="656" t="str">
        <f t="shared" si="2"/>
        <v>-</v>
      </c>
      <c r="R28" s="655" t="str">
        <f t="shared" si="3"/>
        <v>-</v>
      </c>
      <c r="S28" s="652"/>
      <c r="T28" s="289" t="str">
        <f ca="1">IFERROR(VLOOKUP(U28,Главная!$AG$20:$AH$22,2,FALSE),"")</f>
        <v/>
      </c>
      <c r="U28" s="226" t="str">
        <f ca="1">IFERROR(OFFSET(Главная!$AJ$4,MATCH($D28,Главная!$AG$5:$AG$17,0),0),"")</f>
        <v/>
      </c>
      <c r="V28" s="226" t="str">
        <f ca="1">IFERROR(OFFSET(Главная!$AI$4,MATCH($D28,Главная!$AG$5:$AG$17,0),0),"")</f>
        <v/>
      </c>
      <c r="W28" s="554">
        <f t="shared" si="4"/>
        <v>0</v>
      </c>
      <c r="X28" s="555">
        <f t="shared" si="5"/>
        <v>0</v>
      </c>
      <c r="Y28" s="226"/>
      <c r="Z28" s="226">
        <f t="shared" si="6"/>
        <v>-1</v>
      </c>
      <c r="AA28" s="556">
        <f t="shared" si="7"/>
        <v>0</v>
      </c>
      <c r="AB28" s="557">
        <f t="shared" si="7"/>
        <v>0</v>
      </c>
      <c r="AC28" s="557">
        <f t="shared" si="7"/>
        <v>0</v>
      </c>
      <c r="AD28" s="558">
        <f t="shared" si="7"/>
        <v>0</v>
      </c>
      <c r="AE28" s="218">
        <f t="shared" si="8"/>
        <v>-1</v>
      </c>
      <c r="AF28" s="559">
        <f t="shared" si="9"/>
        <v>0</v>
      </c>
      <c r="AG28" s="369">
        <f t="shared" si="9"/>
        <v>0</v>
      </c>
      <c r="AH28" s="369">
        <f t="shared" si="9"/>
        <v>0</v>
      </c>
      <c r="AI28" s="560">
        <f t="shared" si="9"/>
        <v>0</v>
      </c>
    </row>
    <row r="29" spans="2:35" s="112" customFormat="1" ht="15.75" customHeight="1" outlineLevel="2" thickBot="1">
      <c r="B29" s="561">
        <f t="shared" si="10"/>
        <v>0</v>
      </c>
      <c r="C29" s="561"/>
      <c r="D29" s="563"/>
      <c r="E29" s="374"/>
      <c r="F29" s="563"/>
      <c r="G29" s="563"/>
      <c r="H29" s="563"/>
      <c r="I29" s="563"/>
      <c r="J29" s="563"/>
      <c r="K29" s="563"/>
      <c r="L29" s="563"/>
      <c r="M29" s="563"/>
      <c r="N29" s="563"/>
      <c r="O29" s="608"/>
      <c r="P29" s="655" t="str">
        <f t="shared" si="1"/>
        <v>-</v>
      </c>
      <c r="Q29" s="656" t="str">
        <f t="shared" si="2"/>
        <v>-</v>
      </c>
      <c r="R29" s="655" t="str">
        <f t="shared" si="3"/>
        <v>-</v>
      </c>
      <c r="S29" s="652"/>
      <c r="T29" s="289" t="str">
        <f ca="1">IFERROR(VLOOKUP(U29,Главная!$AG$20:$AH$22,2,FALSE),"")</f>
        <v/>
      </c>
      <c r="U29" s="226" t="str">
        <f ca="1">IFERROR(OFFSET(Главная!$AJ$4,MATCH($D29,Главная!$AG$5:$AG$17,0),0),"")</f>
        <v/>
      </c>
      <c r="V29" s="226" t="str">
        <f ca="1">IFERROR(OFFSET(Главная!$AI$4,MATCH($D29,Главная!$AG$5:$AG$17,0),0),"")</f>
        <v/>
      </c>
      <c r="W29" s="554">
        <f t="shared" si="4"/>
        <v>0</v>
      </c>
      <c r="X29" s="555">
        <f t="shared" si="5"/>
        <v>0</v>
      </c>
      <c r="Y29" s="226"/>
      <c r="Z29" s="226">
        <f t="shared" si="6"/>
        <v>-1</v>
      </c>
      <c r="AA29" s="556">
        <f t="shared" si="7"/>
        <v>0</v>
      </c>
      <c r="AB29" s="557">
        <f t="shared" si="7"/>
        <v>0</v>
      </c>
      <c r="AC29" s="557">
        <f t="shared" si="7"/>
        <v>0</v>
      </c>
      <c r="AD29" s="558">
        <f t="shared" si="7"/>
        <v>0</v>
      </c>
      <c r="AE29" s="218">
        <f t="shared" si="8"/>
        <v>-1</v>
      </c>
      <c r="AF29" s="559">
        <f t="shared" si="9"/>
        <v>0</v>
      </c>
      <c r="AG29" s="369">
        <f t="shared" si="9"/>
        <v>0</v>
      </c>
      <c r="AH29" s="369">
        <f t="shared" si="9"/>
        <v>0</v>
      </c>
      <c r="AI29" s="560">
        <f t="shared" si="9"/>
        <v>0</v>
      </c>
    </row>
    <row r="30" spans="2:35" s="112" customFormat="1" ht="15.75" customHeight="1" outlineLevel="2" thickBot="1">
      <c r="B30" s="561">
        <f t="shared" si="10"/>
        <v>0</v>
      </c>
      <c r="C30" s="561"/>
      <c r="D30" s="563"/>
      <c r="E30" s="374"/>
      <c r="F30" s="563"/>
      <c r="G30" s="563"/>
      <c r="H30" s="563"/>
      <c r="I30" s="563"/>
      <c r="J30" s="563"/>
      <c r="K30" s="563"/>
      <c r="L30" s="563"/>
      <c r="M30" s="563"/>
      <c r="N30" s="563"/>
      <c r="O30" s="608"/>
      <c r="P30" s="655" t="str">
        <f t="shared" si="1"/>
        <v>-</v>
      </c>
      <c r="Q30" s="656" t="str">
        <f t="shared" si="2"/>
        <v>-</v>
      </c>
      <c r="R30" s="655" t="str">
        <f t="shared" si="3"/>
        <v>-</v>
      </c>
      <c r="S30" s="652"/>
      <c r="T30" s="289" t="str">
        <f ca="1">IFERROR(VLOOKUP(U30,Главная!$AG$20:$AH$22,2,FALSE),"")</f>
        <v/>
      </c>
      <c r="U30" s="226" t="str">
        <f ca="1">IFERROR(OFFSET(Главная!$AJ$4,MATCH($D30,Главная!$AG$5:$AG$17,0),0),"")</f>
        <v/>
      </c>
      <c r="V30" s="226" t="str">
        <f ca="1">IFERROR(OFFSET(Главная!$AI$4,MATCH($D30,Главная!$AG$5:$AG$17,0),0),"")</f>
        <v/>
      </c>
      <c r="W30" s="554">
        <f t="shared" si="4"/>
        <v>0</v>
      </c>
      <c r="X30" s="555">
        <f t="shared" si="5"/>
        <v>0</v>
      </c>
      <c r="Y30" s="226"/>
      <c r="Z30" s="226">
        <f t="shared" si="6"/>
        <v>-1</v>
      </c>
      <c r="AA30" s="556">
        <f t="shared" si="7"/>
        <v>0</v>
      </c>
      <c r="AB30" s="557">
        <f t="shared" si="7"/>
        <v>0</v>
      </c>
      <c r="AC30" s="557">
        <f t="shared" si="7"/>
        <v>0</v>
      </c>
      <c r="AD30" s="558">
        <f t="shared" si="7"/>
        <v>0</v>
      </c>
      <c r="AE30" s="218">
        <f t="shared" si="8"/>
        <v>-1</v>
      </c>
      <c r="AF30" s="559">
        <f t="shared" si="9"/>
        <v>0</v>
      </c>
      <c r="AG30" s="369">
        <f t="shared" si="9"/>
        <v>0</v>
      </c>
      <c r="AH30" s="369">
        <f t="shared" si="9"/>
        <v>0</v>
      </c>
      <c r="AI30" s="560">
        <f t="shared" si="9"/>
        <v>0</v>
      </c>
    </row>
    <row r="31" spans="2:35" s="112" customFormat="1" ht="15.75" customHeight="1" outlineLevel="2" thickBot="1">
      <c r="B31" s="561">
        <f t="shared" si="10"/>
        <v>0</v>
      </c>
      <c r="C31" s="561"/>
      <c r="D31" s="563"/>
      <c r="E31" s="374"/>
      <c r="F31" s="563"/>
      <c r="G31" s="563"/>
      <c r="H31" s="563"/>
      <c r="I31" s="563"/>
      <c r="J31" s="563"/>
      <c r="K31" s="563"/>
      <c r="L31" s="563"/>
      <c r="M31" s="563"/>
      <c r="N31" s="563"/>
      <c r="O31" s="608"/>
      <c r="P31" s="655" t="str">
        <f t="shared" si="1"/>
        <v>-</v>
      </c>
      <c r="Q31" s="656" t="str">
        <f t="shared" si="2"/>
        <v>-</v>
      </c>
      <c r="R31" s="655" t="str">
        <f t="shared" si="3"/>
        <v>-</v>
      </c>
      <c r="S31" s="652"/>
      <c r="T31" s="289" t="str">
        <f ca="1">IFERROR(VLOOKUP(U31,Главная!$AG$20:$AH$22,2,FALSE),"")</f>
        <v/>
      </c>
      <c r="U31" s="226" t="str">
        <f ca="1">IFERROR(OFFSET(Главная!$AJ$4,MATCH($D31,Главная!$AG$5:$AG$17,0),0),"")</f>
        <v/>
      </c>
      <c r="V31" s="226" t="str">
        <f ca="1">IFERROR(OFFSET(Главная!$AI$4,MATCH($D31,Главная!$AG$5:$AG$17,0),0),"")</f>
        <v/>
      </c>
      <c r="W31" s="554">
        <f t="shared" si="4"/>
        <v>0</v>
      </c>
      <c r="X31" s="555">
        <f t="shared" si="5"/>
        <v>0</v>
      </c>
      <c r="Y31" s="226"/>
      <c r="Z31" s="226">
        <f t="shared" si="6"/>
        <v>-1</v>
      </c>
      <c r="AA31" s="556">
        <f t="shared" si="7"/>
        <v>0</v>
      </c>
      <c r="AB31" s="557">
        <f t="shared" si="7"/>
        <v>0</v>
      </c>
      <c r="AC31" s="557">
        <f t="shared" si="7"/>
        <v>0</v>
      </c>
      <c r="AD31" s="558">
        <f t="shared" si="7"/>
        <v>0</v>
      </c>
      <c r="AE31" s="218">
        <f t="shared" si="8"/>
        <v>-1</v>
      </c>
      <c r="AF31" s="559">
        <f t="shared" si="9"/>
        <v>0</v>
      </c>
      <c r="AG31" s="369">
        <f t="shared" si="9"/>
        <v>0</v>
      </c>
      <c r="AH31" s="369">
        <f t="shared" si="9"/>
        <v>0</v>
      </c>
      <c r="AI31" s="560">
        <f t="shared" si="9"/>
        <v>0</v>
      </c>
    </row>
    <row r="32" spans="2:35" s="112" customFormat="1" ht="15.75" customHeight="1" outlineLevel="2" thickBot="1">
      <c r="B32" s="561">
        <f t="shared" si="10"/>
        <v>0</v>
      </c>
      <c r="C32" s="561"/>
      <c r="D32" s="563"/>
      <c r="E32" s="374"/>
      <c r="F32" s="563"/>
      <c r="G32" s="563"/>
      <c r="H32" s="563"/>
      <c r="I32" s="563"/>
      <c r="J32" s="563"/>
      <c r="K32" s="563"/>
      <c r="L32" s="563"/>
      <c r="M32" s="563"/>
      <c r="N32" s="563"/>
      <c r="O32" s="608"/>
      <c r="P32" s="655" t="str">
        <f t="shared" si="1"/>
        <v>-</v>
      </c>
      <c r="Q32" s="656" t="str">
        <f t="shared" si="2"/>
        <v>-</v>
      </c>
      <c r="R32" s="655" t="str">
        <f t="shared" si="3"/>
        <v>-</v>
      </c>
      <c r="S32" s="652"/>
      <c r="T32" s="289" t="str">
        <f ca="1">IFERROR(VLOOKUP(U32,Главная!$AG$20:$AH$22,2,FALSE),"")</f>
        <v/>
      </c>
      <c r="U32" s="226" t="str">
        <f ca="1">IFERROR(OFFSET(Главная!$AJ$4,MATCH($D32,Главная!$AG$5:$AG$17,0),0),"")</f>
        <v/>
      </c>
      <c r="V32" s="226" t="str">
        <f ca="1">IFERROR(OFFSET(Главная!$AI$4,MATCH($D32,Главная!$AG$5:$AG$17,0),0),"")</f>
        <v/>
      </c>
      <c r="W32" s="554">
        <f t="shared" si="4"/>
        <v>0</v>
      </c>
      <c r="X32" s="555">
        <f t="shared" si="5"/>
        <v>0</v>
      </c>
      <c r="Y32" s="226"/>
      <c r="Z32" s="226">
        <f t="shared" si="6"/>
        <v>-1</v>
      </c>
      <c r="AA32" s="556">
        <f t="shared" si="7"/>
        <v>0</v>
      </c>
      <c r="AB32" s="557">
        <f t="shared" si="7"/>
        <v>0</v>
      </c>
      <c r="AC32" s="557">
        <f t="shared" si="7"/>
        <v>0</v>
      </c>
      <c r="AD32" s="558">
        <f t="shared" si="7"/>
        <v>0</v>
      </c>
      <c r="AE32" s="218">
        <f t="shared" si="8"/>
        <v>-1</v>
      </c>
      <c r="AF32" s="559">
        <f t="shared" si="9"/>
        <v>0</v>
      </c>
      <c r="AG32" s="369">
        <f t="shared" si="9"/>
        <v>0</v>
      </c>
      <c r="AH32" s="369">
        <f t="shared" si="9"/>
        <v>0</v>
      </c>
      <c r="AI32" s="560">
        <f t="shared" si="9"/>
        <v>0</v>
      </c>
    </row>
    <row r="33" spans="2:35" ht="15.75" customHeight="1" outlineLevel="2" thickBot="1">
      <c r="B33" s="371">
        <f t="shared" si="10"/>
        <v>0</v>
      </c>
      <c r="C33" s="371"/>
      <c r="D33" s="563"/>
      <c r="E33" s="374"/>
      <c r="F33" s="563"/>
      <c r="G33" s="563"/>
      <c r="H33" s="563"/>
      <c r="I33" s="563"/>
      <c r="J33" s="563"/>
      <c r="K33" s="563"/>
      <c r="L33" s="563"/>
      <c r="M33" s="563"/>
      <c r="N33" s="563"/>
      <c r="O33" s="650"/>
      <c r="P33" s="655" t="str">
        <f t="shared" si="1"/>
        <v>-</v>
      </c>
      <c r="Q33" s="656" t="str">
        <f t="shared" si="2"/>
        <v>-</v>
      </c>
      <c r="R33" s="655" t="str">
        <f t="shared" si="3"/>
        <v>-</v>
      </c>
      <c r="S33" s="425"/>
      <c r="T33" s="289" t="str">
        <f ca="1">IFERROR(VLOOKUP(U33,Главная!$AG$20:$AH$22,2,FALSE),"")</f>
        <v/>
      </c>
      <c r="U33" s="226" t="str">
        <f ca="1">IFERROR(OFFSET(Главная!$AJ$4,MATCH($D33,Главная!$AG$5:$AG$17,0),0),"")</f>
        <v/>
      </c>
      <c r="V33" s="226" t="str">
        <f ca="1">IFERROR(OFFSET(Главная!$AI$4,MATCH($D33,Главная!$AG$5:$AG$17,0),0),"")</f>
        <v/>
      </c>
      <c r="W33" s="213">
        <f t="shared" si="4"/>
        <v>0</v>
      </c>
      <c r="X33" s="214">
        <f t="shared" si="5"/>
        <v>0</v>
      </c>
      <c r="Y33" s="227"/>
      <c r="Z33" s="227">
        <f t="shared" si="6"/>
        <v>-1</v>
      </c>
      <c r="AA33" s="215">
        <f t="shared" si="7"/>
        <v>0</v>
      </c>
      <c r="AB33" s="216">
        <f t="shared" si="7"/>
        <v>0</v>
      </c>
      <c r="AC33" s="216">
        <f t="shared" si="7"/>
        <v>0</v>
      </c>
      <c r="AD33" s="217">
        <f t="shared" si="7"/>
        <v>0</v>
      </c>
      <c r="AE33" s="218">
        <f t="shared" si="8"/>
        <v>-1</v>
      </c>
      <c r="AF33" s="219">
        <f t="shared" si="9"/>
        <v>0</v>
      </c>
      <c r="AG33" s="220">
        <f t="shared" si="9"/>
        <v>0</v>
      </c>
      <c r="AH33" s="220">
        <f t="shared" si="9"/>
        <v>0</v>
      </c>
      <c r="AI33" s="221">
        <f t="shared" si="9"/>
        <v>0</v>
      </c>
    </row>
    <row r="34" spans="2:35" ht="15.75" customHeight="1" outlineLevel="2" thickBot="1">
      <c r="B34" s="371">
        <f t="shared" si="10"/>
        <v>0</v>
      </c>
      <c r="C34" s="371"/>
      <c r="D34" s="563"/>
      <c r="E34" s="374"/>
      <c r="F34" s="563"/>
      <c r="G34" s="649"/>
      <c r="H34" s="649"/>
      <c r="I34" s="649"/>
      <c r="J34" s="649"/>
      <c r="K34" s="649"/>
      <c r="L34" s="649"/>
      <c r="M34" s="649"/>
      <c r="N34" s="649"/>
      <c r="O34" s="572"/>
      <c r="P34" s="655" t="str">
        <f t="shared" si="1"/>
        <v>-</v>
      </c>
      <c r="Q34" s="656" t="str">
        <f t="shared" si="2"/>
        <v>-</v>
      </c>
      <c r="R34" s="655" t="str">
        <f t="shared" si="3"/>
        <v>-</v>
      </c>
      <c r="S34" s="425"/>
      <c r="T34" s="289" t="str">
        <f ca="1">IFERROR(VLOOKUP(U34,Главная!$AG$20:$AH$22,2,FALSE),"")</f>
        <v/>
      </c>
      <c r="U34" s="226" t="str">
        <f ca="1">IFERROR(OFFSET(Главная!$AJ$4,MATCH($D34,Главная!$AG$5:$AG$17,0),0),"")</f>
        <v/>
      </c>
      <c r="V34" s="226" t="str">
        <f ca="1">IFERROR(OFFSET(Главная!$AI$4,MATCH($D34,Главная!$AG$5:$AG$17,0),0),"")</f>
        <v/>
      </c>
      <c r="W34" s="213">
        <f t="shared" si="4"/>
        <v>0</v>
      </c>
      <c r="X34" s="214">
        <f t="shared" si="5"/>
        <v>0</v>
      </c>
      <c r="Y34" s="227"/>
      <c r="Z34" s="227">
        <f t="shared" si="6"/>
        <v>-1</v>
      </c>
      <c r="AA34" s="215">
        <f t="shared" si="7"/>
        <v>0</v>
      </c>
      <c r="AB34" s="216">
        <f t="shared" si="7"/>
        <v>0</v>
      </c>
      <c r="AC34" s="216">
        <f t="shared" si="7"/>
        <v>0</v>
      </c>
      <c r="AD34" s="217">
        <f t="shared" si="7"/>
        <v>0</v>
      </c>
      <c r="AE34" s="218">
        <f t="shared" si="8"/>
        <v>-1</v>
      </c>
      <c r="AF34" s="219">
        <f t="shared" si="9"/>
        <v>0</v>
      </c>
      <c r="AG34" s="220">
        <f t="shared" si="9"/>
        <v>0</v>
      </c>
      <c r="AH34" s="220">
        <f t="shared" si="9"/>
        <v>0</v>
      </c>
      <c r="AI34" s="221">
        <f t="shared" si="9"/>
        <v>0</v>
      </c>
    </row>
    <row r="35" spans="2:35" ht="15.75" customHeight="1" outlineLevel="2" thickBot="1">
      <c r="B35" s="371">
        <f t="shared" si="10"/>
        <v>0</v>
      </c>
      <c r="C35" s="371"/>
      <c r="D35" s="563"/>
      <c r="E35" s="374"/>
      <c r="F35" s="563"/>
      <c r="G35" s="563"/>
      <c r="H35" s="563"/>
      <c r="I35" s="563"/>
      <c r="J35" s="563"/>
      <c r="K35" s="563"/>
      <c r="L35" s="563"/>
      <c r="M35" s="563"/>
      <c r="N35" s="563"/>
      <c r="O35" s="650"/>
      <c r="P35" s="655" t="str">
        <f t="shared" si="1"/>
        <v>-</v>
      </c>
      <c r="Q35" s="656" t="str">
        <f t="shared" si="2"/>
        <v>-</v>
      </c>
      <c r="R35" s="655" t="str">
        <f t="shared" si="3"/>
        <v>-</v>
      </c>
      <c r="S35" s="425"/>
      <c r="T35" s="289" t="str">
        <f ca="1">IFERROR(VLOOKUP(U35,Главная!$AG$20:$AH$22,2,FALSE),"")</f>
        <v/>
      </c>
      <c r="U35" s="226" t="str">
        <f ca="1">IFERROR(OFFSET(Главная!$AJ$4,MATCH($D35,Главная!$AG$5:$AG$17,0),0),"")</f>
        <v/>
      </c>
      <c r="V35" s="226" t="str">
        <f ca="1">IFERROR(OFFSET(Главная!$AI$4,MATCH($D35,Главная!$AG$5:$AG$17,0),0),"")</f>
        <v/>
      </c>
      <c r="W35" s="213">
        <f t="shared" si="4"/>
        <v>0</v>
      </c>
      <c r="X35" s="214">
        <f t="shared" si="5"/>
        <v>0</v>
      </c>
      <c r="Y35" s="227"/>
      <c r="Z35" s="227">
        <f t="shared" si="6"/>
        <v>-1</v>
      </c>
      <c r="AA35" s="215">
        <f t="shared" si="7"/>
        <v>0</v>
      </c>
      <c r="AB35" s="216">
        <f t="shared" si="7"/>
        <v>0</v>
      </c>
      <c r="AC35" s="216">
        <f t="shared" si="7"/>
        <v>0</v>
      </c>
      <c r="AD35" s="217">
        <f t="shared" si="7"/>
        <v>0</v>
      </c>
      <c r="AE35" s="218">
        <f t="shared" si="8"/>
        <v>-1</v>
      </c>
      <c r="AF35" s="219">
        <f t="shared" si="9"/>
        <v>0</v>
      </c>
      <c r="AG35" s="220">
        <f t="shared" si="9"/>
        <v>0</v>
      </c>
      <c r="AH35" s="220">
        <f t="shared" si="9"/>
        <v>0</v>
      </c>
      <c r="AI35" s="221">
        <f t="shared" si="9"/>
        <v>0</v>
      </c>
    </row>
    <row r="36" spans="2:35" ht="15.75" customHeight="1" outlineLevel="2" thickBot="1">
      <c r="B36" s="371">
        <f t="shared" si="10"/>
        <v>0</v>
      </c>
      <c r="C36" s="371"/>
      <c r="D36" s="563"/>
      <c r="E36" s="374"/>
      <c r="F36" s="563"/>
      <c r="G36" s="563"/>
      <c r="H36" s="563"/>
      <c r="I36" s="563"/>
      <c r="J36" s="563"/>
      <c r="K36" s="563"/>
      <c r="L36" s="563"/>
      <c r="M36" s="563"/>
      <c r="N36" s="563"/>
      <c r="O36" s="650"/>
      <c r="P36" s="655" t="str">
        <f t="shared" si="1"/>
        <v>-</v>
      </c>
      <c r="Q36" s="656" t="str">
        <f t="shared" si="2"/>
        <v>-</v>
      </c>
      <c r="R36" s="655" t="str">
        <f t="shared" si="3"/>
        <v>-</v>
      </c>
      <c r="S36" s="425"/>
      <c r="T36" s="289" t="str">
        <f ca="1">IFERROR(VLOOKUP(U36,Главная!$AG$20:$AH$22,2,FALSE),"")</f>
        <v/>
      </c>
      <c r="U36" s="226" t="str">
        <f ca="1">IFERROR(OFFSET(Главная!$AJ$4,MATCH($D36,Главная!$AG$5:$AG$17,0),0),"")</f>
        <v/>
      </c>
      <c r="V36" s="226" t="str">
        <f ca="1">IFERROR(OFFSET(Главная!$AI$4,MATCH($D36,Главная!$AG$5:$AG$17,0),0),"")</f>
        <v/>
      </c>
      <c r="W36" s="213">
        <f t="shared" si="4"/>
        <v>0</v>
      </c>
      <c r="X36" s="214">
        <f t="shared" si="5"/>
        <v>0</v>
      </c>
      <c r="Y36" s="227"/>
      <c r="Z36" s="227">
        <f t="shared" si="6"/>
        <v>-1</v>
      </c>
      <c r="AA36" s="215">
        <f t="shared" si="7"/>
        <v>0</v>
      </c>
      <c r="AB36" s="216">
        <f t="shared" si="7"/>
        <v>0</v>
      </c>
      <c r="AC36" s="216">
        <f t="shared" si="7"/>
        <v>0</v>
      </c>
      <c r="AD36" s="217">
        <f t="shared" si="7"/>
        <v>0</v>
      </c>
      <c r="AE36" s="218">
        <f t="shared" si="8"/>
        <v>-1</v>
      </c>
      <c r="AF36" s="219">
        <f t="shared" si="9"/>
        <v>0</v>
      </c>
      <c r="AG36" s="220">
        <f t="shared" si="9"/>
        <v>0</v>
      </c>
      <c r="AH36" s="220">
        <f t="shared" si="9"/>
        <v>0</v>
      </c>
      <c r="AI36" s="221">
        <f t="shared" si="9"/>
        <v>0</v>
      </c>
    </row>
    <row r="37" spans="2:35" ht="15.75" customHeight="1" outlineLevel="2" thickBot="1">
      <c r="B37" s="371">
        <f t="shared" si="10"/>
        <v>0</v>
      </c>
      <c r="C37" s="364"/>
      <c r="D37" s="563"/>
      <c r="E37" s="366"/>
      <c r="F37" s="595"/>
      <c r="G37" s="563"/>
      <c r="H37" s="563"/>
      <c r="I37" s="563"/>
      <c r="J37" s="563"/>
      <c r="K37" s="563"/>
      <c r="L37" s="563"/>
      <c r="M37" s="563"/>
      <c r="N37" s="563"/>
      <c r="O37" s="650"/>
      <c r="P37" s="655" t="str">
        <f t="shared" si="1"/>
        <v>-</v>
      </c>
      <c r="Q37" s="656" t="str">
        <f t="shared" si="2"/>
        <v>-</v>
      </c>
      <c r="R37" s="655" t="str">
        <f t="shared" si="3"/>
        <v>-</v>
      </c>
      <c r="S37" s="425"/>
      <c r="T37" s="289" t="str">
        <f ca="1">IFERROR(VLOOKUP(U37,Главная!$AG$20:$AH$22,2,FALSE),"")</f>
        <v/>
      </c>
      <c r="U37" s="226" t="str">
        <f ca="1">IFERROR(OFFSET(Главная!$AJ$4,MATCH($D37,Главная!$AG$5:$AG$17,0),0),"")</f>
        <v/>
      </c>
      <c r="V37" s="226" t="str">
        <f ca="1">IFERROR(OFFSET(Главная!$AI$4,MATCH($D37,Главная!$AG$5:$AG$17,0),0),"")</f>
        <v/>
      </c>
      <c r="W37" s="213">
        <f t="shared" si="4"/>
        <v>0</v>
      </c>
      <c r="X37" s="214">
        <f t="shared" si="5"/>
        <v>0</v>
      </c>
      <c r="Y37" s="227"/>
      <c r="Z37" s="227">
        <f t="shared" si="6"/>
        <v>-1</v>
      </c>
      <c r="AA37" s="215">
        <f t="shared" si="7"/>
        <v>0</v>
      </c>
      <c r="AB37" s="216">
        <f t="shared" si="7"/>
        <v>0</v>
      </c>
      <c r="AC37" s="216">
        <f t="shared" si="7"/>
        <v>0</v>
      </c>
      <c r="AD37" s="217">
        <f t="shared" si="7"/>
        <v>0</v>
      </c>
      <c r="AE37" s="218">
        <f t="shared" si="8"/>
        <v>-1</v>
      </c>
      <c r="AF37" s="219">
        <f t="shared" si="9"/>
        <v>0</v>
      </c>
      <c r="AG37" s="220">
        <f t="shared" si="9"/>
        <v>0</v>
      </c>
      <c r="AH37" s="220">
        <f t="shared" si="9"/>
        <v>0</v>
      </c>
      <c r="AI37" s="221">
        <f t="shared" si="9"/>
        <v>0</v>
      </c>
    </row>
    <row r="38" spans="2:35" ht="15.75" customHeight="1" outlineLevel="2" thickBot="1">
      <c r="B38" s="371">
        <f t="shared" si="10"/>
        <v>0</v>
      </c>
      <c r="C38" s="371"/>
      <c r="D38" s="563"/>
      <c r="E38" s="374"/>
      <c r="F38" s="563"/>
      <c r="G38" s="563"/>
      <c r="H38" s="563"/>
      <c r="I38" s="563"/>
      <c r="J38" s="563"/>
      <c r="K38" s="563"/>
      <c r="L38" s="563"/>
      <c r="M38" s="563"/>
      <c r="N38" s="563"/>
      <c r="O38" s="650"/>
      <c r="P38" s="655" t="str">
        <f t="shared" ref="P38:P69" si="11">IF(Z38&gt;0,IF(AND(AA38&gt;=50,AC38=0,AD38=0),5,IF(AND(SUM(AA38:AB38)&gt;=50,AD38=0),4,IF(AD38&lt;30,3,2))),"-")</f>
        <v>-</v>
      </c>
      <c r="Q38" s="656" t="str">
        <f t="shared" si="2"/>
        <v>-</v>
      </c>
      <c r="R38" s="655" t="str">
        <f t="shared" ref="R38:R69" si="12">IF(AE38&gt;0,IF(AI38&gt;0,2,IF(AH38&gt;0,3,IF(AG38&gt;0,4,5))),"-")</f>
        <v>-</v>
      </c>
      <c r="S38" s="425"/>
      <c r="T38" s="289" t="str">
        <f ca="1">IFERROR(VLOOKUP(U38,Главная!$AG$20:$AH$22,2,FALSE),"")</f>
        <v/>
      </c>
      <c r="U38" s="226" t="str">
        <f ca="1">IFERROR(OFFSET(Главная!$AJ$4,MATCH($D38,Главная!$AG$5:$AG$17,0),0),"")</f>
        <v/>
      </c>
      <c r="V38" s="226" t="str">
        <f ca="1">IFERROR(OFFSET(Главная!$AI$4,MATCH($D38,Главная!$AG$5:$AG$17,0),0),"")</f>
        <v/>
      </c>
      <c r="W38" s="213">
        <f t="shared" si="4"/>
        <v>0</v>
      </c>
      <c r="X38" s="214">
        <f t="shared" ref="X38:X69" si="13">IF(AND(W38=0,E38&lt;&gt;""),1,0)</f>
        <v>0</v>
      </c>
      <c r="Y38" s="227"/>
      <c r="Z38" s="227">
        <f t="shared" ref="Z38:Z69" si="14">IF(COUNTIF($F38:$O38,"&gt;0")=0,-1,COUNTIF($F38:$O38,"&gt;0"))</f>
        <v>-1</v>
      </c>
      <c r="AA38" s="215">
        <f t="shared" si="7"/>
        <v>0</v>
      </c>
      <c r="AB38" s="216">
        <f t="shared" si="7"/>
        <v>0</v>
      </c>
      <c r="AC38" s="216">
        <f t="shared" si="7"/>
        <v>0</v>
      </c>
      <c r="AD38" s="217">
        <f t="shared" si="7"/>
        <v>0</v>
      </c>
      <c r="AE38" s="218">
        <f t="shared" ref="AE38:AE69" si="15">IF(COUNTIF($F38:$K38,"&gt;0")=0,-1,COUNTIF($F38:$K38,"&gt;0"))</f>
        <v>-1</v>
      </c>
      <c r="AF38" s="219">
        <f t="shared" si="9"/>
        <v>0</v>
      </c>
      <c r="AG38" s="220">
        <f t="shared" si="9"/>
        <v>0</v>
      </c>
      <c r="AH38" s="220">
        <f t="shared" si="9"/>
        <v>0</v>
      </c>
      <c r="AI38" s="221">
        <f t="shared" si="9"/>
        <v>0</v>
      </c>
    </row>
    <row r="39" spans="2:35" ht="15.75" customHeight="1" outlineLevel="2" thickBot="1">
      <c r="B39" s="371">
        <f t="shared" si="10"/>
        <v>0</v>
      </c>
      <c r="C39" s="371"/>
      <c r="D39" s="563"/>
      <c r="E39" s="374"/>
      <c r="F39" s="563"/>
      <c r="G39" s="563"/>
      <c r="H39" s="563"/>
      <c r="I39" s="563"/>
      <c r="J39" s="563"/>
      <c r="K39" s="563"/>
      <c r="L39" s="563"/>
      <c r="M39" s="563"/>
      <c r="N39" s="563"/>
      <c r="O39" s="650"/>
      <c r="P39" s="655" t="str">
        <f t="shared" si="11"/>
        <v>-</v>
      </c>
      <c r="Q39" s="656" t="str">
        <f t="shared" si="2"/>
        <v>-</v>
      </c>
      <c r="R39" s="655" t="str">
        <f t="shared" si="12"/>
        <v>-</v>
      </c>
      <c r="S39" s="425"/>
      <c r="T39" s="289" t="str">
        <f ca="1">IFERROR(VLOOKUP(U39,Главная!$AG$20:$AH$22,2,FALSE),"")</f>
        <v/>
      </c>
      <c r="U39" s="226" t="str">
        <f ca="1">IFERROR(OFFSET(Главная!$AJ$4,MATCH($D39,Главная!$AG$5:$AG$17,0),0),"")</f>
        <v/>
      </c>
      <c r="V39" s="226" t="str">
        <f ca="1">IFERROR(OFFSET(Главная!$AI$4,MATCH($D39,Главная!$AG$5:$AG$17,0),0),"")</f>
        <v/>
      </c>
      <c r="W39" s="213">
        <f t="shared" si="4"/>
        <v>0</v>
      </c>
      <c r="X39" s="214">
        <f t="shared" si="13"/>
        <v>0</v>
      </c>
      <c r="Y39" s="227"/>
      <c r="Z39" s="227">
        <f t="shared" si="14"/>
        <v>-1</v>
      </c>
      <c r="AA39" s="215">
        <f t="shared" si="7"/>
        <v>0</v>
      </c>
      <c r="AB39" s="216">
        <f t="shared" si="7"/>
        <v>0</v>
      </c>
      <c r="AC39" s="216">
        <f t="shared" si="7"/>
        <v>0</v>
      </c>
      <c r="AD39" s="217">
        <f t="shared" si="7"/>
        <v>0</v>
      </c>
      <c r="AE39" s="218">
        <f t="shared" si="15"/>
        <v>-1</v>
      </c>
      <c r="AF39" s="219">
        <f t="shared" si="9"/>
        <v>0</v>
      </c>
      <c r="AG39" s="220">
        <f t="shared" si="9"/>
        <v>0</v>
      </c>
      <c r="AH39" s="220">
        <f t="shared" si="9"/>
        <v>0</v>
      </c>
      <c r="AI39" s="221">
        <f t="shared" si="9"/>
        <v>0</v>
      </c>
    </row>
    <row r="40" spans="2:35" ht="15.75" customHeight="1" outlineLevel="2" thickBot="1">
      <c r="B40" s="371">
        <f t="shared" si="10"/>
        <v>0</v>
      </c>
      <c r="C40" s="371"/>
      <c r="D40" s="563"/>
      <c r="E40" s="374"/>
      <c r="F40" s="563"/>
      <c r="G40" s="563"/>
      <c r="H40" s="563"/>
      <c r="I40" s="563"/>
      <c r="J40" s="563"/>
      <c r="K40" s="563"/>
      <c r="L40" s="563"/>
      <c r="M40" s="563"/>
      <c r="N40" s="563"/>
      <c r="O40" s="650"/>
      <c r="P40" s="655" t="str">
        <f t="shared" si="11"/>
        <v>-</v>
      </c>
      <c r="Q40" s="656" t="str">
        <f t="shared" si="2"/>
        <v>-</v>
      </c>
      <c r="R40" s="655" t="str">
        <f t="shared" si="12"/>
        <v>-</v>
      </c>
      <c r="S40" s="425"/>
      <c r="T40" s="289" t="str">
        <f ca="1">IFERROR(VLOOKUP(U40,Главная!$AG$20:$AH$22,2,FALSE),"")</f>
        <v/>
      </c>
      <c r="U40" s="226" t="str">
        <f ca="1">IFERROR(OFFSET(Главная!$AJ$4,MATCH($D40,Главная!$AG$5:$AG$17,0),0),"")</f>
        <v/>
      </c>
      <c r="V40" s="226" t="str">
        <f ca="1">IFERROR(OFFSET(Главная!$AI$4,MATCH($D40,Главная!$AG$5:$AG$17,0),0),"")</f>
        <v/>
      </c>
      <c r="W40" s="213">
        <f t="shared" si="4"/>
        <v>0</v>
      </c>
      <c r="X40" s="214">
        <f t="shared" si="13"/>
        <v>0</v>
      </c>
      <c r="Y40" s="227"/>
      <c r="Z40" s="227">
        <f t="shared" si="14"/>
        <v>-1</v>
      </c>
      <c r="AA40" s="215">
        <f t="shared" si="7"/>
        <v>0</v>
      </c>
      <c r="AB40" s="216">
        <f t="shared" si="7"/>
        <v>0</v>
      </c>
      <c r="AC40" s="216">
        <f t="shared" si="7"/>
        <v>0</v>
      </c>
      <c r="AD40" s="217">
        <f t="shared" si="7"/>
        <v>0</v>
      </c>
      <c r="AE40" s="218">
        <f t="shared" si="15"/>
        <v>-1</v>
      </c>
      <c r="AF40" s="219">
        <f t="shared" si="9"/>
        <v>0</v>
      </c>
      <c r="AG40" s="220">
        <f t="shared" si="9"/>
        <v>0</v>
      </c>
      <c r="AH40" s="220">
        <f t="shared" si="9"/>
        <v>0</v>
      </c>
      <c r="AI40" s="221">
        <f t="shared" si="9"/>
        <v>0</v>
      </c>
    </row>
    <row r="41" spans="2:35" ht="15.75" customHeight="1" outlineLevel="2" thickBot="1">
      <c r="B41" s="371">
        <f t="shared" si="10"/>
        <v>0</v>
      </c>
      <c r="C41" s="371"/>
      <c r="D41" s="563"/>
      <c r="E41" s="374"/>
      <c r="F41" s="563"/>
      <c r="G41" s="563"/>
      <c r="H41" s="563"/>
      <c r="I41" s="563"/>
      <c r="J41" s="563"/>
      <c r="K41" s="563"/>
      <c r="L41" s="563"/>
      <c r="M41" s="563"/>
      <c r="N41" s="563"/>
      <c r="O41" s="650"/>
      <c r="P41" s="655" t="str">
        <f t="shared" si="11"/>
        <v>-</v>
      </c>
      <c r="Q41" s="656" t="str">
        <f t="shared" si="2"/>
        <v>-</v>
      </c>
      <c r="R41" s="655" t="str">
        <f t="shared" si="12"/>
        <v>-</v>
      </c>
      <c r="S41" s="425"/>
      <c r="T41" s="289" t="str">
        <f ca="1">IFERROR(VLOOKUP(U41,Главная!$AG$20:$AH$22,2,FALSE),"")</f>
        <v/>
      </c>
      <c r="U41" s="226" t="str">
        <f ca="1">IFERROR(OFFSET(Главная!$AJ$4,MATCH($D41,Главная!$AG$5:$AG$17,0),0),"")</f>
        <v/>
      </c>
      <c r="V41" s="226" t="str">
        <f ca="1">IFERROR(OFFSET(Главная!$AI$4,MATCH($D41,Главная!$AG$5:$AG$17,0),0),"")</f>
        <v/>
      </c>
      <c r="W41" s="213">
        <f t="shared" si="4"/>
        <v>0</v>
      </c>
      <c r="X41" s="214">
        <f t="shared" si="13"/>
        <v>0</v>
      </c>
      <c r="Y41" s="227"/>
      <c r="Z41" s="227">
        <f t="shared" si="14"/>
        <v>-1</v>
      </c>
      <c r="AA41" s="215">
        <f t="shared" si="7"/>
        <v>0</v>
      </c>
      <c r="AB41" s="216">
        <f t="shared" si="7"/>
        <v>0</v>
      </c>
      <c r="AC41" s="216">
        <f t="shared" si="7"/>
        <v>0</v>
      </c>
      <c r="AD41" s="217">
        <f t="shared" si="7"/>
        <v>0</v>
      </c>
      <c r="AE41" s="218">
        <f t="shared" si="15"/>
        <v>-1</v>
      </c>
      <c r="AF41" s="219">
        <f t="shared" si="9"/>
        <v>0</v>
      </c>
      <c r="AG41" s="220">
        <f t="shared" si="9"/>
        <v>0</v>
      </c>
      <c r="AH41" s="220">
        <f t="shared" si="9"/>
        <v>0</v>
      </c>
      <c r="AI41" s="221">
        <f t="shared" si="9"/>
        <v>0</v>
      </c>
    </row>
    <row r="42" spans="2:35" ht="15.75" customHeight="1" outlineLevel="2" thickBot="1">
      <c r="B42" s="371">
        <f t="shared" si="10"/>
        <v>0</v>
      </c>
      <c r="C42" s="371"/>
      <c r="D42" s="563"/>
      <c r="E42" s="374"/>
      <c r="F42" s="563"/>
      <c r="G42" s="563"/>
      <c r="H42" s="563"/>
      <c r="I42" s="563"/>
      <c r="J42" s="563"/>
      <c r="K42" s="563"/>
      <c r="L42" s="563"/>
      <c r="M42" s="563"/>
      <c r="N42" s="563"/>
      <c r="O42" s="650"/>
      <c r="P42" s="655" t="str">
        <f t="shared" si="11"/>
        <v>-</v>
      </c>
      <c r="Q42" s="656" t="str">
        <f t="shared" si="2"/>
        <v>-</v>
      </c>
      <c r="R42" s="655" t="str">
        <f t="shared" si="12"/>
        <v>-</v>
      </c>
      <c r="S42" s="425"/>
      <c r="T42" s="289" t="str">
        <f ca="1">IFERROR(VLOOKUP(U42,Главная!$AG$20:$AH$22,2,FALSE),"")</f>
        <v/>
      </c>
      <c r="U42" s="226" t="str">
        <f ca="1">IFERROR(OFFSET(Главная!$AJ$4,MATCH($D42,Главная!$AG$5:$AG$17,0),0),"")</f>
        <v/>
      </c>
      <c r="V42" s="226" t="str">
        <f ca="1">IFERROR(OFFSET(Главная!$AI$4,MATCH($D42,Главная!$AG$5:$AG$17,0),0),"")</f>
        <v/>
      </c>
      <c r="W42" s="213">
        <f t="shared" si="4"/>
        <v>0</v>
      </c>
      <c r="X42" s="214">
        <f t="shared" si="13"/>
        <v>0</v>
      </c>
      <c r="Y42" s="227"/>
      <c r="Z42" s="227">
        <f t="shared" si="14"/>
        <v>-1</v>
      </c>
      <c r="AA42" s="215">
        <f t="shared" si="7"/>
        <v>0</v>
      </c>
      <c r="AB42" s="216">
        <f t="shared" si="7"/>
        <v>0</v>
      </c>
      <c r="AC42" s="216">
        <f t="shared" si="7"/>
        <v>0</v>
      </c>
      <c r="AD42" s="217">
        <f t="shared" si="7"/>
        <v>0</v>
      </c>
      <c r="AE42" s="218">
        <f t="shared" si="15"/>
        <v>-1</v>
      </c>
      <c r="AF42" s="219">
        <f t="shared" si="9"/>
        <v>0</v>
      </c>
      <c r="AG42" s="220">
        <f t="shared" si="9"/>
        <v>0</v>
      </c>
      <c r="AH42" s="220">
        <f t="shared" si="9"/>
        <v>0</v>
      </c>
      <c r="AI42" s="221">
        <f t="shared" si="9"/>
        <v>0</v>
      </c>
    </row>
    <row r="43" spans="2:35" ht="15.75" customHeight="1" outlineLevel="2" thickBot="1">
      <c r="B43" s="371">
        <f t="shared" si="10"/>
        <v>0</v>
      </c>
      <c r="C43" s="371"/>
      <c r="D43" s="563"/>
      <c r="E43" s="374"/>
      <c r="F43" s="563"/>
      <c r="G43" s="563"/>
      <c r="H43" s="563"/>
      <c r="I43" s="563"/>
      <c r="J43" s="563"/>
      <c r="K43" s="563"/>
      <c r="L43" s="563"/>
      <c r="M43" s="563"/>
      <c r="N43" s="563"/>
      <c r="O43" s="650"/>
      <c r="P43" s="655" t="str">
        <f t="shared" si="11"/>
        <v>-</v>
      </c>
      <c r="Q43" s="656" t="str">
        <f t="shared" si="2"/>
        <v>-</v>
      </c>
      <c r="R43" s="655" t="str">
        <f t="shared" si="12"/>
        <v>-</v>
      </c>
      <c r="S43" s="425"/>
      <c r="T43" s="289" t="str">
        <f ca="1">IFERROR(VLOOKUP(U43,Главная!$AG$20:$AH$22,2,FALSE),"")</f>
        <v/>
      </c>
      <c r="U43" s="226" t="str">
        <f ca="1">IFERROR(OFFSET(Главная!$AJ$4,MATCH($D43,Главная!$AG$5:$AG$17,0),0),"")</f>
        <v/>
      </c>
      <c r="V43" s="226" t="str">
        <f ca="1">IFERROR(OFFSET(Главная!$AI$4,MATCH($D43,Главная!$AG$5:$AG$17,0),0),"")</f>
        <v/>
      </c>
      <c r="W43" s="213">
        <f t="shared" si="4"/>
        <v>0</v>
      </c>
      <c r="X43" s="214">
        <f t="shared" si="13"/>
        <v>0</v>
      </c>
      <c r="Y43" s="227"/>
      <c r="Z43" s="227">
        <f t="shared" si="14"/>
        <v>-1</v>
      </c>
      <c r="AA43" s="215">
        <f t="shared" si="7"/>
        <v>0</v>
      </c>
      <c r="AB43" s="216">
        <f t="shared" si="7"/>
        <v>0</v>
      </c>
      <c r="AC43" s="216">
        <f t="shared" si="7"/>
        <v>0</v>
      </c>
      <c r="AD43" s="217">
        <f t="shared" si="7"/>
        <v>0</v>
      </c>
      <c r="AE43" s="218">
        <f t="shared" si="15"/>
        <v>-1</v>
      </c>
      <c r="AF43" s="219">
        <f t="shared" si="9"/>
        <v>0</v>
      </c>
      <c r="AG43" s="220">
        <f t="shared" si="9"/>
        <v>0</v>
      </c>
      <c r="AH43" s="220">
        <f t="shared" si="9"/>
        <v>0</v>
      </c>
      <c r="AI43" s="221">
        <f t="shared" si="9"/>
        <v>0</v>
      </c>
    </row>
    <row r="44" spans="2:35" ht="15.75" customHeight="1" outlineLevel="2" thickBot="1">
      <c r="B44" s="371">
        <f t="shared" si="10"/>
        <v>0</v>
      </c>
      <c r="C44" s="371"/>
      <c r="D44" s="563"/>
      <c r="E44" s="374"/>
      <c r="F44" s="563"/>
      <c r="G44" s="563"/>
      <c r="H44" s="563"/>
      <c r="I44" s="563"/>
      <c r="J44" s="563"/>
      <c r="K44" s="563"/>
      <c r="L44" s="563"/>
      <c r="M44" s="563"/>
      <c r="N44" s="563"/>
      <c r="O44" s="650"/>
      <c r="P44" s="655" t="str">
        <f t="shared" si="11"/>
        <v>-</v>
      </c>
      <c r="Q44" s="656" t="str">
        <f t="shared" si="2"/>
        <v>-</v>
      </c>
      <c r="R44" s="655" t="str">
        <f t="shared" si="12"/>
        <v>-</v>
      </c>
      <c r="S44" s="425"/>
      <c r="T44" s="289" t="str">
        <f ca="1">IFERROR(VLOOKUP(U44,Главная!$AG$20:$AH$22,2,FALSE),"")</f>
        <v/>
      </c>
      <c r="U44" s="226" t="str">
        <f ca="1">IFERROR(OFFSET(Главная!$AJ$4,MATCH($D44,Главная!$AG$5:$AG$17,0),0),"")</f>
        <v/>
      </c>
      <c r="V44" s="226" t="str">
        <f ca="1">IFERROR(OFFSET(Главная!$AI$4,MATCH($D44,Главная!$AG$5:$AG$17,0),0),"")</f>
        <v/>
      </c>
      <c r="W44" s="213">
        <f t="shared" si="4"/>
        <v>0</v>
      </c>
      <c r="X44" s="214">
        <f t="shared" si="13"/>
        <v>0</v>
      </c>
      <c r="Y44" s="227"/>
      <c r="Z44" s="227">
        <f t="shared" si="14"/>
        <v>-1</v>
      </c>
      <c r="AA44" s="215">
        <f t="shared" si="7"/>
        <v>0</v>
      </c>
      <c r="AB44" s="216">
        <f t="shared" si="7"/>
        <v>0</v>
      </c>
      <c r="AC44" s="216">
        <f t="shared" si="7"/>
        <v>0</v>
      </c>
      <c r="AD44" s="217">
        <f t="shared" si="7"/>
        <v>0</v>
      </c>
      <c r="AE44" s="218">
        <f t="shared" si="15"/>
        <v>-1</v>
      </c>
      <c r="AF44" s="219">
        <f t="shared" si="9"/>
        <v>0</v>
      </c>
      <c r="AG44" s="220">
        <f t="shared" si="9"/>
        <v>0</v>
      </c>
      <c r="AH44" s="220">
        <f t="shared" si="9"/>
        <v>0</v>
      </c>
      <c r="AI44" s="221">
        <f t="shared" si="9"/>
        <v>0</v>
      </c>
    </row>
    <row r="45" spans="2:35" ht="15.75" customHeight="1" outlineLevel="2" thickBot="1">
      <c r="B45" s="371">
        <f t="shared" si="10"/>
        <v>0</v>
      </c>
      <c r="C45" s="371"/>
      <c r="D45" s="563"/>
      <c r="E45" s="374"/>
      <c r="F45" s="563"/>
      <c r="G45" s="563"/>
      <c r="H45" s="563"/>
      <c r="I45" s="563"/>
      <c r="J45" s="563"/>
      <c r="K45" s="563"/>
      <c r="L45" s="563"/>
      <c r="M45" s="563"/>
      <c r="N45" s="563"/>
      <c r="O45" s="650"/>
      <c r="P45" s="655" t="str">
        <f t="shared" si="11"/>
        <v>-</v>
      </c>
      <c r="Q45" s="656" t="str">
        <f t="shared" si="2"/>
        <v>-</v>
      </c>
      <c r="R45" s="655" t="str">
        <f t="shared" si="12"/>
        <v>-</v>
      </c>
      <c r="S45" s="425"/>
      <c r="T45" s="289" t="str">
        <f ca="1">IFERROR(VLOOKUP(U45,Главная!$AG$20:$AH$22,2,FALSE),"")</f>
        <v/>
      </c>
      <c r="U45" s="226" t="str">
        <f ca="1">IFERROR(OFFSET(Главная!$AJ$4,MATCH($D45,Главная!$AG$5:$AG$17,0),0),"")</f>
        <v/>
      </c>
      <c r="V45" s="226" t="str">
        <f ca="1">IFERROR(OFFSET(Главная!$AI$4,MATCH($D45,Главная!$AG$5:$AG$17,0),0),"")</f>
        <v/>
      </c>
      <c r="W45" s="213">
        <f t="shared" si="4"/>
        <v>0</v>
      </c>
      <c r="X45" s="214">
        <f t="shared" si="13"/>
        <v>0</v>
      </c>
      <c r="Y45" s="227"/>
      <c r="Z45" s="227">
        <f t="shared" si="14"/>
        <v>-1</v>
      </c>
      <c r="AA45" s="215">
        <f t="shared" si="7"/>
        <v>0</v>
      </c>
      <c r="AB45" s="216">
        <f t="shared" si="7"/>
        <v>0</v>
      </c>
      <c r="AC45" s="216">
        <f t="shared" si="7"/>
        <v>0</v>
      </c>
      <c r="AD45" s="217">
        <f t="shared" si="7"/>
        <v>0</v>
      </c>
      <c r="AE45" s="218">
        <f t="shared" si="15"/>
        <v>-1</v>
      </c>
      <c r="AF45" s="219">
        <f t="shared" si="9"/>
        <v>0</v>
      </c>
      <c r="AG45" s="220">
        <f t="shared" si="9"/>
        <v>0</v>
      </c>
      <c r="AH45" s="220">
        <f t="shared" si="9"/>
        <v>0</v>
      </c>
      <c r="AI45" s="221">
        <f t="shared" si="9"/>
        <v>0</v>
      </c>
    </row>
    <row r="46" spans="2:35" ht="15.75" customHeight="1" outlineLevel="2" thickBot="1">
      <c r="B46" s="371">
        <f t="shared" si="10"/>
        <v>0</v>
      </c>
      <c r="C46" s="371"/>
      <c r="D46" s="563"/>
      <c r="E46" s="374"/>
      <c r="F46" s="563"/>
      <c r="G46" s="563"/>
      <c r="H46" s="563"/>
      <c r="I46" s="563"/>
      <c r="J46" s="563"/>
      <c r="K46" s="563"/>
      <c r="L46" s="563"/>
      <c r="M46" s="563"/>
      <c r="N46" s="563"/>
      <c r="O46" s="650"/>
      <c r="P46" s="655" t="str">
        <f t="shared" si="11"/>
        <v>-</v>
      </c>
      <c r="Q46" s="656" t="str">
        <f t="shared" si="2"/>
        <v>-</v>
      </c>
      <c r="R46" s="655" t="str">
        <f t="shared" si="12"/>
        <v>-</v>
      </c>
      <c r="S46" s="425"/>
      <c r="T46" s="289" t="str">
        <f ca="1">IFERROR(VLOOKUP(U46,Главная!$AG$20:$AH$22,2,FALSE),"")</f>
        <v/>
      </c>
      <c r="U46" s="226" t="str">
        <f ca="1">IFERROR(OFFSET(Главная!$AJ$4,MATCH($D46,Главная!$AG$5:$AG$17,0),0),"")</f>
        <v/>
      </c>
      <c r="V46" s="226" t="str">
        <f ca="1">IFERROR(OFFSET(Главная!$AI$4,MATCH($D46,Главная!$AG$5:$AG$17,0),0),"")</f>
        <v/>
      </c>
      <c r="W46" s="213">
        <f t="shared" si="4"/>
        <v>0</v>
      </c>
      <c r="X46" s="214">
        <f t="shared" si="13"/>
        <v>0</v>
      </c>
      <c r="Y46" s="227"/>
      <c r="Z46" s="227">
        <f t="shared" si="14"/>
        <v>-1</v>
      </c>
      <c r="AA46" s="215">
        <f t="shared" si="7"/>
        <v>0</v>
      </c>
      <c r="AB46" s="216">
        <f t="shared" si="7"/>
        <v>0</v>
      </c>
      <c r="AC46" s="216">
        <f t="shared" si="7"/>
        <v>0</v>
      </c>
      <c r="AD46" s="217">
        <f t="shared" si="7"/>
        <v>0</v>
      </c>
      <c r="AE46" s="218">
        <f t="shared" si="15"/>
        <v>-1</v>
      </c>
      <c r="AF46" s="219">
        <f t="shared" si="9"/>
        <v>0</v>
      </c>
      <c r="AG46" s="220">
        <f t="shared" si="9"/>
        <v>0</v>
      </c>
      <c r="AH46" s="220">
        <f t="shared" si="9"/>
        <v>0</v>
      </c>
      <c r="AI46" s="221">
        <f t="shared" si="9"/>
        <v>0</v>
      </c>
    </row>
    <row r="47" spans="2:35" ht="15.75" customHeight="1" outlineLevel="2" thickBot="1">
      <c r="B47" s="371">
        <f t="shared" si="10"/>
        <v>0</v>
      </c>
      <c r="C47" s="371"/>
      <c r="D47" s="563"/>
      <c r="E47" s="374"/>
      <c r="F47" s="563"/>
      <c r="G47" s="563"/>
      <c r="H47" s="563"/>
      <c r="I47" s="563"/>
      <c r="J47" s="563"/>
      <c r="K47" s="563"/>
      <c r="L47" s="563"/>
      <c r="M47" s="563"/>
      <c r="N47" s="563"/>
      <c r="O47" s="650"/>
      <c r="P47" s="655" t="str">
        <f t="shared" si="11"/>
        <v>-</v>
      </c>
      <c r="Q47" s="656" t="str">
        <f t="shared" si="2"/>
        <v>-</v>
      </c>
      <c r="R47" s="655" t="str">
        <f t="shared" si="12"/>
        <v>-</v>
      </c>
      <c r="S47" s="425"/>
      <c r="T47" s="289" t="str">
        <f ca="1">IFERROR(VLOOKUP(U47,Главная!$AG$20:$AH$22,2,FALSE),"")</f>
        <v/>
      </c>
      <c r="U47" s="226" t="str">
        <f ca="1">IFERROR(OFFSET(Главная!$AJ$4,MATCH($D47,Главная!$AG$5:$AG$17,0),0),"")</f>
        <v/>
      </c>
      <c r="V47" s="226" t="str">
        <f ca="1">IFERROR(OFFSET(Главная!$AI$4,MATCH($D47,Главная!$AG$5:$AG$17,0),0),"")</f>
        <v/>
      </c>
      <c r="W47" s="213">
        <f t="shared" si="4"/>
        <v>0</v>
      </c>
      <c r="X47" s="214">
        <f t="shared" si="13"/>
        <v>0</v>
      </c>
      <c r="Y47" s="227"/>
      <c r="Z47" s="227">
        <f t="shared" si="14"/>
        <v>-1</v>
      </c>
      <c r="AA47" s="215">
        <f t="shared" si="7"/>
        <v>0</v>
      </c>
      <c r="AB47" s="216">
        <f t="shared" si="7"/>
        <v>0</v>
      </c>
      <c r="AC47" s="216">
        <f t="shared" si="7"/>
        <v>0</v>
      </c>
      <c r="AD47" s="217">
        <f t="shared" si="7"/>
        <v>0</v>
      </c>
      <c r="AE47" s="218">
        <f t="shared" si="15"/>
        <v>-1</v>
      </c>
      <c r="AF47" s="219">
        <f t="shared" si="9"/>
        <v>0</v>
      </c>
      <c r="AG47" s="220">
        <f t="shared" si="9"/>
        <v>0</v>
      </c>
      <c r="AH47" s="220">
        <f t="shared" si="9"/>
        <v>0</v>
      </c>
      <c r="AI47" s="221">
        <f t="shared" si="9"/>
        <v>0</v>
      </c>
    </row>
    <row r="48" spans="2:35" ht="15.75" customHeight="1" outlineLevel="2" thickBot="1">
      <c r="B48" s="371">
        <f t="shared" si="10"/>
        <v>0</v>
      </c>
      <c r="C48" s="371"/>
      <c r="D48" s="563"/>
      <c r="E48" s="374"/>
      <c r="F48" s="563"/>
      <c r="G48" s="563"/>
      <c r="H48" s="563"/>
      <c r="I48" s="563"/>
      <c r="J48" s="563"/>
      <c r="K48" s="563"/>
      <c r="L48" s="563"/>
      <c r="M48" s="563"/>
      <c r="N48" s="563"/>
      <c r="O48" s="650"/>
      <c r="P48" s="655" t="str">
        <f t="shared" si="11"/>
        <v>-</v>
      </c>
      <c r="Q48" s="656" t="str">
        <f t="shared" si="2"/>
        <v>-</v>
      </c>
      <c r="R48" s="655" t="str">
        <f t="shared" si="12"/>
        <v>-</v>
      </c>
      <c r="S48" s="425"/>
      <c r="T48" s="289" t="str">
        <f ca="1">IFERROR(VLOOKUP(U48,Главная!$AG$20:$AH$22,2,FALSE),"")</f>
        <v/>
      </c>
      <c r="U48" s="226" t="str">
        <f ca="1">IFERROR(OFFSET(Главная!$AJ$4,MATCH($D48,Главная!$AG$5:$AG$17,0),0),"")</f>
        <v/>
      </c>
      <c r="V48" s="226" t="str">
        <f ca="1">IFERROR(OFFSET(Главная!$AI$4,MATCH($D48,Главная!$AG$5:$AG$17,0),0),"")</f>
        <v/>
      </c>
      <c r="W48" s="213">
        <f t="shared" si="4"/>
        <v>0</v>
      </c>
      <c r="X48" s="214">
        <f t="shared" si="13"/>
        <v>0</v>
      </c>
      <c r="Y48" s="227"/>
      <c r="Z48" s="227">
        <f t="shared" si="14"/>
        <v>-1</v>
      </c>
      <c r="AA48" s="215">
        <f t="shared" si="7"/>
        <v>0</v>
      </c>
      <c r="AB48" s="216">
        <f t="shared" si="7"/>
        <v>0</v>
      </c>
      <c r="AC48" s="216">
        <f t="shared" si="7"/>
        <v>0</v>
      </c>
      <c r="AD48" s="217">
        <f t="shared" si="7"/>
        <v>0</v>
      </c>
      <c r="AE48" s="218">
        <f t="shared" si="15"/>
        <v>-1</v>
      </c>
      <c r="AF48" s="219">
        <f t="shared" si="9"/>
        <v>0</v>
      </c>
      <c r="AG48" s="220">
        <f t="shared" si="9"/>
        <v>0</v>
      </c>
      <c r="AH48" s="220">
        <f t="shared" si="9"/>
        <v>0</v>
      </c>
      <c r="AI48" s="221">
        <f t="shared" si="9"/>
        <v>0</v>
      </c>
    </row>
    <row r="49" spans="2:35" ht="15.75" customHeight="1" outlineLevel="2" thickBot="1">
      <c r="B49" s="371">
        <f t="shared" si="10"/>
        <v>0</v>
      </c>
      <c r="C49" s="371"/>
      <c r="D49" s="563"/>
      <c r="E49" s="374"/>
      <c r="F49" s="563"/>
      <c r="G49" s="563"/>
      <c r="H49" s="563"/>
      <c r="I49" s="563"/>
      <c r="J49" s="563"/>
      <c r="K49" s="563"/>
      <c r="L49" s="563"/>
      <c r="M49" s="563"/>
      <c r="N49" s="563"/>
      <c r="O49" s="650"/>
      <c r="P49" s="655" t="str">
        <f t="shared" si="11"/>
        <v>-</v>
      </c>
      <c r="Q49" s="656" t="str">
        <f t="shared" si="2"/>
        <v>-</v>
      </c>
      <c r="R49" s="655" t="str">
        <f t="shared" si="12"/>
        <v>-</v>
      </c>
      <c r="S49" s="425"/>
      <c r="T49" s="289" t="str">
        <f ca="1">IFERROR(VLOOKUP(U49,Главная!$AG$20:$AH$22,2,FALSE),"")</f>
        <v/>
      </c>
      <c r="U49" s="226" t="str">
        <f ca="1">IFERROR(OFFSET(Главная!$AJ$4,MATCH($D49,Главная!$AG$5:$AG$17,0),0),"")</f>
        <v/>
      </c>
      <c r="V49" s="226" t="str">
        <f ca="1">IFERROR(OFFSET(Главная!$AI$4,MATCH($D49,Главная!$AG$5:$AG$17,0),0),"")</f>
        <v/>
      </c>
      <c r="W49" s="213">
        <f t="shared" si="4"/>
        <v>0</v>
      </c>
      <c r="X49" s="214">
        <f t="shared" si="13"/>
        <v>0</v>
      </c>
      <c r="Y49" s="227"/>
      <c r="Z49" s="227">
        <f t="shared" si="14"/>
        <v>-1</v>
      </c>
      <c r="AA49" s="215">
        <f t="shared" si="7"/>
        <v>0</v>
      </c>
      <c r="AB49" s="216">
        <f t="shared" si="7"/>
        <v>0</v>
      </c>
      <c r="AC49" s="216">
        <f t="shared" si="7"/>
        <v>0</v>
      </c>
      <c r="AD49" s="217">
        <f t="shared" si="7"/>
        <v>0</v>
      </c>
      <c r="AE49" s="218">
        <f t="shared" si="15"/>
        <v>-1</v>
      </c>
      <c r="AF49" s="219">
        <f t="shared" si="9"/>
        <v>0</v>
      </c>
      <c r="AG49" s="220">
        <f t="shared" si="9"/>
        <v>0</v>
      </c>
      <c r="AH49" s="220">
        <f t="shared" si="9"/>
        <v>0</v>
      </c>
      <c r="AI49" s="221">
        <f t="shared" si="9"/>
        <v>0</v>
      </c>
    </row>
    <row r="50" spans="2:35" ht="15.75" customHeight="1" outlineLevel="2" thickBot="1">
      <c r="B50" s="371">
        <f t="shared" si="10"/>
        <v>0</v>
      </c>
      <c r="C50" s="371"/>
      <c r="D50" s="563"/>
      <c r="E50" s="374"/>
      <c r="F50" s="563"/>
      <c r="G50" s="563"/>
      <c r="H50" s="563"/>
      <c r="I50" s="563"/>
      <c r="J50" s="563"/>
      <c r="K50" s="563"/>
      <c r="L50" s="563"/>
      <c r="M50" s="563"/>
      <c r="N50" s="563"/>
      <c r="O50" s="650"/>
      <c r="P50" s="655" t="str">
        <f t="shared" si="11"/>
        <v>-</v>
      </c>
      <c r="Q50" s="656" t="str">
        <f t="shared" si="2"/>
        <v>-</v>
      </c>
      <c r="R50" s="655" t="str">
        <f t="shared" si="12"/>
        <v>-</v>
      </c>
      <c r="S50" s="425"/>
      <c r="T50" s="289" t="str">
        <f ca="1">IFERROR(VLOOKUP(U50,Главная!$AG$20:$AH$22,2,FALSE),"")</f>
        <v/>
      </c>
      <c r="U50" s="226" t="str">
        <f ca="1">IFERROR(OFFSET(Главная!$AJ$4,MATCH($D50,Главная!$AG$5:$AG$17,0),0),"")</f>
        <v/>
      </c>
      <c r="V50" s="226" t="str">
        <f ca="1">IFERROR(OFFSET(Главная!$AI$4,MATCH($D50,Главная!$AG$5:$AG$17,0),0),"")</f>
        <v/>
      </c>
      <c r="W50" s="213">
        <f t="shared" si="4"/>
        <v>0</v>
      </c>
      <c r="X50" s="214">
        <f t="shared" si="13"/>
        <v>0</v>
      </c>
      <c r="Y50" s="227"/>
      <c r="Z50" s="227">
        <f t="shared" si="14"/>
        <v>-1</v>
      </c>
      <c r="AA50" s="215">
        <f t="shared" si="7"/>
        <v>0</v>
      </c>
      <c r="AB50" s="216">
        <f t="shared" si="7"/>
        <v>0</v>
      </c>
      <c r="AC50" s="216">
        <f t="shared" si="7"/>
        <v>0</v>
      </c>
      <c r="AD50" s="217">
        <f t="shared" si="7"/>
        <v>0</v>
      </c>
      <c r="AE50" s="218">
        <f t="shared" si="15"/>
        <v>-1</v>
      </c>
      <c r="AF50" s="219">
        <f t="shared" si="9"/>
        <v>0</v>
      </c>
      <c r="AG50" s="220">
        <f t="shared" si="9"/>
        <v>0</v>
      </c>
      <c r="AH50" s="220">
        <f t="shared" si="9"/>
        <v>0</v>
      </c>
      <c r="AI50" s="221">
        <f t="shared" si="9"/>
        <v>0</v>
      </c>
    </row>
    <row r="51" spans="2:35" ht="15.75" customHeight="1" outlineLevel="2" thickBot="1">
      <c r="B51" s="371">
        <f t="shared" si="10"/>
        <v>0</v>
      </c>
      <c r="C51" s="371"/>
      <c r="D51" s="563"/>
      <c r="E51" s="374"/>
      <c r="F51" s="563"/>
      <c r="G51" s="563"/>
      <c r="H51" s="563"/>
      <c r="I51" s="563"/>
      <c r="J51" s="563"/>
      <c r="K51" s="563"/>
      <c r="L51" s="563"/>
      <c r="M51" s="563"/>
      <c r="N51" s="563"/>
      <c r="O51" s="650"/>
      <c r="P51" s="655" t="str">
        <f t="shared" si="11"/>
        <v>-</v>
      </c>
      <c r="Q51" s="656" t="str">
        <f t="shared" si="2"/>
        <v>-</v>
      </c>
      <c r="R51" s="655" t="str">
        <f t="shared" si="12"/>
        <v>-</v>
      </c>
      <c r="S51" s="425"/>
      <c r="T51" s="289" t="str">
        <f ca="1">IFERROR(VLOOKUP(U51,Главная!$AG$20:$AH$22,2,FALSE),"")</f>
        <v/>
      </c>
      <c r="U51" s="226" t="str">
        <f ca="1">IFERROR(OFFSET(Главная!$AJ$4,MATCH($D51,Главная!$AG$5:$AG$17,0),0),"")</f>
        <v/>
      </c>
      <c r="V51" s="226" t="str">
        <f ca="1">IFERROR(OFFSET(Главная!$AI$4,MATCH($D51,Главная!$AG$5:$AG$17,0),0),"")</f>
        <v/>
      </c>
      <c r="W51" s="213">
        <f t="shared" si="4"/>
        <v>0</v>
      </c>
      <c r="X51" s="214">
        <f t="shared" si="13"/>
        <v>0</v>
      </c>
      <c r="Y51" s="227"/>
      <c r="Z51" s="227">
        <f t="shared" si="14"/>
        <v>-1</v>
      </c>
      <c r="AA51" s="215">
        <f t="shared" si="7"/>
        <v>0</v>
      </c>
      <c r="AB51" s="216">
        <f t="shared" si="7"/>
        <v>0</v>
      </c>
      <c r="AC51" s="216">
        <f t="shared" si="7"/>
        <v>0</v>
      </c>
      <c r="AD51" s="217">
        <f t="shared" si="7"/>
        <v>0</v>
      </c>
      <c r="AE51" s="218">
        <f t="shared" si="15"/>
        <v>-1</v>
      </c>
      <c r="AF51" s="219">
        <f t="shared" si="9"/>
        <v>0</v>
      </c>
      <c r="AG51" s="220">
        <f t="shared" si="9"/>
        <v>0</v>
      </c>
      <c r="AH51" s="220">
        <f t="shared" si="9"/>
        <v>0</v>
      </c>
      <c r="AI51" s="221">
        <f t="shared" si="9"/>
        <v>0</v>
      </c>
    </row>
    <row r="52" spans="2:35" ht="15.75" customHeight="1" outlineLevel="2" thickBot="1">
      <c r="B52" s="371">
        <f t="shared" si="10"/>
        <v>0</v>
      </c>
      <c r="C52" s="371"/>
      <c r="D52" s="563"/>
      <c r="E52" s="374"/>
      <c r="F52" s="563"/>
      <c r="G52" s="563"/>
      <c r="H52" s="563"/>
      <c r="I52" s="563"/>
      <c r="J52" s="563"/>
      <c r="K52" s="563"/>
      <c r="L52" s="563"/>
      <c r="M52" s="563"/>
      <c r="N52" s="563"/>
      <c r="O52" s="650"/>
      <c r="P52" s="655" t="str">
        <f t="shared" si="11"/>
        <v>-</v>
      </c>
      <c r="Q52" s="656" t="str">
        <f t="shared" si="2"/>
        <v>-</v>
      </c>
      <c r="R52" s="655" t="str">
        <f t="shared" si="12"/>
        <v>-</v>
      </c>
      <c r="S52" s="425"/>
      <c r="T52" s="289" t="str">
        <f ca="1">IFERROR(VLOOKUP(U52,Главная!$AG$20:$AH$22,2,FALSE),"")</f>
        <v/>
      </c>
      <c r="U52" s="226" t="str">
        <f ca="1">IFERROR(OFFSET(Главная!$AJ$4,MATCH($D52,Главная!$AG$5:$AG$17,0),0),"")</f>
        <v/>
      </c>
      <c r="V52" s="226" t="str">
        <f ca="1">IFERROR(OFFSET(Главная!$AI$4,MATCH($D52,Главная!$AG$5:$AG$17,0),0),"")</f>
        <v/>
      </c>
      <c r="W52" s="213">
        <f t="shared" si="4"/>
        <v>0</v>
      </c>
      <c r="X52" s="214">
        <f t="shared" si="13"/>
        <v>0</v>
      </c>
      <c r="Y52" s="227"/>
      <c r="Z52" s="227">
        <f t="shared" si="14"/>
        <v>-1</v>
      </c>
      <c r="AA52" s="215">
        <f t="shared" si="7"/>
        <v>0</v>
      </c>
      <c r="AB52" s="216">
        <f t="shared" si="7"/>
        <v>0</v>
      </c>
      <c r="AC52" s="216">
        <f t="shared" si="7"/>
        <v>0</v>
      </c>
      <c r="AD52" s="217">
        <f t="shared" si="7"/>
        <v>0</v>
      </c>
      <c r="AE52" s="218">
        <f t="shared" si="15"/>
        <v>-1</v>
      </c>
      <c r="AF52" s="219">
        <f t="shared" si="9"/>
        <v>0</v>
      </c>
      <c r="AG52" s="220">
        <f t="shared" si="9"/>
        <v>0</v>
      </c>
      <c r="AH52" s="220">
        <f t="shared" si="9"/>
        <v>0</v>
      </c>
      <c r="AI52" s="221">
        <f t="shared" si="9"/>
        <v>0</v>
      </c>
    </row>
    <row r="53" spans="2:35" ht="15.75" customHeight="1" outlineLevel="2" thickBot="1">
      <c r="B53" s="371">
        <f t="shared" si="10"/>
        <v>0</v>
      </c>
      <c r="C53" s="371"/>
      <c r="D53" s="563"/>
      <c r="E53" s="374"/>
      <c r="F53" s="563"/>
      <c r="G53" s="563"/>
      <c r="H53" s="563"/>
      <c r="I53" s="563"/>
      <c r="J53" s="563"/>
      <c r="K53" s="563"/>
      <c r="L53" s="563"/>
      <c r="M53" s="563"/>
      <c r="N53" s="563"/>
      <c r="O53" s="650"/>
      <c r="P53" s="655" t="str">
        <f t="shared" si="11"/>
        <v>-</v>
      </c>
      <c r="Q53" s="656" t="str">
        <f t="shared" si="2"/>
        <v>-</v>
      </c>
      <c r="R53" s="655" t="str">
        <f t="shared" si="12"/>
        <v>-</v>
      </c>
      <c r="S53" s="425"/>
      <c r="T53" s="289" t="str">
        <f ca="1">IFERROR(VLOOKUP(U53,Главная!$AG$20:$AH$22,2,FALSE),"")</f>
        <v/>
      </c>
      <c r="U53" s="226" t="str">
        <f ca="1">IFERROR(OFFSET(Главная!$AJ$4,MATCH($D53,Главная!$AG$5:$AG$17,0),0),"")</f>
        <v/>
      </c>
      <c r="V53" s="226" t="str">
        <f ca="1">IFERROR(OFFSET(Главная!$AI$4,MATCH($D53,Главная!$AG$5:$AG$17,0),0),"")</f>
        <v/>
      </c>
      <c r="W53" s="213">
        <f t="shared" si="4"/>
        <v>0</v>
      </c>
      <c r="X53" s="214">
        <f t="shared" si="13"/>
        <v>0</v>
      </c>
      <c r="Y53" s="227"/>
      <c r="Z53" s="227">
        <f t="shared" si="14"/>
        <v>-1</v>
      </c>
      <c r="AA53" s="215">
        <f t="shared" si="7"/>
        <v>0</v>
      </c>
      <c r="AB53" s="216">
        <f t="shared" si="7"/>
        <v>0</v>
      </c>
      <c r="AC53" s="216">
        <f t="shared" si="7"/>
        <v>0</v>
      </c>
      <c r="AD53" s="217">
        <f t="shared" si="7"/>
        <v>0</v>
      </c>
      <c r="AE53" s="218">
        <f t="shared" si="15"/>
        <v>-1</v>
      </c>
      <c r="AF53" s="219">
        <f t="shared" si="9"/>
        <v>0</v>
      </c>
      <c r="AG53" s="220">
        <f t="shared" si="9"/>
        <v>0</v>
      </c>
      <c r="AH53" s="220">
        <f t="shared" si="9"/>
        <v>0</v>
      </c>
      <c r="AI53" s="221">
        <f t="shared" si="9"/>
        <v>0</v>
      </c>
    </row>
    <row r="54" spans="2:35" ht="15.75" customHeight="1" outlineLevel="2" thickBot="1">
      <c r="B54" s="371">
        <f t="shared" si="10"/>
        <v>0</v>
      </c>
      <c r="C54" s="371"/>
      <c r="D54" s="563"/>
      <c r="E54" s="374"/>
      <c r="F54" s="563"/>
      <c r="G54" s="563"/>
      <c r="H54" s="563"/>
      <c r="I54" s="563"/>
      <c r="J54" s="563"/>
      <c r="K54" s="563"/>
      <c r="L54" s="563"/>
      <c r="M54" s="563"/>
      <c r="N54" s="563"/>
      <c r="O54" s="650"/>
      <c r="P54" s="655" t="str">
        <f t="shared" si="11"/>
        <v>-</v>
      </c>
      <c r="Q54" s="656" t="str">
        <f t="shared" si="2"/>
        <v>-</v>
      </c>
      <c r="R54" s="655" t="str">
        <f t="shared" si="12"/>
        <v>-</v>
      </c>
      <c r="S54" s="425"/>
      <c r="T54" s="289" t="str">
        <f ca="1">IFERROR(VLOOKUP(U54,Главная!$AG$20:$AH$22,2,FALSE),"")</f>
        <v/>
      </c>
      <c r="U54" s="226" t="str">
        <f ca="1">IFERROR(OFFSET(Главная!$AJ$4,MATCH($D54,Главная!$AG$5:$AG$17,0),0),"")</f>
        <v/>
      </c>
      <c r="V54" s="226" t="str">
        <f ca="1">IFERROR(OFFSET(Главная!$AI$4,MATCH($D54,Главная!$AG$5:$AG$17,0),0),"")</f>
        <v/>
      </c>
      <c r="W54" s="213">
        <f t="shared" si="4"/>
        <v>0</v>
      </c>
      <c r="X54" s="214">
        <f t="shared" si="13"/>
        <v>0</v>
      </c>
      <c r="Y54" s="227"/>
      <c r="Z54" s="227">
        <f t="shared" si="14"/>
        <v>-1</v>
      </c>
      <c r="AA54" s="215">
        <f t="shared" si="7"/>
        <v>0</v>
      </c>
      <c r="AB54" s="216">
        <f t="shared" si="7"/>
        <v>0</v>
      </c>
      <c r="AC54" s="216">
        <f t="shared" si="7"/>
        <v>0</v>
      </c>
      <c r="AD54" s="217">
        <f t="shared" si="7"/>
        <v>0</v>
      </c>
      <c r="AE54" s="218">
        <f t="shared" si="15"/>
        <v>-1</v>
      </c>
      <c r="AF54" s="219">
        <f t="shared" si="9"/>
        <v>0</v>
      </c>
      <c r="AG54" s="220">
        <f t="shared" si="9"/>
        <v>0</v>
      </c>
      <c r="AH54" s="220">
        <f t="shared" si="9"/>
        <v>0</v>
      </c>
      <c r="AI54" s="221">
        <f t="shared" si="9"/>
        <v>0</v>
      </c>
    </row>
    <row r="55" spans="2:35" ht="15.75" customHeight="1" outlineLevel="2" thickBot="1">
      <c r="B55" s="371">
        <f t="shared" si="10"/>
        <v>0</v>
      </c>
      <c r="C55" s="371"/>
      <c r="D55" s="563"/>
      <c r="E55" s="374"/>
      <c r="F55" s="563"/>
      <c r="G55" s="563"/>
      <c r="H55" s="563"/>
      <c r="I55" s="563"/>
      <c r="J55" s="563"/>
      <c r="K55" s="563"/>
      <c r="L55" s="563"/>
      <c r="M55" s="563"/>
      <c r="N55" s="563"/>
      <c r="O55" s="650"/>
      <c r="P55" s="655" t="str">
        <f t="shared" si="11"/>
        <v>-</v>
      </c>
      <c r="Q55" s="656" t="str">
        <f t="shared" si="2"/>
        <v>-</v>
      </c>
      <c r="R55" s="655" t="str">
        <f t="shared" si="12"/>
        <v>-</v>
      </c>
      <c r="S55" s="425"/>
      <c r="T55" s="289" t="str">
        <f ca="1">IFERROR(VLOOKUP(U55,Главная!$AG$20:$AH$22,2,FALSE),"")</f>
        <v/>
      </c>
      <c r="U55" s="226" t="str">
        <f ca="1">IFERROR(OFFSET(Главная!$AJ$4,MATCH($D55,Главная!$AG$5:$AG$17,0),0),"")</f>
        <v/>
      </c>
      <c r="V55" s="226" t="str">
        <f ca="1">IFERROR(OFFSET(Главная!$AI$4,MATCH($D55,Главная!$AG$5:$AG$17,0),0),"")</f>
        <v/>
      </c>
      <c r="W55" s="213">
        <f t="shared" si="4"/>
        <v>0</v>
      </c>
      <c r="X55" s="214">
        <f t="shared" si="13"/>
        <v>0</v>
      </c>
      <c r="Y55" s="227"/>
      <c r="Z55" s="227">
        <f t="shared" si="14"/>
        <v>-1</v>
      </c>
      <c r="AA55" s="215">
        <f t="shared" si="7"/>
        <v>0</v>
      </c>
      <c r="AB55" s="216">
        <f t="shared" si="7"/>
        <v>0</v>
      </c>
      <c r="AC55" s="216">
        <f t="shared" si="7"/>
        <v>0</v>
      </c>
      <c r="AD55" s="217">
        <f t="shared" si="7"/>
        <v>0</v>
      </c>
      <c r="AE55" s="218">
        <f t="shared" si="15"/>
        <v>-1</v>
      </c>
      <c r="AF55" s="219">
        <f t="shared" si="9"/>
        <v>0</v>
      </c>
      <c r="AG55" s="220">
        <f t="shared" si="9"/>
        <v>0</v>
      </c>
      <c r="AH55" s="220">
        <f t="shared" si="9"/>
        <v>0</v>
      </c>
      <c r="AI55" s="221">
        <f t="shared" si="9"/>
        <v>0</v>
      </c>
    </row>
    <row r="56" spans="2:35" ht="15.75" customHeight="1" outlineLevel="2" thickBot="1">
      <c r="B56" s="371">
        <f t="shared" si="10"/>
        <v>0</v>
      </c>
      <c r="C56" s="371"/>
      <c r="D56" s="563"/>
      <c r="E56" s="374"/>
      <c r="F56" s="563"/>
      <c r="G56" s="563"/>
      <c r="H56" s="563"/>
      <c r="I56" s="563"/>
      <c r="J56" s="563"/>
      <c r="K56" s="563"/>
      <c r="L56" s="563"/>
      <c r="M56" s="563"/>
      <c r="N56" s="563"/>
      <c r="O56" s="650"/>
      <c r="P56" s="655" t="str">
        <f t="shared" si="11"/>
        <v>-</v>
      </c>
      <c r="Q56" s="656" t="str">
        <f t="shared" si="2"/>
        <v>-</v>
      </c>
      <c r="R56" s="655" t="str">
        <f t="shared" si="12"/>
        <v>-</v>
      </c>
      <c r="S56" s="425"/>
      <c r="T56" s="289" t="str">
        <f ca="1">IFERROR(VLOOKUP(U56,Главная!$AG$20:$AH$22,2,FALSE),"")</f>
        <v/>
      </c>
      <c r="U56" s="226" t="str">
        <f ca="1">IFERROR(OFFSET(Главная!$AJ$4,MATCH($D56,Главная!$AG$5:$AG$17,0),0),"")</f>
        <v/>
      </c>
      <c r="V56" s="226" t="str">
        <f ca="1">IFERROR(OFFSET(Главная!$AI$4,MATCH($D56,Главная!$AG$5:$AG$17,0),0),"")</f>
        <v/>
      </c>
      <c r="W56" s="213">
        <f t="shared" si="4"/>
        <v>0</v>
      </c>
      <c r="X56" s="214">
        <f t="shared" si="13"/>
        <v>0</v>
      </c>
      <c r="Y56" s="227"/>
      <c r="Z56" s="227">
        <f t="shared" si="14"/>
        <v>-1</v>
      </c>
      <c r="AA56" s="215">
        <f t="shared" si="7"/>
        <v>0</v>
      </c>
      <c r="AB56" s="216">
        <f t="shared" si="7"/>
        <v>0</v>
      </c>
      <c r="AC56" s="216">
        <f t="shared" si="7"/>
        <v>0</v>
      </c>
      <c r="AD56" s="217">
        <f t="shared" si="7"/>
        <v>0</v>
      </c>
      <c r="AE56" s="218">
        <f t="shared" si="15"/>
        <v>-1</v>
      </c>
      <c r="AF56" s="219">
        <f t="shared" si="9"/>
        <v>0</v>
      </c>
      <c r="AG56" s="220">
        <f t="shared" si="9"/>
        <v>0</v>
      </c>
      <c r="AH56" s="220">
        <f t="shared" si="9"/>
        <v>0</v>
      </c>
      <c r="AI56" s="221">
        <f t="shared" si="9"/>
        <v>0</v>
      </c>
    </row>
    <row r="57" spans="2:35" ht="15.75" customHeight="1" outlineLevel="2" thickBot="1">
      <c r="B57" s="371">
        <f t="shared" si="10"/>
        <v>0</v>
      </c>
      <c r="C57" s="371"/>
      <c r="D57" s="563"/>
      <c r="E57" s="374"/>
      <c r="F57" s="563"/>
      <c r="G57" s="563"/>
      <c r="H57" s="563"/>
      <c r="I57" s="563"/>
      <c r="J57" s="563"/>
      <c r="K57" s="563"/>
      <c r="L57" s="563"/>
      <c r="M57" s="563"/>
      <c r="N57" s="563"/>
      <c r="O57" s="650"/>
      <c r="P57" s="655" t="str">
        <f t="shared" si="11"/>
        <v>-</v>
      </c>
      <c r="Q57" s="656" t="str">
        <f t="shared" si="2"/>
        <v>-</v>
      </c>
      <c r="R57" s="655" t="str">
        <f t="shared" si="12"/>
        <v>-</v>
      </c>
      <c r="S57" s="425"/>
      <c r="T57" s="289" t="str">
        <f ca="1">IFERROR(VLOOKUP(U57,Главная!$AG$20:$AH$22,2,FALSE),"")</f>
        <v/>
      </c>
      <c r="U57" s="226" t="str">
        <f ca="1">IFERROR(OFFSET(Главная!$AJ$4,MATCH($D57,Главная!$AG$5:$AG$17,0),0),"")</f>
        <v/>
      </c>
      <c r="V57" s="226" t="str">
        <f ca="1">IFERROR(OFFSET(Главная!$AI$4,MATCH($D57,Главная!$AG$5:$AG$17,0),0),"")</f>
        <v/>
      </c>
      <c r="W57" s="213">
        <f t="shared" si="4"/>
        <v>0</v>
      </c>
      <c r="X57" s="214">
        <f t="shared" si="13"/>
        <v>0</v>
      </c>
      <c r="Y57" s="227"/>
      <c r="Z57" s="227">
        <f t="shared" si="14"/>
        <v>-1</v>
      </c>
      <c r="AA57" s="215">
        <f t="shared" si="7"/>
        <v>0</v>
      </c>
      <c r="AB57" s="216">
        <f t="shared" si="7"/>
        <v>0</v>
      </c>
      <c r="AC57" s="216">
        <f t="shared" si="7"/>
        <v>0</v>
      </c>
      <c r="AD57" s="217">
        <f t="shared" si="7"/>
        <v>0</v>
      </c>
      <c r="AE57" s="218">
        <f t="shared" si="15"/>
        <v>-1</v>
      </c>
      <c r="AF57" s="219">
        <f t="shared" si="9"/>
        <v>0</v>
      </c>
      <c r="AG57" s="220">
        <f t="shared" si="9"/>
        <v>0</v>
      </c>
      <c r="AH57" s="220">
        <f t="shared" si="9"/>
        <v>0</v>
      </c>
      <c r="AI57" s="221">
        <f t="shared" si="9"/>
        <v>0</v>
      </c>
    </row>
    <row r="58" spans="2:35" ht="15.75" customHeight="1" outlineLevel="2" thickBot="1">
      <c r="B58" s="371">
        <f t="shared" si="10"/>
        <v>0</v>
      </c>
      <c r="C58" s="371"/>
      <c r="D58" s="563"/>
      <c r="E58" s="374"/>
      <c r="F58" s="563"/>
      <c r="G58" s="563"/>
      <c r="H58" s="563"/>
      <c r="I58" s="563"/>
      <c r="J58" s="563"/>
      <c r="K58" s="563"/>
      <c r="L58" s="563"/>
      <c r="M58" s="563"/>
      <c r="N58" s="563"/>
      <c r="O58" s="650"/>
      <c r="P58" s="655" t="str">
        <f t="shared" si="11"/>
        <v>-</v>
      </c>
      <c r="Q58" s="656" t="str">
        <f t="shared" si="2"/>
        <v>-</v>
      </c>
      <c r="R58" s="655" t="str">
        <f t="shared" si="12"/>
        <v>-</v>
      </c>
      <c r="S58" s="425"/>
      <c r="T58" s="289" t="str">
        <f ca="1">IFERROR(VLOOKUP(U58,Главная!$AG$20:$AH$22,2,FALSE),"")</f>
        <v/>
      </c>
      <c r="U58" s="226" t="str">
        <f ca="1">IFERROR(OFFSET(Главная!$AJ$4,MATCH($D58,Главная!$AG$5:$AG$17,0),0),"")</f>
        <v/>
      </c>
      <c r="V58" s="226" t="str">
        <f ca="1">IFERROR(OFFSET(Главная!$AI$4,MATCH($D58,Главная!$AG$5:$AG$17,0),0),"")</f>
        <v/>
      </c>
      <c r="W58" s="213">
        <f t="shared" si="4"/>
        <v>0</v>
      </c>
      <c r="X58" s="214">
        <f t="shared" si="13"/>
        <v>0</v>
      </c>
      <c r="Y58" s="227"/>
      <c r="Z58" s="227">
        <f t="shared" si="14"/>
        <v>-1</v>
      </c>
      <c r="AA58" s="215">
        <f t="shared" si="7"/>
        <v>0</v>
      </c>
      <c r="AB58" s="216">
        <f t="shared" si="7"/>
        <v>0</v>
      </c>
      <c r="AC58" s="216">
        <f t="shared" si="7"/>
        <v>0</v>
      </c>
      <c r="AD58" s="217">
        <f t="shared" si="7"/>
        <v>0</v>
      </c>
      <c r="AE58" s="218">
        <f t="shared" si="15"/>
        <v>-1</v>
      </c>
      <c r="AF58" s="219">
        <f t="shared" si="9"/>
        <v>0</v>
      </c>
      <c r="AG58" s="220">
        <f t="shared" si="9"/>
        <v>0</v>
      </c>
      <c r="AH58" s="220">
        <f t="shared" si="9"/>
        <v>0</v>
      </c>
      <c r="AI58" s="221">
        <f t="shared" si="9"/>
        <v>0</v>
      </c>
    </row>
    <row r="59" spans="2:35" ht="15.75" customHeight="1" outlineLevel="2" thickBot="1">
      <c r="B59" s="371">
        <f t="shared" si="10"/>
        <v>0</v>
      </c>
      <c r="C59" s="371"/>
      <c r="D59" s="563"/>
      <c r="E59" s="374"/>
      <c r="F59" s="563"/>
      <c r="G59" s="563"/>
      <c r="H59" s="563"/>
      <c r="I59" s="563"/>
      <c r="J59" s="563"/>
      <c r="K59" s="563"/>
      <c r="L59" s="563"/>
      <c r="M59" s="563"/>
      <c r="N59" s="563"/>
      <c r="O59" s="650"/>
      <c r="P59" s="655" t="str">
        <f t="shared" si="11"/>
        <v>-</v>
      </c>
      <c r="Q59" s="656" t="str">
        <f t="shared" si="2"/>
        <v>-</v>
      </c>
      <c r="R59" s="655" t="str">
        <f t="shared" si="12"/>
        <v>-</v>
      </c>
      <c r="S59" s="425"/>
      <c r="T59" s="289" t="str">
        <f ca="1">IFERROR(VLOOKUP(U59,Главная!$AG$20:$AH$22,2,FALSE),"")</f>
        <v/>
      </c>
      <c r="U59" s="226" t="str">
        <f ca="1">IFERROR(OFFSET(Главная!$AJ$4,MATCH($D59,Главная!$AG$5:$AG$17,0),0),"")</f>
        <v/>
      </c>
      <c r="V59" s="226" t="str">
        <f ca="1">IFERROR(OFFSET(Главная!$AI$4,MATCH($D59,Главная!$AG$5:$AG$17,0),0),"")</f>
        <v/>
      </c>
      <c r="W59" s="213">
        <f t="shared" si="4"/>
        <v>0</v>
      </c>
      <c r="X59" s="214">
        <f t="shared" si="13"/>
        <v>0</v>
      </c>
      <c r="Y59" s="227"/>
      <c r="Z59" s="227">
        <f t="shared" si="14"/>
        <v>-1</v>
      </c>
      <c r="AA59" s="215">
        <f t="shared" si="7"/>
        <v>0</v>
      </c>
      <c r="AB59" s="216">
        <f t="shared" si="7"/>
        <v>0</v>
      </c>
      <c r="AC59" s="216">
        <f t="shared" si="7"/>
        <v>0</v>
      </c>
      <c r="AD59" s="217">
        <f t="shared" si="7"/>
        <v>0</v>
      </c>
      <c r="AE59" s="218">
        <f t="shared" si="15"/>
        <v>-1</v>
      </c>
      <c r="AF59" s="219">
        <f t="shared" si="9"/>
        <v>0</v>
      </c>
      <c r="AG59" s="220">
        <f t="shared" si="9"/>
        <v>0</v>
      </c>
      <c r="AH59" s="220">
        <f t="shared" si="9"/>
        <v>0</v>
      </c>
      <c r="AI59" s="221">
        <f t="shared" si="9"/>
        <v>0</v>
      </c>
    </row>
    <row r="60" spans="2:35" ht="15.75" customHeight="1" outlineLevel="2" thickBot="1">
      <c r="B60" s="371">
        <f t="shared" si="10"/>
        <v>0</v>
      </c>
      <c r="C60" s="371"/>
      <c r="D60" s="563"/>
      <c r="E60" s="374"/>
      <c r="F60" s="563"/>
      <c r="G60" s="563"/>
      <c r="H60" s="563"/>
      <c r="I60" s="563"/>
      <c r="J60" s="563"/>
      <c r="K60" s="563"/>
      <c r="L60" s="563"/>
      <c r="M60" s="563"/>
      <c r="N60" s="563"/>
      <c r="O60" s="650"/>
      <c r="P60" s="655" t="str">
        <f t="shared" si="11"/>
        <v>-</v>
      </c>
      <c r="Q60" s="656" t="str">
        <f t="shared" si="2"/>
        <v>-</v>
      </c>
      <c r="R60" s="655" t="str">
        <f t="shared" si="12"/>
        <v>-</v>
      </c>
      <c r="S60" s="425"/>
      <c r="T60" s="289" t="str">
        <f ca="1">IFERROR(VLOOKUP(U60,Главная!$AG$20:$AH$22,2,FALSE),"")</f>
        <v/>
      </c>
      <c r="U60" s="226" t="str">
        <f ca="1">IFERROR(OFFSET(Главная!$AJ$4,MATCH($D60,Главная!$AG$5:$AG$17,0),0),"")</f>
        <v/>
      </c>
      <c r="V60" s="226" t="str">
        <f ca="1">IFERROR(OFFSET(Главная!$AI$4,MATCH($D60,Главная!$AG$5:$AG$17,0),0),"")</f>
        <v/>
      </c>
      <c r="W60" s="213">
        <f t="shared" si="4"/>
        <v>0</v>
      </c>
      <c r="X60" s="214">
        <f t="shared" si="13"/>
        <v>0</v>
      </c>
      <c r="Y60" s="227"/>
      <c r="Z60" s="227">
        <f t="shared" si="14"/>
        <v>-1</v>
      </c>
      <c r="AA60" s="215">
        <f t="shared" si="7"/>
        <v>0</v>
      </c>
      <c r="AB60" s="216">
        <f t="shared" si="7"/>
        <v>0</v>
      </c>
      <c r="AC60" s="216">
        <f t="shared" si="7"/>
        <v>0</v>
      </c>
      <c r="AD60" s="217">
        <f t="shared" si="7"/>
        <v>0</v>
      </c>
      <c r="AE60" s="218">
        <f t="shared" si="15"/>
        <v>-1</v>
      </c>
      <c r="AF60" s="219">
        <f t="shared" si="9"/>
        <v>0</v>
      </c>
      <c r="AG60" s="220">
        <f t="shared" si="9"/>
        <v>0</v>
      </c>
      <c r="AH60" s="220">
        <f t="shared" si="9"/>
        <v>0</v>
      </c>
      <c r="AI60" s="221">
        <f t="shared" si="9"/>
        <v>0</v>
      </c>
    </row>
    <row r="61" spans="2:35" ht="15.75" customHeight="1" outlineLevel="2" thickBot="1">
      <c r="B61" s="371">
        <f t="shared" si="10"/>
        <v>0</v>
      </c>
      <c r="C61" s="371"/>
      <c r="D61" s="563"/>
      <c r="E61" s="374"/>
      <c r="F61" s="563"/>
      <c r="G61" s="563"/>
      <c r="H61" s="563"/>
      <c r="I61" s="563"/>
      <c r="J61" s="563"/>
      <c r="K61" s="563"/>
      <c r="L61" s="563"/>
      <c r="M61" s="563"/>
      <c r="N61" s="563"/>
      <c r="O61" s="650"/>
      <c r="P61" s="655" t="str">
        <f t="shared" si="11"/>
        <v>-</v>
      </c>
      <c r="Q61" s="656" t="str">
        <f t="shared" si="2"/>
        <v>-</v>
      </c>
      <c r="R61" s="655" t="str">
        <f t="shared" si="12"/>
        <v>-</v>
      </c>
      <c r="S61" s="425"/>
      <c r="T61" s="289" t="str">
        <f ca="1">IFERROR(VLOOKUP(U61,Главная!$AG$20:$AH$22,2,FALSE),"")</f>
        <v/>
      </c>
      <c r="U61" s="226" t="str">
        <f ca="1">IFERROR(OFFSET(Главная!$AJ$4,MATCH($D61,Главная!$AG$5:$AG$17,0),0),"")</f>
        <v/>
      </c>
      <c r="V61" s="226" t="str">
        <f ca="1">IFERROR(OFFSET(Главная!$AI$4,MATCH($D61,Главная!$AG$5:$AG$17,0),0),"")</f>
        <v/>
      </c>
      <c r="W61" s="213">
        <f t="shared" si="4"/>
        <v>0</v>
      </c>
      <c r="X61" s="214">
        <f t="shared" si="13"/>
        <v>0</v>
      </c>
      <c r="Y61" s="227"/>
      <c r="Z61" s="227">
        <f t="shared" si="14"/>
        <v>-1</v>
      </c>
      <c r="AA61" s="215">
        <f t="shared" si="7"/>
        <v>0</v>
      </c>
      <c r="AB61" s="216">
        <f t="shared" si="7"/>
        <v>0</v>
      </c>
      <c r="AC61" s="216">
        <f t="shared" si="7"/>
        <v>0</v>
      </c>
      <c r="AD61" s="217">
        <f t="shared" si="7"/>
        <v>0</v>
      </c>
      <c r="AE61" s="218">
        <f t="shared" si="15"/>
        <v>-1</v>
      </c>
      <c r="AF61" s="219">
        <f t="shared" si="9"/>
        <v>0</v>
      </c>
      <c r="AG61" s="220">
        <f t="shared" si="9"/>
        <v>0</v>
      </c>
      <c r="AH61" s="220">
        <f t="shared" si="9"/>
        <v>0</v>
      </c>
      <c r="AI61" s="221">
        <f t="shared" si="9"/>
        <v>0</v>
      </c>
    </row>
    <row r="62" spans="2:35" ht="15.75" customHeight="1" outlineLevel="2" thickBot="1">
      <c r="B62" s="371">
        <f t="shared" si="10"/>
        <v>0</v>
      </c>
      <c r="C62" s="371"/>
      <c r="D62" s="563"/>
      <c r="E62" s="374"/>
      <c r="F62" s="563"/>
      <c r="G62" s="563"/>
      <c r="H62" s="563"/>
      <c r="I62" s="563"/>
      <c r="J62" s="563"/>
      <c r="K62" s="563"/>
      <c r="L62" s="563"/>
      <c r="M62" s="563"/>
      <c r="N62" s="563"/>
      <c r="O62" s="650"/>
      <c r="P62" s="655" t="str">
        <f t="shared" si="11"/>
        <v>-</v>
      </c>
      <c r="Q62" s="656" t="str">
        <f t="shared" si="2"/>
        <v>-</v>
      </c>
      <c r="R62" s="655" t="str">
        <f t="shared" si="12"/>
        <v>-</v>
      </c>
      <c r="S62" s="425"/>
      <c r="T62" s="289" t="str">
        <f ca="1">IFERROR(VLOOKUP(U62,Главная!$AG$20:$AH$22,2,FALSE),"")</f>
        <v/>
      </c>
      <c r="U62" s="226" t="str">
        <f ca="1">IFERROR(OFFSET(Главная!$AJ$4,MATCH($D62,Главная!$AG$5:$AG$17,0),0),"")</f>
        <v/>
      </c>
      <c r="V62" s="226" t="str">
        <f ca="1">IFERROR(OFFSET(Главная!$AI$4,MATCH($D62,Главная!$AG$5:$AG$17,0),0),"")</f>
        <v/>
      </c>
      <c r="W62" s="213">
        <f t="shared" si="4"/>
        <v>0</v>
      </c>
      <c r="X62" s="214">
        <f t="shared" si="13"/>
        <v>0</v>
      </c>
      <c r="Y62" s="227"/>
      <c r="Z62" s="227">
        <f t="shared" si="14"/>
        <v>-1</v>
      </c>
      <c r="AA62" s="215">
        <f t="shared" si="7"/>
        <v>0</v>
      </c>
      <c r="AB62" s="216">
        <f t="shared" si="7"/>
        <v>0</v>
      </c>
      <c r="AC62" s="216">
        <f t="shared" si="7"/>
        <v>0</v>
      </c>
      <c r="AD62" s="217">
        <f t="shared" si="7"/>
        <v>0</v>
      </c>
      <c r="AE62" s="218">
        <f t="shared" si="15"/>
        <v>-1</v>
      </c>
      <c r="AF62" s="219">
        <f t="shared" si="9"/>
        <v>0</v>
      </c>
      <c r="AG62" s="220">
        <f t="shared" si="9"/>
        <v>0</v>
      </c>
      <c r="AH62" s="220">
        <f t="shared" si="9"/>
        <v>0</v>
      </c>
      <c r="AI62" s="221">
        <f t="shared" si="9"/>
        <v>0</v>
      </c>
    </row>
    <row r="63" spans="2:35" ht="15.75" customHeight="1" outlineLevel="2" thickBot="1">
      <c r="B63" s="371">
        <f t="shared" si="10"/>
        <v>0</v>
      </c>
      <c r="C63" s="371"/>
      <c r="D63" s="563"/>
      <c r="E63" s="374"/>
      <c r="F63" s="563"/>
      <c r="G63" s="563"/>
      <c r="H63" s="563"/>
      <c r="I63" s="563"/>
      <c r="J63" s="563"/>
      <c r="K63" s="563"/>
      <c r="L63" s="563"/>
      <c r="M63" s="563"/>
      <c r="N63" s="563"/>
      <c r="O63" s="650"/>
      <c r="P63" s="655" t="str">
        <f t="shared" si="11"/>
        <v>-</v>
      </c>
      <c r="Q63" s="656" t="str">
        <f t="shared" si="2"/>
        <v>-</v>
      </c>
      <c r="R63" s="655" t="str">
        <f t="shared" si="12"/>
        <v>-</v>
      </c>
      <c r="S63" s="425"/>
      <c r="T63" s="289" t="str">
        <f ca="1">IFERROR(VLOOKUP(U63,Главная!$AG$20:$AH$22,2,FALSE),"")</f>
        <v/>
      </c>
      <c r="U63" s="226" t="str">
        <f ca="1">IFERROR(OFFSET(Главная!$AJ$4,MATCH($D63,Главная!$AG$5:$AG$17,0),0),"")</f>
        <v/>
      </c>
      <c r="V63" s="226" t="str">
        <f ca="1">IFERROR(OFFSET(Главная!$AI$4,MATCH($D63,Главная!$AG$5:$AG$17,0),0),"")</f>
        <v/>
      </c>
      <c r="W63" s="213">
        <f t="shared" si="4"/>
        <v>0</v>
      </c>
      <c r="X63" s="214">
        <f t="shared" si="13"/>
        <v>0</v>
      </c>
      <c r="Y63" s="227"/>
      <c r="Z63" s="227">
        <f t="shared" si="14"/>
        <v>-1</v>
      </c>
      <c r="AA63" s="215">
        <f t="shared" si="7"/>
        <v>0</v>
      </c>
      <c r="AB63" s="216">
        <f t="shared" si="7"/>
        <v>0</v>
      </c>
      <c r="AC63" s="216">
        <f t="shared" si="7"/>
        <v>0</v>
      </c>
      <c r="AD63" s="217">
        <f t="shared" si="7"/>
        <v>0</v>
      </c>
      <c r="AE63" s="218">
        <f t="shared" si="15"/>
        <v>-1</v>
      </c>
      <c r="AF63" s="219">
        <f t="shared" si="9"/>
        <v>0</v>
      </c>
      <c r="AG63" s="220">
        <f t="shared" si="9"/>
        <v>0</v>
      </c>
      <c r="AH63" s="220">
        <f t="shared" si="9"/>
        <v>0</v>
      </c>
      <c r="AI63" s="221">
        <f t="shared" si="9"/>
        <v>0</v>
      </c>
    </row>
    <row r="64" spans="2:35" ht="15.75" customHeight="1" outlineLevel="2" thickBot="1">
      <c r="B64" s="371">
        <f t="shared" si="10"/>
        <v>0</v>
      </c>
      <c r="C64" s="371"/>
      <c r="D64" s="563"/>
      <c r="E64" s="374"/>
      <c r="F64" s="563"/>
      <c r="G64" s="563"/>
      <c r="H64" s="563"/>
      <c r="I64" s="563"/>
      <c r="J64" s="563"/>
      <c r="K64" s="563"/>
      <c r="L64" s="563"/>
      <c r="M64" s="563"/>
      <c r="N64" s="563"/>
      <c r="O64" s="650"/>
      <c r="P64" s="655" t="str">
        <f t="shared" si="11"/>
        <v>-</v>
      </c>
      <c r="Q64" s="656" t="str">
        <f t="shared" si="2"/>
        <v>-</v>
      </c>
      <c r="R64" s="655" t="str">
        <f t="shared" si="12"/>
        <v>-</v>
      </c>
      <c r="S64" s="425"/>
      <c r="T64" s="289" t="str">
        <f ca="1">IFERROR(VLOOKUP(U64,Главная!$AG$20:$AH$22,2,FALSE),"")</f>
        <v/>
      </c>
      <c r="U64" s="226" t="str">
        <f ca="1">IFERROR(OFFSET(Главная!$AJ$4,MATCH($D64,Главная!$AG$5:$AG$17,0),0),"")</f>
        <v/>
      </c>
      <c r="V64" s="226" t="str">
        <f ca="1">IFERROR(OFFSET(Главная!$AI$4,MATCH($D64,Главная!$AG$5:$AG$17,0),0),"")</f>
        <v/>
      </c>
      <c r="W64" s="213">
        <f t="shared" si="4"/>
        <v>0</v>
      </c>
      <c r="X64" s="214">
        <f t="shared" si="13"/>
        <v>0</v>
      </c>
      <c r="Y64" s="227"/>
      <c r="Z64" s="227">
        <f t="shared" si="14"/>
        <v>-1</v>
      </c>
      <c r="AA64" s="215">
        <f t="shared" si="7"/>
        <v>0</v>
      </c>
      <c r="AB64" s="216">
        <f t="shared" si="7"/>
        <v>0</v>
      </c>
      <c r="AC64" s="216">
        <f t="shared" si="7"/>
        <v>0</v>
      </c>
      <c r="AD64" s="217">
        <f t="shared" si="7"/>
        <v>0</v>
      </c>
      <c r="AE64" s="218">
        <f t="shared" si="15"/>
        <v>-1</v>
      </c>
      <c r="AF64" s="219">
        <f t="shared" si="9"/>
        <v>0</v>
      </c>
      <c r="AG64" s="220">
        <f t="shared" si="9"/>
        <v>0</v>
      </c>
      <c r="AH64" s="220">
        <f t="shared" si="9"/>
        <v>0</v>
      </c>
      <c r="AI64" s="221">
        <f t="shared" si="9"/>
        <v>0</v>
      </c>
    </row>
    <row r="65" spans="2:35" ht="15.75" customHeight="1" outlineLevel="2" thickBot="1">
      <c r="B65" s="371">
        <f t="shared" si="10"/>
        <v>0</v>
      </c>
      <c r="C65" s="371"/>
      <c r="D65" s="563"/>
      <c r="E65" s="374"/>
      <c r="F65" s="563"/>
      <c r="G65" s="563"/>
      <c r="H65" s="563"/>
      <c r="I65" s="563"/>
      <c r="J65" s="563"/>
      <c r="K65" s="563"/>
      <c r="L65" s="563"/>
      <c r="M65" s="563"/>
      <c r="N65" s="563"/>
      <c r="O65" s="650"/>
      <c r="P65" s="655" t="str">
        <f t="shared" si="11"/>
        <v>-</v>
      </c>
      <c r="Q65" s="656" t="str">
        <f t="shared" si="2"/>
        <v>-</v>
      </c>
      <c r="R65" s="655" t="str">
        <f t="shared" si="12"/>
        <v>-</v>
      </c>
      <c r="S65" s="425"/>
      <c r="T65" s="289" t="str">
        <f ca="1">IFERROR(VLOOKUP(U65,Главная!$AG$20:$AH$22,2,FALSE),"")</f>
        <v/>
      </c>
      <c r="U65" s="226" t="str">
        <f ca="1">IFERROR(OFFSET(Главная!$AJ$4,MATCH($D65,Главная!$AG$5:$AG$17,0),0),"")</f>
        <v/>
      </c>
      <c r="V65" s="226" t="str">
        <f ca="1">IFERROR(OFFSET(Главная!$AI$4,MATCH($D65,Главная!$AG$5:$AG$17,0),0),"")</f>
        <v/>
      </c>
      <c r="W65" s="213">
        <f t="shared" si="4"/>
        <v>0</v>
      </c>
      <c r="X65" s="214">
        <f t="shared" si="13"/>
        <v>0</v>
      </c>
      <c r="Y65" s="227"/>
      <c r="Z65" s="227">
        <f t="shared" si="14"/>
        <v>-1</v>
      </c>
      <c r="AA65" s="215">
        <f t="shared" si="7"/>
        <v>0</v>
      </c>
      <c r="AB65" s="216">
        <f t="shared" si="7"/>
        <v>0</v>
      </c>
      <c r="AC65" s="216">
        <f t="shared" si="7"/>
        <v>0</v>
      </c>
      <c r="AD65" s="217">
        <f t="shared" si="7"/>
        <v>0</v>
      </c>
      <c r="AE65" s="218">
        <f t="shared" si="15"/>
        <v>-1</v>
      </c>
      <c r="AF65" s="219">
        <f t="shared" si="9"/>
        <v>0</v>
      </c>
      <c r="AG65" s="220">
        <f t="shared" si="9"/>
        <v>0</v>
      </c>
      <c r="AH65" s="220">
        <f t="shared" si="9"/>
        <v>0</v>
      </c>
      <c r="AI65" s="221">
        <f t="shared" si="9"/>
        <v>0</v>
      </c>
    </row>
    <row r="66" spans="2:35" ht="15.75" customHeight="1" outlineLevel="2" thickBot="1">
      <c r="B66" s="371">
        <f t="shared" si="10"/>
        <v>0</v>
      </c>
      <c r="C66" s="371"/>
      <c r="D66" s="563"/>
      <c r="E66" s="374"/>
      <c r="F66" s="563"/>
      <c r="G66" s="649"/>
      <c r="H66" s="649"/>
      <c r="I66" s="649"/>
      <c r="J66" s="649"/>
      <c r="K66" s="649"/>
      <c r="L66" s="649"/>
      <c r="M66" s="649"/>
      <c r="N66" s="649"/>
      <c r="O66" s="572"/>
      <c r="P66" s="655" t="str">
        <f t="shared" si="11"/>
        <v>-</v>
      </c>
      <c r="Q66" s="656" t="str">
        <f t="shared" si="2"/>
        <v>-</v>
      </c>
      <c r="R66" s="655" t="str">
        <f t="shared" si="12"/>
        <v>-</v>
      </c>
      <c r="S66" s="425"/>
      <c r="T66" s="289" t="str">
        <f ca="1">IFERROR(VLOOKUP(U66,Главная!$AG$20:$AH$22,2,FALSE),"")</f>
        <v/>
      </c>
      <c r="U66" s="226" t="str">
        <f ca="1">IFERROR(OFFSET(Главная!$AJ$4,MATCH($D66,Главная!$AG$5:$AG$17,0),0),"")</f>
        <v/>
      </c>
      <c r="V66" s="226" t="str">
        <f ca="1">IFERROR(OFFSET(Главная!$AI$4,MATCH($D66,Главная!$AG$5:$AG$17,0),0),"")</f>
        <v/>
      </c>
      <c r="W66" s="213">
        <f t="shared" si="4"/>
        <v>0</v>
      </c>
      <c r="X66" s="214">
        <f t="shared" si="13"/>
        <v>0</v>
      </c>
      <c r="Y66" s="227"/>
      <c r="Z66" s="227">
        <f t="shared" si="14"/>
        <v>-1</v>
      </c>
      <c r="AA66" s="215">
        <f t="shared" si="7"/>
        <v>0</v>
      </c>
      <c r="AB66" s="216">
        <f t="shared" si="7"/>
        <v>0</v>
      </c>
      <c r="AC66" s="216">
        <f t="shared" si="7"/>
        <v>0</v>
      </c>
      <c r="AD66" s="217">
        <f t="shared" si="7"/>
        <v>0</v>
      </c>
      <c r="AE66" s="218">
        <f t="shared" si="15"/>
        <v>-1</v>
      </c>
      <c r="AF66" s="219">
        <f t="shared" si="9"/>
        <v>0</v>
      </c>
      <c r="AG66" s="220">
        <f t="shared" si="9"/>
        <v>0</v>
      </c>
      <c r="AH66" s="220">
        <f t="shared" si="9"/>
        <v>0</v>
      </c>
      <c r="AI66" s="221">
        <f t="shared" si="9"/>
        <v>0</v>
      </c>
    </row>
    <row r="67" spans="2:35" ht="15.75" customHeight="1" outlineLevel="2" thickBot="1">
      <c r="B67" s="371">
        <f t="shared" si="10"/>
        <v>0</v>
      </c>
      <c r="C67" s="371"/>
      <c r="D67" s="563"/>
      <c r="E67" s="374"/>
      <c r="F67" s="563"/>
      <c r="G67" s="563"/>
      <c r="H67" s="563"/>
      <c r="I67" s="563"/>
      <c r="J67" s="563"/>
      <c r="K67" s="563"/>
      <c r="L67" s="563"/>
      <c r="M67" s="563"/>
      <c r="N67" s="563"/>
      <c r="O67" s="650"/>
      <c r="P67" s="655" t="str">
        <f t="shared" si="11"/>
        <v>-</v>
      </c>
      <c r="Q67" s="656" t="str">
        <f t="shared" si="2"/>
        <v>-</v>
      </c>
      <c r="R67" s="655" t="str">
        <f t="shared" si="12"/>
        <v>-</v>
      </c>
      <c r="S67" s="425"/>
      <c r="T67" s="289" t="str">
        <f ca="1">IFERROR(VLOOKUP(U67,Главная!$AG$20:$AH$22,2,FALSE),"")</f>
        <v/>
      </c>
      <c r="U67" s="226" t="str">
        <f ca="1">IFERROR(OFFSET(Главная!$AJ$4,MATCH($D67,Главная!$AG$5:$AG$17,0),0),"")</f>
        <v/>
      </c>
      <c r="V67" s="226" t="str">
        <f ca="1">IFERROR(OFFSET(Главная!$AI$4,MATCH($D67,Главная!$AG$5:$AG$17,0),0),"")</f>
        <v/>
      </c>
      <c r="W67" s="213">
        <f t="shared" si="4"/>
        <v>0</v>
      </c>
      <c r="X67" s="214">
        <f t="shared" si="13"/>
        <v>0</v>
      </c>
      <c r="Y67" s="227"/>
      <c r="Z67" s="227">
        <f t="shared" si="14"/>
        <v>-1</v>
      </c>
      <c r="AA67" s="215">
        <f t="shared" si="7"/>
        <v>0</v>
      </c>
      <c r="AB67" s="216">
        <f t="shared" si="7"/>
        <v>0</v>
      </c>
      <c r="AC67" s="216">
        <f t="shared" si="7"/>
        <v>0</v>
      </c>
      <c r="AD67" s="217">
        <f t="shared" si="7"/>
        <v>0</v>
      </c>
      <c r="AE67" s="218">
        <f t="shared" si="15"/>
        <v>-1</v>
      </c>
      <c r="AF67" s="219">
        <f t="shared" si="9"/>
        <v>0</v>
      </c>
      <c r="AG67" s="220">
        <f t="shared" si="9"/>
        <v>0</v>
      </c>
      <c r="AH67" s="220">
        <f t="shared" si="9"/>
        <v>0</v>
      </c>
      <c r="AI67" s="221">
        <f t="shared" si="9"/>
        <v>0</v>
      </c>
    </row>
    <row r="68" spans="2:35" ht="15.75" customHeight="1" outlineLevel="2" thickBot="1">
      <c r="B68" s="371">
        <f t="shared" si="10"/>
        <v>0</v>
      </c>
      <c r="C68" s="371"/>
      <c r="D68" s="563"/>
      <c r="E68" s="374"/>
      <c r="F68" s="563"/>
      <c r="G68" s="563"/>
      <c r="H68" s="563"/>
      <c r="I68" s="563"/>
      <c r="J68" s="563"/>
      <c r="K68" s="563"/>
      <c r="L68" s="563"/>
      <c r="M68" s="563"/>
      <c r="N68" s="563"/>
      <c r="O68" s="650"/>
      <c r="P68" s="655" t="str">
        <f t="shared" si="11"/>
        <v>-</v>
      </c>
      <c r="Q68" s="656" t="str">
        <f t="shared" si="2"/>
        <v>-</v>
      </c>
      <c r="R68" s="655" t="str">
        <f t="shared" si="12"/>
        <v>-</v>
      </c>
      <c r="S68" s="425"/>
      <c r="T68" s="289" t="str">
        <f ca="1">IFERROR(VLOOKUP(U68,Главная!$AG$20:$AH$22,2,FALSE),"")</f>
        <v/>
      </c>
      <c r="U68" s="226" t="str">
        <f ca="1">IFERROR(OFFSET(Главная!$AJ$4,MATCH($D68,Главная!$AG$5:$AG$17,0),0),"")</f>
        <v/>
      </c>
      <c r="V68" s="226" t="str">
        <f ca="1">IFERROR(OFFSET(Главная!$AI$4,MATCH($D68,Главная!$AG$5:$AG$17,0),0),"")</f>
        <v/>
      </c>
      <c r="W68" s="213">
        <f t="shared" si="4"/>
        <v>0</v>
      </c>
      <c r="X68" s="214">
        <f t="shared" si="13"/>
        <v>0</v>
      </c>
      <c r="Y68" s="227"/>
      <c r="Z68" s="227">
        <f t="shared" si="14"/>
        <v>-1</v>
      </c>
      <c r="AA68" s="215">
        <f t="shared" si="7"/>
        <v>0</v>
      </c>
      <c r="AB68" s="216">
        <f t="shared" si="7"/>
        <v>0</v>
      </c>
      <c r="AC68" s="216">
        <f t="shared" si="7"/>
        <v>0</v>
      </c>
      <c r="AD68" s="217">
        <f t="shared" si="7"/>
        <v>0</v>
      </c>
      <c r="AE68" s="218">
        <f t="shared" si="15"/>
        <v>-1</v>
      </c>
      <c r="AF68" s="219">
        <f t="shared" si="9"/>
        <v>0</v>
      </c>
      <c r="AG68" s="220">
        <f t="shared" si="9"/>
        <v>0</v>
      </c>
      <c r="AH68" s="220">
        <f t="shared" si="9"/>
        <v>0</v>
      </c>
      <c r="AI68" s="221">
        <f t="shared" si="9"/>
        <v>0</v>
      </c>
    </row>
    <row r="69" spans="2:35" s="112" customFormat="1" ht="15.75" customHeight="1" outlineLevel="2" thickBot="1">
      <c r="B69" s="561">
        <f t="shared" si="10"/>
        <v>0</v>
      </c>
      <c r="C69" s="561"/>
      <c r="D69" s="563"/>
      <c r="E69" s="374"/>
      <c r="F69" s="563"/>
      <c r="G69" s="563"/>
      <c r="H69" s="563"/>
      <c r="I69" s="563"/>
      <c r="J69" s="563"/>
      <c r="K69" s="563"/>
      <c r="L69" s="563"/>
      <c r="M69" s="563"/>
      <c r="N69" s="563"/>
      <c r="O69" s="608"/>
      <c r="P69" s="655" t="str">
        <f t="shared" si="11"/>
        <v>-</v>
      </c>
      <c r="Q69" s="656" t="str">
        <f t="shared" si="2"/>
        <v>-</v>
      </c>
      <c r="R69" s="655" t="str">
        <f t="shared" si="12"/>
        <v>-</v>
      </c>
      <c r="S69" s="652"/>
      <c r="T69" s="289" t="str">
        <f ca="1">IFERROR(VLOOKUP(U69,Главная!$AG$20:$AH$22,2,FALSE),"")</f>
        <v/>
      </c>
      <c r="U69" s="226" t="str">
        <f ca="1">IFERROR(OFFSET(Главная!$AJ$4,MATCH($D69,Главная!$AG$5:$AG$17,0),0),"")</f>
        <v/>
      </c>
      <c r="V69" s="226" t="str">
        <f ca="1">IFERROR(OFFSET(Главная!$AI$4,MATCH($D69,Главная!$AG$5:$AG$17,0),0),"")</f>
        <v/>
      </c>
      <c r="W69" s="554">
        <f t="shared" si="4"/>
        <v>0</v>
      </c>
      <c r="X69" s="555">
        <f t="shared" si="13"/>
        <v>0</v>
      </c>
      <c r="Y69" s="226"/>
      <c r="Z69" s="226">
        <f t="shared" si="14"/>
        <v>-1</v>
      </c>
      <c r="AA69" s="556">
        <f t="shared" si="7"/>
        <v>0</v>
      </c>
      <c r="AB69" s="557">
        <f t="shared" si="7"/>
        <v>0</v>
      </c>
      <c r="AC69" s="557">
        <f t="shared" si="7"/>
        <v>0</v>
      </c>
      <c r="AD69" s="558">
        <f t="shared" ref="AA69:AD84" si="16">COUNTIF($F69:$O69,AD$5)/$Z69*100</f>
        <v>0</v>
      </c>
      <c r="AE69" s="218">
        <f t="shared" si="15"/>
        <v>-1</v>
      </c>
      <c r="AF69" s="559">
        <f t="shared" si="9"/>
        <v>0</v>
      </c>
      <c r="AG69" s="369">
        <f t="shared" si="9"/>
        <v>0</v>
      </c>
      <c r="AH69" s="369">
        <f t="shared" si="9"/>
        <v>0</v>
      </c>
      <c r="AI69" s="560">
        <f t="shared" ref="AF69:AI84" si="17">COUNTIF($F69:$K69,AI$5)/$AE69*100</f>
        <v>0</v>
      </c>
    </row>
    <row r="70" spans="2:35" s="112" customFormat="1" ht="15.75" customHeight="1" outlineLevel="2" thickBot="1">
      <c r="B70" s="561">
        <f t="shared" si="10"/>
        <v>0</v>
      </c>
      <c r="C70" s="561"/>
      <c r="D70" s="563"/>
      <c r="E70" s="374"/>
      <c r="F70" s="563"/>
      <c r="G70" s="563"/>
      <c r="H70" s="563"/>
      <c r="I70" s="563"/>
      <c r="J70" s="563"/>
      <c r="K70" s="563"/>
      <c r="L70" s="563"/>
      <c r="M70" s="563"/>
      <c r="N70" s="563"/>
      <c r="O70" s="608"/>
      <c r="P70" s="655" t="str">
        <f t="shared" ref="P70:P84" si="18">IF(Z70&gt;0,IF(AND(AA70&gt;=50,AC70=0,AD70=0),5,IF(AND(SUM(AA70:AB70)&gt;=50,AD70=0),4,IF(AD70&lt;30,3,2))),"-")</f>
        <v>-</v>
      </c>
      <c r="Q70" s="656" t="str">
        <f t="shared" ref="Q70:Q84" si="19">IF(MIN(P70,R70)=0,"-",MIN(P70,R70))</f>
        <v>-</v>
      </c>
      <c r="R70" s="655" t="str">
        <f t="shared" ref="R70:R84" si="20">IF(AE70&gt;0,IF(AI70&gt;0,2,IF(AH70&gt;0,3,IF(AG70&gt;0,4,5))),"-")</f>
        <v>-</v>
      </c>
      <c r="S70" s="652"/>
      <c r="T70" s="289" t="str">
        <f ca="1">IFERROR(VLOOKUP(U70,Главная!$AG$20:$AH$22,2,FALSE),"")</f>
        <v/>
      </c>
      <c r="U70" s="226" t="str">
        <f ca="1">IFERROR(OFFSET(Главная!$AJ$4,MATCH($D70,Главная!$AG$5:$AG$17,0),0),"")</f>
        <v/>
      </c>
      <c r="V70" s="226" t="str">
        <f ca="1">IFERROR(OFFSET(Главная!$AI$4,MATCH($D70,Главная!$AG$5:$AG$17,0),0),"")</f>
        <v/>
      </c>
      <c r="W70" s="554">
        <f t="shared" ref="W70:W84" si="21">IF(Z70&gt;0,1,0)</f>
        <v>0</v>
      </c>
      <c r="X70" s="555">
        <f t="shared" ref="X70:X84" si="22">IF(AND(W70=0,E70&lt;&gt;""),1,0)</f>
        <v>0</v>
      </c>
      <c r="Y70" s="226"/>
      <c r="Z70" s="226">
        <f t="shared" ref="Z70:Z84" si="23">IF(COUNTIF($F70:$O70,"&gt;0")=0,-1,COUNTIF($F70:$O70,"&gt;0"))</f>
        <v>-1</v>
      </c>
      <c r="AA70" s="556">
        <f t="shared" si="16"/>
        <v>0</v>
      </c>
      <c r="AB70" s="557">
        <f t="shared" si="16"/>
        <v>0</v>
      </c>
      <c r="AC70" s="557">
        <f t="shared" si="16"/>
        <v>0</v>
      </c>
      <c r="AD70" s="558">
        <f t="shared" si="16"/>
        <v>0</v>
      </c>
      <c r="AE70" s="218">
        <f t="shared" ref="AE70:AE84" si="24">IF(COUNTIF($F70:$K70,"&gt;0")=0,-1,COUNTIF($F70:$K70,"&gt;0"))</f>
        <v>-1</v>
      </c>
      <c r="AF70" s="559">
        <f t="shared" si="17"/>
        <v>0</v>
      </c>
      <c r="AG70" s="369">
        <f t="shared" si="17"/>
        <v>0</v>
      </c>
      <c r="AH70" s="369">
        <f t="shared" si="17"/>
        <v>0</v>
      </c>
      <c r="AI70" s="560">
        <f t="shared" si="17"/>
        <v>0</v>
      </c>
    </row>
    <row r="71" spans="2:35" s="112" customFormat="1" ht="15.75" customHeight="1" outlineLevel="2" thickBot="1">
      <c r="B71" s="561">
        <f t="shared" si="10"/>
        <v>0</v>
      </c>
      <c r="C71" s="561"/>
      <c r="D71" s="563"/>
      <c r="E71" s="374"/>
      <c r="F71" s="563"/>
      <c r="G71" s="563"/>
      <c r="H71" s="563"/>
      <c r="I71" s="563"/>
      <c r="J71" s="563"/>
      <c r="K71" s="563"/>
      <c r="L71" s="563"/>
      <c r="M71" s="563"/>
      <c r="N71" s="563"/>
      <c r="O71" s="608"/>
      <c r="P71" s="655" t="str">
        <f t="shared" si="18"/>
        <v>-</v>
      </c>
      <c r="Q71" s="656" t="str">
        <f t="shared" si="19"/>
        <v>-</v>
      </c>
      <c r="R71" s="655" t="str">
        <f t="shared" si="20"/>
        <v>-</v>
      </c>
      <c r="S71" s="652"/>
      <c r="T71" s="289" t="str">
        <f ca="1">IFERROR(VLOOKUP(U71,Главная!$AG$20:$AH$22,2,FALSE),"")</f>
        <v/>
      </c>
      <c r="U71" s="226" t="str">
        <f ca="1">IFERROR(OFFSET(Главная!$AJ$4,MATCH($D71,Главная!$AG$5:$AG$17,0),0),"")</f>
        <v/>
      </c>
      <c r="V71" s="226" t="str">
        <f ca="1">IFERROR(OFFSET(Главная!$AI$4,MATCH($D71,Главная!$AG$5:$AG$17,0),0),"")</f>
        <v/>
      </c>
      <c r="W71" s="554">
        <f t="shared" si="21"/>
        <v>0</v>
      </c>
      <c r="X71" s="555">
        <f t="shared" si="22"/>
        <v>0</v>
      </c>
      <c r="Y71" s="226"/>
      <c r="Z71" s="226">
        <f t="shared" si="23"/>
        <v>-1</v>
      </c>
      <c r="AA71" s="556">
        <f t="shared" si="16"/>
        <v>0</v>
      </c>
      <c r="AB71" s="557">
        <f t="shared" si="16"/>
        <v>0</v>
      </c>
      <c r="AC71" s="557">
        <f t="shared" si="16"/>
        <v>0</v>
      </c>
      <c r="AD71" s="558">
        <f t="shared" si="16"/>
        <v>0</v>
      </c>
      <c r="AE71" s="218">
        <f t="shared" si="24"/>
        <v>-1</v>
      </c>
      <c r="AF71" s="559">
        <f t="shared" si="17"/>
        <v>0</v>
      </c>
      <c r="AG71" s="369">
        <f t="shared" si="17"/>
        <v>0</v>
      </c>
      <c r="AH71" s="369">
        <f t="shared" si="17"/>
        <v>0</v>
      </c>
      <c r="AI71" s="560">
        <f t="shared" si="17"/>
        <v>0</v>
      </c>
    </row>
    <row r="72" spans="2:35" s="112" customFormat="1" ht="15.75" customHeight="1" outlineLevel="2" thickBot="1">
      <c r="B72" s="561">
        <f t="shared" ref="B72:B84" si="25">IF(E72="",B71,B71+1)</f>
        <v>0</v>
      </c>
      <c r="C72" s="561"/>
      <c r="D72" s="563"/>
      <c r="E72" s="374"/>
      <c r="F72" s="563"/>
      <c r="G72" s="563"/>
      <c r="H72" s="563"/>
      <c r="I72" s="563"/>
      <c r="J72" s="563"/>
      <c r="K72" s="563"/>
      <c r="L72" s="563"/>
      <c r="M72" s="563"/>
      <c r="N72" s="563"/>
      <c r="O72" s="608"/>
      <c r="P72" s="655" t="str">
        <f t="shared" si="18"/>
        <v>-</v>
      </c>
      <c r="Q72" s="656" t="str">
        <f t="shared" si="19"/>
        <v>-</v>
      </c>
      <c r="R72" s="655" t="str">
        <f t="shared" si="20"/>
        <v>-</v>
      </c>
      <c r="S72" s="652"/>
      <c r="T72" s="289" t="str">
        <f ca="1">IFERROR(VLOOKUP(U72,Главная!$AG$20:$AH$22,2,FALSE),"")</f>
        <v/>
      </c>
      <c r="U72" s="226" t="str">
        <f ca="1">IFERROR(OFFSET(Главная!$AJ$4,MATCH($D72,Главная!$AG$5:$AG$17,0),0),"")</f>
        <v/>
      </c>
      <c r="V72" s="226" t="str">
        <f ca="1">IFERROR(OFFSET(Главная!$AI$4,MATCH($D72,Главная!$AG$5:$AG$17,0),0),"")</f>
        <v/>
      </c>
      <c r="W72" s="554">
        <f t="shared" si="21"/>
        <v>0</v>
      </c>
      <c r="X72" s="555">
        <f t="shared" si="22"/>
        <v>0</v>
      </c>
      <c r="Y72" s="226"/>
      <c r="Z72" s="226">
        <f t="shared" si="23"/>
        <v>-1</v>
      </c>
      <c r="AA72" s="556">
        <f t="shared" si="16"/>
        <v>0</v>
      </c>
      <c r="AB72" s="557">
        <f t="shared" si="16"/>
        <v>0</v>
      </c>
      <c r="AC72" s="557">
        <f t="shared" si="16"/>
        <v>0</v>
      </c>
      <c r="AD72" s="558">
        <f t="shared" si="16"/>
        <v>0</v>
      </c>
      <c r="AE72" s="218">
        <f t="shared" si="24"/>
        <v>-1</v>
      </c>
      <c r="AF72" s="559">
        <f t="shared" si="17"/>
        <v>0</v>
      </c>
      <c r="AG72" s="369">
        <f t="shared" si="17"/>
        <v>0</v>
      </c>
      <c r="AH72" s="369">
        <f t="shared" si="17"/>
        <v>0</v>
      </c>
      <c r="AI72" s="560">
        <f t="shared" si="17"/>
        <v>0</v>
      </c>
    </row>
    <row r="73" spans="2:35" s="112" customFormat="1" ht="15.75" customHeight="1" outlineLevel="2" thickBot="1">
      <c r="B73" s="561">
        <f t="shared" si="25"/>
        <v>0</v>
      </c>
      <c r="C73" s="561"/>
      <c r="D73" s="563"/>
      <c r="E73" s="374"/>
      <c r="F73" s="563"/>
      <c r="G73" s="563"/>
      <c r="H73" s="563"/>
      <c r="I73" s="563"/>
      <c r="J73" s="563"/>
      <c r="K73" s="563"/>
      <c r="L73" s="563"/>
      <c r="M73" s="563"/>
      <c r="N73" s="563"/>
      <c r="O73" s="608"/>
      <c r="P73" s="655" t="str">
        <f t="shared" si="18"/>
        <v>-</v>
      </c>
      <c r="Q73" s="656" t="str">
        <f t="shared" si="19"/>
        <v>-</v>
      </c>
      <c r="R73" s="655" t="str">
        <f t="shared" si="20"/>
        <v>-</v>
      </c>
      <c r="S73" s="652"/>
      <c r="T73" s="289" t="str">
        <f ca="1">IFERROR(VLOOKUP(U73,Главная!$AG$20:$AH$22,2,FALSE),"")</f>
        <v/>
      </c>
      <c r="U73" s="226" t="str">
        <f ca="1">IFERROR(OFFSET(Главная!$AJ$4,MATCH($D73,Главная!$AG$5:$AG$17,0),0),"")</f>
        <v/>
      </c>
      <c r="V73" s="226" t="str">
        <f ca="1">IFERROR(OFFSET(Главная!$AI$4,MATCH($D73,Главная!$AG$5:$AG$17,0),0),"")</f>
        <v/>
      </c>
      <c r="W73" s="554">
        <f t="shared" si="21"/>
        <v>0</v>
      </c>
      <c r="X73" s="555">
        <f t="shared" si="22"/>
        <v>0</v>
      </c>
      <c r="Y73" s="226"/>
      <c r="Z73" s="226">
        <f t="shared" si="23"/>
        <v>-1</v>
      </c>
      <c r="AA73" s="556">
        <f t="shared" si="16"/>
        <v>0</v>
      </c>
      <c r="AB73" s="557">
        <f t="shared" si="16"/>
        <v>0</v>
      </c>
      <c r="AC73" s="557">
        <f t="shared" si="16"/>
        <v>0</v>
      </c>
      <c r="AD73" s="558">
        <f t="shared" si="16"/>
        <v>0</v>
      </c>
      <c r="AE73" s="218">
        <f t="shared" si="24"/>
        <v>-1</v>
      </c>
      <c r="AF73" s="559">
        <f t="shared" si="17"/>
        <v>0</v>
      </c>
      <c r="AG73" s="369">
        <f t="shared" si="17"/>
        <v>0</v>
      </c>
      <c r="AH73" s="369">
        <f t="shared" si="17"/>
        <v>0</v>
      </c>
      <c r="AI73" s="560">
        <f t="shared" si="17"/>
        <v>0</v>
      </c>
    </row>
    <row r="74" spans="2:35" s="112" customFormat="1" ht="15.75" customHeight="1" outlineLevel="2" thickBot="1">
      <c r="B74" s="561">
        <f t="shared" si="25"/>
        <v>0</v>
      </c>
      <c r="C74" s="561"/>
      <c r="D74" s="563"/>
      <c r="E74" s="374"/>
      <c r="F74" s="563"/>
      <c r="G74" s="563"/>
      <c r="H74" s="563"/>
      <c r="I74" s="563"/>
      <c r="J74" s="563"/>
      <c r="K74" s="563"/>
      <c r="L74" s="563"/>
      <c r="M74" s="563"/>
      <c r="N74" s="563"/>
      <c r="O74" s="608"/>
      <c r="P74" s="655" t="str">
        <f t="shared" si="18"/>
        <v>-</v>
      </c>
      <c r="Q74" s="656" t="str">
        <f t="shared" si="19"/>
        <v>-</v>
      </c>
      <c r="R74" s="655" t="str">
        <f t="shared" si="20"/>
        <v>-</v>
      </c>
      <c r="S74" s="652"/>
      <c r="T74" s="289" t="str">
        <f ca="1">IFERROR(VLOOKUP(U74,Главная!$AG$20:$AH$22,2,FALSE),"")</f>
        <v/>
      </c>
      <c r="U74" s="226" t="str">
        <f ca="1">IFERROR(OFFSET(Главная!$AJ$4,MATCH($D74,Главная!$AG$5:$AG$17,0),0),"")</f>
        <v/>
      </c>
      <c r="V74" s="226" t="str">
        <f ca="1">IFERROR(OFFSET(Главная!$AI$4,MATCH($D74,Главная!$AG$5:$AG$17,0),0),"")</f>
        <v/>
      </c>
      <c r="W74" s="554">
        <f t="shared" si="21"/>
        <v>0</v>
      </c>
      <c r="X74" s="555">
        <f t="shared" si="22"/>
        <v>0</v>
      </c>
      <c r="Y74" s="226"/>
      <c r="Z74" s="226">
        <f t="shared" si="23"/>
        <v>-1</v>
      </c>
      <c r="AA74" s="556">
        <f t="shared" si="16"/>
        <v>0</v>
      </c>
      <c r="AB74" s="557">
        <f t="shared" si="16"/>
        <v>0</v>
      </c>
      <c r="AC74" s="557">
        <f t="shared" si="16"/>
        <v>0</v>
      </c>
      <c r="AD74" s="558">
        <f t="shared" si="16"/>
        <v>0</v>
      </c>
      <c r="AE74" s="218">
        <f t="shared" si="24"/>
        <v>-1</v>
      </c>
      <c r="AF74" s="559">
        <f t="shared" si="17"/>
        <v>0</v>
      </c>
      <c r="AG74" s="369">
        <f t="shared" si="17"/>
        <v>0</v>
      </c>
      <c r="AH74" s="369">
        <f t="shared" si="17"/>
        <v>0</v>
      </c>
      <c r="AI74" s="560">
        <f t="shared" si="17"/>
        <v>0</v>
      </c>
    </row>
    <row r="75" spans="2:35" ht="15.75" customHeight="1" outlineLevel="2" thickBot="1">
      <c r="B75" s="371">
        <f t="shared" si="25"/>
        <v>0</v>
      </c>
      <c r="C75" s="371"/>
      <c r="D75" s="563"/>
      <c r="E75" s="374"/>
      <c r="F75" s="563"/>
      <c r="G75" s="563"/>
      <c r="H75" s="563"/>
      <c r="I75" s="563"/>
      <c r="J75" s="563"/>
      <c r="K75" s="563"/>
      <c r="L75" s="563"/>
      <c r="M75" s="563"/>
      <c r="N75" s="563"/>
      <c r="O75" s="650"/>
      <c r="P75" s="655" t="str">
        <f t="shared" si="18"/>
        <v>-</v>
      </c>
      <c r="Q75" s="656" t="str">
        <f t="shared" si="19"/>
        <v>-</v>
      </c>
      <c r="R75" s="655" t="str">
        <f t="shared" si="20"/>
        <v>-</v>
      </c>
      <c r="S75" s="425"/>
      <c r="T75" s="289" t="str">
        <f ca="1">IFERROR(VLOOKUP(U75,Главная!$AG$20:$AH$22,2,FALSE),"")</f>
        <v/>
      </c>
      <c r="U75" s="226" t="str">
        <f ca="1">IFERROR(OFFSET(Главная!$AJ$4,MATCH($D75,Главная!$AG$5:$AG$17,0),0),"")</f>
        <v/>
      </c>
      <c r="V75" s="226" t="str">
        <f ca="1">IFERROR(OFFSET(Главная!$AI$4,MATCH($D75,Главная!$AG$5:$AG$17,0),0),"")</f>
        <v/>
      </c>
      <c r="W75" s="213">
        <f t="shared" si="21"/>
        <v>0</v>
      </c>
      <c r="X75" s="214">
        <f t="shared" si="22"/>
        <v>0</v>
      </c>
      <c r="Y75" s="227"/>
      <c r="Z75" s="227">
        <f t="shared" si="23"/>
        <v>-1</v>
      </c>
      <c r="AA75" s="215">
        <f t="shared" si="16"/>
        <v>0</v>
      </c>
      <c r="AB75" s="216">
        <f t="shared" si="16"/>
        <v>0</v>
      </c>
      <c r="AC75" s="216">
        <f t="shared" si="16"/>
        <v>0</v>
      </c>
      <c r="AD75" s="217">
        <f t="shared" si="16"/>
        <v>0</v>
      </c>
      <c r="AE75" s="218">
        <f t="shared" si="24"/>
        <v>-1</v>
      </c>
      <c r="AF75" s="219">
        <f t="shared" si="17"/>
        <v>0</v>
      </c>
      <c r="AG75" s="220">
        <f t="shared" si="17"/>
        <v>0</v>
      </c>
      <c r="AH75" s="220">
        <f t="shared" si="17"/>
        <v>0</v>
      </c>
      <c r="AI75" s="221">
        <f t="shared" si="17"/>
        <v>0</v>
      </c>
    </row>
    <row r="76" spans="2:35" ht="15.75" customHeight="1" outlineLevel="2" thickBot="1">
      <c r="B76" s="371">
        <f t="shared" si="25"/>
        <v>0</v>
      </c>
      <c r="C76" s="371"/>
      <c r="D76" s="563"/>
      <c r="E76" s="374"/>
      <c r="F76" s="563"/>
      <c r="G76" s="563"/>
      <c r="H76" s="563"/>
      <c r="I76" s="563"/>
      <c r="J76" s="563"/>
      <c r="K76" s="563"/>
      <c r="L76" s="563"/>
      <c r="M76" s="563"/>
      <c r="N76" s="563"/>
      <c r="O76" s="650"/>
      <c r="P76" s="655" t="str">
        <f t="shared" si="18"/>
        <v>-</v>
      </c>
      <c r="Q76" s="656" t="str">
        <f t="shared" si="19"/>
        <v>-</v>
      </c>
      <c r="R76" s="655" t="str">
        <f t="shared" si="20"/>
        <v>-</v>
      </c>
      <c r="S76" s="425"/>
      <c r="T76" s="289" t="str">
        <f ca="1">IFERROR(VLOOKUP(U76,Главная!$AG$20:$AH$22,2,FALSE),"")</f>
        <v/>
      </c>
      <c r="U76" s="226" t="str">
        <f ca="1">IFERROR(OFFSET(Главная!$AJ$4,MATCH($D76,Главная!$AG$5:$AG$17,0),0),"")</f>
        <v/>
      </c>
      <c r="V76" s="226" t="str">
        <f ca="1">IFERROR(OFFSET(Главная!$AI$4,MATCH($D76,Главная!$AG$5:$AG$17,0),0),"")</f>
        <v/>
      </c>
      <c r="W76" s="213">
        <f t="shared" si="21"/>
        <v>0</v>
      </c>
      <c r="X76" s="214">
        <f t="shared" si="22"/>
        <v>0</v>
      </c>
      <c r="Y76" s="227"/>
      <c r="Z76" s="227">
        <f t="shared" si="23"/>
        <v>-1</v>
      </c>
      <c r="AA76" s="215">
        <f t="shared" si="16"/>
        <v>0</v>
      </c>
      <c r="AB76" s="216">
        <f t="shared" si="16"/>
        <v>0</v>
      </c>
      <c r="AC76" s="216">
        <f t="shared" si="16"/>
        <v>0</v>
      </c>
      <c r="AD76" s="217">
        <f t="shared" si="16"/>
        <v>0</v>
      </c>
      <c r="AE76" s="218">
        <f t="shared" si="24"/>
        <v>-1</v>
      </c>
      <c r="AF76" s="219">
        <f t="shared" si="17"/>
        <v>0</v>
      </c>
      <c r="AG76" s="220">
        <f t="shared" si="17"/>
        <v>0</v>
      </c>
      <c r="AH76" s="220">
        <f t="shared" si="17"/>
        <v>0</v>
      </c>
      <c r="AI76" s="221">
        <f t="shared" si="17"/>
        <v>0</v>
      </c>
    </row>
    <row r="77" spans="2:35" ht="15.75" customHeight="1" outlineLevel="2" thickBot="1">
      <c r="B77" s="371">
        <f t="shared" si="25"/>
        <v>0</v>
      </c>
      <c r="C77" s="371"/>
      <c r="D77" s="563"/>
      <c r="E77" s="374"/>
      <c r="F77" s="563"/>
      <c r="G77" s="563"/>
      <c r="H77" s="563"/>
      <c r="I77" s="563"/>
      <c r="J77" s="563"/>
      <c r="K77" s="563"/>
      <c r="L77" s="563"/>
      <c r="M77" s="563"/>
      <c r="N77" s="563"/>
      <c r="O77" s="650"/>
      <c r="P77" s="655" t="str">
        <f t="shared" si="18"/>
        <v>-</v>
      </c>
      <c r="Q77" s="656" t="str">
        <f t="shared" si="19"/>
        <v>-</v>
      </c>
      <c r="R77" s="655" t="str">
        <f t="shared" si="20"/>
        <v>-</v>
      </c>
      <c r="S77" s="425"/>
      <c r="T77" s="289" t="str">
        <f ca="1">IFERROR(VLOOKUP(U77,Главная!$AG$20:$AH$22,2,FALSE),"")</f>
        <v/>
      </c>
      <c r="U77" s="226" t="str">
        <f ca="1">IFERROR(OFFSET(Главная!$AJ$4,MATCH($D77,Главная!$AG$5:$AG$17,0),0),"")</f>
        <v/>
      </c>
      <c r="V77" s="226" t="str">
        <f ca="1">IFERROR(OFFSET(Главная!$AI$4,MATCH($D77,Главная!$AG$5:$AG$17,0),0),"")</f>
        <v/>
      </c>
      <c r="W77" s="213">
        <f t="shared" si="21"/>
        <v>0</v>
      </c>
      <c r="X77" s="214">
        <f t="shared" si="22"/>
        <v>0</v>
      </c>
      <c r="Y77" s="227"/>
      <c r="Z77" s="227">
        <f t="shared" si="23"/>
        <v>-1</v>
      </c>
      <c r="AA77" s="215">
        <f t="shared" si="16"/>
        <v>0</v>
      </c>
      <c r="AB77" s="216">
        <f t="shared" si="16"/>
        <v>0</v>
      </c>
      <c r="AC77" s="216">
        <f t="shared" si="16"/>
        <v>0</v>
      </c>
      <c r="AD77" s="217">
        <f t="shared" si="16"/>
        <v>0</v>
      </c>
      <c r="AE77" s="218">
        <f t="shared" si="24"/>
        <v>-1</v>
      </c>
      <c r="AF77" s="219">
        <f t="shared" si="17"/>
        <v>0</v>
      </c>
      <c r="AG77" s="220">
        <f t="shared" si="17"/>
        <v>0</v>
      </c>
      <c r="AH77" s="220">
        <f t="shared" si="17"/>
        <v>0</v>
      </c>
      <c r="AI77" s="221">
        <f t="shared" si="17"/>
        <v>0</v>
      </c>
    </row>
    <row r="78" spans="2:35" ht="15.75" customHeight="1" outlineLevel="2" thickBot="1">
      <c r="B78" s="371">
        <f t="shared" si="25"/>
        <v>0</v>
      </c>
      <c r="C78" s="371"/>
      <c r="D78" s="563"/>
      <c r="E78" s="374"/>
      <c r="F78" s="563"/>
      <c r="G78" s="563"/>
      <c r="H78" s="563"/>
      <c r="I78" s="563"/>
      <c r="J78" s="563"/>
      <c r="K78" s="563"/>
      <c r="L78" s="563"/>
      <c r="M78" s="563"/>
      <c r="N78" s="563"/>
      <c r="O78" s="650"/>
      <c r="P78" s="655" t="str">
        <f t="shared" si="18"/>
        <v>-</v>
      </c>
      <c r="Q78" s="656" t="str">
        <f t="shared" si="19"/>
        <v>-</v>
      </c>
      <c r="R78" s="655" t="str">
        <f t="shared" si="20"/>
        <v>-</v>
      </c>
      <c r="S78" s="425"/>
      <c r="T78" s="289" t="str">
        <f ca="1">IFERROR(VLOOKUP(U78,Главная!$AG$20:$AH$22,2,FALSE),"")</f>
        <v/>
      </c>
      <c r="U78" s="226" t="str">
        <f ca="1">IFERROR(OFFSET(Главная!$AJ$4,MATCH($D78,Главная!$AG$5:$AG$17,0),0),"")</f>
        <v/>
      </c>
      <c r="V78" s="226" t="str">
        <f ca="1">IFERROR(OFFSET(Главная!$AI$4,MATCH($D78,Главная!$AG$5:$AG$17,0),0),"")</f>
        <v/>
      </c>
      <c r="W78" s="213">
        <f t="shared" si="21"/>
        <v>0</v>
      </c>
      <c r="X78" s="214">
        <f t="shared" si="22"/>
        <v>0</v>
      </c>
      <c r="Y78" s="227"/>
      <c r="Z78" s="227">
        <f t="shared" si="23"/>
        <v>-1</v>
      </c>
      <c r="AA78" s="215">
        <f t="shared" si="16"/>
        <v>0</v>
      </c>
      <c r="AB78" s="216">
        <f t="shared" si="16"/>
        <v>0</v>
      </c>
      <c r="AC78" s="216">
        <f t="shared" si="16"/>
        <v>0</v>
      </c>
      <c r="AD78" s="217">
        <f t="shared" si="16"/>
        <v>0</v>
      </c>
      <c r="AE78" s="218">
        <f t="shared" si="24"/>
        <v>-1</v>
      </c>
      <c r="AF78" s="219">
        <f t="shared" si="17"/>
        <v>0</v>
      </c>
      <c r="AG78" s="220">
        <f t="shared" si="17"/>
        <v>0</v>
      </c>
      <c r="AH78" s="220">
        <f t="shared" si="17"/>
        <v>0</v>
      </c>
      <c r="AI78" s="221">
        <f t="shared" si="17"/>
        <v>0</v>
      </c>
    </row>
    <row r="79" spans="2:35" ht="15.75" customHeight="1" outlineLevel="2" thickBot="1">
      <c r="B79" s="371">
        <f t="shared" si="25"/>
        <v>0</v>
      </c>
      <c r="C79" s="371"/>
      <c r="D79" s="563"/>
      <c r="E79" s="374"/>
      <c r="F79" s="563"/>
      <c r="G79" s="563"/>
      <c r="H79" s="563"/>
      <c r="I79" s="563"/>
      <c r="J79" s="563"/>
      <c r="K79" s="563"/>
      <c r="L79" s="563"/>
      <c r="M79" s="563"/>
      <c r="N79" s="563"/>
      <c r="O79" s="650"/>
      <c r="P79" s="655" t="str">
        <f t="shared" si="18"/>
        <v>-</v>
      </c>
      <c r="Q79" s="656" t="str">
        <f t="shared" si="19"/>
        <v>-</v>
      </c>
      <c r="R79" s="655" t="str">
        <f t="shared" si="20"/>
        <v>-</v>
      </c>
      <c r="S79" s="425"/>
      <c r="T79" s="289" t="str">
        <f ca="1">IFERROR(VLOOKUP(U79,Главная!$AG$20:$AH$22,2,FALSE),"")</f>
        <v/>
      </c>
      <c r="U79" s="226" t="str">
        <f ca="1">IFERROR(OFFSET(Главная!$AJ$4,MATCH($D79,Главная!$AG$5:$AG$17,0),0),"")</f>
        <v/>
      </c>
      <c r="V79" s="226" t="str">
        <f ca="1">IFERROR(OFFSET(Главная!$AI$4,MATCH($D79,Главная!$AG$5:$AG$17,0),0),"")</f>
        <v/>
      </c>
      <c r="W79" s="213">
        <f t="shared" si="21"/>
        <v>0</v>
      </c>
      <c r="X79" s="214">
        <f t="shared" si="22"/>
        <v>0</v>
      </c>
      <c r="Y79" s="227"/>
      <c r="Z79" s="227">
        <f t="shared" si="23"/>
        <v>-1</v>
      </c>
      <c r="AA79" s="215">
        <f t="shared" si="16"/>
        <v>0</v>
      </c>
      <c r="AB79" s="216">
        <f t="shared" si="16"/>
        <v>0</v>
      </c>
      <c r="AC79" s="216">
        <f t="shared" si="16"/>
        <v>0</v>
      </c>
      <c r="AD79" s="217">
        <f t="shared" si="16"/>
        <v>0</v>
      </c>
      <c r="AE79" s="218">
        <f t="shared" si="24"/>
        <v>-1</v>
      </c>
      <c r="AF79" s="219">
        <f t="shared" si="17"/>
        <v>0</v>
      </c>
      <c r="AG79" s="220">
        <f t="shared" si="17"/>
        <v>0</v>
      </c>
      <c r="AH79" s="220">
        <f t="shared" si="17"/>
        <v>0</v>
      </c>
      <c r="AI79" s="221">
        <f t="shared" si="17"/>
        <v>0</v>
      </c>
    </row>
    <row r="80" spans="2:35" ht="15.75" customHeight="1" outlineLevel="2" thickBot="1">
      <c r="B80" s="371">
        <f t="shared" si="25"/>
        <v>0</v>
      </c>
      <c r="C80" s="371"/>
      <c r="D80" s="563"/>
      <c r="E80" s="374"/>
      <c r="F80" s="563"/>
      <c r="G80" s="563"/>
      <c r="H80" s="563"/>
      <c r="I80" s="563"/>
      <c r="J80" s="563"/>
      <c r="K80" s="563"/>
      <c r="L80" s="563"/>
      <c r="M80" s="563"/>
      <c r="N80" s="563"/>
      <c r="O80" s="650"/>
      <c r="P80" s="655" t="str">
        <f t="shared" si="18"/>
        <v>-</v>
      </c>
      <c r="Q80" s="656" t="str">
        <f t="shared" si="19"/>
        <v>-</v>
      </c>
      <c r="R80" s="655" t="str">
        <f t="shared" si="20"/>
        <v>-</v>
      </c>
      <c r="S80" s="425"/>
      <c r="T80" s="289" t="str">
        <f ca="1">IFERROR(VLOOKUP(U80,Главная!$AG$20:$AH$22,2,FALSE),"")</f>
        <v/>
      </c>
      <c r="U80" s="226" t="str">
        <f ca="1">IFERROR(OFFSET(Главная!$AJ$4,MATCH($D80,Главная!$AG$5:$AG$17,0),0),"")</f>
        <v/>
      </c>
      <c r="V80" s="226" t="str">
        <f ca="1">IFERROR(OFFSET(Главная!$AI$4,MATCH($D80,Главная!$AG$5:$AG$17,0),0),"")</f>
        <v/>
      </c>
      <c r="W80" s="213">
        <f t="shared" si="21"/>
        <v>0</v>
      </c>
      <c r="X80" s="214">
        <f t="shared" si="22"/>
        <v>0</v>
      </c>
      <c r="Y80" s="227"/>
      <c r="Z80" s="227">
        <f t="shared" si="23"/>
        <v>-1</v>
      </c>
      <c r="AA80" s="215">
        <f t="shared" si="16"/>
        <v>0</v>
      </c>
      <c r="AB80" s="216">
        <f t="shared" si="16"/>
        <v>0</v>
      </c>
      <c r="AC80" s="216">
        <f t="shared" si="16"/>
        <v>0</v>
      </c>
      <c r="AD80" s="217">
        <f t="shared" si="16"/>
        <v>0</v>
      </c>
      <c r="AE80" s="218">
        <f t="shared" si="24"/>
        <v>-1</v>
      </c>
      <c r="AF80" s="219">
        <f t="shared" si="17"/>
        <v>0</v>
      </c>
      <c r="AG80" s="220">
        <f t="shared" si="17"/>
        <v>0</v>
      </c>
      <c r="AH80" s="220">
        <f t="shared" si="17"/>
        <v>0</v>
      </c>
      <c r="AI80" s="221">
        <f t="shared" si="17"/>
        <v>0</v>
      </c>
    </row>
    <row r="81" spans="2:35" ht="15.75" customHeight="1" outlineLevel="2" thickBot="1">
      <c r="B81" s="371">
        <f t="shared" si="25"/>
        <v>0</v>
      </c>
      <c r="C81" s="371"/>
      <c r="D81" s="563"/>
      <c r="E81" s="374"/>
      <c r="F81" s="563"/>
      <c r="G81" s="563"/>
      <c r="H81" s="563"/>
      <c r="I81" s="563"/>
      <c r="J81" s="563"/>
      <c r="K81" s="563"/>
      <c r="L81" s="563"/>
      <c r="M81" s="563"/>
      <c r="N81" s="563"/>
      <c r="O81" s="650"/>
      <c r="P81" s="655" t="str">
        <f t="shared" si="18"/>
        <v>-</v>
      </c>
      <c r="Q81" s="656" t="str">
        <f t="shared" si="19"/>
        <v>-</v>
      </c>
      <c r="R81" s="655" t="str">
        <f t="shared" si="20"/>
        <v>-</v>
      </c>
      <c r="S81" s="425"/>
      <c r="T81" s="289" t="str">
        <f ca="1">IFERROR(VLOOKUP(U81,Главная!$AG$20:$AH$22,2,FALSE),"")</f>
        <v/>
      </c>
      <c r="U81" s="226" t="str">
        <f ca="1">IFERROR(OFFSET(Главная!$AJ$4,MATCH($D81,Главная!$AG$5:$AG$17,0),0),"")</f>
        <v/>
      </c>
      <c r="V81" s="226" t="str">
        <f ca="1">IFERROR(OFFSET(Главная!$AI$4,MATCH($D81,Главная!$AG$5:$AG$17,0),0),"")</f>
        <v/>
      </c>
      <c r="W81" s="213">
        <f t="shared" si="21"/>
        <v>0</v>
      </c>
      <c r="X81" s="214">
        <f t="shared" si="22"/>
        <v>0</v>
      </c>
      <c r="Y81" s="227"/>
      <c r="Z81" s="227">
        <f t="shared" si="23"/>
        <v>-1</v>
      </c>
      <c r="AA81" s="215">
        <f t="shared" si="16"/>
        <v>0</v>
      </c>
      <c r="AB81" s="216">
        <f t="shared" si="16"/>
        <v>0</v>
      </c>
      <c r="AC81" s="216">
        <f t="shared" si="16"/>
        <v>0</v>
      </c>
      <c r="AD81" s="217">
        <f t="shared" si="16"/>
        <v>0</v>
      </c>
      <c r="AE81" s="218">
        <f t="shared" si="24"/>
        <v>-1</v>
      </c>
      <c r="AF81" s="219">
        <f t="shared" si="17"/>
        <v>0</v>
      </c>
      <c r="AG81" s="220">
        <f t="shared" si="17"/>
        <v>0</v>
      </c>
      <c r="AH81" s="220">
        <f t="shared" si="17"/>
        <v>0</v>
      </c>
      <c r="AI81" s="221">
        <f t="shared" si="17"/>
        <v>0</v>
      </c>
    </row>
    <row r="82" spans="2:35" ht="15.75" customHeight="1" outlineLevel="2" thickBot="1">
      <c r="B82" s="371">
        <f t="shared" si="25"/>
        <v>0</v>
      </c>
      <c r="C82" s="371"/>
      <c r="D82" s="563"/>
      <c r="E82" s="374"/>
      <c r="F82" s="563"/>
      <c r="G82" s="563"/>
      <c r="H82" s="563"/>
      <c r="I82" s="563"/>
      <c r="J82" s="563"/>
      <c r="K82" s="563"/>
      <c r="L82" s="563"/>
      <c r="M82" s="563"/>
      <c r="N82" s="563"/>
      <c r="O82" s="650"/>
      <c r="P82" s="655" t="str">
        <f t="shared" si="18"/>
        <v>-</v>
      </c>
      <c r="Q82" s="656" t="str">
        <f t="shared" si="19"/>
        <v>-</v>
      </c>
      <c r="R82" s="655" t="str">
        <f t="shared" si="20"/>
        <v>-</v>
      </c>
      <c r="S82" s="425"/>
      <c r="T82" s="289" t="str">
        <f ca="1">IFERROR(VLOOKUP(U82,Главная!$AG$20:$AH$22,2,FALSE),"")</f>
        <v/>
      </c>
      <c r="U82" s="226" t="str">
        <f ca="1">IFERROR(OFFSET(Главная!$AJ$4,MATCH($D82,Главная!$AG$5:$AG$17,0),0),"")</f>
        <v/>
      </c>
      <c r="V82" s="226" t="str">
        <f ca="1">IFERROR(OFFSET(Главная!$AI$4,MATCH($D82,Главная!$AG$5:$AG$17,0),0),"")</f>
        <v/>
      </c>
      <c r="W82" s="213">
        <f t="shared" si="21"/>
        <v>0</v>
      </c>
      <c r="X82" s="214">
        <f t="shared" si="22"/>
        <v>0</v>
      </c>
      <c r="Y82" s="227"/>
      <c r="Z82" s="227">
        <f t="shared" si="23"/>
        <v>-1</v>
      </c>
      <c r="AA82" s="215">
        <f t="shared" si="16"/>
        <v>0</v>
      </c>
      <c r="AB82" s="216">
        <f t="shared" si="16"/>
        <v>0</v>
      </c>
      <c r="AC82" s="216">
        <f t="shared" si="16"/>
        <v>0</v>
      </c>
      <c r="AD82" s="217">
        <f t="shared" si="16"/>
        <v>0</v>
      </c>
      <c r="AE82" s="218">
        <f t="shared" si="24"/>
        <v>-1</v>
      </c>
      <c r="AF82" s="219">
        <f t="shared" si="17"/>
        <v>0</v>
      </c>
      <c r="AG82" s="220">
        <f t="shared" si="17"/>
        <v>0</v>
      </c>
      <c r="AH82" s="220">
        <f t="shared" si="17"/>
        <v>0</v>
      </c>
      <c r="AI82" s="221">
        <f t="shared" si="17"/>
        <v>0</v>
      </c>
    </row>
    <row r="83" spans="2:35" ht="15.75" customHeight="1" outlineLevel="2" thickBot="1">
      <c r="B83" s="371">
        <f t="shared" si="25"/>
        <v>0</v>
      </c>
      <c r="C83" s="371"/>
      <c r="D83" s="563"/>
      <c r="E83" s="374"/>
      <c r="F83" s="563"/>
      <c r="G83" s="563"/>
      <c r="H83" s="563"/>
      <c r="I83" s="563"/>
      <c r="J83" s="563"/>
      <c r="K83" s="563"/>
      <c r="L83" s="563"/>
      <c r="M83" s="563"/>
      <c r="N83" s="563"/>
      <c r="O83" s="650"/>
      <c r="P83" s="655" t="str">
        <f t="shared" si="18"/>
        <v>-</v>
      </c>
      <c r="Q83" s="656" t="str">
        <f t="shared" si="19"/>
        <v>-</v>
      </c>
      <c r="R83" s="655" t="str">
        <f t="shared" si="20"/>
        <v>-</v>
      </c>
      <c r="S83" s="425"/>
      <c r="T83" s="289" t="str">
        <f ca="1">IFERROR(VLOOKUP(U83,Главная!$AG$20:$AH$22,2,FALSE),"")</f>
        <v/>
      </c>
      <c r="U83" s="226" t="str">
        <f ca="1">IFERROR(OFFSET(Главная!$AJ$4,MATCH($D83,Главная!$AG$5:$AG$17,0),0),"")</f>
        <v/>
      </c>
      <c r="V83" s="226" t="str">
        <f ca="1">IFERROR(OFFSET(Главная!$AI$4,MATCH($D83,Главная!$AG$5:$AG$17,0),0),"")</f>
        <v/>
      </c>
      <c r="W83" s="213">
        <f t="shared" si="21"/>
        <v>0</v>
      </c>
      <c r="X83" s="214">
        <f t="shared" si="22"/>
        <v>0</v>
      </c>
      <c r="Y83" s="227"/>
      <c r="Z83" s="227">
        <f t="shared" si="23"/>
        <v>-1</v>
      </c>
      <c r="AA83" s="215">
        <f t="shared" si="16"/>
        <v>0</v>
      </c>
      <c r="AB83" s="216">
        <f t="shared" si="16"/>
        <v>0</v>
      </c>
      <c r="AC83" s="216">
        <f t="shared" si="16"/>
        <v>0</v>
      </c>
      <c r="AD83" s="217">
        <f t="shared" si="16"/>
        <v>0</v>
      </c>
      <c r="AE83" s="218">
        <f t="shared" si="24"/>
        <v>-1</v>
      </c>
      <c r="AF83" s="219">
        <f t="shared" si="17"/>
        <v>0</v>
      </c>
      <c r="AG83" s="220">
        <f t="shared" si="17"/>
        <v>0</v>
      </c>
      <c r="AH83" s="220">
        <f t="shared" si="17"/>
        <v>0</v>
      </c>
      <c r="AI83" s="221">
        <f t="shared" si="17"/>
        <v>0</v>
      </c>
    </row>
    <row r="84" spans="2:35" ht="15.75" customHeight="1" outlineLevel="2">
      <c r="B84" s="371">
        <f t="shared" si="25"/>
        <v>0</v>
      </c>
      <c r="C84" s="371"/>
      <c r="D84" s="563"/>
      <c r="E84" s="374"/>
      <c r="F84" s="563"/>
      <c r="G84" s="563"/>
      <c r="H84" s="563"/>
      <c r="I84" s="563"/>
      <c r="J84" s="563"/>
      <c r="K84" s="563"/>
      <c r="L84" s="563"/>
      <c r="M84" s="563"/>
      <c r="N84" s="563"/>
      <c r="O84" s="650"/>
      <c r="P84" s="655" t="str">
        <f t="shared" si="18"/>
        <v>-</v>
      </c>
      <c r="Q84" s="656" t="str">
        <f t="shared" si="19"/>
        <v>-</v>
      </c>
      <c r="R84" s="655" t="str">
        <f t="shared" si="20"/>
        <v>-</v>
      </c>
      <c r="S84" s="425"/>
      <c r="T84" s="289" t="str">
        <f ca="1">IFERROR(VLOOKUP(U84,Главная!$AG$20:$AH$22,2,FALSE),"")</f>
        <v/>
      </c>
      <c r="U84" s="226" t="str">
        <f ca="1">IFERROR(OFFSET(Главная!$AJ$4,MATCH($D84,Главная!$AG$5:$AG$17,0),0),"")</f>
        <v/>
      </c>
      <c r="V84" s="226" t="str">
        <f ca="1">IFERROR(OFFSET(Главная!$AI$4,MATCH($D84,Главная!$AG$5:$AG$17,0),0),"")</f>
        <v/>
      </c>
      <c r="W84" s="213">
        <f t="shared" si="21"/>
        <v>0</v>
      </c>
      <c r="X84" s="214">
        <f t="shared" si="22"/>
        <v>0</v>
      </c>
      <c r="Y84" s="227"/>
      <c r="Z84" s="227">
        <f t="shared" si="23"/>
        <v>-1</v>
      </c>
      <c r="AA84" s="215">
        <f t="shared" si="16"/>
        <v>0</v>
      </c>
      <c r="AB84" s="216">
        <f t="shared" si="16"/>
        <v>0</v>
      </c>
      <c r="AC84" s="216">
        <f t="shared" si="16"/>
        <v>0</v>
      </c>
      <c r="AD84" s="217">
        <f t="shared" si="16"/>
        <v>0</v>
      </c>
      <c r="AE84" s="218">
        <f t="shared" si="24"/>
        <v>-1</v>
      </c>
      <c r="AF84" s="219">
        <f t="shared" si="17"/>
        <v>0</v>
      </c>
      <c r="AG84" s="220">
        <f t="shared" si="17"/>
        <v>0</v>
      </c>
      <c r="AH84" s="220">
        <f t="shared" si="17"/>
        <v>0</v>
      </c>
      <c r="AI84" s="221">
        <f t="shared" si="17"/>
        <v>0</v>
      </c>
    </row>
    <row r="85" spans="2:35" s="130" customFormat="1" ht="15.75" customHeight="1" outlineLevel="1" thickBot="1">
      <c r="B85" s="547"/>
      <c r="C85" s="426"/>
      <c r="D85" s="663"/>
      <c r="E85" s="361"/>
      <c r="F85" s="362"/>
      <c r="G85" s="362"/>
      <c r="H85" s="362"/>
      <c r="I85" s="362"/>
      <c r="J85" s="362"/>
      <c r="K85" s="362"/>
      <c r="L85" s="362"/>
      <c r="M85" s="362"/>
      <c r="N85" s="362"/>
      <c r="O85" s="362"/>
      <c r="P85" s="363"/>
      <c r="Q85" s="363"/>
      <c r="R85" s="362"/>
      <c r="S85" s="553"/>
      <c r="T85" s="568" t="s">
        <v>771</v>
      </c>
      <c r="U85" s="131"/>
      <c r="V85" s="131"/>
      <c r="W85" s="129"/>
      <c r="X85" s="129"/>
      <c r="AE85" s="132"/>
    </row>
    <row r="86" spans="2:35" s="130" customFormat="1" ht="30" customHeight="1" outlineLevel="1" thickTop="1">
      <c r="B86" s="547"/>
      <c r="C86" s="426"/>
      <c r="D86" s="370"/>
      <c r="E86" s="282" t="s">
        <v>175</v>
      </c>
      <c r="F86" s="283" t="s">
        <v>128</v>
      </c>
      <c r="G86" s="284" t="s">
        <v>74</v>
      </c>
      <c r="H86" s="284" t="s">
        <v>75</v>
      </c>
      <c r="I86" s="284" t="s">
        <v>14</v>
      </c>
      <c r="J86" s="284" t="s">
        <v>80</v>
      </c>
      <c r="K86" s="284" t="s">
        <v>129</v>
      </c>
      <c r="L86" s="284" t="s">
        <v>15</v>
      </c>
      <c r="M86" s="284" t="s">
        <v>13</v>
      </c>
      <c r="N86" s="284" t="s">
        <v>78</v>
      </c>
      <c r="O86" s="285" t="s">
        <v>130</v>
      </c>
      <c r="P86" s="286" t="s">
        <v>132</v>
      </c>
      <c r="Q86" s="287" t="s">
        <v>81</v>
      </c>
      <c r="R86" s="288" t="s">
        <v>131</v>
      </c>
      <c r="S86" s="548"/>
      <c r="T86" s="569" t="s">
        <v>151</v>
      </c>
      <c r="U86" s="131"/>
      <c r="V86" s="131"/>
      <c r="W86" s="129"/>
      <c r="X86" s="129"/>
      <c r="AE86" s="132"/>
    </row>
    <row r="87" spans="2:35" s="130" customFormat="1" ht="15.75" customHeight="1" outlineLevel="1">
      <c r="B87" s="547"/>
      <c r="C87" s="426"/>
      <c r="D87" s="370"/>
      <c r="E87" s="231" t="s">
        <v>83</v>
      </c>
      <c r="F87" s="264">
        <f>COUNTIF(F6:F84,5)</f>
        <v>0</v>
      </c>
      <c r="G87" s="181">
        <f t="shared" ref="G87:R87" si="26">COUNTIF(G6:G84,5)</f>
        <v>0</v>
      </c>
      <c r="H87" s="181">
        <f t="shared" si="26"/>
        <v>0</v>
      </c>
      <c r="I87" s="181">
        <f t="shared" si="26"/>
        <v>0</v>
      </c>
      <c r="J87" s="181">
        <f t="shared" si="26"/>
        <v>0</v>
      </c>
      <c r="K87" s="181">
        <f t="shared" si="26"/>
        <v>0</v>
      </c>
      <c r="L87" s="181">
        <f t="shared" si="26"/>
        <v>0</v>
      </c>
      <c r="M87" s="181">
        <f t="shared" si="26"/>
        <v>0</v>
      </c>
      <c r="N87" s="181">
        <f t="shared" si="26"/>
        <v>0</v>
      </c>
      <c r="O87" s="265">
        <f t="shared" si="26"/>
        <v>0</v>
      </c>
      <c r="P87" s="272">
        <f t="shared" si="26"/>
        <v>0</v>
      </c>
      <c r="Q87" s="231">
        <f t="shared" si="26"/>
        <v>0</v>
      </c>
      <c r="R87" s="275">
        <f t="shared" si="26"/>
        <v>0</v>
      </c>
      <c r="S87" s="549"/>
      <c r="T87" s="569" t="s">
        <v>151</v>
      </c>
      <c r="U87" s="131"/>
      <c r="V87" s="131"/>
      <c r="W87" s="129"/>
      <c r="X87" s="129"/>
      <c r="AE87" s="132"/>
    </row>
    <row r="88" spans="2:35" s="130" customFormat="1" ht="15.75" customHeight="1" outlineLevel="1">
      <c r="B88" s="547"/>
      <c r="C88" s="426"/>
      <c r="D88" s="370"/>
      <c r="E88" s="231" t="s">
        <v>85</v>
      </c>
      <c r="F88" s="264">
        <f>COUNTIF(F6:F84,4)</f>
        <v>0</v>
      </c>
      <c r="G88" s="181">
        <f t="shared" ref="G88:R88" si="27">COUNTIF(G6:G84,4)</f>
        <v>0</v>
      </c>
      <c r="H88" s="181">
        <f t="shared" si="27"/>
        <v>0</v>
      </c>
      <c r="I88" s="181">
        <f t="shared" si="27"/>
        <v>0</v>
      </c>
      <c r="J88" s="181">
        <f t="shared" si="27"/>
        <v>0</v>
      </c>
      <c r="K88" s="181">
        <f t="shared" si="27"/>
        <v>0</v>
      </c>
      <c r="L88" s="181">
        <f t="shared" si="27"/>
        <v>0</v>
      </c>
      <c r="M88" s="181">
        <f t="shared" si="27"/>
        <v>0</v>
      </c>
      <c r="N88" s="181">
        <f t="shared" si="27"/>
        <v>0</v>
      </c>
      <c r="O88" s="265">
        <f t="shared" si="27"/>
        <v>0</v>
      </c>
      <c r="P88" s="272">
        <f t="shared" si="27"/>
        <v>0</v>
      </c>
      <c r="Q88" s="231">
        <f t="shared" si="27"/>
        <v>0</v>
      </c>
      <c r="R88" s="275">
        <f t="shared" si="27"/>
        <v>0</v>
      </c>
      <c r="S88" s="546"/>
      <c r="T88" s="569" t="s">
        <v>151</v>
      </c>
      <c r="U88" s="131"/>
      <c r="V88" s="131"/>
      <c r="W88" s="129"/>
      <c r="X88" s="129"/>
      <c r="AE88" s="132"/>
    </row>
    <row r="89" spans="2:35" s="130" customFormat="1" ht="15.75" customHeight="1" outlineLevel="1">
      <c r="B89" s="547"/>
      <c r="C89" s="426"/>
      <c r="D89" s="370"/>
      <c r="E89" s="231" t="s">
        <v>86</v>
      </c>
      <c r="F89" s="264">
        <f>COUNTIF(F6:F84,3)</f>
        <v>0</v>
      </c>
      <c r="G89" s="181">
        <f t="shared" ref="G89:R89" si="28">COUNTIF(G6:G84,3)</f>
        <v>0</v>
      </c>
      <c r="H89" s="181">
        <f t="shared" si="28"/>
        <v>0</v>
      </c>
      <c r="I89" s="181">
        <f t="shared" si="28"/>
        <v>0</v>
      </c>
      <c r="J89" s="181">
        <f t="shared" si="28"/>
        <v>0</v>
      </c>
      <c r="K89" s="181">
        <f t="shared" si="28"/>
        <v>0</v>
      </c>
      <c r="L89" s="181">
        <f t="shared" si="28"/>
        <v>0</v>
      </c>
      <c r="M89" s="181">
        <f t="shared" si="28"/>
        <v>0</v>
      </c>
      <c r="N89" s="181">
        <f t="shared" si="28"/>
        <v>0</v>
      </c>
      <c r="O89" s="265">
        <f t="shared" si="28"/>
        <v>0</v>
      </c>
      <c r="P89" s="272">
        <f t="shared" si="28"/>
        <v>0</v>
      </c>
      <c r="Q89" s="231">
        <f t="shared" si="28"/>
        <v>0</v>
      </c>
      <c r="R89" s="275">
        <f t="shared" si="28"/>
        <v>0</v>
      </c>
      <c r="S89" s="546"/>
      <c r="T89" s="569" t="s">
        <v>151</v>
      </c>
      <c r="U89" s="131"/>
      <c r="V89" s="131"/>
      <c r="W89" s="129"/>
      <c r="X89" s="129"/>
      <c r="AE89" s="132"/>
    </row>
    <row r="90" spans="2:35" s="130" customFormat="1" ht="15.75" customHeight="1" outlineLevel="1" thickBot="1">
      <c r="B90" s="547"/>
      <c r="C90" s="426"/>
      <c r="D90" s="370"/>
      <c r="E90" s="231" t="s">
        <v>87</v>
      </c>
      <c r="F90" s="264">
        <f>COUNTIF(F6:F84,2)</f>
        <v>0</v>
      </c>
      <c r="G90" s="181">
        <f t="shared" ref="G90:R90" si="29">COUNTIF(G6:G84,2)</f>
        <v>0</v>
      </c>
      <c r="H90" s="181">
        <f t="shared" si="29"/>
        <v>0</v>
      </c>
      <c r="I90" s="181">
        <f t="shared" si="29"/>
        <v>0</v>
      </c>
      <c r="J90" s="181">
        <f t="shared" si="29"/>
        <v>0</v>
      </c>
      <c r="K90" s="181">
        <f t="shared" si="29"/>
        <v>0</v>
      </c>
      <c r="L90" s="181">
        <f t="shared" si="29"/>
        <v>0</v>
      </c>
      <c r="M90" s="181">
        <f t="shared" si="29"/>
        <v>0</v>
      </c>
      <c r="N90" s="181">
        <f t="shared" si="29"/>
        <v>0</v>
      </c>
      <c r="O90" s="265">
        <f t="shared" si="29"/>
        <v>0</v>
      </c>
      <c r="P90" s="272">
        <f t="shared" si="29"/>
        <v>0</v>
      </c>
      <c r="Q90" s="231">
        <f t="shared" si="29"/>
        <v>0</v>
      </c>
      <c r="R90" s="275">
        <f t="shared" si="29"/>
        <v>0</v>
      </c>
      <c r="S90" s="550"/>
      <c r="T90" s="569" t="s">
        <v>151</v>
      </c>
      <c r="U90" s="131"/>
      <c r="V90" s="131"/>
      <c r="W90" s="129"/>
      <c r="X90" s="129"/>
      <c r="AE90" s="132"/>
    </row>
    <row r="91" spans="2:35" s="130" customFormat="1" ht="15.75" customHeight="1">
      <c r="B91" s="547"/>
      <c r="C91" s="426"/>
      <c r="D91" s="370"/>
      <c r="E91" s="232" t="s">
        <v>88</v>
      </c>
      <c r="F91" s="266" t="str">
        <f>Рсч!$G$45</f>
        <v>-</v>
      </c>
      <c r="G91" s="267" t="str">
        <f>Рсч!$L$45</f>
        <v>-</v>
      </c>
      <c r="H91" s="267" t="str">
        <f>Рсч!$Q$45</f>
        <v>-</v>
      </c>
      <c r="I91" s="267" t="str">
        <f>Рсч!$V$45</f>
        <v>-</v>
      </c>
      <c r="J91" s="267" t="str">
        <f>Рсч!$AA$45</f>
        <v>-</v>
      </c>
      <c r="K91" s="267" t="str">
        <f>Рсч!$AF$45</f>
        <v>-</v>
      </c>
      <c r="L91" s="267" t="str">
        <f>Рсч!$AK$45</f>
        <v>-</v>
      </c>
      <c r="M91" s="267" t="str">
        <f>Рсч!$AP$45</f>
        <v>-</v>
      </c>
      <c r="N91" s="267" t="str">
        <f>Рсч!$AU$45</f>
        <v>-</v>
      </c>
      <c r="O91" s="268" t="str">
        <f>Рсч!$AZ$45</f>
        <v>-</v>
      </c>
      <c r="P91" s="273"/>
      <c r="Q91" s="232" t="str">
        <f>Рсч!$BE$45</f>
        <v>-</v>
      </c>
      <c r="R91" s="276"/>
      <c r="S91" s="551"/>
      <c r="T91" s="569" t="s">
        <v>151</v>
      </c>
      <c r="U91" s="131"/>
      <c r="V91" s="131"/>
      <c r="W91" s="129"/>
      <c r="X91" s="129"/>
      <c r="AE91" s="132"/>
    </row>
    <row r="92" spans="2:35" s="130" customFormat="1" ht="15.75" customHeight="1" thickBot="1">
      <c r="B92" s="547"/>
      <c r="C92" s="426"/>
      <c r="D92" s="370"/>
      <c r="E92" s="233" t="s">
        <v>89</v>
      </c>
      <c r="F92" s="230" t="str">
        <f>Рсч!$G$46</f>
        <v>-</v>
      </c>
      <c r="G92" s="228" t="str">
        <f>Рсч!$L$46</f>
        <v>-</v>
      </c>
      <c r="H92" s="228" t="str">
        <f>Рсч!$Q$46</f>
        <v>-</v>
      </c>
      <c r="I92" s="437" t="str">
        <f>Рсч!$V$46</f>
        <v>-</v>
      </c>
      <c r="J92" s="228" t="str">
        <f>Рсч!$AA$46</f>
        <v>-</v>
      </c>
      <c r="K92" s="228" t="str">
        <f>Рсч!$AF$46</f>
        <v>-</v>
      </c>
      <c r="L92" s="228" t="str">
        <f>Рсч!$AK$46</f>
        <v>-</v>
      </c>
      <c r="M92" s="228" t="str">
        <f>Рсч!$AP$46</f>
        <v>-</v>
      </c>
      <c r="N92" s="228" t="str">
        <f>Рсч!$AU$46</f>
        <v>-</v>
      </c>
      <c r="O92" s="229" t="str">
        <f>Рсч!$AZ$46</f>
        <v>-</v>
      </c>
      <c r="P92" s="274"/>
      <c r="Q92" s="278" t="str">
        <f>Рсч!$BE$46</f>
        <v>-</v>
      </c>
      <c r="R92" s="277"/>
      <c r="S92" s="551"/>
      <c r="T92" s="569" t="s">
        <v>151</v>
      </c>
      <c r="U92" s="131"/>
      <c r="V92" s="131"/>
      <c r="W92" s="129"/>
      <c r="X92" s="129"/>
      <c r="AE92" s="132"/>
    </row>
    <row r="93" spans="2:35" s="131" customFormat="1" ht="15.75" customHeight="1" outlineLevel="1" thickTop="1" thickBot="1">
      <c r="B93" s="552"/>
      <c r="C93" s="360"/>
      <c r="D93" s="132"/>
      <c r="E93" s="361"/>
      <c r="F93" s="362"/>
      <c r="G93" s="362"/>
      <c r="H93" s="362"/>
      <c r="I93" s="362"/>
      <c r="J93" s="362"/>
      <c r="K93" s="362"/>
      <c r="L93" s="362"/>
      <c r="M93" s="362"/>
      <c r="N93" s="362"/>
      <c r="O93" s="362"/>
      <c r="P93" s="363"/>
      <c r="Q93" s="363"/>
      <c r="R93" s="362"/>
      <c r="S93" s="546"/>
      <c r="T93" s="568" t="s">
        <v>771</v>
      </c>
      <c r="W93" s="281"/>
      <c r="X93" s="281"/>
      <c r="AE93" s="132"/>
    </row>
    <row r="94" spans="2:35" s="130" customFormat="1" ht="30" customHeight="1" outlineLevel="1" thickTop="1">
      <c r="B94" s="547"/>
      <c r="C94" s="426"/>
      <c r="D94" s="370"/>
      <c r="E94" s="282" t="s">
        <v>367</v>
      </c>
      <c r="F94" s="283" t="s">
        <v>128</v>
      </c>
      <c r="G94" s="284" t="s">
        <v>74</v>
      </c>
      <c r="H94" s="284" t="s">
        <v>75</v>
      </c>
      <c r="I94" s="284" t="s">
        <v>14</v>
      </c>
      <c r="J94" s="284" t="s">
        <v>80</v>
      </c>
      <c r="K94" s="284" t="s">
        <v>129</v>
      </c>
      <c r="L94" s="284" t="s">
        <v>15</v>
      </c>
      <c r="M94" s="284" t="s">
        <v>13</v>
      </c>
      <c r="N94" s="284" t="s">
        <v>78</v>
      </c>
      <c r="O94" s="285" t="s">
        <v>130</v>
      </c>
      <c r="P94" s="286" t="s">
        <v>132</v>
      </c>
      <c r="Q94" s="287" t="s">
        <v>81</v>
      </c>
      <c r="R94" s="288" t="s">
        <v>131</v>
      </c>
      <c r="S94" s="548"/>
      <c r="T94" s="569" t="s">
        <v>152</v>
      </c>
      <c r="U94" s="131"/>
      <c r="V94" s="131"/>
      <c r="W94" s="129"/>
      <c r="X94" s="129"/>
      <c r="AE94" s="132"/>
    </row>
    <row r="95" spans="2:35" s="130" customFormat="1" ht="15.75" customHeight="1" outlineLevel="1">
      <c r="B95" s="547"/>
      <c r="C95" s="426"/>
      <c r="D95" s="370"/>
      <c r="E95" s="231" t="s">
        <v>83</v>
      </c>
      <c r="F95" s="264">
        <f>COUNTIFS(F6:F84,5,U6:U84,1)</f>
        <v>0</v>
      </c>
      <c r="G95" s="181">
        <f t="shared" ref="G95:R95" si="30">COUNTIFS(G6:G84,5,V6:V84,1)</f>
        <v>0</v>
      </c>
      <c r="H95" s="181">
        <f t="shared" si="30"/>
        <v>0</v>
      </c>
      <c r="I95" s="181">
        <f t="shared" si="30"/>
        <v>0</v>
      </c>
      <c r="J95" s="181">
        <f t="shared" si="30"/>
        <v>0</v>
      </c>
      <c r="K95" s="181">
        <f t="shared" si="30"/>
        <v>0</v>
      </c>
      <c r="L95" s="181">
        <f t="shared" si="30"/>
        <v>0</v>
      </c>
      <c r="M95" s="181">
        <f t="shared" si="30"/>
        <v>0</v>
      </c>
      <c r="N95" s="181">
        <f t="shared" si="30"/>
        <v>0</v>
      </c>
      <c r="O95" s="265">
        <f t="shared" si="30"/>
        <v>0</v>
      </c>
      <c r="P95" s="272">
        <f t="shared" si="30"/>
        <v>0</v>
      </c>
      <c r="Q95" s="231">
        <f t="shared" si="30"/>
        <v>0</v>
      </c>
      <c r="R95" s="275">
        <f t="shared" si="30"/>
        <v>0</v>
      </c>
      <c r="S95" s="549"/>
      <c r="T95" s="569" t="s">
        <v>152</v>
      </c>
      <c r="U95" s="131"/>
      <c r="V95" s="131"/>
      <c r="W95" s="129"/>
      <c r="X95" s="129"/>
      <c r="AE95" s="132"/>
    </row>
    <row r="96" spans="2:35" s="130" customFormat="1" ht="15.75" customHeight="1" outlineLevel="1">
      <c r="B96" s="547"/>
      <c r="C96" s="426"/>
      <c r="D96" s="370"/>
      <c r="E96" s="231" t="s">
        <v>85</v>
      </c>
      <c r="F96" s="264">
        <f>COUNTIFS(F6:F84,4,U6:U84,1)</f>
        <v>0</v>
      </c>
      <c r="G96" s="181">
        <f t="shared" ref="G96:R96" si="31">COUNTIFS(G6:G84,4,V6:V84,1)</f>
        <v>0</v>
      </c>
      <c r="H96" s="181">
        <f t="shared" si="31"/>
        <v>0</v>
      </c>
      <c r="I96" s="181">
        <f t="shared" si="31"/>
        <v>0</v>
      </c>
      <c r="J96" s="181">
        <f t="shared" si="31"/>
        <v>0</v>
      </c>
      <c r="K96" s="181">
        <f t="shared" si="31"/>
        <v>0</v>
      </c>
      <c r="L96" s="181">
        <f t="shared" si="31"/>
        <v>0</v>
      </c>
      <c r="M96" s="181">
        <f t="shared" si="31"/>
        <v>0</v>
      </c>
      <c r="N96" s="181">
        <f t="shared" si="31"/>
        <v>0</v>
      </c>
      <c r="O96" s="265">
        <f t="shared" si="31"/>
        <v>0</v>
      </c>
      <c r="P96" s="272">
        <f t="shared" si="31"/>
        <v>0</v>
      </c>
      <c r="Q96" s="231">
        <f t="shared" si="31"/>
        <v>0</v>
      </c>
      <c r="R96" s="275">
        <f t="shared" si="31"/>
        <v>0</v>
      </c>
      <c r="S96" s="546"/>
      <c r="T96" s="569" t="s">
        <v>152</v>
      </c>
      <c r="U96" s="131"/>
      <c r="V96" s="131"/>
      <c r="W96" s="129"/>
      <c r="X96" s="129"/>
      <c r="AE96" s="132"/>
    </row>
    <row r="97" spans="2:31" s="130" customFormat="1" ht="15.75" customHeight="1" outlineLevel="1">
      <c r="B97" s="547"/>
      <c r="C97" s="426"/>
      <c r="D97" s="370"/>
      <c r="E97" s="231" t="s">
        <v>86</v>
      </c>
      <c r="F97" s="264">
        <f>COUNTIFS(F6:F84,3,U6:U84,1)</f>
        <v>0</v>
      </c>
      <c r="G97" s="181">
        <f t="shared" ref="G97:R97" si="32">COUNTIFS(G6:G84,3,V6:V84,1)</f>
        <v>0</v>
      </c>
      <c r="H97" s="181">
        <f t="shared" si="32"/>
        <v>0</v>
      </c>
      <c r="I97" s="181">
        <f t="shared" si="32"/>
        <v>0</v>
      </c>
      <c r="J97" s="181">
        <f t="shared" si="32"/>
        <v>0</v>
      </c>
      <c r="K97" s="181">
        <f t="shared" si="32"/>
        <v>0</v>
      </c>
      <c r="L97" s="181">
        <f t="shared" si="32"/>
        <v>0</v>
      </c>
      <c r="M97" s="181">
        <f t="shared" si="32"/>
        <v>0</v>
      </c>
      <c r="N97" s="181">
        <f t="shared" si="32"/>
        <v>0</v>
      </c>
      <c r="O97" s="265">
        <f t="shared" si="32"/>
        <v>0</v>
      </c>
      <c r="P97" s="272">
        <f t="shared" si="32"/>
        <v>0</v>
      </c>
      <c r="Q97" s="231">
        <f t="shared" si="32"/>
        <v>0</v>
      </c>
      <c r="R97" s="275">
        <f t="shared" si="32"/>
        <v>0</v>
      </c>
      <c r="S97" s="546"/>
      <c r="T97" s="569" t="s">
        <v>152</v>
      </c>
      <c r="U97" s="131"/>
      <c r="V97" s="131"/>
      <c r="W97" s="129"/>
      <c r="X97" s="129"/>
      <c r="AE97" s="132"/>
    </row>
    <row r="98" spans="2:31" s="130" customFormat="1" ht="15.75" customHeight="1" outlineLevel="1" thickBot="1">
      <c r="B98" s="547"/>
      <c r="C98" s="426"/>
      <c r="D98" s="370"/>
      <c r="E98" s="231" t="s">
        <v>87</v>
      </c>
      <c r="F98" s="264">
        <f>COUNTIFS(F6:F84,2,U6:U84,1)</f>
        <v>0</v>
      </c>
      <c r="G98" s="181">
        <f t="shared" ref="G98:R98" si="33">COUNTIFS(G6:G84,2,V6:V84,1)</f>
        <v>0</v>
      </c>
      <c r="H98" s="181">
        <f t="shared" si="33"/>
        <v>0</v>
      </c>
      <c r="I98" s="181">
        <f t="shared" si="33"/>
        <v>0</v>
      </c>
      <c r="J98" s="181">
        <f t="shared" si="33"/>
        <v>0</v>
      </c>
      <c r="K98" s="181">
        <f t="shared" si="33"/>
        <v>0</v>
      </c>
      <c r="L98" s="181">
        <f t="shared" si="33"/>
        <v>0</v>
      </c>
      <c r="M98" s="181">
        <f t="shared" si="33"/>
        <v>0</v>
      </c>
      <c r="N98" s="181">
        <f t="shared" si="33"/>
        <v>0</v>
      </c>
      <c r="O98" s="265">
        <f t="shared" si="33"/>
        <v>0</v>
      </c>
      <c r="P98" s="272">
        <f t="shared" si="33"/>
        <v>0</v>
      </c>
      <c r="Q98" s="231">
        <f t="shared" si="33"/>
        <v>0</v>
      </c>
      <c r="R98" s="275">
        <f t="shared" si="33"/>
        <v>0</v>
      </c>
      <c r="S98" s="550"/>
      <c r="T98" s="569" t="s">
        <v>152</v>
      </c>
      <c r="U98" s="131"/>
      <c r="V98" s="131"/>
      <c r="W98" s="129"/>
      <c r="X98" s="129"/>
      <c r="AE98" s="132"/>
    </row>
    <row r="99" spans="2:31" s="130" customFormat="1" ht="15.75" customHeight="1">
      <c r="B99" s="547"/>
      <c r="C99" s="426"/>
      <c r="D99" s="370"/>
      <c r="E99" s="232" t="s">
        <v>88</v>
      </c>
      <c r="F99" s="266" t="str">
        <f>'Рсч-оф'!$G$45</f>
        <v>-</v>
      </c>
      <c r="G99" s="267" t="str">
        <f>'Рсч-оф'!$L$45</f>
        <v>-</v>
      </c>
      <c r="H99" s="267" t="str">
        <f>'Рсч-оф'!$Q$45</f>
        <v>-</v>
      </c>
      <c r="I99" s="267" t="str">
        <f>'Рсч-оф'!$V$45</f>
        <v>-</v>
      </c>
      <c r="J99" s="267" t="str">
        <f>'Рсч-оф'!$AA$45</f>
        <v>-</v>
      </c>
      <c r="K99" s="267" t="str">
        <f>'Рсч-оф'!$AF$45</f>
        <v>-</v>
      </c>
      <c r="L99" s="267" t="str">
        <f>'Рсч-оф'!$AK$45</f>
        <v>-</v>
      </c>
      <c r="M99" s="267" t="str">
        <f>'Рсч-оф'!$AP$45</f>
        <v>-</v>
      </c>
      <c r="N99" s="267" t="str">
        <f>'Рсч-оф'!$AU$45</f>
        <v>-</v>
      </c>
      <c r="O99" s="268" t="str">
        <f>'Рсч-оф'!$AZ$45</f>
        <v>-</v>
      </c>
      <c r="P99" s="273"/>
      <c r="Q99" s="232" t="str">
        <f>'Рсч-оф'!$BE$45</f>
        <v>-</v>
      </c>
      <c r="R99" s="276"/>
      <c r="S99" s="551"/>
      <c r="T99" s="569" t="s">
        <v>152</v>
      </c>
      <c r="U99" s="131"/>
      <c r="V99" s="131"/>
      <c r="W99" s="129"/>
      <c r="X99" s="129"/>
      <c r="AE99" s="132"/>
    </row>
    <row r="100" spans="2:31" s="130" customFormat="1" ht="15.75" customHeight="1" thickBot="1">
      <c r="B100" s="547"/>
      <c r="C100" s="426"/>
      <c r="D100" s="370"/>
      <c r="E100" s="233" t="s">
        <v>89</v>
      </c>
      <c r="F100" s="230" t="str">
        <f>'Рсч-оф'!$G$46</f>
        <v>-</v>
      </c>
      <c r="G100" s="228" t="str">
        <f>'Рсч-оф'!$L$46</f>
        <v>-</v>
      </c>
      <c r="H100" s="228" t="str">
        <f>'Рсч-оф'!$Q$46</f>
        <v>-</v>
      </c>
      <c r="I100" s="437" t="str">
        <f>'Рсч-оф'!$V$46</f>
        <v>-</v>
      </c>
      <c r="J100" s="228" t="str">
        <f>'Рсч-оф'!$AA$46</f>
        <v>-</v>
      </c>
      <c r="K100" s="228" t="str">
        <f>'Рсч-оф'!$AF$46</f>
        <v>-</v>
      </c>
      <c r="L100" s="228" t="str">
        <f>'Рсч-оф'!$AK$46</f>
        <v>-</v>
      </c>
      <c r="M100" s="228" t="str">
        <f>'Рсч-оф'!$AP$46</f>
        <v>-</v>
      </c>
      <c r="N100" s="228" t="str">
        <f>'Рсч-оф'!$AU$46</f>
        <v>-</v>
      </c>
      <c r="O100" s="229" t="str">
        <f>'Рсч-оф'!$AZ$46</f>
        <v>-</v>
      </c>
      <c r="P100" s="274"/>
      <c r="Q100" s="278" t="str">
        <f>'Рсч-оф'!$BE$46</f>
        <v>-</v>
      </c>
      <c r="R100" s="277"/>
      <c r="S100" s="551"/>
      <c r="T100" s="569" t="s">
        <v>152</v>
      </c>
      <c r="U100" s="131"/>
      <c r="V100" s="131"/>
      <c r="W100" s="129"/>
      <c r="X100" s="129"/>
      <c r="AE100" s="132"/>
    </row>
    <row r="101" spans="2:31" s="131" customFormat="1" ht="15.75" customHeight="1" outlineLevel="1" thickTop="1" thickBot="1">
      <c r="B101" s="552"/>
      <c r="C101" s="360"/>
      <c r="D101" s="132"/>
      <c r="E101" s="361"/>
      <c r="F101" s="362"/>
      <c r="G101" s="362"/>
      <c r="H101" s="362"/>
      <c r="I101" s="362"/>
      <c r="J101" s="362"/>
      <c r="K101" s="362"/>
      <c r="L101" s="362"/>
      <c r="M101" s="362"/>
      <c r="N101" s="362"/>
      <c r="O101" s="362"/>
      <c r="P101" s="363"/>
      <c r="Q101" s="363"/>
      <c r="R101" s="362"/>
      <c r="S101" s="546"/>
      <c r="T101" s="568" t="s">
        <v>771</v>
      </c>
      <c r="W101" s="281"/>
      <c r="X101" s="281"/>
      <c r="AE101" s="132"/>
    </row>
    <row r="102" spans="2:31" s="130" customFormat="1" ht="30" customHeight="1" outlineLevel="1" thickTop="1">
      <c r="B102" s="547"/>
      <c r="C102" s="426"/>
      <c r="D102" s="370"/>
      <c r="E102" s="282" t="s">
        <v>368</v>
      </c>
      <c r="F102" s="283" t="s">
        <v>128</v>
      </c>
      <c r="G102" s="284" t="s">
        <v>74</v>
      </c>
      <c r="H102" s="284" t="s">
        <v>75</v>
      </c>
      <c r="I102" s="284" t="s">
        <v>14</v>
      </c>
      <c r="J102" s="284" t="s">
        <v>80</v>
      </c>
      <c r="K102" s="284" t="s">
        <v>129</v>
      </c>
      <c r="L102" s="284" t="s">
        <v>15</v>
      </c>
      <c r="M102" s="284" t="s">
        <v>13</v>
      </c>
      <c r="N102" s="284" t="s">
        <v>78</v>
      </c>
      <c r="O102" s="285" t="s">
        <v>130</v>
      </c>
      <c r="P102" s="286" t="s">
        <v>132</v>
      </c>
      <c r="Q102" s="287" t="s">
        <v>81</v>
      </c>
      <c r="R102" s="288" t="s">
        <v>131</v>
      </c>
      <c r="S102" s="548"/>
      <c r="T102" s="569" t="s">
        <v>153</v>
      </c>
      <c r="U102" s="131"/>
      <c r="V102" s="131"/>
      <c r="W102" s="129"/>
      <c r="X102" s="129"/>
      <c r="AE102" s="132"/>
    </row>
    <row r="103" spans="2:31" s="130" customFormat="1" ht="15.75" customHeight="1" outlineLevel="1">
      <c r="B103" s="547"/>
      <c r="C103" s="426"/>
      <c r="D103" s="370"/>
      <c r="E103" s="231" t="s">
        <v>83</v>
      </c>
      <c r="F103" s="264">
        <f>COUNTIFS(F6:F84,5,U6:U84,2)</f>
        <v>0</v>
      </c>
      <c r="G103" s="181">
        <f t="shared" ref="G103:R103" si="34">COUNTIFS(G6:G84,5,V6:V84,2)</f>
        <v>0</v>
      </c>
      <c r="H103" s="181">
        <f t="shared" si="34"/>
        <v>0</v>
      </c>
      <c r="I103" s="181">
        <f t="shared" si="34"/>
        <v>0</v>
      </c>
      <c r="J103" s="181">
        <f t="shared" si="34"/>
        <v>0</v>
      </c>
      <c r="K103" s="181">
        <f t="shared" si="34"/>
        <v>0</v>
      </c>
      <c r="L103" s="181">
        <f t="shared" si="34"/>
        <v>0</v>
      </c>
      <c r="M103" s="181">
        <f t="shared" si="34"/>
        <v>0</v>
      </c>
      <c r="N103" s="181">
        <f t="shared" si="34"/>
        <v>0</v>
      </c>
      <c r="O103" s="265">
        <f t="shared" si="34"/>
        <v>0</v>
      </c>
      <c r="P103" s="272">
        <f t="shared" si="34"/>
        <v>0</v>
      </c>
      <c r="Q103" s="231">
        <f t="shared" si="34"/>
        <v>0</v>
      </c>
      <c r="R103" s="275">
        <f t="shared" si="34"/>
        <v>0</v>
      </c>
      <c r="S103" s="549"/>
      <c r="T103" s="569" t="s">
        <v>153</v>
      </c>
      <c r="U103" s="131"/>
      <c r="V103" s="131"/>
      <c r="W103" s="129"/>
      <c r="X103" s="129"/>
      <c r="AE103" s="132"/>
    </row>
    <row r="104" spans="2:31" s="130" customFormat="1" ht="15.75" customHeight="1" outlineLevel="1">
      <c r="B104" s="547"/>
      <c r="C104" s="426"/>
      <c r="D104" s="370"/>
      <c r="E104" s="231" t="s">
        <v>85</v>
      </c>
      <c r="F104" s="264">
        <f>COUNTIFS(F6:F84,4,U6:U84,2)</f>
        <v>0</v>
      </c>
      <c r="G104" s="181">
        <f t="shared" ref="G104:R104" si="35">COUNTIFS(G6:G84,4,V6:V84,2)</f>
        <v>0</v>
      </c>
      <c r="H104" s="181">
        <f t="shared" si="35"/>
        <v>0</v>
      </c>
      <c r="I104" s="181">
        <f t="shared" si="35"/>
        <v>0</v>
      </c>
      <c r="J104" s="181">
        <f t="shared" si="35"/>
        <v>0</v>
      </c>
      <c r="K104" s="181">
        <f t="shared" si="35"/>
        <v>0</v>
      </c>
      <c r="L104" s="181">
        <f t="shared" si="35"/>
        <v>0</v>
      </c>
      <c r="M104" s="181">
        <f t="shared" si="35"/>
        <v>0</v>
      </c>
      <c r="N104" s="181">
        <f t="shared" si="35"/>
        <v>0</v>
      </c>
      <c r="O104" s="265">
        <f t="shared" si="35"/>
        <v>0</v>
      </c>
      <c r="P104" s="272">
        <f t="shared" si="35"/>
        <v>0</v>
      </c>
      <c r="Q104" s="231">
        <f t="shared" si="35"/>
        <v>0</v>
      </c>
      <c r="R104" s="275">
        <f t="shared" si="35"/>
        <v>0</v>
      </c>
      <c r="S104" s="546"/>
      <c r="T104" s="569" t="s">
        <v>153</v>
      </c>
      <c r="U104" s="131"/>
      <c r="V104" s="131"/>
      <c r="W104" s="129"/>
      <c r="X104" s="129"/>
      <c r="AE104" s="132"/>
    </row>
    <row r="105" spans="2:31" s="130" customFormat="1" ht="15.75" customHeight="1" outlineLevel="1">
      <c r="B105" s="547"/>
      <c r="C105" s="426"/>
      <c r="D105" s="370"/>
      <c r="E105" s="231" t="s">
        <v>86</v>
      </c>
      <c r="F105" s="264">
        <f>COUNTIFS(F6:F84,3,U6:U84,2)</f>
        <v>0</v>
      </c>
      <c r="G105" s="181">
        <f t="shared" ref="G105:R105" si="36">COUNTIFS(G6:G84,3,V6:V84,2)</f>
        <v>0</v>
      </c>
      <c r="H105" s="181">
        <f t="shared" si="36"/>
        <v>0</v>
      </c>
      <c r="I105" s="181">
        <f t="shared" si="36"/>
        <v>0</v>
      </c>
      <c r="J105" s="181">
        <f t="shared" si="36"/>
        <v>0</v>
      </c>
      <c r="K105" s="181">
        <f t="shared" si="36"/>
        <v>0</v>
      </c>
      <c r="L105" s="181">
        <f t="shared" si="36"/>
        <v>0</v>
      </c>
      <c r="M105" s="181">
        <f t="shared" si="36"/>
        <v>0</v>
      </c>
      <c r="N105" s="181">
        <f t="shared" si="36"/>
        <v>0</v>
      </c>
      <c r="O105" s="265">
        <f t="shared" si="36"/>
        <v>0</v>
      </c>
      <c r="P105" s="272">
        <f t="shared" si="36"/>
        <v>0</v>
      </c>
      <c r="Q105" s="231">
        <f t="shared" si="36"/>
        <v>0</v>
      </c>
      <c r="R105" s="275">
        <f t="shared" si="36"/>
        <v>0</v>
      </c>
      <c r="S105" s="546"/>
      <c r="T105" s="569" t="s">
        <v>153</v>
      </c>
      <c r="U105" s="131"/>
      <c r="V105" s="131"/>
      <c r="W105" s="129"/>
      <c r="X105" s="129"/>
      <c r="AE105" s="132"/>
    </row>
    <row r="106" spans="2:31" s="130" customFormat="1" ht="15.75" customHeight="1" outlineLevel="1" thickBot="1">
      <c r="B106" s="547"/>
      <c r="C106" s="426"/>
      <c r="D106" s="370"/>
      <c r="E106" s="231" t="s">
        <v>87</v>
      </c>
      <c r="F106" s="264">
        <f>COUNTIFS(F6:F84,2,U6:U84,2)</f>
        <v>0</v>
      </c>
      <c r="G106" s="181">
        <f t="shared" ref="G106:R106" si="37">COUNTIFS(G6:G84,2,V6:V84,2)</f>
        <v>0</v>
      </c>
      <c r="H106" s="181">
        <f t="shared" si="37"/>
        <v>0</v>
      </c>
      <c r="I106" s="181">
        <f t="shared" si="37"/>
        <v>0</v>
      </c>
      <c r="J106" s="181">
        <f t="shared" si="37"/>
        <v>0</v>
      </c>
      <c r="K106" s="181">
        <f t="shared" si="37"/>
        <v>0</v>
      </c>
      <c r="L106" s="181">
        <f t="shared" si="37"/>
        <v>0</v>
      </c>
      <c r="M106" s="181">
        <f t="shared" si="37"/>
        <v>0</v>
      </c>
      <c r="N106" s="181">
        <f t="shared" si="37"/>
        <v>0</v>
      </c>
      <c r="O106" s="265">
        <f t="shared" si="37"/>
        <v>0</v>
      </c>
      <c r="P106" s="272">
        <f t="shared" si="37"/>
        <v>0</v>
      </c>
      <c r="Q106" s="231">
        <f t="shared" si="37"/>
        <v>0</v>
      </c>
      <c r="R106" s="275">
        <f t="shared" si="37"/>
        <v>0</v>
      </c>
      <c r="S106" s="550"/>
      <c r="T106" s="569" t="s">
        <v>153</v>
      </c>
      <c r="U106" s="131"/>
      <c r="V106" s="131"/>
      <c r="W106" s="129"/>
      <c r="X106" s="129"/>
      <c r="AE106" s="132"/>
    </row>
    <row r="107" spans="2:31" s="130" customFormat="1" ht="15.75" customHeight="1">
      <c r="B107" s="547"/>
      <c r="C107" s="426"/>
      <c r="D107" s="370"/>
      <c r="E107" s="232" t="s">
        <v>88</v>
      </c>
      <c r="F107" s="266" t="str">
        <f>'Рсч-серж'!$G$33</f>
        <v>-</v>
      </c>
      <c r="G107" s="267" t="str">
        <f>'Рсч-серж'!$L$33</f>
        <v>-</v>
      </c>
      <c r="H107" s="267" t="str">
        <f>'Рсч-серж'!$Q$33</f>
        <v>-</v>
      </c>
      <c r="I107" s="267" t="str">
        <f>'Рсч-серж'!$V$33</f>
        <v>-</v>
      </c>
      <c r="J107" s="267" t="str">
        <f>'Рсч-серж'!$AA$33</f>
        <v>-</v>
      </c>
      <c r="K107" s="267" t="str">
        <f>'Рсч-серж'!$AF$33</f>
        <v>-</v>
      </c>
      <c r="L107" s="267" t="str">
        <f>'Рсч-серж'!$AK$33</f>
        <v>-</v>
      </c>
      <c r="M107" s="267" t="str">
        <f>'Рсч-серж'!$AP$33</f>
        <v>-</v>
      </c>
      <c r="N107" s="267" t="str">
        <f>'Рсч-серж'!$AU$33</f>
        <v>-</v>
      </c>
      <c r="O107" s="268" t="str">
        <f>'Рсч-серж'!$AZ$33</f>
        <v>-</v>
      </c>
      <c r="P107" s="273"/>
      <c r="Q107" s="232" t="str">
        <f>'Рсч-серж'!$BE$33</f>
        <v>-</v>
      </c>
      <c r="R107" s="276"/>
      <c r="S107" s="551"/>
      <c r="T107" s="569" t="s">
        <v>153</v>
      </c>
      <c r="U107" s="131"/>
      <c r="V107" s="131"/>
      <c r="W107" s="129"/>
      <c r="X107" s="129"/>
      <c r="AE107" s="132"/>
    </row>
    <row r="108" spans="2:31" s="130" customFormat="1" ht="15.75" customHeight="1" thickBot="1">
      <c r="B108" s="547"/>
      <c r="C108" s="426"/>
      <c r="D108" s="370"/>
      <c r="E108" s="233" t="s">
        <v>89</v>
      </c>
      <c r="F108" s="230" t="str">
        <f>'Рсч-серж'!$G$34</f>
        <v>-</v>
      </c>
      <c r="G108" s="228" t="str">
        <f>'Рсч-серж'!$L$34</f>
        <v>-</v>
      </c>
      <c r="H108" s="228" t="str">
        <f>'Рсч-серж'!$Q$34</f>
        <v>-</v>
      </c>
      <c r="I108" s="437" t="str">
        <f>'Рсч-серж'!$V$34</f>
        <v>-</v>
      </c>
      <c r="J108" s="228" t="str">
        <f>'Рсч-серж'!$AA$34</f>
        <v>-</v>
      </c>
      <c r="K108" s="228" t="str">
        <f>'Рсч-серж'!$AF$34</f>
        <v>-</v>
      </c>
      <c r="L108" s="228" t="str">
        <f>'Рсч-серж'!$AK$34</f>
        <v>-</v>
      </c>
      <c r="M108" s="228" t="str">
        <f>'Рсч-серж'!$AP$34</f>
        <v>-</v>
      </c>
      <c r="N108" s="228" t="str">
        <f>'Рсч-серж'!$AU$34</f>
        <v>-</v>
      </c>
      <c r="O108" s="229" t="str">
        <f>'Рсч-серж'!$AZ$34</f>
        <v>-</v>
      </c>
      <c r="P108" s="274"/>
      <c r="Q108" s="278" t="str">
        <f>'Рсч-серж'!$BE$34</f>
        <v>-</v>
      </c>
      <c r="R108" s="277"/>
      <c r="S108" s="551"/>
      <c r="T108" s="569" t="s">
        <v>153</v>
      </c>
      <c r="U108" s="131"/>
      <c r="V108" s="131"/>
      <c r="W108" s="129"/>
      <c r="X108" s="129"/>
      <c r="AE108" s="132"/>
    </row>
    <row r="109" spans="2:31" s="131" customFormat="1" ht="15.75" customHeight="1" outlineLevel="1" thickTop="1" thickBot="1">
      <c r="B109" s="552"/>
      <c r="C109" s="360"/>
      <c r="D109" s="132"/>
      <c r="E109" s="361"/>
      <c r="F109" s="362"/>
      <c r="G109" s="362"/>
      <c r="H109" s="362"/>
      <c r="I109" s="362"/>
      <c r="J109" s="362"/>
      <c r="K109" s="362"/>
      <c r="L109" s="362"/>
      <c r="M109" s="362"/>
      <c r="N109" s="362"/>
      <c r="O109" s="362"/>
      <c r="P109" s="363"/>
      <c r="Q109" s="363"/>
      <c r="R109" s="362"/>
      <c r="S109" s="546"/>
      <c r="T109" s="568" t="s">
        <v>771</v>
      </c>
      <c r="W109" s="281"/>
      <c r="X109" s="281"/>
      <c r="AE109" s="132"/>
    </row>
    <row r="110" spans="2:31" s="130" customFormat="1" ht="30" customHeight="1" outlineLevel="1" thickTop="1">
      <c r="B110" s="547"/>
      <c r="C110" s="426"/>
      <c r="D110" s="370"/>
      <c r="E110" s="282" t="s">
        <v>369</v>
      </c>
      <c r="F110" s="283" t="s">
        <v>128</v>
      </c>
      <c r="G110" s="284" t="s">
        <v>74</v>
      </c>
      <c r="H110" s="284" t="s">
        <v>75</v>
      </c>
      <c r="I110" s="284" t="s">
        <v>14</v>
      </c>
      <c r="J110" s="284" t="s">
        <v>80</v>
      </c>
      <c r="K110" s="284" t="s">
        <v>129</v>
      </c>
      <c r="L110" s="284" t="s">
        <v>15</v>
      </c>
      <c r="M110" s="284" t="s">
        <v>13</v>
      </c>
      <c r="N110" s="284" t="s">
        <v>78</v>
      </c>
      <c r="O110" s="285" t="s">
        <v>130</v>
      </c>
      <c r="P110" s="286" t="s">
        <v>132</v>
      </c>
      <c r="Q110" s="287" t="s">
        <v>81</v>
      </c>
      <c r="R110" s="288" t="s">
        <v>131</v>
      </c>
      <c r="S110" s="548"/>
      <c r="T110" s="569" t="s">
        <v>154</v>
      </c>
      <c r="U110" s="131"/>
      <c r="V110" s="131"/>
      <c r="W110" s="129"/>
      <c r="X110" s="129"/>
      <c r="AE110" s="132"/>
    </row>
    <row r="111" spans="2:31" s="130" customFormat="1" ht="15.75" customHeight="1" outlineLevel="1">
      <c r="B111" s="547"/>
      <c r="C111" s="426"/>
      <c r="D111" s="370"/>
      <c r="E111" s="231" t="s">
        <v>83</v>
      </c>
      <c r="F111" s="264">
        <f>COUNTIFS(F6:F84,5,U6:U84,3)</f>
        <v>0</v>
      </c>
      <c r="G111" s="181">
        <f>COUNTIFS(G6:G84,5,U6:U84,3)</f>
        <v>0</v>
      </c>
      <c r="H111" s="181">
        <f>COUNTIFS(H6:H84,5,U6:U84,3)</f>
        <v>0</v>
      </c>
      <c r="I111" s="181">
        <f>COUNTIFS(I6:I84,5,U6:U84,3)</f>
        <v>0</v>
      </c>
      <c r="J111" s="181">
        <f>COUNTIFS(J6:J84,5,U6:U84,3)</f>
        <v>0</v>
      </c>
      <c r="K111" s="181">
        <f>COUNTIFS(K6:K84,5,U6:U84,3)</f>
        <v>0</v>
      </c>
      <c r="L111" s="181">
        <f>COUNTIFS(L6:L84,5,U6:U84,3)</f>
        <v>0</v>
      </c>
      <c r="M111" s="181">
        <f>COUNTIFS(M6:M84,5,U6:U84,3)</f>
        <v>0</v>
      </c>
      <c r="N111" s="181">
        <f>COUNTIFS(N6:N84,5,U6:U84,3)</f>
        <v>0</v>
      </c>
      <c r="O111" s="265">
        <f>COUNTIFS(O6:O84,5,U6:U84,3)</f>
        <v>0</v>
      </c>
      <c r="P111" s="272">
        <f>COUNTIFS(P6:P84,5,U6:U84,3)</f>
        <v>0</v>
      </c>
      <c r="Q111" s="231">
        <f>COUNTIFS(Q6:Q84,5,U6:U84,3)</f>
        <v>0</v>
      </c>
      <c r="R111" s="275">
        <f>COUNTIFS(R6:R84,5,U6:U84,3)</f>
        <v>0</v>
      </c>
      <c r="S111" s="549"/>
      <c r="T111" s="569" t="s">
        <v>154</v>
      </c>
      <c r="U111" s="131"/>
      <c r="V111" s="131"/>
      <c r="W111" s="129"/>
      <c r="X111" s="129"/>
      <c r="AE111" s="132"/>
    </row>
    <row r="112" spans="2:31" s="130" customFormat="1" ht="15.75" customHeight="1" outlineLevel="1">
      <c r="B112" s="547"/>
      <c r="C112" s="426"/>
      <c r="D112" s="370"/>
      <c r="E112" s="231" t="s">
        <v>85</v>
      </c>
      <c r="F112" s="264">
        <f>COUNTIFS(F6:F84,4,U6:U84,3)</f>
        <v>0</v>
      </c>
      <c r="G112" s="181">
        <f>COUNTIFS(G6:G84,4,U6:U84,3)</f>
        <v>0</v>
      </c>
      <c r="H112" s="181">
        <f>COUNTIFS(H6:H84,4,U6:U84,3)</f>
        <v>0</v>
      </c>
      <c r="I112" s="181">
        <f>COUNTIFS(I6:I84,4,U6:U84,3)</f>
        <v>0</v>
      </c>
      <c r="J112" s="181">
        <f>COUNTIFS(J6:J84,4,U6:U84,3)</f>
        <v>0</v>
      </c>
      <c r="K112" s="181">
        <f>COUNTIFS(K6:K84,4,U6:U84,3)</f>
        <v>0</v>
      </c>
      <c r="L112" s="181">
        <f>COUNTIFS(L6:L84,4,U6:U84,3)</f>
        <v>0</v>
      </c>
      <c r="M112" s="181">
        <f>COUNTIFS(M6:M84,4,U6:U84,3)</f>
        <v>0</v>
      </c>
      <c r="N112" s="181">
        <f>COUNTIFS(N6:N84,4,U6:U84,3)</f>
        <v>0</v>
      </c>
      <c r="O112" s="265">
        <f>COUNTIFS(O6:O84,4,U6:U84,3)</f>
        <v>0</v>
      </c>
      <c r="P112" s="272">
        <f>COUNTIFS(P6:P84,4,U6:U84,3)</f>
        <v>0</v>
      </c>
      <c r="Q112" s="231">
        <f>COUNTIFS(Q6:Q84,4,U6:U84,3)</f>
        <v>0</v>
      </c>
      <c r="R112" s="275">
        <f>COUNTIFS(R6:R84,4,U6:U84,3)</f>
        <v>0</v>
      </c>
      <c r="S112" s="546"/>
      <c r="T112" s="569" t="s">
        <v>154</v>
      </c>
      <c r="U112" s="131"/>
      <c r="V112" s="131"/>
      <c r="W112" s="129"/>
      <c r="X112" s="129"/>
      <c r="AE112" s="132"/>
    </row>
    <row r="113" spans="2:35" s="130" customFormat="1" ht="15.75" customHeight="1" outlineLevel="1">
      <c r="B113" s="547"/>
      <c r="C113" s="426"/>
      <c r="D113" s="370"/>
      <c r="E113" s="231" t="s">
        <v>86</v>
      </c>
      <c r="F113" s="264">
        <f>COUNTIFS(F6:F84,3,U6:U84,3)</f>
        <v>0</v>
      </c>
      <c r="G113" s="181">
        <f>COUNTIFS(G6:G84,3,U6:U84,3)</f>
        <v>0</v>
      </c>
      <c r="H113" s="181">
        <f>COUNTIFS(H6:H84,3,U6:U84,3)</f>
        <v>0</v>
      </c>
      <c r="I113" s="181">
        <f>COUNTIFS(I6:I84,3,U6:U84,3)</f>
        <v>0</v>
      </c>
      <c r="J113" s="181">
        <f>COUNTIFS(J6:J84,3,U6:U84,3)</f>
        <v>0</v>
      </c>
      <c r="K113" s="181">
        <f>COUNTIFS(K6:K84,3,U6:U84,3)</f>
        <v>0</v>
      </c>
      <c r="L113" s="181">
        <f>COUNTIFS(L6:L84,3,U6:U84,3)</f>
        <v>0</v>
      </c>
      <c r="M113" s="181">
        <f>COUNTIFS(M6:M84,3,U6:U84,3)</f>
        <v>0</v>
      </c>
      <c r="N113" s="181">
        <f>COUNTIFS(N6:N84,3,U6:U84,3)</f>
        <v>0</v>
      </c>
      <c r="O113" s="265">
        <f>COUNTIFS(O6:O84,3,U6:U84,3)</f>
        <v>0</v>
      </c>
      <c r="P113" s="272">
        <f>COUNTIFS(P6:P84,3,U6:U84,3)</f>
        <v>0</v>
      </c>
      <c r="Q113" s="231">
        <f>COUNTIFS(Q6:Q84,3,U6:U84,3)</f>
        <v>0</v>
      </c>
      <c r="R113" s="275">
        <f>COUNTIFS(R6:R84,3,U6:U84,3)</f>
        <v>0</v>
      </c>
      <c r="S113" s="546"/>
      <c r="T113" s="569" t="s">
        <v>154</v>
      </c>
      <c r="U113" s="131"/>
      <c r="V113" s="131"/>
      <c r="W113" s="129"/>
      <c r="X113" s="129"/>
      <c r="AE113" s="132"/>
    </row>
    <row r="114" spans="2:35" s="130" customFormat="1" ht="15.75" customHeight="1" outlineLevel="1" thickBot="1">
      <c r="B114" s="547"/>
      <c r="C114" s="426"/>
      <c r="D114" s="370"/>
      <c r="E114" s="231" t="s">
        <v>87</v>
      </c>
      <c r="F114" s="264">
        <f>COUNTIFS(F6:F84,2,U6:U84,3)</f>
        <v>0</v>
      </c>
      <c r="G114" s="181">
        <f>COUNTIFS(G6:G84,2,U6:U84,3)</f>
        <v>0</v>
      </c>
      <c r="H114" s="181">
        <f>COUNTIFS(H6:H84,2,U6:U84,3)</f>
        <v>0</v>
      </c>
      <c r="I114" s="181">
        <f>COUNTIFS(I6:I84,2,U6:U84,3)</f>
        <v>0</v>
      </c>
      <c r="J114" s="181">
        <f>COUNTIFS(J6:J84,2,U6:U84,3)</f>
        <v>0</v>
      </c>
      <c r="K114" s="181">
        <f>COUNTIFS(K6:K84,2,U6:U84,3)</f>
        <v>0</v>
      </c>
      <c r="L114" s="181">
        <f>COUNTIFS(L6:L84,2,U6:U84,3)</f>
        <v>0</v>
      </c>
      <c r="M114" s="181">
        <f>COUNTIFS(M6:M84,2,U6:U84,3)</f>
        <v>0</v>
      </c>
      <c r="N114" s="181">
        <f>COUNTIFS(N6:N84,2,U6:U84,3)</f>
        <v>0</v>
      </c>
      <c r="O114" s="265">
        <f>COUNTIFS(O6:O84,2,U6:U84,3)</f>
        <v>0</v>
      </c>
      <c r="P114" s="272">
        <f>COUNTIFS(P6:P84,2,U6:U84,3)</f>
        <v>0</v>
      </c>
      <c r="Q114" s="231">
        <f>COUNTIFS(Q6:Q84,2,U6:U84,3)</f>
        <v>0</v>
      </c>
      <c r="R114" s="275">
        <f>COUNTIFS(R6:R84,2,U6:U84,3)</f>
        <v>0</v>
      </c>
      <c r="S114" s="550"/>
      <c r="T114" s="569" t="s">
        <v>154</v>
      </c>
      <c r="U114" s="131"/>
      <c r="V114" s="131"/>
      <c r="W114" s="129"/>
      <c r="X114" s="129"/>
      <c r="AE114" s="132"/>
    </row>
    <row r="115" spans="2:35" s="130" customFormat="1" ht="15.75" customHeight="1">
      <c r="B115" s="547"/>
      <c r="C115" s="426"/>
      <c r="D115" s="370"/>
      <c r="E115" s="232" t="s">
        <v>88</v>
      </c>
      <c r="F115" s="266" t="str">
        <f>'Рсч-солд'!$G$33</f>
        <v>-</v>
      </c>
      <c r="G115" s="267" t="str">
        <f>'Рсч-солд'!$L$33</f>
        <v>-</v>
      </c>
      <c r="H115" s="267" t="str">
        <f>'Рсч-солд'!$Q$33</f>
        <v>-</v>
      </c>
      <c r="I115" s="267" t="str">
        <f>'Рсч-солд'!$V$33</f>
        <v>-</v>
      </c>
      <c r="J115" s="267" t="str">
        <f>'Рсч-солд'!$AA$33</f>
        <v>-</v>
      </c>
      <c r="K115" s="267" t="str">
        <f>'Рсч-солд'!$AF$33</f>
        <v>-</v>
      </c>
      <c r="L115" s="267" t="str">
        <f>'Рсч-солд'!$AK$33</f>
        <v>-</v>
      </c>
      <c r="M115" s="267" t="str">
        <f>'Рсч-солд'!$AP$33</f>
        <v>-</v>
      </c>
      <c r="N115" s="267" t="str">
        <f>'Рсч-солд'!$AU$33</f>
        <v>-</v>
      </c>
      <c r="O115" s="268" t="str">
        <f>'Рсч-солд'!$AZ$33</f>
        <v>-</v>
      </c>
      <c r="P115" s="273"/>
      <c r="Q115" s="232" t="str">
        <f>'Рсч-солд'!$BE$33</f>
        <v>-</v>
      </c>
      <c r="R115" s="276"/>
      <c r="S115" s="551"/>
      <c r="T115" s="569" t="s">
        <v>154</v>
      </c>
      <c r="U115" s="131"/>
      <c r="V115" s="131"/>
      <c r="W115" s="129"/>
      <c r="X115" s="129"/>
      <c r="AE115" s="132"/>
    </row>
    <row r="116" spans="2:35" s="130" customFormat="1" ht="15.75" customHeight="1" thickBot="1">
      <c r="B116" s="547"/>
      <c r="C116" s="426"/>
      <c r="D116" s="370"/>
      <c r="E116" s="233" t="s">
        <v>89</v>
      </c>
      <c r="F116" s="230" t="str">
        <f>'Рсч-солд'!$G$34</f>
        <v>-</v>
      </c>
      <c r="G116" s="228" t="str">
        <f>'Рсч-солд'!$L$34</f>
        <v>-</v>
      </c>
      <c r="H116" s="228" t="str">
        <f>'Рсч-солд'!$Q$34</f>
        <v>-</v>
      </c>
      <c r="I116" s="437" t="str">
        <f>'Рсч-солд'!$V$34</f>
        <v>-</v>
      </c>
      <c r="J116" s="228" t="str">
        <f>'Рсч-солд'!$AA$34</f>
        <v>-</v>
      </c>
      <c r="K116" s="228" t="str">
        <f>'Рсч-солд'!$AF$34</f>
        <v>-</v>
      </c>
      <c r="L116" s="228" t="str">
        <f>'Рсч-солд'!$AK$34</f>
        <v>-</v>
      </c>
      <c r="M116" s="228" t="str">
        <f>'Рсч-солд'!$AP$34</f>
        <v>-</v>
      </c>
      <c r="N116" s="228" t="str">
        <f>'Рсч-солд'!$AU$34</f>
        <v>-</v>
      </c>
      <c r="O116" s="229" t="str">
        <f>'Рсч-солд'!$AZ$34</f>
        <v>-</v>
      </c>
      <c r="P116" s="274"/>
      <c r="Q116" s="278">
        <f>'Рсч-солд'!$BE$34</f>
        <v>0</v>
      </c>
      <c r="R116" s="277"/>
      <c r="S116" s="551"/>
      <c r="T116" s="569" t="s">
        <v>154</v>
      </c>
      <c r="U116" s="131"/>
      <c r="V116" s="131"/>
      <c r="W116" s="129"/>
      <c r="X116" s="129"/>
      <c r="AE116" s="132"/>
    </row>
    <row r="117" spans="2:35" s="130" customFormat="1" ht="15.75" customHeight="1" thickTop="1" thickBot="1">
      <c r="B117" s="547"/>
      <c r="C117" s="426"/>
      <c r="D117" s="370"/>
      <c r="E117" s="370"/>
      <c r="F117" s="370"/>
      <c r="G117" s="370"/>
      <c r="H117" s="370"/>
      <c r="I117" s="370"/>
      <c r="J117" s="370"/>
      <c r="K117" s="370"/>
      <c r="L117" s="370"/>
      <c r="M117" s="370"/>
      <c r="N117" s="370"/>
      <c r="O117" s="370"/>
      <c r="P117" s="132"/>
      <c r="Q117" s="132"/>
      <c r="R117" s="114"/>
      <c r="S117" s="553"/>
      <c r="T117" s="568" t="s">
        <v>771</v>
      </c>
      <c r="U117" s="131"/>
      <c r="V117" s="131"/>
      <c r="W117" s="129"/>
      <c r="X117" s="129"/>
      <c r="AE117" s="132"/>
    </row>
    <row r="118" spans="2:35" s="114" customFormat="1" ht="30" customHeight="1" thickBot="1">
      <c r="B118" s="715" t="s">
        <v>176</v>
      </c>
      <c r="C118" s="707"/>
      <c r="D118" s="707"/>
      <c r="E118" s="707"/>
      <c r="F118" s="707"/>
      <c r="G118" s="707"/>
      <c r="H118" s="707"/>
      <c r="I118" s="707"/>
      <c r="J118" s="707"/>
      <c r="K118" s="707"/>
      <c r="L118" s="707"/>
      <c r="M118" s="707"/>
      <c r="N118" s="707"/>
      <c r="O118" s="707"/>
      <c r="P118" s="707"/>
      <c r="Q118" s="707"/>
      <c r="R118" s="707"/>
      <c r="S118" s="716"/>
      <c r="T118" s="567" t="s">
        <v>150</v>
      </c>
      <c r="W118" s="116"/>
      <c r="X118" s="116"/>
      <c r="AA118" s="711" t="s">
        <v>132</v>
      </c>
      <c r="AB118" s="711"/>
      <c r="AC118" s="711"/>
      <c r="AD118" s="711"/>
      <c r="AF118" s="711" t="s">
        <v>131</v>
      </c>
      <c r="AG118" s="711"/>
      <c r="AH118" s="711"/>
      <c r="AI118" s="711"/>
    </row>
    <row r="119" spans="2:35" ht="30" customHeight="1" outlineLevel="2" thickBot="1">
      <c r="B119" s="421" t="str">
        <f>B$1</f>
        <v>№</v>
      </c>
      <c r="C119" s="422" t="str">
        <f>C$1</f>
        <v>Должность</v>
      </c>
      <c r="D119" s="480" t="str">
        <f>D$1</f>
        <v>воинское звание</v>
      </c>
      <c r="E119" s="481" t="str">
        <f>E$1</f>
        <v>Фамилия, инициалы</v>
      </c>
      <c r="F119" s="482" t="str">
        <f>F$1</f>
        <v>ТСП</v>
      </c>
      <c r="G119" s="483" t="str">
        <f t="shared" ref="G119:R119" si="38">G$1</f>
        <v>СП</v>
      </c>
      <c r="H119" s="483" t="str">
        <f t="shared" si="38"/>
        <v>ТП</v>
      </c>
      <c r="I119" s="483" t="str">
        <f t="shared" si="38"/>
        <v>ФП</v>
      </c>
      <c r="J119" s="483" t="str">
        <f t="shared" si="38"/>
        <v>РХБЗ</v>
      </c>
      <c r="K119" s="483" t="str">
        <f t="shared" si="38"/>
        <v>МП</v>
      </c>
      <c r="L119" s="481" t="str">
        <f t="shared" si="38"/>
        <v>ОГН</v>
      </c>
      <c r="M119" s="481" t="str">
        <f t="shared" si="38"/>
        <v>СТР</v>
      </c>
      <c r="N119" s="481" t="str">
        <f t="shared" si="38"/>
        <v>ОВУ</v>
      </c>
      <c r="O119" s="603" t="str">
        <f t="shared" si="38"/>
        <v>ОГП</v>
      </c>
      <c r="P119" s="605" t="str">
        <f t="shared" si="38"/>
        <v>Все</v>
      </c>
      <c r="Q119" s="605" t="str">
        <f t="shared" si="38"/>
        <v>Общ.</v>
      </c>
      <c r="R119" s="605" t="str">
        <f t="shared" si="38"/>
        <v>Важные</v>
      </c>
      <c r="S119" s="604" t="s">
        <v>749</v>
      </c>
      <c r="T119" s="567" t="s">
        <v>150</v>
      </c>
      <c r="W119" s="125">
        <f>SUM(W120:W169)</f>
        <v>0</v>
      </c>
      <c r="X119" s="124">
        <f>SUM(X120:X169)</f>
        <v>0</v>
      </c>
      <c r="Y119" s="254"/>
      <c r="Z119" s="113" t="s">
        <v>107</v>
      </c>
      <c r="AA119" s="117">
        <v>5</v>
      </c>
      <c r="AB119" s="118">
        <v>4</v>
      </c>
      <c r="AC119" s="118">
        <v>3</v>
      </c>
      <c r="AD119" s="119">
        <v>2</v>
      </c>
      <c r="AE119" s="123" t="s">
        <v>107</v>
      </c>
      <c r="AF119" s="117">
        <v>5</v>
      </c>
      <c r="AG119" s="118">
        <v>4</v>
      </c>
      <c r="AH119" s="118">
        <v>3</v>
      </c>
      <c r="AI119" s="119">
        <v>2</v>
      </c>
    </row>
    <row r="120" spans="2:35" s="112" customFormat="1" ht="15.75" customHeight="1" outlineLevel="2" thickBot="1">
      <c r="B120" s="648">
        <f>IF(E120="",0,1)</f>
        <v>0</v>
      </c>
      <c r="C120" s="648"/>
      <c r="D120" s="612"/>
      <c r="E120" s="646"/>
      <c r="F120" s="612"/>
      <c r="G120" s="612"/>
      <c r="H120" s="612"/>
      <c r="I120" s="612"/>
      <c r="J120" s="612"/>
      <c r="K120" s="657"/>
      <c r="L120" s="612"/>
      <c r="M120" s="612"/>
      <c r="N120" s="612"/>
      <c r="O120" s="614"/>
      <c r="P120" s="653" t="str">
        <f t="shared" ref="P120:P151" si="39">IF(Z120&gt;0,IF(AND(AA120&gt;=50,AC120=0,AD120=0),5,IF(AND(SUM(AA120:AB120)&gt;=50,AD120=0),4,IF(AD120&lt;30,3,2))),"-")</f>
        <v>-</v>
      </c>
      <c r="Q120" s="661" t="str">
        <f t="shared" ref="Q120:Q169" si="40">IF(MIN(P120,R120)=0,"-",MIN(P120,R120))</f>
        <v>-</v>
      </c>
      <c r="R120" s="653" t="str">
        <f t="shared" ref="R120:R151" si="41">IF(AE120&gt;0,IF(AI120&gt;0,2,IF(AH120&gt;0,3,IF(AG120&gt;0,4,5))),"-")</f>
        <v>-</v>
      </c>
      <c r="S120" s="659"/>
      <c r="T120" s="289" t="str">
        <f ca="1">IFERROR(VLOOKUP(U120,Главная!$AG$20:$AH$22,2,FALSE),"")</f>
        <v/>
      </c>
      <c r="U120" s="226" t="str">
        <f ca="1">IFERROR(OFFSET(Главная!$AJ$4,MATCH($D120,Главная!$AG$5:$AG$17,0),0),"")</f>
        <v/>
      </c>
      <c r="V120" s="226" t="str">
        <f ca="1">IFERROR(OFFSET(Главная!$AI$4,MATCH($D120,Главная!$AG$5:$AG$17,0),0),"")</f>
        <v/>
      </c>
      <c r="W120" s="554">
        <f t="shared" ref="W120:W169" si="42">IF(Z120&gt;0,1,0)</f>
        <v>0</v>
      </c>
      <c r="X120" s="555">
        <f t="shared" ref="X120:X151" si="43">IF(AND(W120=0,E120&lt;&gt;""),1,0)</f>
        <v>0</v>
      </c>
      <c r="Y120" s="226"/>
      <c r="Z120" s="226">
        <f t="shared" ref="Z120:Z151" si="44">IF(COUNTIF($F120:$O120,"&gt;0")=0,-1,COUNTIF($F120:$O120,"&gt;0"))</f>
        <v>-1</v>
      </c>
      <c r="AA120" s="556">
        <f t="shared" ref="AA120:AD169" si="45">COUNTIF($F120:$O120,AA$5)/$Z120*100</f>
        <v>0</v>
      </c>
      <c r="AB120" s="557">
        <f t="shared" si="45"/>
        <v>0</v>
      </c>
      <c r="AC120" s="557">
        <f t="shared" si="45"/>
        <v>0</v>
      </c>
      <c r="AD120" s="558">
        <f t="shared" si="45"/>
        <v>0</v>
      </c>
      <c r="AE120" s="218">
        <f t="shared" ref="AE120:AE151" si="46">IF(COUNTIF($F120:$K120,"&gt;0")=0,-1,COUNTIF($F120:$K120,"&gt;0"))</f>
        <v>-1</v>
      </c>
      <c r="AF120" s="559">
        <f t="shared" ref="AF120:AI169" si="47">COUNTIF($F120:$K120,AF$5)/$AE120*100</f>
        <v>0</v>
      </c>
      <c r="AG120" s="369">
        <f t="shared" si="47"/>
        <v>0</v>
      </c>
      <c r="AH120" s="369">
        <f t="shared" si="47"/>
        <v>0</v>
      </c>
      <c r="AI120" s="560">
        <f t="shared" si="47"/>
        <v>0</v>
      </c>
    </row>
    <row r="121" spans="2:35" s="112" customFormat="1" ht="15.75" customHeight="1" outlineLevel="2" thickBot="1">
      <c r="B121" s="565">
        <f t="shared" ref="B121:B169" si="48">IF(E121="",B120,B120+1)</f>
        <v>0</v>
      </c>
      <c r="C121" s="565"/>
      <c r="D121" s="601"/>
      <c r="E121" s="366"/>
      <c r="F121" s="601"/>
      <c r="G121" s="601"/>
      <c r="H121" s="601"/>
      <c r="I121" s="601"/>
      <c r="J121" s="601"/>
      <c r="K121" s="494"/>
      <c r="L121" s="601"/>
      <c r="M121" s="601"/>
      <c r="N121" s="601"/>
      <c r="O121" s="620"/>
      <c r="P121" s="655" t="str">
        <f t="shared" si="39"/>
        <v>-</v>
      </c>
      <c r="Q121" s="662" t="str">
        <f t="shared" si="40"/>
        <v>-</v>
      </c>
      <c r="R121" s="655" t="str">
        <f t="shared" si="41"/>
        <v>-</v>
      </c>
      <c r="S121" s="660"/>
      <c r="T121" s="289" t="str">
        <f ca="1">IFERROR(VLOOKUP(U121,Главная!$AG$20:$AH$22,2,FALSE),"")</f>
        <v/>
      </c>
      <c r="U121" s="226" t="str">
        <f ca="1">IFERROR(OFFSET(Главная!$AJ$4,MATCH($D121,Главная!$AG$5:$AG$17,0),0),"")</f>
        <v/>
      </c>
      <c r="V121" s="226" t="str">
        <f ca="1">IFERROR(OFFSET(Главная!$AI$4,MATCH($D121,Главная!$AG$5:$AG$17,0),0),"")</f>
        <v/>
      </c>
      <c r="W121" s="554">
        <f t="shared" si="42"/>
        <v>0</v>
      </c>
      <c r="X121" s="555">
        <f t="shared" si="43"/>
        <v>0</v>
      </c>
      <c r="Y121" s="226"/>
      <c r="Z121" s="226">
        <f t="shared" si="44"/>
        <v>-1</v>
      </c>
      <c r="AA121" s="556">
        <f t="shared" si="45"/>
        <v>0</v>
      </c>
      <c r="AB121" s="557">
        <f t="shared" si="45"/>
        <v>0</v>
      </c>
      <c r="AC121" s="557">
        <f t="shared" si="45"/>
        <v>0</v>
      </c>
      <c r="AD121" s="558">
        <f t="shared" si="45"/>
        <v>0</v>
      </c>
      <c r="AE121" s="218">
        <f t="shared" si="46"/>
        <v>-1</v>
      </c>
      <c r="AF121" s="559">
        <f t="shared" si="47"/>
        <v>0</v>
      </c>
      <c r="AG121" s="369">
        <f t="shared" si="47"/>
        <v>0</v>
      </c>
      <c r="AH121" s="369">
        <f t="shared" si="47"/>
        <v>0</v>
      </c>
      <c r="AI121" s="560">
        <f t="shared" si="47"/>
        <v>0</v>
      </c>
    </row>
    <row r="122" spans="2:35" s="112" customFormat="1" ht="15.75" customHeight="1" outlineLevel="2" thickBot="1">
      <c r="B122" s="565">
        <f t="shared" si="48"/>
        <v>0</v>
      </c>
      <c r="C122" s="565"/>
      <c r="D122" s="601"/>
      <c r="E122" s="366"/>
      <c r="F122" s="601"/>
      <c r="G122" s="601"/>
      <c r="H122" s="601"/>
      <c r="I122" s="601"/>
      <c r="J122" s="601"/>
      <c r="K122" s="494"/>
      <c r="L122" s="601"/>
      <c r="M122" s="601"/>
      <c r="N122" s="601"/>
      <c r="O122" s="620"/>
      <c r="P122" s="655" t="str">
        <f t="shared" si="39"/>
        <v>-</v>
      </c>
      <c r="Q122" s="662" t="str">
        <f t="shared" si="40"/>
        <v>-</v>
      </c>
      <c r="R122" s="655" t="str">
        <f t="shared" si="41"/>
        <v>-</v>
      </c>
      <c r="S122" s="660"/>
      <c r="T122" s="289" t="str">
        <f ca="1">IFERROR(VLOOKUP(U122,Главная!$AG$20:$AH$22,2,FALSE),"")</f>
        <v/>
      </c>
      <c r="U122" s="226" t="str">
        <f ca="1">IFERROR(OFFSET(Главная!$AJ$4,MATCH($D122,Главная!$AG$5:$AG$17,0),0),"")</f>
        <v/>
      </c>
      <c r="V122" s="226" t="str">
        <f ca="1">IFERROR(OFFSET(Главная!$AI$4,MATCH($D122,Главная!$AG$5:$AG$17,0),0),"")</f>
        <v/>
      </c>
      <c r="W122" s="554">
        <f t="shared" si="42"/>
        <v>0</v>
      </c>
      <c r="X122" s="555">
        <f t="shared" si="43"/>
        <v>0</v>
      </c>
      <c r="Y122" s="226"/>
      <c r="Z122" s="226">
        <f t="shared" si="44"/>
        <v>-1</v>
      </c>
      <c r="AA122" s="556">
        <f t="shared" si="45"/>
        <v>0</v>
      </c>
      <c r="AB122" s="557">
        <f t="shared" si="45"/>
        <v>0</v>
      </c>
      <c r="AC122" s="557">
        <f t="shared" si="45"/>
        <v>0</v>
      </c>
      <c r="AD122" s="558">
        <f t="shared" si="45"/>
        <v>0</v>
      </c>
      <c r="AE122" s="218">
        <f t="shared" si="46"/>
        <v>-1</v>
      </c>
      <c r="AF122" s="559">
        <f t="shared" si="47"/>
        <v>0</v>
      </c>
      <c r="AG122" s="369">
        <f t="shared" si="47"/>
        <v>0</v>
      </c>
      <c r="AH122" s="369">
        <f t="shared" si="47"/>
        <v>0</v>
      </c>
      <c r="AI122" s="560">
        <f t="shared" si="47"/>
        <v>0</v>
      </c>
    </row>
    <row r="123" spans="2:35" s="112" customFormat="1" ht="15.75" customHeight="1" outlineLevel="2" thickBot="1">
      <c r="B123" s="565">
        <f t="shared" si="48"/>
        <v>0</v>
      </c>
      <c r="C123" s="565"/>
      <c r="D123" s="601"/>
      <c r="E123" s="366"/>
      <c r="F123" s="601"/>
      <c r="G123" s="601"/>
      <c r="H123" s="601"/>
      <c r="I123" s="601"/>
      <c r="J123" s="601"/>
      <c r="K123" s="494"/>
      <c r="L123" s="601"/>
      <c r="M123" s="601"/>
      <c r="N123" s="601"/>
      <c r="O123" s="620"/>
      <c r="P123" s="655" t="str">
        <f t="shared" si="39"/>
        <v>-</v>
      </c>
      <c r="Q123" s="662" t="str">
        <f t="shared" si="40"/>
        <v>-</v>
      </c>
      <c r="R123" s="655" t="str">
        <f t="shared" si="41"/>
        <v>-</v>
      </c>
      <c r="S123" s="660"/>
      <c r="T123" s="289" t="str">
        <f ca="1">IFERROR(VLOOKUP(U123,Главная!$AG$20:$AH$22,2,FALSE),"")</f>
        <v/>
      </c>
      <c r="U123" s="226" t="str">
        <f ca="1">IFERROR(OFFSET(Главная!$AJ$4,MATCH($D123,Главная!$AG$5:$AG$17,0),0),"")</f>
        <v/>
      </c>
      <c r="V123" s="226" t="str">
        <f ca="1">IFERROR(OFFSET(Главная!$AI$4,MATCH($D123,Главная!$AG$5:$AG$17,0),0),"")</f>
        <v/>
      </c>
      <c r="W123" s="554">
        <f t="shared" si="42"/>
        <v>0</v>
      </c>
      <c r="X123" s="555">
        <f t="shared" si="43"/>
        <v>0</v>
      </c>
      <c r="Y123" s="226"/>
      <c r="Z123" s="226">
        <f t="shared" si="44"/>
        <v>-1</v>
      </c>
      <c r="AA123" s="556">
        <f t="shared" si="45"/>
        <v>0</v>
      </c>
      <c r="AB123" s="557">
        <f t="shared" si="45"/>
        <v>0</v>
      </c>
      <c r="AC123" s="557">
        <f t="shared" si="45"/>
        <v>0</v>
      </c>
      <c r="AD123" s="558">
        <f t="shared" si="45"/>
        <v>0</v>
      </c>
      <c r="AE123" s="218">
        <f t="shared" si="46"/>
        <v>-1</v>
      </c>
      <c r="AF123" s="559">
        <f t="shared" si="47"/>
        <v>0</v>
      </c>
      <c r="AG123" s="369">
        <f t="shared" si="47"/>
        <v>0</v>
      </c>
      <c r="AH123" s="369">
        <f t="shared" si="47"/>
        <v>0</v>
      </c>
      <c r="AI123" s="560">
        <f t="shared" si="47"/>
        <v>0</v>
      </c>
    </row>
    <row r="124" spans="2:35" s="112" customFormat="1" ht="15.75" customHeight="1" outlineLevel="2" thickBot="1">
      <c r="B124" s="565">
        <f t="shared" si="48"/>
        <v>0</v>
      </c>
      <c r="C124" s="565"/>
      <c r="D124" s="601"/>
      <c r="E124" s="366"/>
      <c r="F124" s="601"/>
      <c r="G124" s="601"/>
      <c r="H124" s="601"/>
      <c r="I124" s="601"/>
      <c r="J124" s="601"/>
      <c r="K124" s="601"/>
      <c r="L124" s="601"/>
      <c r="M124" s="601"/>
      <c r="N124" s="601"/>
      <c r="O124" s="620"/>
      <c r="P124" s="655" t="str">
        <f t="shared" si="39"/>
        <v>-</v>
      </c>
      <c r="Q124" s="662" t="str">
        <f t="shared" si="40"/>
        <v>-</v>
      </c>
      <c r="R124" s="655" t="str">
        <f t="shared" si="41"/>
        <v>-</v>
      </c>
      <c r="S124" s="660"/>
      <c r="T124" s="289" t="str">
        <f ca="1">IFERROR(VLOOKUP(U124,Главная!$AG$20:$AH$22,2,FALSE),"")</f>
        <v/>
      </c>
      <c r="U124" s="226" t="str">
        <f ca="1">IFERROR(OFFSET(Главная!$AJ$4,MATCH($D124,Главная!$AG$5:$AG$17,0),0),"")</f>
        <v/>
      </c>
      <c r="V124" s="226" t="str">
        <f ca="1">IFERROR(OFFSET(Главная!$AI$4,MATCH($D124,Главная!$AG$5:$AG$17,0),0),"")</f>
        <v/>
      </c>
      <c r="W124" s="554">
        <f t="shared" si="42"/>
        <v>0</v>
      </c>
      <c r="X124" s="555">
        <f t="shared" si="43"/>
        <v>0</v>
      </c>
      <c r="Y124" s="226"/>
      <c r="Z124" s="226">
        <f t="shared" si="44"/>
        <v>-1</v>
      </c>
      <c r="AA124" s="556">
        <f t="shared" si="45"/>
        <v>0</v>
      </c>
      <c r="AB124" s="557">
        <f t="shared" si="45"/>
        <v>0</v>
      </c>
      <c r="AC124" s="557">
        <f t="shared" si="45"/>
        <v>0</v>
      </c>
      <c r="AD124" s="558">
        <f t="shared" si="45"/>
        <v>0</v>
      </c>
      <c r="AE124" s="218">
        <f t="shared" si="46"/>
        <v>-1</v>
      </c>
      <c r="AF124" s="559">
        <f t="shared" si="47"/>
        <v>0</v>
      </c>
      <c r="AG124" s="369">
        <f t="shared" si="47"/>
        <v>0</v>
      </c>
      <c r="AH124" s="369">
        <f t="shared" si="47"/>
        <v>0</v>
      </c>
      <c r="AI124" s="560">
        <f t="shared" si="47"/>
        <v>0</v>
      </c>
    </row>
    <row r="125" spans="2:35" s="112" customFormat="1" ht="15.75" customHeight="1" outlineLevel="2" thickBot="1">
      <c r="B125" s="565">
        <f t="shared" si="48"/>
        <v>0</v>
      </c>
      <c r="C125" s="565"/>
      <c r="D125" s="601"/>
      <c r="E125" s="366"/>
      <c r="F125" s="601"/>
      <c r="G125" s="601"/>
      <c r="H125" s="601"/>
      <c r="I125" s="601"/>
      <c r="J125" s="601"/>
      <c r="K125" s="494"/>
      <c r="L125" s="601"/>
      <c r="M125" s="601"/>
      <c r="N125" s="601"/>
      <c r="O125" s="620"/>
      <c r="P125" s="655" t="str">
        <f t="shared" si="39"/>
        <v>-</v>
      </c>
      <c r="Q125" s="662" t="str">
        <f t="shared" si="40"/>
        <v>-</v>
      </c>
      <c r="R125" s="655" t="str">
        <f t="shared" si="41"/>
        <v>-</v>
      </c>
      <c r="S125" s="660"/>
      <c r="T125" s="289" t="str">
        <f ca="1">IFERROR(VLOOKUP(U125,Главная!$AG$20:$AH$22,2,FALSE),"")</f>
        <v/>
      </c>
      <c r="U125" s="226" t="str">
        <f ca="1">IFERROR(OFFSET(Главная!$AJ$4,MATCH($D125,Главная!$AG$5:$AG$17,0),0),"")</f>
        <v/>
      </c>
      <c r="V125" s="226" t="str">
        <f ca="1">IFERROR(OFFSET(Главная!$AI$4,MATCH($D125,Главная!$AG$5:$AG$17,0),0),"")</f>
        <v/>
      </c>
      <c r="W125" s="554">
        <f t="shared" si="42"/>
        <v>0</v>
      </c>
      <c r="X125" s="555">
        <f t="shared" si="43"/>
        <v>0</v>
      </c>
      <c r="Y125" s="226"/>
      <c r="Z125" s="226">
        <f t="shared" si="44"/>
        <v>-1</v>
      </c>
      <c r="AA125" s="556">
        <f t="shared" si="45"/>
        <v>0</v>
      </c>
      <c r="AB125" s="557">
        <f t="shared" si="45"/>
        <v>0</v>
      </c>
      <c r="AC125" s="557">
        <f t="shared" si="45"/>
        <v>0</v>
      </c>
      <c r="AD125" s="558">
        <f t="shared" si="45"/>
        <v>0</v>
      </c>
      <c r="AE125" s="218">
        <f t="shared" si="46"/>
        <v>-1</v>
      </c>
      <c r="AF125" s="559">
        <f t="shared" si="47"/>
        <v>0</v>
      </c>
      <c r="AG125" s="369">
        <f t="shared" si="47"/>
        <v>0</v>
      </c>
      <c r="AH125" s="369">
        <f t="shared" si="47"/>
        <v>0</v>
      </c>
      <c r="AI125" s="560">
        <f t="shared" si="47"/>
        <v>0</v>
      </c>
    </row>
    <row r="126" spans="2:35" s="112" customFormat="1" ht="15.75" customHeight="1" outlineLevel="2" thickBot="1">
      <c r="B126" s="565">
        <f t="shared" si="48"/>
        <v>0</v>
      </c>
      <c r="C126" s="565"/>
      <c r="D126" s="601"/>
      <c r="E126" s="366"/>
      <c r="F126" s="601"/>
      <c r="G126" s="601"/>
      <c r="H126" s="601"/>
      <c r="I126" s="601"/>
      <c r="J126" s="601"/>
      <c r="K126" s="494"/>
      <c r="L126" s="601"/>
      <c r="M126" s="601"/>
      <c r="N126" s="601"/>
      <c r="O126" s="620"/>
      <c r="P126" s="655" t="str">
        <f t="shared" si="39"/>
        <v>-</v>
      </c>
      <c r="Q126" s="662" t="str">
        <f t="shared" si="40"/>
        <v>-</v>
      </c>
      <c r="R126" s="655" t="str">
        <f t="shared" si="41"/>
        <v>-</v>
      </c>
      <c r="S126" s="660"/>
      <c r="T126" s="289" t="str">
        <f ca="1">IFERROR(VLOOKUP(U126,Главная!$AG$20:$AH$22,2,FALSE),"")</f>
        <v/>
      </c>
      <c r="U126" s="226" t="str">
        <f ca="1">IFERROR(OFFSET(Главная!$AJ$4,MATCH($D126,Главная!$AG$5:$AG$17,0),0),"")</f>
        <v/>
      </c>
      <c r="V126" s="226" t="str">
        <f ca="1">IFERROR(OFFSET(Главная!$AI$4,MATCH($D126,Главная!$AG$5:$AG$17,0),0),"")</f>
        <v/>
      </c>
      <c r="W126" s="554">
        <f t="shared" si="42"/>
        <v>0</v>
      </c>
      <c r="X126" s="555">
        <f t="shared" si="43"/>
        <v>0</v>
      </c>
      <c r="Y126" s="226"/>
      <c r="Z126" s="226">
        <f t="shared" si="44"/>
        <v>-1</v>
      </c>
      <c r="AA126" s="556">
        <f t="shared" si="45"/>
        <v>0</v>
      </c>
      <c r="AB126" s="557">
        <f t="shared" si="45"/>
        <v>0</v>
      </c>
      <c r="AC126" s="557">
        <f t="shared" si="45"/>
        <v>0</v>
      </c>
      <c r="AD126" s="558">
        <f t="shared" si="45"/>
        <v>0</v>
      </c>
      <c r="AE126" s="218">
        <f t="shared" si="46"/>
        <v>-1</v>
      </c>
      <c r="AF126" s="559">
        <f t="shared" si="47"/>
        <v>0</v>
      </c>
      <c r="AG126" s="369">
        <f t="shared" si="47"/>
        <v>0</v>
      </c>
      <c r="AH126" s="369">
        <f t="shared" si="47"/>
        <v>0</v>
      </c>
      <c r="AI126" s="560">
        <f t="shared" si="47"/>
        <v>0</v>
      </c>
    </row>
    <row r="127" spans="2:35" s="112" customFormat="1" ht="15.75" customHeight="1" outlineLevel="2" thickBot="1">
      <c r="B127" s="565">
        <f t="shared" si="48"/>
        <v>0</v>
      </c>
      <c r="C127" s="565"/>
      <c r="D127" s="601"/>
      <c r="E127" s="366"/>
      <c r="F127" s="601"/>
      <c r="G127" s="601"/>
      <c r="H127" s="601"/>
      <c r="I127" s="601"/>
      <c r="J127" s="601"/>
      <c r="K127" s="494"/>
      <c r="L127" s="601"/>
      <c r="M127" s="601"/>
      <c r="N127" s="601"/>
      <c r="O127" s="620"/>
      <c r="P127" s="655" t="str">
        <f t="shared" si="39"/>
        <v>-</v>
      </c>
      <c r="Q127" s="662" t="str">
        <f t="shared" si="40"/>
        <v>-</v>
      </c>
      <c r="R127" s="655" t="str">
        <f t="shared" si="41"/>
        <v>-</v>
      </c>
      <c r="S127" s="660"/>
      <c r="T127" s="289" t="str">
        <f ca="1">IFERROR(VLOOKUP(U127,Главная!$AG$20:$AH$22,2,FALSE),"")</f>
        <v/>
      </c>
      <c r="U127" s="226" t="str">
        <f ca="1">IFERROR(OFFSET(Главная!$AJ$4,MATCH($D127,Главная!$AG$5:$AG$17,0),0),"")</f>
        <v/>
      </c>
      <c r="V127" s="226" t="str">
        <f ca="1">IFERROR(OFFSET(Главная!$AI$4,MATCH($D127,Главная!$AG$5:$AG$17,0),0),"")</f>
        <v/>
      </c>
      <c r="W127" s="554">
        <f t="shared" si="42"/>
        <v>0</v>
      </c>
      <c r="X127" s="555">
        <f t="shared" si="43"/>
        <v>0</v>
      </c>
      <c r="Y127" s="226"/>
      <c r="Z127" s="226">
        <f t="shared" si="44"/>
        <v>-1</v>
      </c>
      <c r="AA127" s="556">
        <f t="shared" si="45"/>
        <v>0</v>
      </c>
      <c r="AB127" s="557">
        <f t="shared" si="45"/>
        <v>0</v>
      </c>
      <c r="AC127" s="557">
        <f t="shared" si="45"/>
        <v>0</v>
      </c>
      <c r="AD127" s="558">
        <f t="shared" si="45"/>
        <v>0</v>
      </c>
      <c r="AE127" s="218">
        <f t="shared" si="46"/>
        <v>-1</v>
      </c>
      <c r="AF127" s="559">
        <f t="shared" si="47"/>
        <v>0</v>
      </c>
      <c r="AG127" s="369">
        <f t="shared" si="47"/>
        <v>0</v>
      </c>
      <c r="AH127" s="369">
        <f t="shared" si="47"/>
        <v>0</v>
      </c>
      <c r="AI127" s="560">
        <f t="shared" si="47"/>
        <v>0</v>
      </c>
    </row>
    <row r="128" spans="2:35" s="112" customFormat="1" ht="15.75" customHeight="1" outlineLevel="2" thickBot="1">
      <c r="B128" s="565">
        <f t="shared" si="48"/>
        <v>0</v>
      </c>
      <c r="C128" s="565"/>
      <c r="D128" s="601"/>
      <c r="E128" s="366"/>
      <c r="F128" s="601"/>
      <c r="G128" s="601"/>
      <c r="H128" s="601"/>
      <c r="I128" s="601"/>
      <c r="J128" s="601"/>
      <c r="K128" s="494"/>
      <c r="L128" s="601"/>
      <c r="M128" s="601"/>
      <c r="N128" s="601"/>
      <c r="O128" s="620"/>
      <c r="P128" s="655" t="str">
        <f t="shared" si="39"/>
        <v>-</v>
      </c>
      <c r="Q128" s="662" t="str">
        <f t="shared" si="40"/>
        <v>-</v>
      </c>
      <c r="R128" s="655" t="str">
        <f t="shared" si="41"/>
        <v>-</v>
      </c>
      <c r="S128" s="660"/>
      <c r="T128" s="289" t="str">
        <f ca="1">IFERROR(VLOOKUP(U128,Главная!$AG$20:$AH$22,2,FALSE),"")</f>
        <v/>
      </c>
      <c r="U128" s="226" t="str">
        <f ca="1">IFERROR(OFFSET(Главная!$AJ$4,MATCH($D128,Главная!$AG$5:$AG$17,0),0),"")</f>
        <v/>
      </c>
      <c r="V128" s="226" t="str">
        <f ca="1">IFERROR(OFFSET(Главная!$AI$4,MATCH($D128,Главная!$AG$5:$AG$17,0),0),"")</f>
        <v/>
      </c>
      <c r="W128" s="554">
        <f t="shared" si="42"/>
        <v>0</v>
      </c>
      <c r="X128" s="555">
        <f t="shared" si="43"/>
        <v>0</v>
      </c>
      <c r="Y128" s="226"/>
      <c r="Z128" s="226">
        <f t="shared" si="44"/>
        <v>-1</v>
      </c>
      <c r="AA128" s="556">
        <f t="shared" si="45"/>
        <v>0</v>
      </c>
      <c r="AB128" s="557">
        <f t="shared" si="45"/>
        <v>0</v>
      </c>
      <c r="AC128" s="557">
        <f t="shared" si="45"/>
        <v>0</v>
      </c>
      <c r="AD128" s="558">
        <f t="shared" si="45"/>
        <v>0</v>
      </c>
      <c r="AE128" s="218">
        <f t="shared" si="46"/>
        <v>-1</v>
      </c>
      <c r="AF128" s="559">
        <f t="shared" si="47"/>
        <v>0</v>
      </c>
      <c r="AG128" s="369">
        <f t="shared" si="47"/>
        <v>0</v>
      </c>
      <c r="AH128" s="369">
        <f t="shared" si="47"/>
        <v>0</v>
      </c>
      <c r="AI128" s="560">
        <f t="shared" si="47"/>
        <v>0</v>
      </c>
    </row>
    <row r="129" spans="2:35" s="112" customFormat="1" ht="15.75" customHeight="1" outlineLevel="2" thickBot="1">
      <c r="B129" s="565">
        <f t="shared" si="48"/>
        <v>0</v>
      </c>
      <c r="C129" s="565"/>
      <c r="D129" s="601"/>
      <c r="E129" s="366"/>
      <c r="F129" s="601"/>
      <c r="G129" s="601"/>
      <c r="H129" s="601"/>
      <c r="I129" s="601"/>
      <c r="J129" s="601"/>
      <c r="K129" s="601"/>
      <c r="L129" s="601"/>
      <c r="M129" s="601"/>
      <c r="N129" s="601"/>
      <c r="O129" s="620"/>
      <c r="P129" s="655" t="str">
        <f t="shared" si="39"/>
        <v>-</v>
      </c>
      <c r="Q129" s="662" t="str">
        <f t="shared" si="40"/>
        <v>-</v>
      </c>
      <c r="R129" s="655" t="str">
        <f t="shared" si="41"/>
        <v>-</v>
      </c>
      <c r="S129" s="660"/>
      <c r="T129" s="289" t="str">
        <f ca="1">IFERROR(VLOOKUP(U129,Главная!$AG$20:$AH$22,2,FALSE),"")</f>
        <v/>
      </c>
      <c r="U129" s="226" t="str">
        <f ca="1">IFERROR(OFFSET(Главная!$AJ$4,MATCH($D129,Главная!$AG$5:$AG$17,0),0),"")</f>
        <v/>
      </c>
      <c r="V129" s="226" t="str">
        <f ca="1">IFERROR(OFFSET(Главная!$AI$4,MATCH($D129,Главная!$AG$5:$AG$17,0),0),"")</f>
        <v/>
      </c>
      <c r="W129" s="554">
        <f t="shared" si="42"/>
        <v>0</v>
      </c>
      <c r="X129" s="555">
        <f t="shared" si="43"/>
        <v>0</v>
      </c>
      <c r="Y129" s="226"/>
      <c r="Z129" s="226">
        <f t="shared" si="44"/>
        <v>-1</v>
      </c>
      <c r="AA129" s="556">
        <f t="shared" si="45"/>
        <v>0</v>
      </c>
      <c r="AB129" s="557">
        <f t="shared" si="45"/>
        <v>0</v>
      </c>
      <c r="AC129" s="557">
        <f t="shared" si="45"/>
        <v>0</v>
      </c>
      <c r="AD129" s="558">
        <f t="shared" si="45"/>
        <v>0</v>
      </c>
      <c r="AE129" s="218">
        <f t="shared" si="46"/>
        <v>-1</v>
      </c>
      <c r="AF129" s="559">
        <f t="shared" si="47"/>
        <v>0</v>
      </c>
      <c r="AG129" s="369">
        <f t="shared" si="47"/>
        <v>0</v>
      </c>
      <c r="AH129" s="369">
        <f t="shared" si="47"/>
        <v>0</v>
      </c>
      <c r="AI129" s="560">
        <f t="shared" si="47"/>
        <v>0</v>
      </c>
    </row>
    <row r="130" spans="2:35" s="112" customFormat="1" ht="15.75" customHeight="1" outlineLevel="2" thickBot="1">
      <c r="B130" s="565">
        <f t="shared" si="48"/>
        <v>0</v>
      </c>
      <c r="C130" s="565"/>
      <c r="D130" s="601"/>
      <c r="E130" s="366"/>
      <c r="F130" s="601"/>
      <c r="G130" s="601"/>
      <c r="H130" s="601"/>
      <c r="I130" s="601"/>
      <c r="J130" s="601"/>
      <c r="K130" s="494"/>
      <c r="L130" s="601"/>
      <c r="M130" s="601"/>
      <c r="N130" s="601"/>
      <c r="O130" s="620"/>
      <c r="P130" s="655" t="str">
        <f t="shared" si="39"/>
        <v>-</v>
      </c>
      <c r="Q130" s="662" t="str">
        <f t="shared" si="40"/>
        <v>-</v>
      </c>
      <c r="R130" s="655" t="str">
        <f t="shared" si="41"/>
        <v>-</v>
      </c>
      <c r="S130" s="660"/>
      <c r="T130" s="289" t="str">
        <f ca="1">IFERROR(VLOOKUP(U130,Главная!$AG$20:$AH$22,2,FALSE),"")</f>
        <v/>
      </c>
      <c r="U130" s="226" t="str">
        <f ca="1">IFERROR(OFFSET(Главная!$AJ$4,MATCH($D130,Главная!$AG$5:$AG$17,0),0),"")</f>
        <v/>
      </c>
      <c r="V130" s="226" t="str">
        <f ca="1">IFERROR(OFFSET(Главная!$AI$4,MATCH($D130,Главная!$AG$5:$AG$17,0),0),"")</f>
        <v/>
      </c>
      <c r="W130" s="554">
        <f t="shared" si="42"/>
        <v>0</v>
      </c>
      <c r="X130" s="555">
        <f t="shared" si="43"/>
        <v>0</v>
      </c>
      <c r="Y130" s="226"/>
      <c r="Z130" s="226">
        <f t="shared" si="44"/>
        <v>-1</v>
      </c>
      <c r="AA130" s="556">
        <f t="shared" si="45"/>
        <v>0</v>
      </c>
      <c r="AB130" s="557">
        <f t="shared" si="45"/>
        <v>0</v>
      </c>
      <c r="AC130" s="557">
        <f t="shared" si="45"/>
        <v>0</v>
      </c>
      <c r="AD130" s="558">
        <f t="shared" si="45"/>
        <v>0</v>
      </c>
      <c r="AE130" s="218">
        <f t="shared" si="46"/>
        <v>-1</v>
      </c>
      <c r="AF130" s="559">
        <f t="shared" si="47"/>
        <v>0</v>
      </c>
      <c r="AG130" s="369">
        <f t="shared" si="47"/>
        <v>0</v>
      </c>
      <c r="AH130" s="369">
        <f t="shared" si="47"/>
        <v>0</v>
      </c>
      <c r="AI130" s="560">
        <f t="shared" si="47"/>
        <v>0</v>
      </c>
    </row>
    <row r="131" spans="2:35" s="112" customFormat="1" ht="15.75" customHeight="1" outlineLevel="2" thickBot="1">
      <c r="B131" s="565">
        <f t="shared" si="48"/>
        <v>0</v>
      </c>
      <c r="C131" s="565"/>
      <c r="D131" s="601"/>
      <c r="E131" s="366"/>
      <c r="F131" s="601"/>
      <c r="G131" s="601"/>
      <c r="H131" s="601"/>
      <c r="I131" s="601"/>
      <c r="J131" s="601"/>
      <c r="K131" s="494"/>
      <c r="L131" s="601"/>
      <c r="M131" s="601"/>
      <c r="N131" s="601"/>
      <c r="O131" s="620"/>
      <c r="P131" s="655" t="str">
        <f t="shared" si="39"/>
        <v>-</v>
      </c>
      <c r="Q131" s="662" t="str">
        <f t="shared" si="40"/>
        <v>-</v>
      </c>
      <c r="R131" s="655" t="str">
        <f t="shared" si="41"/>
        <v>-</v>
      </c>
      <c r="S131" s="660"/>
      <c r="T131" s="289" t="str">
        <f ca="1">IFERROR(VLOOKUP(U131,Главная!$AG$20:$AH$22,2,FALSE),"")</f>
        <v/>
      </c>
      <c r="U131" s="226" t="str">
        <f ca="1">IFERROR(OFFSET(Главная!$AJ$4,MATCH($D131,Главная!$AG$5:$AG$17,0),0),"")</f>
        <v/>
      </c>
      <c r="V131" s="226" t="str">
        <f ca="1">IFERROR(OFFSET(Главная!$AI$4,MATCH($D131,Главная!$AG$5:$AG$17,0),0),"")</f>
        <v/>
      </c>
      <c r="W131" s="554">
        <f t="shared" si="42"/>
        <v>0</v>
      </c>
      <c r="X131" s="555">
        <f t="shared" si="43"/>
        <v>0</v>
      </c>
      <c r="Y131" s="226"/>
      <c r="Z131" s="226">
        <f t="shared" si="44"/>
        <v>-1</v>
      </c>
      <c r="AA131" s="556">
        <f t="shared" si="45"/>
        <v>0</v>
      </c>
      <c r="AB131" s="557">
        <f t="shared" si="45"/>
        <v>0</v>
      </c>
      <c r="AC131" s="557">
        <f t="shared" si="45"/>
        <v>0</v>
      </c>
      <c r="AD131" s="558">
        <f t="shared" si="45"/>
        <v>0</v>
      </c>
      <c r="AE131" s="218">
        <f t="shared" si="46"/>
        <v>-1</v>
      </c>
      <c r="AF131" s="559">
        <f t="shared" si="47"/>
        <v>0</v>
      </c>
      <c r="AG131" s="369">
        <f t="shared" si="47"/>
        <v>0</v>
      </c>
      <c r="AH131" s="369">
        <f t="shared" si="47"/>
        <v>0</v>
      </c>
      <c r="AI131" s="560">
        <f t="shared" si="47"/>
        <v>0</v>
      </c>
    </row>
    <row r="132" spans="2:35" s="112" customFormat="1" ht="15.75" customHeight="1" outlineLevel="2" thickBot="1">
      <c r="B132" s="565">
        <f t="shared" si="48"/>
        <v>0</v>
      </c>
      <c r="C132" s="565"/>
      <c r="D132" s="601"/>
      <c r="E132" s="366"/>
      <c r="F132" s="601"/>
      <c r="G132" s="601"/>
      <c r="H132" s="601"/>
      <c r="I132" s="601"/>
      <c r="J132" s="601"/>
      <c r="K132" s="494"/>
      <c r="L132" s="601"/>
      <c r="M132" s="601"/>
      <c r="N132" s="601"/>
      <c r="O132" s="620"/>
      <c r="P132" s="655" t="str">
        <f t="shared" si="39"/>
        <v>-</v>
      </c>
      <c r="Q132" s="662" t="str">
        <f t="shared" si="40"/>
        <v>-</v>
      </c>
      <c r="R132" s="655" t="str">
        <f t="shared" si="41"/>
        <v>-</v>
      </c>
      <c r="S132" s="660"/>
      <c r="T132" s="289" t="str">
        <f ca="1">IFERROR(VLOOKUP(U132,Главная!$AG$20:$AH$22,2,FALSE),"")</f>
        <v/>
      </c>
      <c r="U132" s="226" t="str">
        <f ca="1">IFERROR(OFFSET(Главная!$AJ$4,MATCH($D132,Главная!$AG$5:$AG$17,0),0),"")</f>
        <v/>
      </c>
      <c r="V132" s="226" t="str">
        <f ca="1">IFERROR(OFFSET(Главная!$AI$4,MATCH($D132,Главная!$AG$5:$AG$17,0),0),"")</f>
        <v/>
      </c>
      <c r="W132" s="554">
        <f t="shared" si="42"/>
        <v>0</v>
      </c>
      <c r="X132" s="555">
        <f t="shared" si="43"/>
        <v>0</v>
      </c>
      <c r="Y132" s="226"/>
      <c r="Z132" s="226">
        <f t="shared" si="44"/>
        <v>-1</v>
      </c>
      <c r="AA132" s="556">
        <f t="shared" si="45"/>
        <v>0</v>
      </c>
      <c r="AB132" s="557">
        <f t="shared" si="45"/>
        <v>0</v>
      </c>
      <c r="AC132" s="557">
        <f t="shared" si="45"/>
        <v>0</v>
      </c>
      <c r="AD132" s="558">
        <f t="shared" si="45"/>
        <v>0</v>
      </c>
      <c r="AE132" s="218">
        <f t="shared" si="46"/>
        <v>-1</v>
      </c>
      <c r="AF132" s="559">
        <f t="shared" si="47"/>
        <v>0</v>
      </c>
      <c r="AG132" s="369">
        <f t="shared" si="47"/>
        <v>0</v>
      </c>
      <c r="AH132" s="369">
        <f t="shared" si="47"/>
        <v>0</v>
      </c>
      <c r="AI132" s="560">
        <f t="shared" si="47"/>
        <v>0</v>
      </c>
    </row>
    <row r="133" spans="2:35" s="112" customFormat="1" ht="15.75" customHeight="1" outlineLevel="2" thickBot="1">
      <c r="B133" s="565">
        <f t="shared" si="48"/>
        <v>0</v>
      </c>
      <c r="C133" s="565"/>
      <c r="D133" s="601"/>
      <c r="E133" s="366"/>
      <c r="F133" s="601"/>
      <c r="G133" s="601"/>
      <c r="H133" s="601"/>
      <c r="I133" s="601"/>
      <c r="J133" s="601"/>
      <c r="K133" s="494"/>
      <c r="L133" s="601"/>
      <c r="M133" s="601"/>
      <c r="N133" s="601"/>
      <c r="O133" s="620"/>
      <c r="P133" s="655" t="str">
        <f t="shared" si="39"/>
        <v>-</v>
      </c>
      <c r="Q133" s="662" t="str">
        <f t="shared" si="40"/>
        <v>-</v>
      </c>
      <c r="R133" s="655" t="str">
        <f t="shared" si="41"/>
        <v>-</v>
      </c>
      <c r="S133" s="660"/>
      <c r="T133" s="289" t="str">
        <f ca="1">IFERROR(VLOOKUP(U133,Главная!$AG$20:$AH$22,2,FALSE),"")</f>
        <v/>
      </c>
      <c r="U133" s="226" t="str">
        <f ca="1">IFERROR(OFFSET(Главная!$AJ$4,MATCH($D133,Главная!$AG$5:$AG$17,0),0),"")</f>
        <v/>
      </c>
      <c r="V133" s="226" t="str">
        <f ca="1">IFERROR(OFFSET(Главная!$AI$4,MATCH($D133,Главная!$AG$5:$AG$17,0),0),"")</f>
        <v/>
      </c>
      <c r="W133" s="554">
        <f t="shared" si="42"/>
        <v>0</v>
      </c>
      <c r="X133" s="555">
        <f t="shared" si="43"/>
        <v>0</v>
      </c>
      <c r="Y133" s="226"/>
      <c r="Z133" s="226">
        <f t="shared" si="44"/>
        <v>-1</v>
      </c>
      <c r="AA133" s="556">
        <f t="shared" si="45"/>
        <v>0</v>
      </c>
      <c r="AB133" s="557">
        <f t="shared" si="45"/>
        <v>0</v>
      </c>
      <c r="AC133" s="557">
        <f t="shared" si="45"/>
        <v>0</v>
      </c>
      <c r="AD133" s="558">
        <f t="shared" si="45"/>
        <v>0</v>
      </c>
      <c r="AE133" s="218">
        <f t="shared" si="46"/>
        <v>-1</v>
      </c>
      <c r="AF133" s="559">
        <f t="shared" si="47"/>
        <v>0</v>
      </c>
      <c r="AG133" s="369">
        <f t="shared" si="47"/>
        <v>0</v>
      </c>
      <c r="AH133" s="369">
        <f t="shared" si="47"/>
        <v>0</v>
      </c>
      <c r="AI133" s="560">
        <f t="shared" si="47"/>
        <v>0</v>
      </c>
    </row>
    <row r="134" spans="2:35" s="112" customFormat="1" ht="15.75" customHeight="1" outlineLevel="2" thickBot="1">
      <c r="B134" s="565">
        <f t="shared" si="48"/>
        <v>0</v>
      </c>
      <c r="C134" s="565"/>
      <c r="D134" s="601"/>
      <c r="E134" s="366"/>
      <c r="F134" s="601"/>
      <c r="G134" s="601"/>
      <c r="H134" s="601"/>
      <c r="I134" s="601"/>
      <c r="J134" s="601"/>
      <c r="K134" s="494"/>
      <c r="L134" s="601"/>
      <c r="M134" s="601"/>
      <c r="N134" s="601"/>
      <c r="O134" s="620"/>
      <c r="P134" s="655" t="str">
        <f t="shared" si="39"/>
        <v>-</v>
      </c>
      <c r="Q134" s="662" t="str">
        <f t="shared" si="40"/>
        <v>-</v>
      </c>
      <c r="R134" s="655" t="str">
        <f t="shared" si="41"/>
        <v>-</v>
      </c>
      <c r="S134" s="660"/>
      <c r="T134" s="289" t="str">
        <f ca="1">IFERROR(VLOOKUP(U134,Главная!$AG$20:$AH$22,2,FALSE),"")</f>
        <v/>
      </c>
      <c r="U134" s="226" t="str">
        <f ca="1">IFERROR(OFFSET(Главная!$AJ$4,MATCH($D134,Главная!$AG$5:$AG$17,0),0),"")</f>
        <v/>
      </c>
      <c r="V134" s="226" t="str">
        <f ca="1">IFERROR(OFFSET(Главная!$AI$4,MATCH($D134,Главная!$AG$5:$AG$17,0),0),"")</f>
        <v/>
      </c>
      <c r="W134" s="554">
        <f t="shared" si="42"/>
        <v>0</v>
      </c>
      <c r="X134" s="555">
        <f t="shared" si="43"/>
        <v>0</v>
      </c>
      <c r="Y134" s="226"/>
      <c r="Z134" s="226">
        <f t="shared" si="44"/>
        <v>-1</v>
      </c>
      <c r="AA134" s="556">
        <f t="shared" si="45"/>
        <v>0</v>
      </c>
      <c r="AB134" s="557">
        <f t="shared" si="45"/>
        <v>0</v>
      </c>
      <c r="AC134" s="557">
        <f t="shared" si="45"/>
        <v>0</v>
      </c>
      <c r="AD134" s="558">
        <f t="shared" si="45"/>
        <v>0</v>
      </c>
      <c r="AE134" s="218">
        <f t="shared" si="46"/>
        <v>-1</v>
      </c>
      <c r="AF134" s="559">
        <f t="shared" si="47"/>
        <v>0</v>
      </c>
      <c r="AG134" s="369">
        <f t="shared" si="47"/>
        <v>0</v>
      </c>
      <c r="AH134" s="369">
        <f t="shared" si="47"/>
        <v>0</v>
      </c>
      <c r="AI134" s="560">
        <f t="shared" si="47"/>
        <v>0</v>
      </c>
    </row>
    <row r="135" spans="2:35" s="112" customFormat="1" ht="15.75" customHeight="1" outlineLevel="2" thickBot="1">
      <c r="B135" s="565">
        <f t="shared" si="48"/>
        <v>0</v>
      </c>
      <c r="C135" s="565"/>
      <c r="D135" s="601"/>
      <c r="E135" s="366"/>
      <c r="F135" s="601"/>
      <c r="G135" s="601"/>
      <c r="H135" s="601"/>
      <c r="I135" s="601"/>
      <c r="J135" s="601"/>
      <c r="K135" s="494"/>
      <c r="L135" s="601"/>
      <c r="M135" s="601"/>
      <c r="N135" s="601"/>
      <c r="O135" s="620"/>
      <c r="P135" s="655" t="str">
        <f t="shared" si="39"/>
        <v>-</v>
      </c>
      <c r="Q135" s="662" t="str">
        <f t="shared" si="40"/>
        <v>-</v>
      </c>
      <c r="R135" s="655" t="str">
        <f t="shared" si="41"/>
        <v>-</v>
      </c>
      <c r="S135" s="660"/>
      <c r="T135" s="289" t="str">
        <f ca="1">IFERROR(VLOOKUP(U135,Главная!$AG$20:$AH$22,2,FALSE),"")</f>
        <v/>
      </c>
      <c r="U135" s="226" t="str">
        <f ca="1">IFERROR(OFFSET(Главная!$AJ$4,MATCH($D135,Главная!$AG$5:$AG$17,0),0),"")</f>
        <v/>
      </c>
      <c r="V135" s="226" t="str">
        <f ca="1">IFERROR(OFFSET(Главная!$AI$4,MATCH($D135,Главная!$AG$5:$AG$17,0),0),"")</f>
        <v/>
      </c>
      <c r="W135" s="554">
        <f t="shared" si="42"/>
        <v>0</v>
      </c>
      <c r="X135" s="555">
        <f t="shared" si="43"/>
        <v>0</v>
      </c>
      <c r="Y135" s="226"/>
      <c r="Z135" s="226">
        <f t="shared" si="44"/>
        <v>-1</v>
      </c>
      <c r="AA135" s="556">
        <f t="shared" si="45"/>
        <v>0</v>
      </c>
      <c r="AB135" s="557">
        <f t="shared" si="45"/>
        <v>0</v>
      </c>
      <c r="AC135" s="557">
        <f t="shared" si="45"/>
        <v>0</v>
      </c>
      <c r="AD135" s="558">
        <f t="shared" si="45"/>
        <v>0</v>
      </c>
      <c r="AE135" s="218">
        <f t="shared" si="46"/>
        <v>-1</v>
      </c>
      <c r="AF135" s="559">
        <f t="shared" si="47"/>
        <v>0</v>
      </c>
      <c r="AG135" s="369">
        <f t="shared" si="47"/>
        <v>0</v>
      </c>
      <c r="AH135" s="369">
        <f t="shared" si="47"/>
        <v>0</v>
      </c>
      <c r="AI135" s="560">
        <f t="shared" si="47"/>
        <v>0</v>
      </c>
    </row>
    <row r="136" spans="2:35" s="112" customFormat="1" ht="15.75" customHeight="1" outlineLevel="2" thickBot="1">
      <c r="B136" s="565">
        <f t="shared" si="48"/>
        <v>0</v>
      </c>
      <c r="C136" s="565"/>
      <c r="D136" s="601"/>
      <c r="E136" s="366"/>
      <c r="F136" s="601"/>
      <c r="G136" s="601"/>
      <c r="H136" s="601"/>
      <c r="I136" s="601"/>
      <c r="J136" s="601"/>
      <c r="K136" s="494"/>
      <c r="L136" s="601"/>
      <c r="M136" s="601"/>
      <c r="N136" s="601"/>
      <c r="O136" s="620"/>
      <c r="P136" s="655" t="str">
        <f t="shared" si="39"/>
        <v>-</v>
      </c>
      <c r="Q136" s="662" t="str">
        <f t="shared" si="40"/>
        <v>-</v>
      </c>
      <c r="R136" s="655" t="str">
        <f t="shared" si="41"/>
        <v>-</v>
      </c>
      <c r="S136" s="660"/>
      <c r="T136" s="289" t="str">
        <f ca="1">IFERROR(VLOOKUP(U136,Главная!$AG$20:$AH$22,2,FALSE),"")</f>
        <v/>
      </c>
      <c r="U136" s="226" t="str">
        <f ca="1">IFERROR(OFFSET(Главная!$AJ$4,MATCH($D136,Главная!$AG$5:$AG$17,0),0),"")</f>
        <v/>
      </c>
      <c r="V136" s="226" t="str">
        <f ca="1">IFERROR(OFFSET(Главная!$AI$4,MATCH($D136,Главная!$AG$5:$AG$17,0),0),"")</f>
        <v/>
      </c>
      <c r="W136" s="554">
        <f t="shared" si="42"/>
        <v>0</v>
      </c>
      <c r="X136" s="555">
        <f t="shared" si="43"/>
        <v>0</v>
      </c>
      <c r="Y136" s="226"/>
      <c r="Z136" s="226">
        <f t="shared" si="44"/>
        <v>-1</v>
      </c>
      <c r="AA136" s="556">
        <f t="shared" si="45"/>
        <v>0</v>
      </c>
      <c r="AB136" s="557">
        <f t="shared" si="45"/>
        <v>0</v>
      </c>
      <c r="AC136" s="557">
        <f t="shared" si="45"/>
        <v>0</v>
      </c>
      <c r="AD136" s="558">
        <f t="shared" si="45"/>
        <v>0</v>
      </c>
      <c r="AE136" s="218">
        <f t="shared" si="46"/>
        <v>-1</v>
      </c>
      <c r="AF136" s="559">
        <f t="shared" si="47"/>
        <v>0</v>
      </c>
      <c r="AG136" s="369">
        <f t="shared" si="47"/>
        <v>0</v>
      </c>
      <c r="AH136" s="369">
        <f t="shared" si="47"/>
        <v>0</v>
      </c>
      <c r="AI136" s="560">
        <f t="shared" si="47"/>
        <v>0</v>
      </c>
    </row>
    <row r="137" spans="2:35" s="112" customFormat="1" ht="15.75" customHeight="1" outlineLevel="2" thickBot="1">
      <c r="B137" s="565">
        <f t="shared" si="48"/>
        <v>0</v>
      </c>
      <c r="C137" s="565"/>
      <c r="D137" s="601"/>
      <c r="E137" s="366"/>
      <c r="F137" s="601"/>
      <c r="G137" s="601"/>
      <c r="H137" s="601"/>
      <c r="I137" s="601"/>
      <c r="J137" s="601"/>
      <c r="K137" s="494"/>
      <c r="L137" s="601"/>
      <c r="M137" s="601"/>
      <c r="N137" s="601"/>
      <c r="O137" s="620"/>
      <c r="P137" s="655" t="str">
        <f t="shared" si="39"/>
        <v>-</v>
      </c>
      <c r="Q137" s="662" t="str">
        <f t="shared" si="40"/>
        <v>-</v>
      </c>
      <c r="R137" s="655" t="str">
        <f t="shared" si="41"/>
        <v>-</v>
      </c>
      <c r="S137" s="660"/>
      <c r="T137" s="289" t="str">
        <f ca="1">IFERROR(VLOOKUP(U137,Главная!$AG$20:$AH$22,2,FALSE),"")</f>
        <v/>
      </c>
      <c r="U137" s="226" t="str">
        <f ca="1">IFERROR(OFFSET(Главная!$AJ$4,MATCH($D137,Главная!$AG$5:$AG$17,0),0),"")</f>
        <v/>
      </c>
      <c r="V137" s="226" t="str">
        <f ca="1">IFERROR(OFFSET(Главная!$AI$4,MATCH($D137,Главная!$AG$5:$AG$17,0),0),"")</f>
        <v/>
      </c>
      <c r="W137" s="554">
        <f t="shared" si="42"/>
        <v>0</v>
      </c>
      <c r="X137" s="555">
        <f t="shared" si="43"/>
        <v>0</v>
      </c>
      <c r="Y137" s="226"/>
      <c r="Z137" s="226">
        <f t="shared" si="44"/>
        <v>-1</v>
      </c>
      <c r="AA137" s="556">
        <f t="shared" si="45"/>
        <v>0</v>
      </c>
      <c r="AB137" s="557">
        <f t="shared" si="45"/>
        <v>0</v>
      </c>
      <c r="AC137" s="557">
        <f t="shared" si="45"/>
        <v>0</v>
      </c>
      <c r="AD137" s="558">
        <f t="shared" si="45"/>
        <v>0</v>
      </c>
      <c r="AE137" s="218">
        <f t="shared" si="46"/>
        <v>-1</v>
      </c>
      <c r="AF137" s="559">
        <f t="shared" si="47"/>
        <v>0</v>
      </c>
      <c r="AG137" s="369">
        <f t="shared" si="47"/>
        <v>0</v>
      </c>
      <c r="AH137" s="369">
        <f t="shared" si="47"/>
        <v>0</v>
      </c>
      <c r="AI137" s="560">
        <f t="shared" si="47"/>
        <v>0</v>
      </c>
    </row>
    <row r="138" spans="2:35" s="112" customFormat="1" ht="15.75" customHeight="1" outlineLevel="2" thickBot="1">
      <c r="B138" s="565">
        <f t="shared" si="48"/>
        <v>0</v>
      </c>
      <c r="C138" s="565"/>
      <c r="D138" s="601"/>
      <c r="E138" s="366"/>
      <c r="F138" s="601"/>
      <c r="G138" s="601"/>
      <c r="H138" s="601"/>
      <c r="I138" s="601"/>
      <c r="J138" s="601"/>
      <c r="K138" s="494"/>
      <c r="L138" s="601"/>
      <c r="M138" s="601"/>
      <c r="N138" s="601"/>
      <c r="O138" s="620"/>
      <c r="P138" s="655" t="str">
        <f t="shared" si="39"/>
        <v>-</v>
      </c>
      <c r="Q138" s="662" t="str">
        <f t="shared" si="40"/>
        <v>-</v>
      </c>
      <c r="R138" s="655" t="str">
        <f t="shared" si="41"/>
        <v>-</v>
      </c>
      <c r="S138" s="660"/>
      <c r="T138" s="289" t="str">
        <f ca="1">IFERROR(VLOOKUP(U138,Главная!$AG$20:$AH$22,2,FALSE),"")</f>
        <v/>
      </c>
      <c r="U138" s="226" t="str">
        <f ca="1">IFERROR(OFFSET(Главная!$AJ$4,MATCH($D138,Главная!$AG$5:$AG$17,0),0),"")</f>
        <v/>
      </c>
      <c r="V138" s="226" t="str">
        <f ca="1">IFERROR(OFFSET(Главная!$AI$4,MATCH($D138,Главная!$AG$5:$AG$17,0),0),"")</f>
        <v/>
      </c>
      <c r="W138" s="554">
        <f t="shared" si="42"/>
        <v>0</v>
      </c>
      <c r="X138" s="555">
        <f t="shared" si="43"/>
        <v>0</v>
      </c>
      <c r="Y138" s="226"/>
      <c r="Z138" s="226">
        <f t="shared" si="44"/>
        <v>-1</v>
      </c>
      <c r="AA138" s="556">
        <f t="shared" si="45"/>
        <v>0</v>
      </c>
      <c r="AB138" s="557">
        <f t="shared" si="45"/>
        <v>0</v>
      </c>
      <c r="AC138" s="557">
        <f t="shared" si="45"/>
        <v>0</v>
      </c>
      <c r="AD138" s="558">
        <f t="shared" si="45"/>
        <v>0</v>
      </c>
      <c r="AE138" s="218">
        <f t="shared" si="46"/>
        <v>-1</v>
      </c>
      <c r="AF138" s="559">
        <f t="shared" si="47"/>
        <v>0</v>
      </c>
      <c r="AG138" s="369">
        <f t="shared" si="47"/>
        <v>0</v>
      </c>
      <c r="AH138" s="369">
        <f t="shared" si="47"/>
        <v>0</v>
      </c>
      <c r="AI138" s="560">
        <f t="shared" si="47"/>
        <v>0</v>
      </c>
    </row>
    <row r="139" spans="2:35" ht="15.75" customHeight="1" outlineLevel="2" thickBot="1">
      <c r="B139" s="364">
        <f t="shared" si="48"/>
        <v>0</v>
      </c>
      <c r="C139" s="364"/>
      <c r="D139" s="601"/>
      <c r="E139" s="366"/>
      <c r="F139" s="601"/>
      <c r="G139" s="601"/>
      <c r="H139" s="601"/>
      <c r="I139" s="365"/>
      <c r="J139" s="365"/>
      <c r="K139" s="658"/>
      <c r="L139" s="365"/>
      <c r="M139" s="365"/>
      <c r="N139" s="365"/>
      <c r="O139" s="622"/>
      <c r="P139" s="655" t="str">
        <f t="shared" si="39"/>
        <v>-</v>
      </c>
      <c r="Q139" s="662" t="str">
        <f t="shared" si="40"/>
        <v>-</v>
      </c>
      <c r="R139" s="655" t="str">
        <f t="shared" si="41"/>
        <v>-</v>
      </c>
      <c r="S139" s="621"/>
      <c r="T139" s="289" t="str">
        <f ca="1">IFERROR(VLOOKUP(U139,Главная!$AG$20:$AH$22,2,FALSE),"")</f>
        <v/>
      </c>
      <c r="U139" s="226" t="str">
        <f ca="1">IFERROR(OFFSET(Главная!$AJ$4,MATCH($D139,Главная!$AG$5:$AG$17,0),0),"")</f>
        <v/>
      </c>
      <c r="V139" s="226" t="str">
        <f ca="1">IFERROR(OFFSET(Главная!$AI$4,MATCH($D139,Главная!$AG$5:$AG$17,0),0),"")</f>
        <v/>
      </c>
      <c r="W139" s="554">
        <f t="shared" si="42"/>
        <v>0</v>
      </c>
      <c r="X139" s="555">
        <f t="shared" si="43"/>
        <v>0</v>
      </c>
      <c r="Y139" s="227"/>
      <c r="Z139" s="227">
        <f t="shared" si="44"/>
        <v>-1</v>
      </c>
      <c r="AA139" s="215">
        <f t="shared" si="45"/>
        <v>0</v>
      </c>
      <c r="AB139" s="216">
        <f t="shared" si="45"/>
        <v>0</v>
      </c>
      <c r="AC139" s="216">
        <f t="shared" si="45"/>
        <v>0</v>
      </c>
      <c r="AD139" s="217">
        <f t="shared" si="45"/>
        <v>0</v>
      </c>
      <c r="AE139" s="218">
        <f t="shared" si="46"/>
        <v>-1</v>
      </c>
      <c r="AF139" s="219">
        <f t="shared" si="47"/>
        <v>0</v>
      </c>
      <c r="AG139" s="220">
        <f t="shared" si="47"/>
        <v>0</v>
      </c>
      <c r="AH139" s="220">
        <f t="shared" si="47"/>
        <v>0</v>
      </c>
      <c r="AI139" s="221">
        <f t="shared" si="47"/>
        <v>0</v>
      </c>
    </row>
    <row r="140" spans="2:35" ht="15.75" customHeight="1" outlineLevel="2" thickBot="1">
      <c r="B140" s="364">
        <f t="shared" si="48"/>
        <v>0</v>
      </c>
      <c r="C140" s="364"/>
      <c r="D140" s="601"/>
      <c r="E140" s="366"/>
      <c r="F140" s="601"/>
      <c r="G140" s="601"/>
      <c r="H140" s="601"/>
      <c r="I140" s="365"/>
      <c r="J140" s="365"/>
      <c r="K140" s="658"/>
      <c r="L140" s="365"/>
      <c r="M140" s="365"/>
      <c r="N140" s="365"/>
      <c r="O140" s="622"/>
      <c r="P140" s="655" t="str">
        <f t="shared" si="39"/>
        <v>-</v>
      </c>
      <c r="Q140" s="662" t="str">
        <f t="shared" si="40"/>
        <v>-</v>
      </c>
      <c r="R140" s="655" t="str">
        <f t="shared" si="41"/>
        <v>-</v>
      </c>
      <c r="S140" s="621"/>
      <c r="T140" s="289" t="str">
        <f ca="1">IFERROR(VLOOKUP(U140,Главная!$AG$20:$AH$22,2,FALSE),"")</f>
        <v/>
      </c>
      <c r="U140" s="226" t="str">
        <f ca="1">IFERROR(OFFSET(Главная!$AJ$4,MATCH($D140,Главная!$AG$5:$AG$17,0),0),"")</f>
        <v/>
      </c>
      <c r="V140" s="226" t="str">
        <f ca="1">IFERROR(OFFSET(Главная!$AI$4,MATCH($D140,Главная!$AG$5:$AG$17,0),0),"")</f>
        <v/>
      </c>
      <c r="W140" s="213">
        <f t="shared" si="42"/>
        <v>0</v>
      </c>
      <c r="X140" s="214">
        <f t="shared" si="43"/>
        <v>0</v>
      </c>
      <c r="Y140" s="227"/>
      <c r="Z140" s="227">
        <f t="shared" si="44"/>
        <v>-1</v>
      </c>
      <c r="AA140" s="215">
        <f t="shared" si="45"/>
        <v>0</v>
      </c>
      <c r="AB140" s="216">
        <f t="shared" si="45"/>
        <v>0</v>
      </c>
      <c r="AC140" s="216">
        <f t="shared" si="45"/>
        <v>0</v>
      </c>
      <c r="AD140" s="217">
        <f t="shared" si="45"/>
        <v>0</v>
      </c>
      <c r="AE140" s="218">
        <f t="shared" si="46"/>
        <v>-1</v>
      </c>
      <c r="AF140" s="219">
        <f t="shared" si="47"/>
        <v>0</v>
      </c>
      <c r="AG140" s="220">
        <f t="shared" si="47"/>
        <v>0</v>
      </c>
      <c r="AH140" s="220">
        <f t="shared" si="47"/>
        <v>0</v>
      </c>
      <c r="AI140" s="221">
        <f t="shared" si="47"/>
        <v>0</v>
      </c>
    </row>
    <row r="141" spans="2:35" ht="15.75" customHeight="1" outlineLevel="2" thickBot="1">
      <c r="B141" s="364">
        <f t="shared" si="48"/>
        <v>0</v>
      </c>
      <c r="C141" s="364"/>
      <c r="D141" s="601"/>
      <c r="E141" s="353"/>
      <c r="F141" s="601"/>
      <c r="G141" s="601"/>
      <c r="H141" s="601"/>
      <c r="I141" s="365"/>
      <c r="J141" s="365"/>
      <c r="K141" s="658"/>
      <c r="L141" s="365"/>
      <c r="M141" s="365"/>
      <c r="N141" s="365"/>
      <c r="O141" s="622"/>
      <c r="P141" s="655" t="str">
        <f t="shared" si="39"/>
        <v>-</v>
      </c>
      <c r="Q141" s="662" t="str">
        <f t="shared" si="40"/>
        <v>-</v>
      </c>
      <c r="R141" s="655" t="str">
        <f t="shared" si="41"/>
        <v>-</v>
      </c>
      <c r="S141" s="621"/>
      <c r="T141" s="289" t="str">
        <f ca="1">IFERROR(VLOOKUP(U141,Главная!$AG$20:$AH$22,2,FALSE),"")</f>
        <v/>
      </c>
      <c r="U141" s="226" t="str">
        <f ca="1">IFERROR(OFFSET(Главная!$AJ$4,MATCH($D141,Главная!$AG$5:$AG$17,0),0),"")</f>
        <v/>
      </c>
      <c r="V141" s="226" t="str">
        <f ca="1">IFERROR(OFFSET(Главная!$AI$4,MATCH($D141,Главная!$AG$5:$AG$17,0),0),"")</f>
        <v/>
      </c>
      <c r="W141" s="213">
        <f t="shared" si="42"/>
        <v>0</v>
      </c>
      <c r="X141" s="214">
        <f t="shared" si="43"/>
        <v>0</v>
      </c>
      <c r="Y141" s="227"/>
      <c r="Z141" s="227">
        <f t="shared" si="44"/>
        <v>-1</v>
      </c>
      <c r="AA141" s="215">
        <f t="shared" si="45"/>
        <v>0</v>
      </c>
      <c r="AB141" s="216">
        <f t="shared" si="45"/>
        <v>0</v>
      </c>
      <c r="AC141" s="216">
        <f t="shared" si="45"/>
        <v>0</v>
      </c>
      <c r="AD141" s="217">
        <f t="shared" si="45"/>
        <v>0</v>
      </c>
      <c r="AE141" s="218">
        <f t="shared" si="46"/>
        <v>-1</v>
      </c>
      <c r="AF141" s="219">
        <f t="shared" si="47"/>
        <v>0</v>
      </c>
      <c r="AG141" s="220">
        <f t="shared" si="47"/>
        <v>0</v>
      </c>
      <c r="AH141" s="220">
        <f t="shared" si="47"/>
        <v>0</v>
      </c>
      <c r="AI141" s="221">
        <f t="shared" si="47"/>
        <v>0</v>
      </c>
    </row>
    <row r="142" spans="2:35" ht="15.75" customHeight="1" outlineLevel="2" thickBot="1">
      <c r="B142" s="364">
        <f t="shared" si="48"/>
        <v>0</v>
      </c>
      <c r="C142" s="364"/>
      <c r="D142" s="601"/>
      <c r="E142" s="353"/>
      <c r="F142" s="601"/>
      <c r="G142" s="601"/>
      <c r="H142" s="601"/>
      <c r="I142" s="365"/>
      <c r="J142" s="365"/>
      <c r="K142" s="658"/>
      <c r="L142" s="365"/>
      <c r="M142" s="365"/>
      <c r="N142" s="365"/>
      <c r="O142" s="622"/>
      <c r="P142" s="655" t="str">
        <f t="shared" si="39"/>
        <v>-</v>
      </c>
      <c r="Q142" s="662" t="str">
        <f t="shared" si="40"/>
        <v>-</v>
      </c>
      <c r="R142" s="655" t="str">
        <f t="shared" si="41"/>
        <v>-</v>
      </c>
      <c r="S142" s="621"/>
      <c r="T142" s="289" t="str">
        <f ca="1">IFERROR(VLOOKUP(U142,Главная!$AG$20:$AH$22,2,FALSE),"")</f>
        <v/>
      </c>
      <c r="U142" s="226" t="str">
        <f ca="1">IFERROR(OFFSET(Главная!$AJ$4,MATCH($D142,Главная!$AG$5:$AG$17,0),0),"")</f>
        <v/>
      </c>
      <c r="V142" s="226" t="str">
        <f ca="1">IFERROR(OFFSET(Главная!$AI$4,MATCH($D142,Главная!$AG$5:$AG$17,0),0),"")</f>
        <v/>
      </c>
      <c r="W142" s="213">
        <f t="shared" si="42"/>
        <v>0</v>
      </c>
      <c r="X142" s="214">
        <f t="shared" si="43"/>
        <v>0</v>
      </c>
      <c r="Y142" s="227"/>
      <c r="Z142" s="227">
        <f t="shared" si="44"/>
        <v>-1</v>
      </c>
      <c r="AA142" s="215">
        <f t="shared" si="45"/>
        <v>0</v>
      </c>
      <c r="AB142" s="216">
        <f t="shared" si="45"/>
        <v>0</v>
      </c>
      <c r="AC142" s="216">
        <f t="shared" si="45"/>
        <v>0</v>
      </c>
      <c r="AD142" s="217">
        <f t="shared" si="45"/>
        <v>0</v>
      </c>
      <c r="AE142" s="218">
        <f t="shared" si="46"/>
        <v>-1</v>
      </c>
      <c r="AF142" s="219">
        <f t="shared" si="47"/>
        <v>0</v>
      </c>
      <c r="AG142" s="220">
        <f t="shared" si="47"/>
        <v>0</v>
      </c>
      <c r="AH142" s="220">
        <f t="shared" si="47"/>
        <v>0</v>
      </c>
      <c r="AI142" s="221">
        <f t="shared" si="47"/>
        <v>0</v>
      </c>
    </row>
    <row r="143" spans="2:35" ht="15.75" customHeight="1" outlineLevel="2" thickBot="1">
      <c r="B143" s="364">
        <f t="shared" si="48"/>
        <v>0</v>
      </c>
      <c r="C143" s="364"/>
      <c r="D143" s="601"/>
      <c r="E143" s="353"/>
      <c r="F143" s="601"/>
      <c r="G143" s="601"/>
      <c r="H143" s="601"/>
      <c r="I143" s="365"/>
      <c r="J143" s="365"/>
      <c r="K143" s="658"/>
      <c r="L143" s="365"/>
      <c r="M143" s="365"/>
      <c r="N143" s="365"/>
      <c r="O143" s="622"/>
      <c r="P143" s="655" t="str">
        <f t="shared" si="39"/>
        <v>-</v>
      </c>
      <c r="Q143" s="662" t="str">
        <f t="shared" si="40"/>
        <v>-</v>
      </c>
      <c r="R143" s="655" t="str">
        <f t="shared" si="41"/>
        <v>-</v>
      </c>
      <c r="S143" s="621"/>
      <c r="T143" s="289" t="str">
        <f ca="1">IFERROR(VLOOKUP(U143,Главная!$AG$20:$AH$22,2,FALSE),"")</f>
        <v/>
      </c>
      <c r="U143" s="226" t="str">
        <f ca="1">IFERROR(OFFSET(Главная!$AJ$4,MATCH($D143,Главная!$AG$5:$AG$17,0),0),"")</f>
        <v/>
      </c>
      <c r="V143" s="226" t="str">
        <f ca="1">IFERROR(OFFSET(Главная!$AI$4,MATCH($D143,Главная!$AG$5:$AG$17,0),0),"")</f>
        <v/>
      </c>
      <c r="W143" s="213">
        <f t="shared" si="42"/>
        <v>0</v>
      </c>
      <c r="X143" s="214">
        <f t="shared" si="43"/>
        <v>0</v>
      </c>
      <c r="Y143" s="227"/>
      <c r="Z143" s="227">
        <f t="shared" si="44"/>
        <v>-1</v>
      </c>
      <c r="AA143" s="215">
        <f t="shared" si="45"/>
        <v>0</v>
      </c>
      <c r="AB143" s="216">
        <f t="shared" si="45"/>
        <v>0</v>
      </c>
      <c r="AC143" s="216">
        <f t="shared" si="45"/>
        <v>0</v>
      </c>
      <c r="AD143" s="217">
        <f t="shared" si="45"/>
        <v>0</v>
      </c>
      <c r="AE143" s="218">
        <f t="shared" si="46"/>
        <v>-1</v>
      </c>
      <c r="AF143" s="219">
        <f t="shared" si="47"/>
        <v>0</v>
      </c>
      <c r="AG143" s="220">
        <f t="shared" si="47"/>
        <v>0</v>
      </c>
      <c r="AH143" s="220">
        <f t="shared" si="47"/>
        <v>0</v>
      </c>
      <c r="AI143" s="221">
        <f t="shared" si="47"/>
        <v>0</v>
      </c>
    </row>
    <row r="144" spans="2:35" ht="15.75" customHeight="1" outlineLevel="2" thickBot="1">
      <c r="B144" s="364">
        <f t="shared" si="48"/>
        <v>0</v>
      </c>
      <c r="C144" s="364"/>
      <c r="D144" s="601"/>
      <c r="E144" s="353"/>
      <c r="F144" s="601"/>
      <c r="G144" s="601"/>
      <c r="H144" s="601"/>
      <c r="I144" s="365"/>
      <c r="J144" s="365"/>
      <c r="K144" s="658"/>
      <c r="L144" s="365"/>
      <c r="M144" s="365"/>
      <c r="N144" s="365"/>
      <c r="O144" s="622"/>
      <c r="P144" s="655" t="str">
        <f t="shared" si="39"/>
        <v>-</v>
      </c>
      <c r="Q144" s="662" t="str">
        <f t="shared" si="40"/>
        <v>-</v>
      </c>
      <c r="R144" s="655" t="str">
        <f t="shared" si="41"/>
        <v>-</v>
      </c>
      <c r="S144" s="621"/>
      <c r="T144" s="289" t="str">
        <f ca="1">IFERROR(VLOOKUP(U144,Главная!$AG$20:$AH$22,2,FALSE),"")</f>
        <v/>
      </c>
      <c r="U144" s="226" t="str">
        <f ca="1">IFERROR(OFFSET(Главная!$AJ$4,MATCH($D144,Главная!$AG$5:$AG$17,0),0),"")</f>
        <v/>
      </c>
      <c r="V144" s="226" t="str">
        <f ca="1">IFERROR(OFFSET(Главная!$AI$4,MATCH($D144,Главная!$AG$5:$AG$17,0),0),"")</f>
        <v/>
      </c>
      <c r="W144" s="213">
        <f t="shared" si="42"/>
        <v>0</v>
      </c>
      <c r="X144" s="214">
        <f t="shared" si="43"/>
        <v>0</v>
      </c>
      <c r="Y144" s="227"/>
      <c r="Z144" s="227">
        <f t="shared" si="44"/>
        <v>-1</v>
      </c>
      <c r="AA144" s="215">
        <f t="shared" si="45"/>
        <v>0</v>
      </c>
      <c r="AB144" s="216">
        <f t="shared" si="45"/>
        <v>0</v>
      </c>
      <c r="AC144" s="216">
        <f t="shared" si="45"/>
        <v>0</v>
      </c>
      <c r="AD144" s="217">
        <f t="shared" si="45"/>
        <v>0</v>
      </c>
      <c r="AE144" s="218">
        <f t="shared" si="46"/>
        <v>-1</v>
      </c>
      <c r="AF144" s="219">
        <f t="shared" si="47"/>
        <v>0</v>
      </c>
      <c r="AG144" s="220">
        <f t="shared" si="47"/>
        <v>0</v>
      </c>
      <c r="AH144" s="220">
        <f t="shared" si="47"/>
        <v>0</v>
      </c>
      <c r="AI144" s="221">
        <f t="shared" si="47"/>
        <v>0</v>
      </c>
    </row>
    <row r="145" spans="2:35" ht="15.75" customHeight="1" outlineLevel="2" thickBot="1">
      <c r="B145" s="364">
        <f t="shared" si="48"/>
        <v>0</v>
      </c>
      <c r="C145" s="364"/>
      <c r="D145" s="601"/>
      <c r="E145" s="353"/>
      <c r="F145" s="601"/>
      <c r="G145" s="601"/>
      <c r="H145" s="601"/>
      <c r="I145" s="365"/>
      <c r="J145" s="365"/>
      <c r="K145" s="658"/>
      <c r="L145" s="365"/>
      <c r="M145" s="365"/>
      <c r="N145" s="365"/>
      <c r="O145" s="622"/>
      <c r="P145" s="655" t="str">
        <f t="shared" si="39"/>
        <v>-</v>
      </c>
      <c r="Q145" s="662" t="str">
        <f t="shared" si="40"/>
        <v>-</v>
      </c>
      <c r="R145" s="655" t="str">
        <f t="shared" si="41"/>
        <v>-</v>
      </c>
      <c r="S145" s="621"/>
      <c r="T145" s="289" t="str">
        <f ca="1">IFERROR(VLOOKUP(U145,Главная!$AG$20:$AH$22,2,FALSE),"")</f>
        <v/>
      </c>
      <c r="U145" s="226" t="str">
        <f ca="1">IFERROR(OFFSET(Главная!$AJ$4,MATCH($D145,Главная!$AG$5:$AG$17,0),0),"")</f>
        <v/>
      </c>
      <c r="V145" s="226" t="str">
        <f ca="1">IFERROR(OFFSET(Главная!$AI$4,MATCH($D145,Главная!$AG$5:$AG$17,0),0),"")</f>
        <v/>
      </c>
      <c r="W145" s="213">
        <f t="shared" si="42"/>
        <v>0</v>
      </c>
      <c r="X145" s="214">
        <f t="shared" si="43"/>
        <v>0</v>
      </c>
      <c r="Y145" s="227"/>
      <c r="Z145" s="227">
        <f t="shared" si="44"/>
        <v>-1</v>
      </c>
      <c r="AA145" s="215">
        <f t="shared" si="45"/>
        <v>0</v>
      </c>
      <c r="AB145" s="216">
        <f t="shared" si="45"/>
        <v>0</v>
      </c>
      <c r="AC145" s="216">
        <f t="shared" si="45"/>
        <v>0</v>
      </c>
      <c r="AD145" s="217">
        <f t="shared" si="45"/>
        <v>0</v>
      </c>
      <c r="AE145" s="218">
        <f t="shared" si="46"/>
        <v>-1</v>
      </c>
      <c r="AF145" s="219">
        <f t="shared" si="47"/>
        <v>0</v>
      </c>
      <c r="AG145" s="220">
        <f t="shared" si="47"/>
        <v>0</v>
      </c>
      <c r="AH145" s="220">
        <f t="shared" si="47"/>
        <v>0</v>
      </c>
      <c r="AI145" s="221">
        <f t="shared" si="47"/>
        <v>0</v>
      </c>
    </row>
    <row r="146" spans="2:35" ht="15.75" customHeight="1" outlineLevel="2" thickBot="1">
      <c r="B146" s="364">
        <f t="shared" si="48"/>
        <v>0</v>
      </c>
      <c r="C146" s="364"/>
      <c r="D146" s="601"/>
      <c r="E146" s="353"/>
      <c r="F146" s="601"/>
      <c r="G146" s="601"/>
      <c r="H146" s="601"/>
      <c r="I146" s="365"/>
      <c r="J146" s="365"/>
      <c r="K146" s="658"/>
      <c r="L146" s="365"/>
      <c r="M146" s="365"/>
      <c r="N146" s="365"/>
      <c r="O146" s="622"/>
      <c r="P146" s="655" t="str">
        <f t="shared" si="39"/>
        <v>-</v>
      </c>
      <c r="Q146" s="662" t="str">
        <f t="shared" si="40"/>
        <v>-</v>
      </c>
      <c r="R146" s="655" t="str">
        <f t="shared" si="41"/>
        <v>-</v>
      </c>
      <c r="S146" s="621"/>
      <c r="T146" s="289" t="str">
        <f ca="1">IFERROR(VLOOKUP(U146,Главная!$AG$20:$AH$22,2,FALSE),"")</f>
        <v/>
      </c>
      <c r="U146" s="226" t="str">
        <f ca="1">IFERROR(OFFSET(Главная!$AJ$4,MATCH($D146,Главная!$AG$5:$AG$17,0),0),"")</f>
        <v/>
      </c>
      <c r="V146" s="226" t="str">
        <f ca="1">IFERROR(OFFSET(Главная!$AI$4,MATCH($D146,Главная!$AG$5:$AG$17,0),0),"")</f>
        <v/>
      </c>
      <c r="W146" s="213">
        <f t="shared" si="42"/>
        <v>0</v>
      </c>
      <c r="X146" s="214">
        <f t="shared" si="43"/>
        <v>0</v>
      </c>
      <c r="Y146" s="227"/>
      <c r="Z146" s="227">
        <f t="shared" si="44"/>
        <v>-1</v>
      </c>
      <c r="AA146" s="215">
        <f t="shared" si="45"/>
        <v>0</v>
      </c>
      <c r="AB146" s="216">
        <f t="shared" si="45"/>
        <v>0</v>
      </c>
      <c r="AC146" s="216">
        <f t="shared" si="45"/>
        <v>0</v>
      </c>
      <c r="AD146" s="217">
        <f t="shared" si="45"/>
        <v>0</v>
      </c>
      <c r="AE146" s="218">
        <f t="shared" si="46"/>
        <v>-1</v>
      </c>
      <c r="AF146" s="219">
        <f t="shared" si="47"/>
        <v>0</v>
      </c>
      <c r="AG146" s="220">
        <f t="shared" si="47"/>
        <v>0</v>
      </c>
      <c r="AH146" s="220">
        <f t="shared" si="47"/>
        <v>0</v>
      </c>
      <c r="AI146" s="221">
        <f t="shared" si="47"/>
        <v>0</v>
      </c>
    </row>
    <row r="147" spans="2:35" ht="15.75" customHeight="1" outlineLevel="2" thickBot="1">
      <c r="B147" s="364">
        <f t="shared" si="48"/>
        <v>0</v>
      </c>
      <c r="C147" s="364"/>
      <c r="D147" s="601"/>
      <c r="E147" s="353"/>
      <c r="F147" s="601"/>
      <c r="G147" s="601"/>
      <c r="H147" s="601"/>
      <c r="I147" s="365"/>
      <c r="J147" s="365"/>
      <c r="K147" s="658"/>
      <c r="L147" s="365"/>
      <c r="M147" s="365"/>
      <c r="N147" s="365"/>
      <c r="O147" s="622"/>
      <c r="P147" s="655" t="str">
        <f t="shared" si="39"/>
        <v>-</v>
      </c>
      <c r="Q147" s="662" t="str">
        <f t="shared" si="40"/>
        <v>-</v>
      </c>
      <c r="R147" s="655" t="str">
        <f t="shared" si="41"/>
        <v>-</v>
      </c>
      <c r="S147" s="621"/>
      <c r="T147" s="289" t="str">
        <f ca="1">IFERROR(VLOOKUP(U147,Главная!$AG$20:$AH$22,2,FALSE),"")</f>
        <v/>
      </c>
      <c r="U147" s="226" t="str">
        <f ca="1">IFERROR(OFFSET(Главная!$AJ$4,MATCH($D147,Главная!$AG$5:$AG$17,0),0),"")</f>
        <v/>
      </c>
      <c r="V147" s="226" t="str">
        <f ca="1">IFERROR(OFFSET(Главная!$AI$4,MATCH($D147,Главная!$AG$5:$AG$17,0),0),"")</f>
        <v/>
      </c>
      <c r="W147" s="213">
        <f t="shared" si="42"/>
        <v>0</v>
      </c>
      <c r="X147" s="214">
        <f t="shared" si="43"/>
        <v>0</v>
      </c>
      <c r="Y147" s="227"/>
      <c r="Z147" s="227">
        <f t="shared" si="44"/>
        <v>-1</v>
      </c>
      <c r="AA147" s="215">
        <f t="shared" si="45"/>
        <v>0</v>
      </c>
      <c r="AB147" s="216">
        <f t="shared" si="45"/>
        <v>0</v>
      </c>
      <c r="AC147" s="216">
        <f t="shared" si="45"/>
        <v>0</v>
      </c>
      <c r="AD147" s="217">
        <f t="shared" si="45"/>
        <v>0</v>
      </c>
      <c r="AE147" s="218">
        <f t="shared" si="46"/>
        <v>-1</v>
      </c>
      <c r="AF147" s="219">
        <f t="shared" si="47"/>
        <v>0</v>
      </c>
      <c r="AG147" s="220">
        <f t="shared" si="47"/>
        <v>0</v>
      </c>
      <c r="AH147" s="220">
        <f t="shared" si="47"/>
        <v>0</v>
      </c>
      <c r="AI147" s="221">
        <f t="shared" si="47"/>
        <v>0</v>
      </c>
    </row>
    <row r="148" spans="2:35" ht="15.75" customHeight="1" outlineLevel="2" thickBot="1">
      <c r="B148" s="364">
        <f t="shared" si="48"/>
        <v>0</v>
      </c>
      <c r="C148" s="364"/>
      <c r="D148" s="601"/>
      <c r="E148" s="353"/>
      <c r="F148" s="601"/>
      <c r="G148" s="601"/>
      <c r="H148" s="601"/>
      <c r="I148" s="365"/>
      <c r="J148" s="365"/>
      <c r="K148" s="658"/>
      <c r="L148" s="365"/>
      <c r="M148" s="365"/>
      <c r="N148" s="365"/>
      <c r="O148" s="622"/>
      <c r="P148" s="655" t="str">
        <f t="shared" si="39"/>
        <v>-</v>
      </c>
      <c r="Q148" s="662" t="str">
        <f t="shared" si="40"/>
        <v>-</v>
      </c>
      <c r="R148" s="655" t="str">
        <f t="shared" si="41"/>
        <v>-</v>
      </c>
      <c r="S148" s="621"/>
      <c r="T148" s="289" t="str">
        <f ca="1">IFERROR(VLOOKUP(U148,Главная!$AG$20:$AH$22,2,FALSE),"")</f>
        <v/>
      </c>
      <c r="U148" s="226" t="str">
        <f ca="1">IFERROR(OFFSET(Главная!$AJ$4,MATCH($D148,Главная!$AG$5:$AG$17,0),0),"")</f>
        <v/>
      </c>
      <c r="V148" s="226" t="str">
        <f ca="1">IFERROR(OFFSET(Главная!$AI$4,MATCH($D148,Главная!$AG$5:$AG$17,0),0),"")</f>
        <v/>
      </c>
      <c r="W148" s="213">
        <f t="shared" si="42"/>
        <v>0</v>
      </c>
      <c r="X148" s="214">
        <f t="shared" si="43"/>
        <v>0</v>
      </c>
      <c r="Y148" s="227"/>
      <c r="Z148" s="227">
        <f t="shared" si="44"/>
        <v>-1</v>
      </c>
      <c r="AA148" s="215">
        <f t="shared" si="45"/>
        <v>0</v>
      </c>
      <c r="AB148" s="216">
        <f t="shared" si="45"/>
        <v>0</v>
      </c>
      <c r="AC148" s="216">
        <f t="shared" si="45"/>
        <v>0</v>
      </c>
      <c r="AD148" s="217">
        <f t="shared" si="45"/>
        <v>0</v>
      </c>
      <c r="AE148" s="218">
        <f t="shared" si="46"/>
        <v>-1</v>
      </c>
      <c r="AF148" s="219">
        <f t="shared" si="47"/>
        <v>0</v>
      </c>
      <c r="AG148" s="220">
        <f t="shared" si="47"/>
        <v>0</v>
      </c>
      <c r="AH148" s="220">
        <f t="shared" si="47"/>
        <v>0</v>
      </c>
      <c r="AI148" s="221">
        <f t="shared" si="47"/>
        <v>0</v>
      </c>
    </row>
    <row r="149" spans="2:35" ht="15.75" customHeight="1" outlineLevel="2" thickBot="1">
      <c r="B149" s="364">
        <f t="shared" si="48"/>
        <v>0</v>
      </c>
      <c r="C149" s="364"/>
      <c r="D149" s="601"/>
      <c r="E149" s="353"/>
      <c r="F149" s="601"/>
      <c r="G149" s="601"/>
      <c r="H149" s="601"/>
      <c r="I149" s="365"/>
      <c r="J149" s="365"/>
      <c r="K149" s="658"/>
      <c r="L149" s="365"/>
      <c r="M149" s="365"/>
      <c r="N149" s="365"/>
      <c r="O149" s="622"/>
      <c r="P149" s="655" t="str">
        <f t="shared" si="39"/>
        <v>-</v>
      </c>
      <c r="Q149" s="662" t="str">
        <f t="shared" si="40"/>
        <v>-</v>
      </c>
      <c r="R149" s="655" t="str">
        <f t="shared" si="41"/>
        <v>-</v>
      </c>
      <c r="S149" s="621"/>
      <c r="T149" s="289" t="str">
        <f ca="1">IFERROR(VLOOKUP(U149,Главная!$AG$20:$AH$22,2,FALSE),"")</f>
        <v/>
      </c>
      <c r="U149" s="226" t="str">
        <f ca="1">IFERROR(OFFSET(Главная!$AJ$4,MATCH($D149,Главная!$AG$5:$AG$17,0),0),"")</f>
        <v/>
      </c>
      <c r="V149" s="226" t="str">
        <f ca="1">IFERROR(OFFSET(Главная!$AI$4,MATCH($D149,Главная!$AG$5:$AG$17,0),0),"")</f>
        <v/>
      </c>
      <c r="W149" s="213">
        <f t="shared" si="42"/>
        <v>0</v>
      </c>
      <c r="X149" s="214">
        <f t="shared" si="43"/>
        <v>0</v>
      </c>
      <c r="Y149" s="227"/>
      <c r="Z149" s="227">
        <f t="shared" si="44"/>
        <v>-1</v>
      </c>
      <c r="AA149" s="215">
        <f t="shared" si="45"/>
        <v>0</v>
      </c>
      <c r="AB149" s="216">
        <f t="shared" si="45"/>
        <v>0</v>
      </c>
      <c r="AC149" s="216">
        <f t="shared" si="45"/>
        <v>0</v>
      </c>
      <c r="AD149" s="217">
        <f t="shared" si="45"/>
        <v>0</v>
      </c>
      <c r="AE149" s="218">
        <f t="shared" si="46"/>
        <v>-1</v>
      </c>
      <c r="AF149" s="219">
        <f t="shared" si="47"/>
        <v>0</v>
      </c>
      <c r="AG149" s="220">
        <f t="shared" si="47"/>
        <v>0</v>
      </c>
      <c r="AH149" s="220">
        <f t="shared" si="47"/>
        <v>0</v>
      </c>
      <c r="AI149" s="221">
        <f t="shared" si="47"/>
        <v>0</v>
      </c>
    </row>
    <row r="150" spans="2:35" ht="15.75" customHeight="1" outlineLevel="2" thickBot="1">
      <c r="B150" s="364">
        <f t="shared" si="48"/>
        <v>0</v>
      </c>
      <c r="C150" s="364"/>
      <c r="D150" s="601"/>
      <c r="E150" s="353"/>
      <c r="F150" s="601"/>
      <c r="G150" s="601"/>
      <c r="H150" s="601"/>
      <c r="I150" s="365"/>
      <c r="J150" s="365"/>
      <c r="K150" s="658"/>
      <c r="L150" s="365"/>
      <c r="M150" s="365"/>
      <c r="N150" s="365"/>
      <c r="O150" s="622"/>
      <c r="P150" s="655" t="str">
        <f t="shared" si="39"/>
        <v>-</v>
      </c>
      <c r="Q150" s="662" t="str">
        <f t="shared" si="40"/>
        <v>-</v>
      </c>
      <c r="R150" s="655" t="str">
        <f t="shared" si="41"/>
        <v>-</v>
      </c>
      <c r="S150" s="621"/>
      <c r="T150" s="289" t="str">
        <f ca="1">IFERROR(VLOOKUP(U150,Главная!$AG$20:$AH$22,2,FALSE),"")</f>
        <v/>
      </c>
      <c r="U150" s="226" t="str">
        <f ca="1">IFERROR(OFFSET(Главная!$AJ$4,MATCH($D150,Главная!$AG$5:$AG$17,0),0),"")</f>
        <v/>
      </c>
      <c r="V150" s="226" t="str">
        <f ca="1">IFERROR(OFFSET(Главная!$AI$4,MATCH($D150,Главная!$AG$5:$AG$17,0),0),"")</f>
        <v/>
      </c>
      <c r="W150" s="213">
        <f t="shared" si="42"/>
        <v>0</v>
      </c>
      <c r="X150" s="214">
        <f t="shared" si="43"/>
        <v>0</v>
      </c>
      <c r="Y150" s="227"/>
      <c r="Z150" s="227">
        <f t="shared" si="44"/>
        <v>-1</v>
      </c>
      <c r="AA150" s="215">
        <f t="shared" si="45"/>
        <v>0</v>
      </c>
      <c r="AB150" s="216">
        <f t="shared" si="45"/>
        <v>0</v>
      </c>
      <c r="AC150" s="216">
        <f t="shared" si="45"/>
        <v>0</v>
      </c>
      <c r="AD150" s="217">
        <f t="shared" si="45"/>
        <v>0</v>
      </c>
      <c r="AE150" s="218">
        <f t="shared" si="46"/>
        <v>-1</v>
      </c>
      <c r="AF150" s="219">
        <f t="shared" si="47"/>
        <v>0</v>
      </c>
      <c r="AG150" s="220">
        <f t="shared" si="47"/>
        <v>0</v>
      </c>
      <c r="AH150" s="220">
        <f t="shared" si="47"/>
        <v>0</v>
      </c>
      <c r="AI150" s="221">
        <f t="shared" si="47"/>
        <v>0</v>
      </c>
    </row>
    <row r="151" spans="2:35" ht="15.75" customHeight="1" outlineLevel="2" thickBot="1">
      <c r="B151" s="364">
        <f t="shared" si="48"/>
        <v>0</v>
      </c>
      <c r="C151" s="364"/>
      <c r="D151" s="601"/>
      <c r="E151" s="353"/>
      <c r="F151" s="601"/>
      <c r="G151" s="601"/>
      <c r="H151" s="601"/>
      <c r="I151" s="365"/>
      <c r="J151" s="365"/>
      <c r="K151" s="658"/>
      <c r="L151" s="365"/>
      <c r="M151" s="365"/>
      <c r="N151" s="365"/>
      <c r="O151" s="622"/>
      <c r="P151" s="655" t="str">
        <f t="shared" si="39"/>
        <v>-</v>
      </c>
      <c r="Q151" s="662" t="str">
        <f t="shared" si="40"/>
        <v>-</v>
      </c>
      <c r="R151" s="655" t="str">
        <f t="shared" si="41"/>
        <v>-</v>
      </c>
      <c r="S151" s="621"/>
      <c r="T151" s="289" t="str">
        <f ca="1">IFERROR(VLOOKUP(U151,Главная!$AG$20:$AH$22,2,FALSE),"")</f>
        <v/>
      </c>
      <c r="U151" s="226" t="str">
        <f ca="1">IFERROR(OFFSET(Главная!$AJ$4,MATCH($D151,Главная!$AG$5:$AG$17,0),0),"")</f>
        <v/>
      </c>
      <c r="V151" s="226" t="str">
        <f ca="1">IFERROR(OFFSET(Главная!$AI$4,MATCH($D151,Главная!$AG$5:$AG$17,0),0),"")</f>
        <v/>
      </c>
      <c r="W151" s="213">
        <f t="shared" si="42"/>
        <v>0</v>
      </c>
      <c r="X151" s="214">
        <f t="shared" si="43"/>
        <v>0</v>
      </c>
      <c r="Y151" s="227"/>
      <c r="Z151" s="227">
        <f t="shared" si="44"/>
        <v>-1</v>
      </c>
      <c r="AA151" s="215">
        <f t="shared" si="45"/>
        <v>0</v>
      </c>
      <c r="AB151" s="216">
        <f t="shared" si="45"/>
        <v>0</v>
      </c>
      <c r="AC151" s="216">
        <f t="shared" si="45"/>
        <v>0</v>
      </c>
      <c r="AD151" s="217">
        <f t="shared" si="45"/>
        <v>0</v>
      </c>
      <c r="AE151" s="218">
        <f t="shared" si="46"/>
        <v>-1</v>
      </c>
      <c r="AF151" s="219">
        <f t="shared" si="47"/>
        <v>0</v>
      </c>
      <c r="AG151" s="220">
        <f t="shared" si="47"/>
        <v>0</v>
      </c>
      <c r="AH151" s="220">
        <f t="shared" si="47"/>
        <v>0</v>
      </c>
      <c r="AI151" s="221">
        <f t="shared" si="47"/>
        <v>0</v>
      </c>
    </row>
    <row r="152" spans="2:35" ht="15.75" customHeight="1" outlineLevel="2" thickBot="1">
      <c r="B152" s="364">
        <f t="shared" si="48"/>
        <v>0</v>
      </c>
      <c r="C152" s="364"/>
      <c r="D152" s="601"/>
      <c r="E152" s="353"/>
      <c r="F152" s="601"/>
      <c r="G152" s="601"/>
      <c r="H152" s="601"/>
      <c r="I152" s="365"/>
      <c r="J152" s="365"/>
      <c r="K152" s="658"/>
      <c r="L152" s="365"/>
      <c r="M152" s="365"/>
      <c r="N152" s="365"/>
      <c r="O152" s="622"/>
      <c r="P152" s="655" t="str">
        <f t="shared" ref="P152:P169" si="49">IF(Z152&gt;0,IF(AND(AA152&gt;=50,AC152=0,AD152=0),5,IF(AND(SUM(AA152:AB152)&gt;=50,AD152=0),4,IF(AD152&lt;30,3,2))),"-")</f>
        <v>-</v>
      </c>
      <c r="Q152" s="662" t="str">
        <f t="shared" si="40"/>
        <v>-</v>
      </c>
      <c r="R152" s="655" t="str">
        <f t="shared" ref="R152:R169" si="50">IF(AE152&gt;0,IF(AI152&gt;0,2,IF(AH152&gt;0,3,IF(AG152&gt;0,4,5))),"-")</f>
        <v>-</v>
      </c>
      <c r="S152" s="621"/>
      <c r="T152" s="289" t="str">
        <f ca="1">IFERROR(VLOOKUP(U152,Главная!$AG$20:$AH$22,2,FALSE),"")</f>
        <v/>
      </c>
      <c r="U152" s="226" t="str">
        <f ca="1">IFERROR(OFFSET(Главная!$AJ$4,MATCH($D152,Главная!$AG$5:$AG$17,0),0),"")</f>
        <v/>
      </c>
      <c r="V152" s="226" t="str">
        <f ca="1">IFERROR(OFFSET(Главная!$AI$4,MATCH($D152,Главная!$AG$5:$AG$17,0),0),"")</f>
        <v/>
      </c>
      <c r="W152" s="213">
        <f t="shared" si="42"/>
        <v>0</v>
      </c>
      <c r="X152" s="214">
        <f t="shared" ref="X152:X169" si="51">IF(AND(W152=0,E152&lt;&gt;""),1,0)</f>
        <v>0</v>
      </c>
      <c r="Y152" s="227"/>
      <c r="Z152" s="227">
        <f t="shared" ref="Z152:Z169" si="52">IF(COUNTIF($F152:$O152,"&gt;0")=0,-1,COUNTIF($F152:$O152,"&gt;0"))</f>
        <v>-1</v>
      </c>
      <c r="AA152" s="215">
        <f t="shared" si="45"/>
        <v>0</v>
      </c>
      <c r="AB152" s="216">
        <f t="shared" si="45"/>
        <v>0</v>
      </c>
      <c r="AC152" s="216">
        <f t="shared" si="45"/>
        <v>0</v>
      </c>
      <c r="AD152" s="217">
        <f t="shared" si="45"/>
        <v>0</v>
      </c>
      <c r="AE152" s="218">
        <f t="shared" ref="AE152:AE169" si="53">IF(COUNTIF($F152:$K152,"&gt;0")=0,-1,COUNTIF($F152:$K152,"&gt;0"))</f>
        <v>-1</v>
      </c>
      <c r="AF152" s="219">
        <f t="shared" si="47"/>
        <v>0</v>
      </c>
      <c r="AG152" s="220">
        <f t="shared" si="47"/>
        <v>0</v>
      </c>
      <c r="AH152" s="220">
        <f t="shared" si="47"/>
        <v>0</v>
      </c>
      <c r="AI152" s="221">
        <f t="shared" si="47"/>
        <v>0</v>
      </c>
    </row>
    <row r="153" spans="2:35" ht="15.75" customHeight="1" outlineLevel="2" thickBot="1">
      <c r="B153" s="364">
        <f t="shared" si="48"/>
        <v>0</v>
      </c>
      <c r="C153" s="364"/>
      <c r="D153" s="601"/>
      <c r="E153" s="353"/>
      <c r="F153" s="601"/>
      <c r="G153" s="601"/>
      <c r="H153" s="601"/>
      <c r="I153" s="365"/>
      <c r="J153" s="365"/>
      <c r="K153" s="658"/>
      <c r="L153" s="365"/>
      <c r="M153" s="365"/>
      <c r="N153" s="365"/>
      <c r="O153" s="622"/>
      <c r="P153" s="655" t="str">
        <f t="shared" si="49"/>
        <v>-</v>
      </c>
      <c r="Q153" s="662" t="str">
        <f t="shared" si="40"/>
        <v>-</v>
      </c>
      <c r="R153" s="655" t="str">
        <f t="shared" si="50"/>
        <v>-</v>
      </c>
      <c r="S153" s="621"/>
      <c r="T153" s="289" t="str">
        <f ca="1">IFERROR(VLOOKUP(U153,Главная!$AG$20:$AH$22,2,FALSE),"")</f>
        <v/>
      </c>
      <c r="U153" s="226" t="str">
        <f ca="1">IFERROR(OFFSET(Главная!$AJ$4,MATCH($D153,Главная!$AG$5:$AG$17,0),0),"")</f>
        <v/>
      </c>
      <c r="V153" s="226" t="str">
        <f ca="1">IFERROR(OFFSET(Главная!$AI$4,MATCH($D153,Главная!$AG$5:$AG$17,0),0),"")</f>
        <v/>
      </c>
      <c r="W153" s="213">
        <f t="shared" si="42"/>
        <v>0</v>
      </c>
      <c r="X153" s="214">
        <f t="shared" si="51"/>
        <v>0</v>
      </c>
      <c r="Y153" s="227"/>
      <c r="Z153" s="227">
        <f t="shared" si="52"/>
        <v>-1</v>
      </c>
      <c r="AA153" s="215">
        <f t="shared" si="45"/>
        <v>0</v>
      </c>
      <c r="AB153" s="216">
        <f t="shared" si="45"/>
        <v>0</v>
      </c>
      <c r="AC153" s="216">
        <f t="shared" si="45"/>
        <v>0</v>
      </c>
      <c r="AD153" s="217">
        <f t="shared" si="45"/>
        <v>0</v>
      </c>
      <c r="AE153" s="218">
        <f t="shared" si="53"/>
        <v>-1</v>
      </c>
      <c r="AF153" s="219">
        <f t="shared" si="47"/>
        <v>0</v>
      </c>
      <c r="AG153" s="220">
        <f t="shared" si="47"/>
        <v>0</v>
      </c>
      <c r="AH153" s="220">
        <f t="shared" si="47"/>
        <v>0</v>
      </c>
      <c r="AI153" s="221">
        <f t="shared" si="47"/>
        <v>0</v>
      </c>
    </row>
    <row r="154" spans="2:35" ht="15.75" customHeight="1" outlineLevel="2" thickBot="1">
      <c r="B154" s="364">
        <f t="shared" si="48"/>
        <v>0</v>
      </c>
      <c r="C154" s="364"/>
      <c r="D154" s="601"/>
      <c r="E154" s="353"/>
      <c r="F154" s="601"/>
      <c r="G154" s="601"/>
      <c r="H154" s="601"/>
      <c r="I154" s="365"/>
      <c r="J154" s="365"/>
      <c r="K154" s="658"/>
      <c r="L154" s="365"/>
      <c r="M154" s="365"/>
      <c r="N154" s="365"/>
      <c r="O154" s="622"/>
      <c r="P154" s="655" t="str">
        <f t="shared" si="49"/>
        <v>-</v>
      </c>
      <c r="Q154" s="662" t="str">
        <f t="shared" si="40"/>
        <v>-</v>
      </c>
      <c r="R154" s="655" t="str">
        <f t="shared" si="50"/>
        <v>-</v>
      </c>
      <c r="S154" s="621"/>
      <c r="T154" s="289" t="str">
        <f ca="1">IFERROR(VLOOKUP(U154,Главная!$AG$20:$AH$22,2,FALSE),"")</f>
        <v/>
      </c>
      <c r="U154" s="226" t="str">
        <f ca="1">IFERROR(OFFSET(Главная!$AJ$4,MATCH($D154,Главная!$AG$5:$AG$17,0),0),"")</f>
        <v/>
      </c>
      <c r="V154" s="226" t="str">
        <f ca="1">IFERROR(OFFSET(Главная!$AI$4,MATCH($D154,Главная!$AG$5:$AG$17,0),0),"")</f>
        <v/>
      </c>
      <c r="W154" s="213">
        <f t="shared" si="42"/>
        <v>0</v>
      </c>
      <c r="X154" s="214">
        <f t="shared" si="51"/>
        <v>0</v>
      </c>
      <c r="Y154" s="227"/>
      <c r="Z154" s="227">
        <f t="shared" si="52"/>
        <v>-1</v>
      </c>
      <c r="AA154" s="215">
        <f t="shared" si="45"/>
        <v>0</v>
      </c>
      <c r="AB154" s="216">
        <f t="shared" si="45"/>
        <v>0</v>
      </c>
      <c r="AC154" s="216">
        <f t="shared" si="45"/>
        <v>0</v>
      </c>
      <c r="AD154" s="217">
        <f t="shared" si="45"/>
        <v>0</v>
      </c>
      <c r="AE154" s="218">
        <f t="shared" si="53"/>
        <v>-1</v>
      </c>
      <c r="AF154" s="219">
        <f t="shared" si="47"/>
        <v>0</v>
      </c>
      <c r="AG154" s="220">
        <f t="shared" si="47"/>
        <v>0</v>
      </c>
      <c r="AH154" s="220">
        <f t="shared" si="47"/>
        <v>0</v>
      </c>
      <c r="AI154" s="221">
        <f t="shared" si="47"/>
        <v>0</v>
      </c>
    </row>
    <row r="155" spans="2:35" ht="15.75" customHeight="1" outlineLevel="2" thickBot="1">
      <c r="B155" s="364">
        <f t="shared" si="48"/>
        <v>0</v>
      </c>
      <c r="C155" s="364"/>
      <c r="D155" s="601"/>
      <c r="E155" s="353"/>
      <c r="F155" s="601"/>
      <c r="G155" s="601"/>
      <c r="H155" s="601"/>
      <c r="I155" s="365"/>
      <c r="J155" s="365"/>
      <c r="K155" s="658"/>
      <c r="L155" s="365"/>
      <c r="M155" s="365"/>
      <c r="N155" s="365"/>
      <c r="O155" s="622"/>
      <c r="P155" s="655" t="str">
        <f t="shared" si="49"/>
        <v>-</v>
      </c>
      <c r="Q155" s="662" t="str">
        <f t="shared" si="40"/>
        <v>-</v>
      </c>
      <c r="R155" s="655" t="str">
        <f t="shared" si="50"/>
        <v>-</v>
      </c>
      <c r="S155" s="621"/>
      <c r="T155" s="289" t="str">
        <f ca="1">IFERROR(VLOOKUP(U155,Главная!$AG$20:$AH$22,2,FALSE),"")</f>
        <v/>
      </c>
      <c r="U155" s="226" t="str">
        <f ca="1">IFERROR(OFFSET(Главная!$AJ$4,MATCH($D155,Главная!$AG$5:$AG$17,0),0),"")</f>
        <v/>
      </c>
      <c r="V155" s="226" t="str">
        <f ca="1">IFERROR(OFFSET(Главная!$AI$4,MATCH($D155,Главная!$AG$5:$AG$17,0),0),"")</f>
        <v/>
      </c>
      <c r="W155" s="213">
        <f t="shared" si="42"/>
        <v>0</v>
      </c>
      <c r="X155" s="214">
        <f t="shared" si="51"/>
        <v>0</v>
      </c>
      <c r="Y155" s="227"/>
      <c r="Z155" s="227">
        <f t="shared" si="52"/>
        <v>-1</v>
      </c>
      <c r="AA155" s="215">
        <f t="shared" si="45"/>
        <v>0</v>
      </c>
      <c r="AB155" s="216">
        <f t="shared" si="45"/>
        <v>0</v>
      </c>
      <c r="AC155" s="216">
        <f t="shared" si="45"/>
        <v>0</v>
      </c>
      <c r="AD155" s="217">
        <f t="shared" si="45"/>
        <v>0</v>
      </c>
      <c r="AE155" s="218">
        <f t="shared" si="53"/>
        <v>-1</v>
      </c>
      <c r="AF155" s="219">
        <f t="shared" si="47"/>
        <v>0</v>
      </c>
      <c r="AG155" s="220">
        <f t="shared" si="47"/>
        <v>0</v>
      </c>
      <c r="AH155" s="220">
        <f t="shared" si="47"/>
        <v>0</v>
      </c>
      <c r="AI155" s="221">
        <f t="shared" si="47"/>
        <v>0</v>
      </c>
    </row>
    <row r="156" spans="2:35" ht="15.75" customHeight="1" outlineLevel="2" thickBot="1">
      <c r="B156" s="364">
        <f t="shared" si="48"/>
        <v>0</v>
      </c>
      <c r="C156" s="364"/>
      <c r="D156" s="601"/>
      <c r="E156" s="353"/>
      <c r="F156" s="601"/>
      <c r="G156" s="601"/>
      <c r="H156" s="601"/>
      <c r="I156" s="365"/>
      <c r="J156" s="365"/>
      <c r="K156" s="658"/>
      <c r="L156" s="365"/>
      <c r="M156" s="365"/>
      <c r="N156" s="365"/>
      <c r="O156" s="622"/>
      <c r="P156" s="655" t="str">
        <f t="shared" si="49"/>
        <v>-</v>
      </c>
      <c r="Q156" s="662" t="str">
        <f t="shared" si="40"/>
        <v>-</v>
      </c>
      <c r="R156" s="655" t="str">
        <f t="shared" si="50"/>
        <v>-</v>
      </c>
      <c r="S156" s="621"/>
      <c r="T156" s="289" t="str">
        <f ca="1">IFERROR(VLOOKUP(U156,Главная!$AG$20:$AH$22,2,FALSE),"")</f>
        <v/>
      </c>
      <c r="U156" s="226" t="str">
        <f ca="1">IFERROR(OFFSET(Главная!$AJ$4,MATCH($D156,Главная!$AG$5:$AG$17,0),0),"")</f>
        <v/>
      </c>
      <c r="V156" s="226" t="str">
        <f ca="1">IFERROR(OFFSET(Главная!$AI$4,MATCH($D156,Главная!$AG$5:$AG$17,0),0),"")</f>
        <v/>
      </c>
      <c r="W156" s="213">
        <f t="shared" si="42"/>
        <v>0</v>
      </c>
      <c r="X156" s="214">
        <f t="shared" si="51"/>
        <v>0</v>
      </c>
      <c r="Y156" s="227"/>
      <c r="Z156" s="227">
        <f t="shared" si="52"/>
        <v>-1</v>
      </c>
      <c r="AA156" s="215">
        <f t="shared" si="45"/>
        <v>0</v>
      </c>
      <c r="AB156" s="216">
        <f t="shared" si="45"/>
        <v>0</v>
      </c>
      <c r="AC156" s="216">
        <f t="shared" si="45"/>
        <v>0</v>
      </c>
      <c r="AD156" s="217">
        <f t="shared" si="45"/>
        <v>0</v>
      </c>
      <c r="AE156" s="218">
        <f t="shared" si="53"/>
        <v>-1</v>
      </c>
      <c r="AF156" s="219">
        <f t="shared" si="47"/>
        <v>0</v>
      </c>
      <c r="AG156" s="220">
        <f t="shared" si="47"/>
        <v>0</v>
      </c>
      <c r="AH156" s="220">
        <f t="shared" si="47"/>
        <v>0</v>
      </c>
      <c r="AI156" s="221">
        <f t="shared" si="47"/>
        <v>0</v>
      </c>
    </row>
    <row r="157" spans="2:35" ht="15.75" customHeight="1" outlineLevel="2" thickBot="1">
      <c r="B157" s="364">
        <f t="shared" si="48"/>
        <v>0</v>
      </c>
      <c r="C157" s="364"/>
      <c r="D157" s="601"/>
      <c r="E157" s="353"/>
      <c r="F157" s="601"/>
      <c r="G157" s="601"/>
      <c r="H157" s="601"/>
      <c r="I157" s="365"/>
      <c r="J157" s="365"/>
      <c r="K157" s="658"/>
      <c r="L157" s="365"/>
      <c r="M157" s="365"/>
      <c r="N157" s="365"/>
      <c r="O157" s="622"/>
      <c r="P157" s="655" t="str">
        <f t="shared" si="49"/>
        <v>-</v>
      </c>
      <c r="Q157" s="662" t="str">
        <f t="shared" si="40"/>
        <v>-</v>
      </c>
      <c r="R157" s="655" t="str">
        <f t="shared" si="50"/>
        <v>-</v>
      </c>
      <c r="S157" s="621"/>
      <c r="T157" s="289" t="str">
        <f ca="1">IFERROR(VLOOKUP(U157,Главная!$AG$20:$AH$22,2,FALSE),"")</f>
        <v/>
      </c>
      <c r="U157" s="226" t="str">
        <f ca="1">IFERROR(OFFSET(Главная!$AJ$4,MATCH($D157,Главная!$AG$5:$AG$17,0),0),"")</f>
        <v/>
      </c>
      <c r="V157" s="226" t="str">
        <f ca="1">IFERROR(OFFSET(Главная!$AI$4,MATCH($D157,Главная!$AG$5:$AG$17,0),0),"")</f>
        <v/>
      </c>
      <c r="W157" s="213">
        <f t="shared" si="42"/>
        <v>0</v>
      </c>
      <c r="X157" s="214">
        <f t="shared" si="51"/>
        <v>0</v>
      </c>
      <c r="Y157" s="227"/>
      <c r="Z157" s="227">
        <f t="shared" si="52"/>
        <v>-1</v>
      </c>
      <c r="AA157" s="215">
        <f t="shared" si="45"/>
        <v>0</v>
      </c>
      <c r="AB157" s="216">
        <f t="shared" si="45"/>
        <v>0</v>
      </c>
      <c r="AC157" s="216">
        <f t="shared" si="45"/>
        <v>0</v>
      </c>
      <c r="AD157" s="217">
        <f t="shared" si="45"/>
        <v>0</v>
      </c>
      <c r="AE157" s="218">
        <f t="shared" si="53"/>
        <v>-1</v>
      </c>
      <c r="AF157" s="219">
        <f t="shared" si="47"/>
        <v>0</v>
      </c>
      <c r="AG157" s="220">
        <f t="shared" si="47"/>
        <v>0</v>
      </c>
      <c r="AH157" s="220">
        <f t="shared" si="47"/>
        <v>0</v>
      </c>
      <c r="AI157" s="221">
        <f t="shared" si="47"/>
        <v>0</v>
      </c>
    </row>
    <row r="158" spans="2:35" ht="15.75" customHeight="1" outlineLevel="2" thickBot="1">
      <c r="B158" s="364">
        <f t="shared" si="48"/>
        <v>0</v>
      </c>
      <c r="C158" s="364"/>
      <c r="D158" s="601"/>
      <c r="E158" s="353"/>
      <c r="F158" s="601"/>
      <c r="G158" s="601"/>
      <c r="H158" s="601"/>
      <c r="I158" s="365"/>
      <c r="J158" s="365"/>
      <c r="K158" s="658"/>
      <c r="L158" s="365"/>
      <c r="M158" s="365"/>
      <c r="N158" s="365"/>
      <c r="O158" s="622"/>
      <c r="P158" s="655" t="str">
        <f t="shared" si="49"/>
        <v>-</v>
      </c>
      <c r="Q158" s="662" t="str">
        <f t="shared" si="40"/>
        <v>-</v>
      </c>
      <c r="R158" s="655" t="str">
        <f t="shared" si="50"/>
        <v>-</v>
      </c>
      <c r="S158" s="621"/>
      <c r="T158" s="289" t="str">
        <f ca="1">IFERROR(VLOOKUP(U158,Главная!$AG$20:$AH$22,2,FALSE),"")</f>
        <v/>
      </c>
      <c r="U158" s="226" t="str">
        <f ca="1">IFERROR(OFFSET(Главная!$AJ$4,MATCH($D158,Главная!$AG$5:$AG$17,0),0),"")</f>
        <v/>
      </c>
      <c r="V158" s="226" t="str">
        <f ca="1">IFERROR(OFFSET(Главная!$AI$4,MATCH($D158,Главная!$AG$5:$AG$17,0),0),"")</f>
        <v/>
      </c>
      <c r="W158" s="213">
        <f t="shared" si="42"/>
        <v>0</v>
      </c>
      <c r="X158" s="214">
        <f t="shared" si="51"/>
        <v>0</v>
      </c>
      <c r="Y158" s="227"/>
      <c r="Z158" s="227">
        <f t="shared" si="52"/>
        <v>-1</v>
      </c>
      <c r="AA158" s="215">
        <f t="shared" si="45"/>
        <v>0</v>
      </c>
      <c r="AB158" s="216">
        <f t="shared" si="45"/>
        <v>0</v>
      </c>
      <c r="AC158" s="216">
        <f t="shared" si="45"/>
        <v>0</v>
      </c>
      <c r="AD158" s="217">
        <f t="shared" si="45"/>
        <v>0</v>
      </c>
      <c r="AE158" s="218">
        <f t="shared" si="53"/>
        <v>-1</v>
      </c>
      <c r="AF158" s="219">
        <f t="shared" si="47"/>
        <v>0</v>
      </c>
      <c r="AG158" s="220">
        <f t="shared" si="47"/>
        <v>0</v>
      </c>
      <c r="AH158" s="220">
        <f t="shared" si="47"/>
        <v>0</v>
      </c>
      <c r="AI158" s="221">
        <f t="shared" si="47"/>
        <v>0</v>
      </c>
    </row>
    <row r="159" spans="2:35" ht="15.75" customHeight="1" outlineLevel="2" thickBot="1">
      <c r="B159" s="364">
        <f t="shared" si="48"/>
        <v>0</v>
      </c>
      <c r="C159" s="364"/>
      <c r="D159" s="601"/>
      <c r="E159" s="353"/>
      <c r="F159" s="601"/>
      <c r="G159" s="601"/>
      <c r="H159" s="601"/>
      <c r="I159" s="365"/>
      <c r="J159" s="365"/>
      <c r="K159" s="658"/>
      <c r="L159" s="365"/>
      <c r="M159" s="365"/>
      <c r="N159" s="365"/>
      <c r="O159" s="622"/>
      <c r="P159" s="655" t="str">
        <f t="shared" si="49"/>
        <v>-</v>
      </c>
      <c r="Q159" s="662" t="str">
        <f t="shared" si="40"/>
        <v>-</v>
      </c>
      <c r="R159" s="655" t="str">
        <f t="shared" si="50"/>
        <v>-</v>
      </c>
      <c r="S159" s="621"/>
      <c r="T159" s="289" t="str">
        <f ca="1">IFERROR(VLOOKUP(U159,Главная!$AG$20:$AH$22,2,FALSE),"")</f>
        <v/>
      </c>
      <c r="U159" s="226" t="str">
        <f ca="1">IFERROR(OFFSET(Главная!$AJ$4,MATCH($D159,Главная!$AG$5:$AG$17,0),0),"")</f>
        <v/>
      </c>
      <c r="V159" s="226" t="str">
        <f ca="1">IFERROR(OFFSET(Главная!$AI$4,MATCH($D159,Главная!$AG$5:$AG$17,0),0),"")</f>
        <v/>
      </c>
      <c r="W159" s="213">
        <f t="shared" si="42"/>
        <v>0</v>
      </c>
      <c r="X159" s="214">
        <f t="shared" si="51"/>
        <v>0</v>
      </c>
      <c r="Y159" s="227"/>
      <c r="Z159" s="227">
        <f t="shared" si="52"/>
        <v>-1</v>
      </c>
      <c r="AA159" s="215">
        <f t="shared" si="45"/>
        <v>0</v>
      </c>
      <c r="AB159" s="216">
        <f t="shared" si="45"/>
        <v>0</v>
      </c>
      <c r="AC159" s="216">
        <f t="shared" si="45"/>
        <v>0</v>
      </c>
      <c r="AD159" s="217">
        <f t="shared" si="45"/>
        <v>0</v>
      </c>
      <c r="AE159" s="218">
        <f t="shared" si="53"/>
        <v>-1</v>
      </c>
      <c r="AF159" s="219">
        <f t="shared" si="47"/>
        <v>0</v>
      </c>
      <c r="AG159" s="220">
        <f t="shared" si="47"/>
        <v>0</v>
      </c>
      <c r="AH159" s="220">
        <f t="shared" si="47"/>
        <v>0</v>
      </c>
      <c r="AI159" s="221">
        <f t="shared" si="47"/>
        <v>0</v>
      </c>
    </row>
    <row r="160" spans="2:35" ht="15.75" customHeight="1" outlineLevel="2" thickBot="1">
      <c r="B160" s="364">
        <f t="shared" si="48"/>
        <v>0</v>
      </c>
      <c r="C160" s="364"/>
      <c r="D160" s="601"/>
      <c r="E160" s="353"/>
      <c r="F160" s="601"/>
      <c r="G160" s="601"/>
      <c r="H160" s="601"/>
      <c r="I160" s="365"/>
      <c r="J160" s="365"/>
      <c r="K160" s="658"/>
      <c r="L160" s="365"/>
      <c r="M160" s="365"/>
      <c r="N160" s="365"/>
      <c r="O160" s="622"/>
      <c r="P160" s="655" t="str">
        <f t="shared" si="49"/>
        <v>-</v>
      </c>
      <c r="Q160" s="662" t="str">
        <f t="shared" si="40"/>
        <v>-</v>
      </c>
      <c r="R160" s="655" t="str">
        <f t="shared" si="50"/>
        <v>-</v>
      </c>
      <c r="S160" s="621"/>
      <c r="T160" s="289" t="str">
        <f ca="1">IFERROR(VLOOKUP(U160,Главная!$AG$20:$AH$22,2,FALSE),"")</f>
        <v/>
      </c>
      <c r="U160" s="226" t="str">
        <f ca="1">IFERROR(OFFSET(Главная!$AJ$4,MATCH($D160,Главная!$AG$5:$AG$17,0),0),"")</f>
        <v/>
      </c>
      <c r="V160" s="226" t="str">
        <f ca="1">IFERROR(OFFSET(Главная!$AI$4,MATCH($D160,Главная!$AG$5:$AG$17,0),0),"")</f>
        <v/>
      </c>
      <c r="W160" s="213">
        <f t="shared" si="42"/>
        <v>0</v>
      </c>
      <c r="X160" s="214">
        <f t="shared" si="51"/>
        <v>0</v>
      </c>
      <c r="Y160" s="227"/>
      <c r="Z160" s="227">
        <f t="shared" si="52"/>
        <v>-1</v>
      </c>
      <c r="AA160" s="215">
        <f t="shared" si="45"/>
        <v>0</v>
      </c>
      <c r="AB160" s="216">
        <f t="shared" si="45"/>
        <v>0</v>
      </c>
      <c r="AC160" s="216">
        <f t="shared" si="45"/>
        <v>0</v>
      </c>
      <c r="AD160" s="217">
        <f t="shared" si="45"/>
        <v>0</v>
      </c>
      <c r="AE160" s="218">
        <f t="shared" si="53"/>
        <v>-1</v>
      </c>
      <c r="AF160" s="219">
        <f t="shared" si="47"/>
        <v>0</v>
      </c>
      <c r="AG160" s="220">
        <f t="shared" si="47"/>
        <v>0</v>
      </c>
      <c r="AH160" s="220">
        <f t="shared" si="47"/>
        <v>0</v>
      </c>
      <c r="AI160" s="221">
        <f t="shared" si="47"/>
        <v>0</v>
      </c>
    </row>
    <row r="161" spans="2:35" ht="15.75" customHeight="1" outlineLevel="2" thickBot="1">
      <c r="B161" s="364">
        <f t="shared" si="48"/>
        <v>0</v>
      </c>
      <c r="C161" s="364"/>
      <c r="D161" s="601"/>
      <c r="E161" s="353"/>
      <c r="F161" s="601"/>
      <c r="G161" s="601"/>
      <c r="H161" s="601"/>
      <c r="I161" s="365"/>
      <c r="J161" s="365"/>
      <c r="K161" s="658"/>
      <c r="L161" s="365"/>
      <c r="M161" s="365"/>
      <c r="N161" s="365"/>
      <c r="O161" s="622"/>
      <c r="P161" s="655" t="str">
        <f t="shared" si="49"/>
        <v>-</v>
      </c>
      <c r="Q161" s="662" t="str">
        <f t="shared" si="40"/>
        <v>-</v>
      </c>
      <c r="R161" s="655" t="str">
        <f t="shared" si="50"/>
        <v>-</v>
      </c>
      <c r="S161" s="621"/>
      <c r="T161" s="289" t="str">
        <f ca="1">IFERROR(VLOOKUP(U161,Главная!$AG$20:$AH$22,2,FALSE),"")</f>
        <v/>
      </c>
      <c r="U161" s="226" t="str">
        <f ca="1">IFERROR(OFFSET(Главная!$AJ$4,MATCH($D161,Главная!$AG$5:$AG$17,0),0),"")</f>
        <v/>
      </c>
      <c r="V161" s="226" t="str">
        <f ca="1">IFERROR(OFFSET(Главная!$AI$4,MATCH($D161,Главная!$AG$5:$AG$17,0),0),"")</f>
        <v/>
      </c>
      <c r="W161" s="213">
        <f t="shared" si="42"/>
        <v>0</v>
      </c>
      <c r="X161" s="214">
        <f t="shared" si="51"/>
        <v>0</v>
      </c>
      <c r="Y161" s="227"/>
      <c r="Z161" s="227">
        <f t="shared" si="52"/>
        <v>-1</v>
      </c>
      <c r="AA161" s="215">
        <f t="shared" si="45"/>
        <v>0</v>
      </c>
      <c r="AB161" s="216">
        <f t="shared" si="45"/>
        <v>0</v>
      </c>
      <c r="AC161" s="216">
        <f t="shared" si="45"/>
        <v>0</v>
      </c>
      <c r="AD161" s="217">
        <f t="shared" si="45"/>
        <v>0</v>
      </c>
      <c r="AE161" s="218">
        <f t="shared" si="53"/>
        <v>-1</v>
      </c>
      <c r="AF161" s="219">
        <f t="shared" si="47"/>
        <v>0</v>
      </c>
      <c r="AG161" s="220">
        <f t="shared" si="47"/>
        <v>0</v>
      </c>
      <c r="AH161" s="220">
        <f t="shared" si="47"/>
        <v>0</v>
      </c>
      <c r="AI161" s="221">
        <f t="shared" si="47"/>
        <v>0</v>
      </c>
    </row>
    <row r="162" spans="2:35" ht="15.75" customHeight="1" outlineLevel="2" thickBot="1">
      <c r="B162" s="364">
        <f t="shared" si="48"/>
        <v>0</v>
      </c>
      <c r="C162" s="364"/>
      <c r="D162" s="601"/>
      <c r="E162" s="353"/>
      <c r="F162" s="601"/>
      <c r="G162" s="601"/>
      <c r="H162" s="601"/>
      <c r="I162" s="365"/>
      <c r="J162" s="365"/>
      <c r="K162" s="658"/>
      <c r="L162" s="365"/>
      <c r="M162" s="365"/>
      <c r="N162" s="365"/>
      <c r="O162" s="622"/>
      <c r="P162" s="655" t="str">
        <f t="shared" si="49"/>
        <v>-</v>
      </c>
      <c r="Q162" s="662" t="str">
        <f t="shared" si="40"/>
        <v>-</v>
      </c>
      <c r="R162" s="655" t="str">
        <f t="shared" si="50"/>
        <v>-</v>
      </c>
      <c r="S162" s="621"/>
      <c r="T162" s="289" t="str">
        <f ca="1">IFERROR(VLOOKUP(U162,Главная!$AG$20:$AH$22,2,FALSE),"")</f>
        <v/>
      </c>
      <c r="U162" s="226" t="str">
        <f ca="1">IFERROR(OFFSET(Главная!$AJ$4,MATCH($D162,Главная!$AG$5:$AG$17,0),0),"")</f>
        <v/>
      </c>
      <c r="V162" s="226" t="str">
        <f ca="1">IFERROR(OFFSET(Главная!$AI$4,MATCH($D162,Главная!$AG$5:$AG$17,0),0),"")</f>
        <v/>
      </c>
      <c r="W162" s="213">
        <f t="shared" si="42"/>
        <v>0</v>
      </c>
      <c r="X162" s="214">
        <f t="shared" si="51"/>
        <v>0</v>
      </c>
      <c r="Y162" s="227"/>
      <c r="Z162" s="227">
        <f t="shared" si="52"/>
        <v>-1</v>
      </c>
      <c r="AA162" s="215">
        <f t="shared" si="45"/>
        <v>0</v>
      </c>
      <c r="AB162" s="216">
        <f t="shared" si="45"/>
        <v>0</v>
      </c>
      <c r="AC162" s="216">
        <f t="shared" si="45"/>
        <v>0</v>
      </c>
      <c r="AD162" s="217">
        <f t="shared" si="45"/>
        <v>0</v>
      </c>
      <c r="AE162" s="218">
        <f t="shared" si="53"/>
        <v>-1</v>
      </c>
      <c r="AF162" s="219">
        <f t="shared" si="47"/>
        <v>0</v>
      </c>
      <c r="AG162" s="220">
        <f t="shared" si="47"/>
        <v>0</v>
      </c>
      <c r="AH162" s="220">
        <f t="shared" si="47"/>
        <v>0</v>
      </c>
      <c r="AI162" s="221">
        <f t="shared" si="47"/>
        <v>0</v>
      </c>
    </row>
    <row r="163" spans="2:35" ht="15.75" customHeight="1" outlineLevel="2" thickBot="1">
      <c r="B163" s="364">
        <f t="shared" si="48"/>
        <v>0</v>
      </c>
      <c r="C163" s="364"/>
      <c r="D163" s="601"/>
      <c r="E163" s="353"/>
      <c r="F163" s="601"/>
      <c r="G163" s="601"/>
      <c r="H163" s="601"/>
      <c r="I163" s="365"/>
      <c r="J163" s="365"/>
      <c r="K163" s="658"/>
      <c r="L163" s="365"/>
      <c r="M163" s="365"/>
      <c r="N163" s="365"/>
      <c r="O163" s="622"/>
      <c r="P163" s="655" t="str">
        <f t="shared" si="49"/>
        <v>-</v>
      </c>
      <c r="Q163" s="662" t="str">
        <f t="shared" si="40"/>
        <v>-</v>
      </c>
      <c r="R163" s="655" t="str">
        <f t="shared" si="50"/>
        <v>-</v>
      </c>
      <c r="S163" s="621"/>
      <c r="T163" s="289" t="str">
        <f ca="1">IFERROR(VLOOKUP(U163,Главная!$AG$20:$AH$22,2,FALSE),"")</f>
        <v/>
      </c>
      <c r="U163" s="226" t="str">
        <f ca="1">IFERROR(OFFSET(Главная!$AJ$4,MATCH($D163,Главная!$AG$5:$AG$17,0),0),"")</f>
        <v/>
      </c>
      <c r="V163" s="226" t="str">
        <f ca="1">IFERROR(OFFSET(Главная!$AI$4,MATCH($D163,Главная!$AG$5:$AG$17,0),0),"")</f>
        <v/>
      </c>
      <c r="W163" s="213">
        <f t="shared" si="42"/>
        <v>0</v>
      </c>
      <c r="X163" s="214">
        <f t="shared" si="51"/>
        <v>0</v>
      </c>
      <c r="Y163" s="227"/>
      <c r="Z163" s="227">
        <f t="shared" si="52"/>
        <v>-1</v>
      </c>
      <c r="AA163" s="215">
        <f t="shared" si="45"/>
        <v>0</v>
      </c>
      <c r="AB163" s="216">
        <f t="shared" si="45"/>
        <v>0</v>
      </c>
      <c r="AC163" s="216">
        <f t="shared" si="45"/>
        <v>0</v>
      </c>
      <c r="AD163" s="217">
        <f t="shared" si="45"/>
        <v>0</v>
      </c>
      <c r="AE163" s="218">
        <f t="shared" si="53"/>
        <v>-1</v>
      </c>
      <c r="AF163" s="219">
        <f t="shared" si="47"/>
        <v>0</v>
      </c>
      <c r="AG163" s="220">
        <f t="shared" si="47"/>
        <v>0</v>
      </c>
      <c r="AH163" s="220">
        <f t="shared" si="47"/>
        <v>0</v>
      </c>
      <c r="AI163" s="221">
        <f t="shared" si="47"/>
        <v>0</v>
      </c>
    </row>
    <row r="164" spans="2:35" ht="15.75" customHeight="1" outlineLevel="2" thickBot="1">
      <c r="B164" s="364">
        <f t="shared" si="48"/>
        <v>0</v>
      </c>
      <c r="C164" s="364"/>
      <c r="D164" s="601"/>
      <c r="E164" s="353"/>
      <c r="F164" s="601"/>
      <c r="G164" s="601"/>
      <c r="H164" s="601"/>
      <c r="I164" s="365"/>
      <c r="J164" s="365"/>
      <c r="K164" s="658"/>
      <c r="L164" s="365"/>
      <c r="M164" s="365"/>
      <c r="N164" s="365"/>
      <c r="O164" s="622"/>
      <c r="P164" s="655" t="str">
        <f t="shared" si="49"/>
        <v>-</v>
      </c>
      <c r="Q164" s="662" t="str">
        <f t="shared" si="40"/>
        <v>-</v>
      </c>
      <c r="R164" s="655" t="str">
        <f t="shared" si="50"/>
        <v>-</v>
      </c>
      <c r="S164" s="621"/>
      <c r="T164" s="289" t="str">
        <f ca="1">IFERROR(VLOOKUP(U164,Главная!$AG$20:$AH$22,2,FALSE),"")</f>
        <v/>
      </c>
      <c r="U164" s="226" t="str">
        <f ca="1">IFERROR(OFFSET(Главная!$AJ$4,MATCH($D164,Главная!$AG$5:$AG$17,0),0),"")</f>
        <v/>
      </c>
      <c r="V164" s="226" t="str">
        <f ca="1">IFERROR(OFFSET(Главная!$AI$4,MATCH($D164,Главная!$AG$5:$AG$17,0),0),"")</f>
        <v/>
      </c>
      <c r="W164" s="213">
        <f t="shared" si="42"/>
        <v>0</v>
      </c>
      <c r="X164" s="214">
        <f t="shared" si="51"/>
        <v>0</v>
      </c>
      <c r="Y164" s="227"/>
      <c r="Z164" s="227">
        <f t="shared" si="52"/>
        <v>-1</v>
      </c>
      <c r="AA164" s="215">
        <f t="shared" si="45"/>
        <v>0</v>
      </c>
      <c r="AB164" s="216">
        <f t="shared" si="45"/>
        <v>0</v>
      </c>
      <c r="AC164" s="216">
        <f t="shared" si="45"/>
        <v>0</v>
      </c>
      <c r="AD164" s="217">
        <f t="shared" si="45"/>
        <v>0</v>
      </c>
      <c r="AE164" s="218">
        <f t="shared" si="53"/>
        <v>-1</v>
      </c>
      <c r="AF164" s="219">
        <f t="shared" si="47"/>
        <v>0</v>
      </c>
      <c r="AG164" s="220">
        <f t="shared" si="47"/>
        <v>0</v>
      </c>
      <c r="AH164" s="220">
        <f t="shared" si="47"/>
        <v>0</v>
      </c>
      <c r="AI164" s="221">
        <f t="shared" si="47"/>
        <v>0</v>
      </c>
    </row>
    <row r="165" spans="2:35" ht="15.75" customHeight="1" outlineLevel="2" thickBot="1">
      <c r="B165" s="364">
        <f t="shared" si="48"/>
        <v>0</v>
      </c>
      <c r="C165" s="364"/>
      <c r="D165" s="601"/>
      <c r="E165" s="353"/>
      <c r="F165" s="601"/>
      <c r="G165" s="601"/>
      <c r="H165" s="601"/>
      <c r="I165" s="365"/>
      <c r="J165" s="365"/>
      <c r="K165" s="658"/>
      <c r="L165" s="365"/>
      <c r="M165" s="365"/>
      <c r="N165" s="365"/>
      <c r="O165" s="622"/>
      <c r="P165" s="655" t="str">
        <f t="shared" si="49"/>
        <v>-</v>
      </c>
      <c r="Q165" s="662" t="str">
        <f t="shared" si="40"/>
        <v>-</v>
      </c>
      <c r="R165" s="655" t="str">
        <f t="shared" si="50"/>
        <v>-</v>
      </c>
      <c r="S165" s="621"/>
      <c r="T165" s="289" t="str">
        <f ca="1">IFERROR(VLOOKUP(U165,Главная!$AG$20:$AH$22,2,FALSE),"")</f>
        <v/>
      </c>
      <c r="U165" s="226" t="str">
        <f ca="1">IFERROR(OFFSET(Главная!$AJ$4,MATCH($D165,Главная!$AG$5:$AG$17,0),0),"")</f>
        <v/>
      </c>
      <c r="V165" s="226" t="str">
        <f ca="1">IFERROR(OFFSET(Главная!$AI$4,MATCH($D165,Главная!$AG$5:$AG$17,0),0),"")</f>
        <v/>
      </c>
      <c r="W165" s="213">
        <f t="shared" si="42"/>
        <v>0</v>
      </c>
      <c r="X165" s="214">
        <f t="shared" si="51"/>
        <v>0</v>
      </c>
      <c r="Y165" s="227"/>
      <c r="Z165" s="227">
        <f t="shared" si="52"/>
        <v>-1</v>
      </c>
      <c r="AA165" s="215">
        <f t="shared" si="45"/>
        <v>0</v>
      </c>
      <c r="AB165" s="216">
        <f t="shared" si="45"/>
        <v>0</v>
      </c>
      <c r="AC165" s="216">
        <f t="shared" si="45"/>
        <v>0</v>
      </c>
      <c r="AD165" s="217">
        <f t="shared" si="45"/>
        <v>0</v>
      </c>
      <c r="AE165" s="218">
        <f t="shared" si="53"/>
        <v>-1</v>
      </c>
      <c r="AF165" s="219">
        <f t="shared" si="47"/>
        <v>0</v>
      </c>
      <c r="AG165" s="220">
        <f t="shared" si="47"/>
        <v>0</v>
      </c>
      <c r="AH165" s="220">
        <f t="shared" si="47"/>
        <v>0</v>
      </c>
      <c r="AI165" s="221">
        <f t="shared" si="47"/>
        <v>0</v>
      </c>
    </row>
    <row r="166" spans="2:35" ht="15.75" customHeight="1" outlineLevel="2" thickBot="1">
      <c r="B166" s="364">
        <f t="shared" si="48"/>
        <v>0</v>
      </c>
      <c r="C166" s="364"/>
      <c r="D166" s="601"/>
      <c r="E166" s="353"/>
      <c r="F166" s="601"/>
      <c r="G166" s="601"/>
      <c r="H166" s="601"/>
      <c r="I166" s="365"/>
      <c r="J166" s="365"/>
      <c r="K166" s="658"/>
      <c r="L166" s="365"/>
      <c r="M166" s="365"/>
      <c r="N166" s="365"/>
      <c r="O166" s="622"/>
      <c r="P166" s="655" t="str">
        <f t="shared" si="49"/>
        <v>-</v>
      </c>
      <c r="Q166" s="662" t="str">
        <f t="shared" si="40"/>
        <v>-</v>
      </c>
      <c r="R166" s="655" t="str">
        <f t="shared" si="50"/>
        <v>-</v>
      </c>
      <c r="S166" s="621"/>
      <c r="T166" s="289" t="str">
        <f ca="1">IFERROR(VLOOKUP(U166,Главная!$AG$20:$AH$22,2,FALSE),"")</f>
        <v/>
      </c>
      <c r="U166" s="226" t="str">
        <f ca="1">IFERROR(OFFSET(Главная!$AJ$4,MATCH($D166,Главная!$AG$5:$AG$17,0),0),"")</f>
        <v/>
      </c>
      <c r="V166" s="226" t="str">
        <f ca="1">IFERROR(OFFSET(Главная!$AI$4,MATCH($D166,Главная!$AG$5:$AG$17,0),0),"")</f>
        <v/>
      </c>
      <c r="W166" s="213">
        <f t="shared" si="42"/>
        <v>0</v>
      </c>
      <c r="X166" s="214">
        <f t="shared" si="51"/>
        <v>0</v>
      </c>
      <c r="Y166" s="227"/>
      <c r="Z166" s="227">
        <f t="shared" si="52"/>
        <v>-1</v>
      </c>
      <c r="AA166" s="215">
        <f t="shared" si="45"/>
        <v>0</v>
      </c>
      <c r="AB166" s="216">
        <f t="shared" si="45"/>
        <v>0</v>
      </c>
      <c r="AC166" s="216">
        <f t="shared" si="45"/>
        <v>0</v>
      </c>
      <c r="AD166" s="217">
        <f t="shared" si="45"/>
        <v>0</v>
      </c>
      <c r="AE166" s="218">
        <f t="shared" si="53"/>
        <v>-1</v>
      </c>
      <c r="AF166" s="219">
        <f t="shared" si="47"/>
        <v>0</v>
      </c>
      <c r="AG166" s="220">
        <f t="shared" si="47"/>
        <v>0</v>
      </c>
      <c r="AH166" s="220">
        <f t="shared" si="47"/>
        <v>0</v>
      </c>
      <c r="AI166" s="221">
        <f t="shared" si="47"/>
        <v>0</v>
      </c>
    </row>
    <row r="167" spans="2:35" ht="15.75" customHeight="1" outlineLevel="2" thickBot="1">
      <c r="B167" s="364">
        <f t="shared" si="48"/>
        <v>0</v>
      </c>
      <c r="C167" s="364"/>
      <c r="D167" s="601"/>
      <c r="E167" s="353"/>
      <c r="F167" s="601"/>
      <c r="G167" s="601"/>
      <c r="H167" s="601"/>
      <c r="I167" s="365"/>
      <c r="J167" s="365"/>
      <c r="K167" s="658"/>
      <c r="L167" s="365"/>
      <c r="M167" s="365"/>
      <c r="N167" s="365"/>
      <c r="O167" s="622"/>
      <c r="P167" s="655" t="str">
        <f t="shared" si="49"/>
        <v>-</v>
      </c>
      <c r="Q167" s="662" t="str">
        <f t="shared" si="40"/>
        <v>-</v>
      </c>
      <c r="R167" s="655" t="str">
        <f t="shared" si="50"/>
        <v>-</v>
      </c>
      <c r="S167" s="621"/>
      <c r="T167" s="289" t="str">
        <f ca="1">IFERROR(VLOOKUP(U167,Главная!$AG$20:$AH$22,2,FALSE),"")</f>
        <v/>
      </c>
      <c r="U167" s="226" t="str">
        <f ca="1">IFERROR(OFFSET(Главная!$AJ$4,MATCH($D167,Главная!$AG$5:$AG$17,0),0),"")</f>
        <v/>
      </c>
      <c r="V167" s="226" t="str">
        <f ca="1">IFERROR(OFFSET(Главная!$AI$4,MATCH($D167,Главная!$AG$5:$AG$17,0),0),"")</f>
        <v/>
      </c>
      <c r="W167" s="213">
        <f t="shared" si="42"/>
        <v>0</v>
      </c>
      <c r="X167" s="214">
        <f t="shared" si="51"/>
        <v>0</v>
      </c>
      <c r="Y167" s="227"/>
      <c r="Z167" s="227">
        <f t="shared" si="52"/>
        <v>-1</v>
      </c>
      <c r="AA167" s="215">
        <f t="shared" si="45"/>
        <v>0</v>
      </c>
      <c r="AB167" s="216">
        <f t="shared" si="45"/>
        <v>0</v>
      </c>
      <c r="AC167" s="216">
        <f t="shared" si="45"/>
        <v>0</v>
      </c>
      <c r="AD167" s="217">
        <f t="shared" si="45"/>
        <v>0</v>
      </c>
      <c r="AE167" s="218">
        <f t="shared" si="53"/>
        <v>-1</v>
      </c>
      <c r="AF167" s="219">
        <f t="shared" si="47"/>
        <v>0</v>
      </c>
      <c r="AG167" s="220">
        <f t="shared" si="47"/>
        <v>0</v>
      </c>
      <c r="AH167" s="220">
        <f t="shared" si="47"/>
        <v>0</v>
      </c>
      <c r="AI167" s="221">
        <f t="shared" si="47"/>
        <v>0</v>
      </c>
    </row>
    <row r="168" spans="2:35" ht="15.75" customHeight="1" outlineLevel="2" thickBot="1">
      <c r="B168" s="364">
        <f t="shared" si="48"/>
        <v>0</v>
      </c>
      <c r="C168" s="364"/>
      <c r="D168" s="601"/>
      <c r="E168" s="353"/>
      <c r="F168" s="601"/>
      <c r="G168" s="601"/>
      <c r="H168" s="601"/>
      <c r="I168" s="365"/>
      <c r="J168" s="365"/>
      <c r="K168" s="658"/>
      <c r="L168" s="365"/>
      <c r="M168" s="365"/>
      <c r="N168" s="365"/>
      <c r="O168" s="622"/>
      <c r="P168" s="655" t="str">
        <f t="shared" si="49"/>
        <v>-</v>
      </c>
      <c r="Q168" s="662" t="str">
        <f t="shared" si="40"/>
        <v>-</v>
      </c>
      <c r="R168" s="655" t="str">
        <f t="shared" si="50"/>
        <v>-</v>
      </c>
      <c r="S168" s="621"/>
      <c r="T168" s="289" t="str">
        <f ca="1">IFERROR(VLOOKUP(U168,Главная!$AG$20:$AH$22,2,FALSE),"")</f>
        <v/>
      </c>
      <c r="U168" s="226" t="str">
        <f ca="1">IFERROR(OFFSET(Главная!$AJ$4,MATCH($D168,Главная!$AG$5:$AG$17,0),0),"")</f>
        <v/>
      </c>
      <c r="V168" s="226" t="str">
        <f ca="1">IFERROR(OFFSET(Главная!$AI$4,MATCH($D168,Главная!$AG$5:$AG$17,0),0),"")</f>
        <v/>
      </c>
      <c r="W168" s="213">
        <f t="shared" si="42"/>
        <v>0</v>
      </c>
      <c r="X168" s="214">
        <f t="shared" si="51"/>
        <v>0</v>
      </c>
      <c r="Y168" s="227"/>
      <c r="Z168" s="227">
        <f t="shared" si="52"/>
        <v>-1</v>
      </c>
      <c r="AA168" s="215">
        <f t="shared" si="45"/>
        <v>0</v>
      </c>
      <c r="AB168" s="216">
        <f t="shared" si="45"/>
        <v>0</v>
      </c>
      <c r="AC168" s="216">
        <f t="shared" si="45"/>
        <v>0</v>
      </c>
      <c r="AD168" s="217">
        <f t="shared" si="45"/>
        <v>0</v>
      </c>
      <c r="AE168" s="218">
        <f t="shared" si="53"/>
        <v>-1</v>
      </c>
      <c r="AF168" s="219">
        <f t="shared" si="47"/>
        <v>0</v>
      </c>
      <c r="AG168" s="220">
        <f t="shared" si="47"/>
        <v>0</v>
      </c>
      <c r="AH168" s="220">
        <f t="shared" si="47"/>
        <v>0</v>
      </c>
      <c r="AI168" s="221">
        <f t="shared" si="47"/>
        <v>0</v>
      </c>
    </row>
    <row r="169" spans="2:35" ht="15.75" customHeight="1" outlineLevel="2">
      <c r="B169" s="364">
        <f t="shared" si="48"/>
        <v>0</v>
      </c>
      <c r="C169" s="364"/>
      <c r="D169" s="601"/>
      <c r="E169" s="353"/>
      <c r="F169" s="601"/>
      <c r="G169" s="601"/>
      <c r="H169" s="601"/>
      <c r="I169" s="365"/>
      <c r="J169" s="365"/>
      <c r="K169" s="658"/>
      <c r="L169" s="365"/>
      <c r="M169" s="365"/>
      <c r="N169" s="365"/>
      <c r="O169" s="622"/>
      <c r="P169" s="655" t="str">
        <f t="shared" si="49"/>
        <v>-</v>
      </c>
      <c r="Q169" s="662" t="str">
        <f t="shared" si="40"/>
        <v>-</v>
      </c>
      <c r="R169" s="655" t="str">
        <f t="shared" si="50"/>
        <v>-</v>
      </c>
      <c r="S169" s="621"/>
      <c r="T169" s="289" t="str">
        <f ca="1">IFERROR(VLOOKUP(U169,Главная!$AG$20:$AH$22,2,FALSE),"")</f>
        <v/>
      </c>
      <c r="U169" s="226" t="str">
        <f ca="1">IFERROR(OFFSET(Главная!$AJ$4,MATCH($D169,Главная!$AG$5:$AG$17,0),0),"")</f>
        <v/>
      </c>
      <c r="V169" s="226" t="str">
        <f ca="1">IFERROR(OFFSET(Главная!$AI$4,MATCH($D169,Главная!$AG$5:$AG$17,0),0),"")</f>
        <v/>
      </c>
      <c r="W169" s="213">
        <f t="shared" si="42"/>
        <v>0</v>
      </c>
      <c r="X169" s="214">
        <f t="shared" si="51"/>
        <v>0</v>
      </c>
      <c r="Y169" s="227"/>
      <c r="Z169" s="227">
        <f t="shared" si="52"/>
        <v>-1</v>
      </c>
      <c r="AA169" s="215">
        <f t="shared" si="45"/>
        <v>0</v>
      </c>
      <c r="AB169" s="216">
        <f t="shared" si="45"/>
        <v>0</v>
      </c>
      <c r="AC169" s="216">
        <f t="shared" si="45"/>
        <v>0</v>
      </c>
      <c r="AD169" s="217">
        <f t="shared" si="45"/>
        <v>0</v>
      </c>
      <c r="AE169" s="218">
        <f t="shared" si="53"/>
        <v>-1</v>
      </c>
      <c r="AF169" s="219">
        <f t="shared" si="47"/>
        <v>0</v>
      </c>
      <c r="AG169" s="220">
        <f t="shared" si="47"/>
        <v>0</v>
      </c>
      <c r="AH169" s="220">
        <f t="shared" si="47"/>
        <v>0</v>
      </c>
      <c r="AI169" s="221">
        <f t="shared" si="47"/>
        <v>0</v>
      </c>
    </row>
    <row r="170" spans="2:35" s="131" customFormat="1" ht="15.75" customHeight="1" outlineLevel="1" thickBot="1">
      <c r="B170" s="359"/>
      <c r="C170" s="360"/>
      <c r="D170" s="132"/>
      <c r="E170" s="361"/>
      <c r="F170" s="362"/>
      <c r="G170" s="362"/>
      <c r="H170" s="362"/>
      <c r="I170" s="362"/>
      <c r="J170" s="362"/>
      <c r="K170" s="362"/>
      <c r="L170" s="362"/>
      <c r="M170" s="362"/>
      <c r="N170" s="362"/>
      <c r="O170" s="362"/>
      <c r="P170" s="363"/>
      <c r="Q170" s="363"/>
      <c r="R170" s="362"/>
      <c r="S170" s="132"/>
      <c r="T170" s="568" t="s">
        <v>771</v>
      </c>
      <c r="W170" s="281"/>
      <c r="X170" s="281"/>
      <c r="AE170" s="132"/>
    </row>
    <row r="171" spans="2:35" s="130" customFormat="1" ht="30" customHeight="1" outlineLevel="1" thickTop="1">
      <c r="B171" s="128"/>
      <c r="C171" s="129"/>
      <c r="E171" s="282" t="s">
        <v>176</v>
      </c>
      <c r="F171" s="283" t="s">
        <v>128</v>
      </c>
      <c r="G171" s="284" t="s">
        <v>74</v>
      </c>
      <c r="H171" s="284" t="s">
        <v>75</v>
      </c>
      <c r="I171" s="284" t="s">
        <v>14</v>
      </c>
      <c r="J171" s="284" t="s">
        <v>80</v>
      </c>
      <c r="K171" s="284" t="s">
        <v>129</v>
      </c>
      <c r="L171" s="284" t="s">
        <v>15</v>
      </c>
      <c r="M171" s="284" t="s">
        <v>13</v>
      </c>
      <c r="N171" s="284" t="s">
        <v>78</v>
      </c>
      <c r="O171" s="285" t="s">
        <v>130</v>
      </c>
      <c r="P171" s="286" t="s">
        <v>132</v>
      </c>
      <c r="Q171" s="287" t="s">
        <v>81</v>
      </c>
      <c r="R171" s="288" t="s">
        <v>131</v>
      </c>
      <c r="S171" s="355"/>
      <c r="T171" s="292" t="s">
        <v>151</v>
      </c>
      <c r="U171" s="131"/>
      <c r="V171" s="131"/>
      <c r="W171" s="129"/>
      <c r="X171" s="129"/>
      <c r="AE171" s="132"/>
    </row>
    <row r="172" spans="2:35" s="130" customFormat="1" ht="15.75" customHeight="1" outlineLevel="1">
      <c r="B172" s="128"/>
      <c r="C172" s="129"/>
      <c r="E172" s="231" t="s">
        <v>83</v>
      </c>
      <c r="F172" s="264">
        <f t="shared" ref="F172:R172" si="54">COUNTIF(F120:F169,5)</f>
        <v>0</v>
      </c>
      <c r="G172" s="181">
        <f t="shared" si="54"/>
        <v>0</v>
      </c>
      <c r="H172" s="181">
        <f t="shared" si="54"/>
        <v>0</v>
      </c>
      <c r="I172" s="181">
        <f t="shared" si="54"/>
        <v>0</v>
      </c>
      <c r="J172" s="181">
        <f t="shared" si="54"/>
        <v>0</v>
      </c>
      <c r="K172" s="181">
        <f t="shared" si="54"/>
        <v>0</v>
      </c>
      <c r="L172" s="181">
        <f t="shared" si="54"/>
        <v>0</v>
      </c>
      <c r="M172" s="181">
        <f t="shared" si="54"/>
        <v>0</v>
      </c>
      <c r="N172" s="181">
        <f t="shared" si="54"/>
        <v>0</v>
      </c>
      <c r="O172" s="265">
        <f t="shared" si="54"/>
        <v>0</v>
      </c>
      <c r="P172" s="272">
        <f t="shared" si="54"/>
        <v>0</v>
      </c>
      <c r="Q172" s="231">
        <f t="shared" si="54"/>
        <v>0</v>
      </c>
      <c r="R172" s="275">
        <f t="shared" si="54"/>
        <v>0</v>
      </c>
      <c r="S172" s="356"/>
      <c r="T172" s="292" t="s">
        <v>151</v>
      </c>
      <c r="U172" s="131"/>
      <c r="V172" s="131"/>
      <c r="W172" s="129"/>
      <c r="X172" s="129"/>
      <c r="AE172" s="132"/>
    </row>
    <row r="173" spans="2:35" s="130" customFormat="1" ht="15.75" customHeight="1" outlineLevel="1">
      <c r="B173" s="128"/>
      <c r="C173" s="129"/>
      <c r="E173" s="231" t="s">
        <v>85</v>
      </c>
      <c r="F173" s="264">
        <f t="shared" ref="F173:R173" si="55">COUNTIF(F120:F169,4)</f>
        <v>0</v>
      </c>
      <c r="G173" s="181">
        <f t="shared" si="55"/>
        <v>0</v>
      </c>
      <c r="H173" s="181">
        <f t="shared" si="55"/>
        <v>0</v>
      </c>
      <c r="I173" s="181">
        <f t="shared" si="55"/>
        <v>0</v>
      </c>
      <c r="J173" s="181">
        <f t="shared" si="55"/>
        <v>0</v>
      </c>
      <c r="K173" s="181">
        <f t="shared" si="55"/>
        <v>0</v>
      </c>
      <c r="L173" s="181">
        <f t="shared" si="55"/>
        <v>0</v>
      </c>
      <c r="M173" s="181">
        <f t="shared" si="55"/>
        <v>0</v>
      </c>
      <c r="N173" s="181">
        <f t="shared" si="55"/>
        <v>0</v>
      </c>
      <c r="O173" s="265">
        <f t="shared" si="55"/>
        <v>0</v>
      </c>
      <c r="P173" s="272">
        <f t="shared" si="55"/>
        <v>0</v>
      </c>
      <c r="Q173" s="231">
        <f t="shared" si="55"/>
        <v>0</v>
      </c>
      <c r="R173" s="275">
        <f t="shared" si="55"/>
        <v>0</v>
      </c>
      <c r="S173" s="132"/>
      <c r="T173" s="292" t="s">
        <v>151</v>
      </c>
      <c r="U173" s="131"/>
      <c r="V173" s="131"/>
      <c r="W173" s="129"/>
      <c r="X173" s="129"/>
      <c r="AE173" s="132"/>
    </row>
    <row r="174" spans="2:35" s="130" customFormat="1" ht="15.75" customHeight="1" outlineLevel="1">
      <c r="B174" s="128"/>
      <c r="C174" s="129"/>
      <c r="E174" s="231" t="s">
        <v>86</v>
      </c>
      <c r="F174" s="264">
        <f t="shared" ref="F174:R174" si="56">COUNTIF(F120:F169,3)</f>
        <v>0</v>
      </c>
      <c r="G174" s="181">
        <f t="shared" si="56"/>
        <v>0</v>
      </c>
      <c r="H174" s="181">
        <f t="shared" si="56"/>
        <v>0</v>
      </c>
      <c r="I174" s="181">
        <f t="shared" si="56"/>
        <v>0</v>
      </c>
      <c r="J174" s="181">
        <f t="shared" si="56"/>
        <v>0</v>
      </c>
      <c r="K174" s="181">
        <f t="shared" si="56"/>
        <v>0</v>
      </c>
      <c r="L174" s="181">
        <f t="shared" si="56"/>
        <v>0</v>
      </c>
      <c r="M174" s="181">
        <f t="shared" si="56"/>
        <v>0</v>
      </c>
      <c r="N174" s="181">
        <f t="shared" si="56"/>
        <v>0</v>
      </c>
      <c r="O174" s="265">
        <f t="shared" si="56"/>
        <v>0</v>
      </c>
      <c r="P174" s="272">
        <f t="shared" si="56"/>
        <v>0</v>
      </c>
      <c r="Q174" s="231">
        <f t="shared" si="56"/>
        <v>0</v>
      </c>
      <c r="R174" s="275">
        <f t="shared" si="56"/>
        <v>0</v>
      </c>
      <c r="S174" s="132"/>
      <c r="T174" s="292" t="s">
        <v>151</v>
      </c>
      <c r="U174" s="131"/>
      <c r="V174" s="131"/>
      <c r="W174" s="129"/>
      <c r="X174" s="129"/>
      <c r="AE174" s="132"/>
    </row>
    <row r="175" spans="2:35" s="130" customFormat="1" ht="15.75" customHeight="1" outlineLevel="1" thickBot="1">
      <c r="B175" s="128"/>
      <c r="C175" s="129"/>
      <c r="E175" s="231" t="s">
        <v>87</v>
      </c>
      <c r="F175" s="264">
        <f t="shared" ref="F175:R175" si="57">COUNTIF(F120:F169,2)</f>
        <v>0</v>
      </c>
      <c r="G175" s="181">
        <f t="shared" si="57"/>
        <v>0</v>
      </c>
      <c r="H175" s="181">
        <f t="shared" si="57"/>
        <v>0</v>
      </c>
      <c r="I175" s="181">
        <f t="shared" si="57"/>
        <v>0</v>
      </c>
      <c r="J175" s="181">
        <f t="shared" si="57"/>
        <v>0</v>
      </c>
      <c r="K175" s="181">
        <f t="shared" si="57"/>
        <v>0</v>
      </c>
      <c r="L175" s="181">
        <f t="shared" si="57"/>
        <v>0</v>
      </c>
      <c r="M175" s="181">
        <f t="shared" si="57"/>
        <v>0</v>
      </c>
      <c r="N175" s="181">
        <f t="shared" si="57"/>
        <v>0</v>
      </c>
      <c r="O175" s="265">
        <f t="shared" si="57"/>
        <v>0</v>
      </c>
      <c r="P175" s="272">
        <f t="shared" si="57"/>
        <v>0</v>
      </c>
      <c r="Q175" s="231">
        <f t="shared" si="57"/>
        <v>0</v>
      </c>
      <c r="R175" s="275">
        <f t="shared" si="57"/>
        <v>0</v>
      </c>
      <c r="S175" s="357"/>
      <c r="T175" s="292" t="s">
        <v>151</v>
      </c>
      <c r="U175" s="131"/>
      <c r="V175" s="131"/>
      <c r="W175" s="129"/>
      <c r="X175" s="129"/>
      <c r="AE175" s="132"/>
    </row>
    <row r="176" spans="2:35" s="130" customFormat="1" ht="15.75" customHeight="1">
      <c r="B176" s="128"/>
      <c r="C176" s="129"/>
      <c r="E176" s="232" t="s">
        <v>88</v>
      </c>
      <c r="F176" s="266" t="str">
        <f>Рсч!$G$47</f>
        <v>-</v>
      </c>
      <c r="G176" s="267" t="str">
        <f>Рсч!$L$47</f>
        <v>-</v>
      </c>
      <c r="H176" s="267" t="str">
        <f>Рсч!$Q$47</f>
        <v>-</v>
      </c>
      <c r="I176" s="267" t="str">
        <f>Рсч!$V$47</f>
        <v>-</v>
      </c>
      <c r="J176" s="267" t="str">
        <f>Рсч!$AA$47</f>
        <v>-</v>
      </c>
      <c r="K176" s="267" t="str">
        <f>Рсч!$AF$47</f>
        <v>-</v>
      </c>
      <c r="L176" s="267" t="str">
        <f>Рсч!$AK$47</f>
        <v>-</v>
      </c>
      <c r="M176" s="267" t="str">
        <f>Рсч!$AP$47</f>
        <v>-</v>
      </c>
      <c r="N176" s="267" t="str">
        <f>Рсч!$AU$47</f>
        <v>-</v>
      </c>
      <c r="O176" s="268" t="str">
        <f>Рсч!$AZ$47</f>
        <v>-</v>
      </c>
      <c r="P176" s="273"/>
      <c r="Q176" s="232" t="str">
        <f>Рсч!$BE$47</f>
        <v>-</v>
      </c>
      <c r="R176" s="276"/>
      <c r="S176" s="358"/>
      <c r="T176" s="292" t="s">
        <v>151</v>
      </c>
      <c r="U176" s="131"/>
      <c r="V176" s="131"/>
      <c r="W176" s="129"/>
      <c r="X176" s="129"/>
      <c r="AE176" s="132"/>
    </row>
    <row r="177" spans="2:31" s="130" customFormat="1" ht="15.75" customHeight="1" thickBot="1">
      <c r="B177" s="128"/>
      <c r="C177" s="129"/>
      <c r="E177" s="233" t="s">
        <v>89</v>
      </c>
      <c r="F177" s="230" t="str">
        <f>Рсч!$G$48</f>
        <v>-</v>
      </c>
      <c r="G177" s="228" t="str">
        <f>Рсч!$L$48</f>
        <v>-</v>
      </c>
      <c r="H177" s="228" t="str">
        <f>Рсч!$Q$48</f>
        <v>-</v>
      </c>
      <c r="I177" s="437" t="str">
        <f>Рсч!$V$48</f>
        <v>-</v>
      </c>
      <c r="J177" s="228" t="str">
        <f>Рсч!$AA$48</f>
        <v>-</v>
      </c>
      <c r="K177" s="228" t="str">
        <f>Рсч!$AF$48</f>
        <v>-</v>
      </c>
      <c r="L177" s="228" t="str">
        <f>Рсч!$AK$48</f>
        <v>-</v>
      </c>
      <c r="M177" s="228" t="str">
        <f>Рсч!$AP$48</f>
        <v>-</v>
      </c>
      <c r="N177" s="228" t="str">
        <f>Рсч!$AU$48</f>
        <v>-</v>
      </c>
      <c r="O177" s="229" t="str">
        <f>Рсч!$AZ$48</f>
        <v>-</v>
      </c>
      <c r="P177" s="274"/>
      <c r="Q177" s="278" t="str">
        <f>Рсч!$BE$48</f>
        <v>-</v>
      </c>
      <c r="R177" s="277"/>
      <c r="S177" s="358"/>
      <c r="T177" s="292" t="s">
        <v>151</v>
      </c>
      <c r="U177" s="131"/>
      <c r="V177" s="131"/>
      <c r="W177" s="129"/>
      <c r="X177" s="129"/>
      <c r="AE177" s="132"/>
    </row>
    <row r="178" spans="2:31" s="131" customFormat="1" ht="15.75" customHeight="1" outlineLevel="1" thickTop="1" thickBot="1">
      <c r="B178" s="280"/>
      <c r="C178" s="281"/>
      <c r="E178" s="279"/>
      <c r="F178" s="154"/>
      <c r="G178" s="154"/>
      <c r="H178" s="154"/>
      <c r="I178" s="154"/>
      <c r="J178" s="154"/>
      <c r="K178" s="154"/>
      <c r="L178" s="154"/>
      <c r="M178" s="154"/>
      <c r="N178" s="154"/>
      <c r="O178" s="154"/>
      <c r="P178" s="153"/>
      <c r="Q178" s="153"/>
      <c r="R178" s="154"/>
      <c r="T178" s="568" t="s">
        <v>771</v>
      </c>
      <c r="W178" s="281"/>
      <c r="X178" s="281"/>
      <c r="AE178" s="132"/>
    </row>
    <row r="179" spans="2:31" s="130" customFormat="1" ht="30" customHeight="1" outlineLevel="1" thickTop="1">
      <c r="B179" s="128"/>
      <c r="C179" s="129"/>
      <c r="E179" s="282" t="s">
        <v>370</v>
      </c>
      <c r="F179" s="283" t="s">
        <v>128</v>
      </c>
      <c r="G179" s="284" t="s">
        <v>74</v>
      </c>
      <c r="H179" s="284" t="s">
        <v>75</v>
      </c>
      <c r="I179" s="284" t="s">
        <v>14</v>
      </c>
      <c r="J179" s="284" t="s">
        <v>80</v>
      </c>
      <c r="K179" s="284" t="s">
        <v>129</v>
      </c>
      <c r="L179" s="284" t="s">
        <v>15</v>
      </c>
      <c r="M179" s="284" t="s">
        <v>13</v>
      </c>
      <c r="N179" s="284" t="s">
        <v>78</v>
      </c>
      <c r="O179" s="285" t="s">
        <v>130</v>
      </c>
      <c r="P179" s="286" t="s">
        <v>132</v>
      </c>
      <c r="Q179" s="287" t="s">
        <v>81</v>
      </c>
      <c r="R179" s="288" t="s">
        <v>131</v>
      </c>
      <c r="S179" s="355"/>
      <c r="T179" s="292" t="s">
        <v>152</v>
      </c>
      <c r="U179" s="131"/>
      <c r="V179" s="131"/>
      <c r="W179" s="129"/>
      <c r="X179" s="129"/>
      <c r="AE179" s="132"/>
    </row>
    <row r="180" spans="2:31" s="130" customFormat="1" ht="15.75" customHeight="1" outlineLevel="1">
      <c r="B180" s="128"/>
      <c r="C180" s="129"/>
      <c r="E180" s="231" t="s">
        <v>83</v>
      </c>
      <c r="F180" s="264">
        <f>COUNTIFS(F120:F169,5,U120:U169,1)</f>
        <v>0</v>
      </c>
      <c r="G180" s="181">
        <f>COUNTIFS(G120:G169,5,U120:U169,1)</f>
        <v>0</v>
      </c>
      <c r="H180" s="181">
        <f>COUNTIFS(H120:H169,5,U120:U169,1)</f>
        <v>0</v>
      </c>
      <c r="I180" s="181">
        <f>COUNTIFS(I120:I169,5,U120:U169,1)</f>
        <v>0</v>
      </c>
      <c r="J180" s="181">
        <f>COUNTIFS(J120:J169,5,U120:U169,1)</f>
        <v>0</v>
      </c>
      <c r="K180" s="181">
        <f>COUNTIFS(K120:K169,5,U120:U169,1)</f>
        <v>0</v>
      </c>
      <c r="L180" s="181">
        <f>COUNTIFS(L120:L169,5,U120:U169,1)</f>
        <v>0</v>
      </c>
      <c r="M180" s="181">
        <f>COUNTIFS(M120:M169,5,U120:U169,1)</f>
        <v>0</v>
      </c>
      <c r="N180" s="181">
        <f>COUNTIFS(N120:N169,5,U120:U169,1)</f>
        <v>0</v>
      </c>
      <c r="O180" s="265">
        <f>COUNTIFS(O120:O169,5,U120:U169,1)</f>
        <v>0</v>
      </c>
      <c r="P180" s="272">
        <f>COUNTIFS(P120:P169,5,U120:U169,1)</f>
        <v>0</v>
      </c>
      <c r="Q180" s="231">
        <f>COUNTIFS(Q120:Q169,5,U120:U169,1)</f>
        <v>0</v>
      </c>
      <c r="R180" s="275">
        <f>COUNTIFS(R120:R169,5,U120:U169,1)</f>
        <v>0</v>
      </c>
      <c r="S180" s="356"/>
      <c r="T180" s="292" t="s">
        <v>152</v>
      </c>
      <c r="U180" s="131"/>
      <c r="V180" s="131"/>
      <c r="W180" s="129"/>
      <c r="X180" s="129"/>
      <c r="AE180" s="132"/>
    </row>
    <row r="181" spans="2:31" s="130" customFormat="1" ht="15.75" customHeight="1" outlineLevel="1">
      <c r="B181" s="128"/>
      <c r="C181" s="129"/>
      <c r="E181" s="231" t="s">
        <v>85</v>
      </c>
      <c r="F181" s="264">
        <f>COUNTIFS(F120:F169,4,U120:U169,1)</f>
        <v>0</v>
      </c>
      <c r="G181" s="181">
        <f>COUNTIFS(G120:G169,4,U120:U169,1)</f>
        <v>0</v>
      </c>
      <c r="H181" s="181">
        <f>COUNTIFS(H120:H169,4,U120:U169,1)</f>
        <v>0</v>
      </c>
      <c r="I181" s="181">
        <f>COUNTIFS(I120:I169,4,U120:U169,1)</f>
        <v>0</v>
      </c>
      <c r="J181" s="181">
        <f>COUNTIFS(J120:J169,4,U120:U169,1)</f>
        <v>0</v>
      </c>
      <c r="K181" s="181">
        <f>COUNTIFS(K120:K169,4,U120:U169,1)</f>
        <v>0</v>
      </c>
      <c r="L181" s="181">
        <f>COUNTIFS(L120:L169,4,U120:U169,1)</f>
        <v>0</v>
      </c>
      <c r="M181" s="181">
        <f>COUNTIFS(M120:M169,4,U120:U169,1)</f>
        <v>0</v>
      </c>
      <c r="N181" s="181">
        <f>COUNTIFS(N120:N169,4,U120:U169,1)</f>
        <v>0</v>
      </c>
      <c r="O181" s="265">
        <f>COUNTIFS(O120:O169,4,U120:U169,1)</f>
        <v>0</v>
      </c>
      <c r="P181" s="272">
        <f>COUNTIFS(P120:P169,4,U120:U169,1)</f>
        <v>0</v>
      </c>
      <c r="Q181" s="231">
        <f>COUNTIFS(Q120:Q169,4,U120:U169,1)</f>
        <v>0</v>
      </c>
      <c r="R181" s="275">
        <f>COUNTIFS(R120:R169,4,U120:U169,1)</f>
        <v>0</v>
      </c>
      <c r="S181" s="132"/>
      <c r="T181" s="292" t="s">
        <v>152</v>
      </c>
      <c r="U181" s="131"/>
      <c r="V181" s="131"/>
      <c r="W181" s="129"/>
      <c r="X181" s="129"/>
      <c r="AE181" s="132"/>
    </row>
    <row r="182" spans="2:31" s="130" customFormat="1" ht="15.75" customHeight="1" outlineLevel="1">
      <c r="B182" s="128"/>
      <c r="C182" s="129"/>
      <c r="E182" s="231" t="s">
        <v>86</v>
      </c>
      <c r="F182" s="264">
        <f>COUNTIFS(F120:F169,3,U120:U169,1)</f>
        <v>0</v>
      </c>
      <c r="G182" s="181">
        <f>COUNTIFS(G120:G169,3,U120:U169,1)</f>
        <v>0</v>
      </c>
      <c r="H182" s="181">
        <f>COUNTIFS(H120:H169,3,U120:U169,1)</f>
        <v>0</v>
      </c>
      <c r="I182" s="181">
        <f>COUNTIFS(I120:I169,3,U120:U169,1)</f>
        <v>0</v>
      </c>
      <c r="J182" s="181">
        <f>COUNTIFS(J120:J169,3,U120:U169,1)</f>
        <v>0</v>
      </c>
      <c r="K182" s="181">
        <f>COUNTIFS(K120:K169,3,U120:U169,1)</f>
        <v>0</v>
      </c>
      <c r="L182" s="181">
        <f>COUNTIFS(L120:L169,3,U120:U169,1)</f>
        <v>0</v>
      </c>
      <c r="M182" s="181">
        <f>COUNTIFS(M120:M169,3,U120:U169,1)</f>
        <v>0</v>
      </c>
      <c r="N182" s="181">
        <f>COUNTIFS(N120:N169,3,U120:U169,1)</f>
        <v>0</v>
      </c>
      <c r="O182" s="265">
        <f>COUNTIFS(O120:O169,3,U120:U169,1)</f>
        <v>0</v>
      </c>
      <c r="P182" s="272">
        <f>COUNTIFS(P120:P169,3,U120:U169,1)</f>
        <v>0</v>
      </c>
      <c r="Q182" s="231">
        <f>COUNTIFS(Q120:Q169,3,U120:U169,1)</f>
        <v>0</v>
      </c>
      <c r="R182" s="275">
        <f>COUNTIFS(R120:R169,3,U120:U169,1)</f>
        <v>0</v>
      </c>
      <c r="S182" s="132"/>
      <c r="T182" s="292" t="s">
        <v>152</v>
      </c>
      <c r="U182" s="131"/>
      <c r="V182" s="131"/>
      <c r="W182" s="129"/>
      <c r="X182" s="129"/>
      <c r="AE182" s="132"/>
    </row>
    <row r="183" spans="2:31" s="130" customFormat="1" ht="15.75" customHeight="1" outlineLevel="1" thickBot="1">
      <c r="B183" s="128"/>
      <c r="C183" s="129"/>
      <c r="E183" s="231" t="s">
        <v>87</v>
      </c>
      <c r="F183" s="264">
        <f>COUNTIFS(F120:F169,2,U120:U169,1)</f>
        <v>0</v>
      </c>
      <c r="G183" s="181">
        <f>COUNTIFS(G120:G169,2,U120:U169,1)</f>
        <v>0</v>
      </c>
      <c r="H183" s="181">
        <f>COUNTIFS(H120:H169,2,U120:U169,1)</f>
        <v>0</v>
      </c>
      <c r="I183" s="181">
        <f>COUNTIFS(I120:I169,2,U120:U169,1)</f>
        <v>0</v>
      </c>
      <c r="J183" s="181">
        <f>COUNTIFS(J120:J169,2,U120:U169,1)</f>
        <v>0</v>
      </c>
      <c r="K183" s="181">
        <f>COUNTIFS(K120:K169,2,U120:U169,1)</f>
        <v>0</v>
      </c>
      <c r="L183" s="181">
        <f>COUNTIFS(L120:L169,2,U120:U169,1)</f>
        <v>0</v>
      </c>
      <c r="M183" s="181">
        <f>COUNTIFS(M120:M169,2,U120:U169,1)</f>
        <v>0</v>
      </c>
      <c r="N183" s="181">
        <f>COUNTIFS(N120:N169,2,U120:U169,1)</f>
        <v>0</v>
      </c>
      <c r="O183" s="265">
        <f>COUNTIFS(O120:O169,2,U120:U169,1)</f>
        <v>0</v>
      </c>
      <c r="P183" s="272">
        <f>COUNTIFS(P120:P169,2,U120:U169,1)</f>
        <v>0</v>
      </c>
      <c r="Q183" s="231">
        <f>COUNTIFS(Q120:Q169,2,U120:U169,1)</f>
        <v>0</v>
      </c>
      <c r="R183" s="275">
        <f>COUNTIFS(R120:R169,2,U120:U169,1)</f>
        <v>0</v>
      </c>
      <c r="S183" s="357"/>
      <c r="T183" s="292" t="s">
        <v>152</v>
      </c>
      <c r="U183" s="131"/>
      <c r="V183" s="131"/>
      <c r="W183" s="129"/>
      <c r="X183" s="129"/>
      <c r="AE183" s="132"/>
    </row>
    <row r="184" spans="2:31" s="130" customFormat="1" ht="15.75" customHeight="1">
      <c r="B184" s="128"/>
      <c r="C184" s="129"/>
      <c r="E184" s="232" t="s">
        <v>88</v>
      </c>
      <c r="F184" s="266" t="str">
        <f>'Рсч-оф'!$G$47</f>
        <v>-</v>
      </c>
      <c r="G184" s="267" t="str">
        <f>'Рсч-оф'!$L$47</f>
        <v>-</v>
      </c>
      <c r="H184" s="267" t="str">
        <f>'Рсч-оф'!$Q$47</f>
        <v>-</v>
      </c>
      <c r="I184" s="267" t="str">
        <f>'Рсч-оф'!$V$47</f>
        <v>-</v>
      </c>
      <c r="J184" s="267" t="str">
        <f>'Рсч-оф'!$AA$47</f>
        <v>-</v>
      </c>
      <c r="K184" s="267" t="str">
        <f>'Рсч-оф'!$AF$47</f>
        <v>-</v>
      </c>
      <c r="L184" s="267" t="str">
        <f>'Рсч-оф'!$AK$47</f>
        <v>-</v>
      </c>
      <c r="M184" s="267" t="str">
        <f>'Рсч-оф'!$AP$47</f>
        <v>-</v>
      </c>
      <c r="N184" s="267" t="str">
        <f>'Рсч-оф'!$AU$47</f>
        <v>-</v>
      </c>
      <c r="O184" s="268" t="str">
        <f>'Рсч-оф'!$AZ$47</f>
        <v>-</v>
      </c>
      <c r="P184" s="273"/>
      <c r="Q184" s="232" t="str">
        <f>'Рсч-оф'!$BE$47</f>
        <v>-</v>
      </c>
      <c r="R184" s="276"/>
      <c r="S184" s="358"/>
      <c r="T184" s="292" t="s">
        <v>152</v>
      </c>
      <c r="U184" s="131"/>
      <c r="V184" s="131"/>
      <c r="W184" s="129"/>
      <c r="X184" s="129"/>
      <c r="AE184" s="132"/>
    </row>
    <row r="185" spans="2:31" s="130" customFormat="1" ht="15.75" customHeight="1" thickBot="1">
      <c r="B185" s="128"/>
      <c r="C185" s="129"/>
      <c r="E185" s="233" t="s">
        <v>89</v>
      </c>
      <c r="F185" s="230" t="str">
        <f>'Рсч-оф'!$G$48</f>
        <v>-</v>
      </c>
      <c r="G185" s="228" t="str">
        <f>'Рсч-оф'!$L$48</f>
        <v>-</v>
      </c>
      <c r="H185" s="228" t="str">
        <f>'Рсч-оф'!$Q$48</f>
        <v>-</v>
      </c>
      <c r="I185" s="437" t="str">
        <f>'Рсч-оф'!$V$48</f>
        <v>-</v>
      </c>
      <c r="J185" s="228" t="str">
        <f>'Рсч-оф'!$AA$48</f>
        <v>-</v>
      </c>
      <c r="K185" s="228" t="str">
        <f>'Рсч-оф'!$AF$48</f>
        <v>-</v>
      </c>
      <c r="L185" s="228" t="str">
        <f>'Рсч-оф'!$AK$48</f>
        <v>-</v>
      </c>
      <c r="M185" s="228" t="str">
        <f>'Рсч-оф'!$AP$48</f>
        <v>-</v>
      </c>
      <c r="N185" s="228" t="str">
        <f>'Рсч-оф'!$AU$48</f>
        <v>-</v>
      </c>
      <c r="O185" s="229" t="str">
        <f>'Рсч-оф'!$AZ$48</f>
        <v>-</v>
      </c>
      <c r="P185" s="274"/>
      <c r="Q185" s="278" t="str">
        <f>'Рсч-оф'!$BE$48</f>
        <v>-</v>
      </c>
      <c r="R185" s="277"/>
      <c r="S185" s="358"/>
      <c r="T185" s="292" t="s">
        <v>152</v>
      </c>
      <c r="U185" s="131"/>
      <c r="V185" s="131"/>
      <c r="W185" s="129"/>
      <c r="X185" s="129"/>
      <c r="AE185" s="132"/>
    </row>
    <row r="186" spans="2:31" s="131" customFormat="1" ht="15.75" customHeight="1" outlineLevel="1" thickTop="1" thickBot="1">
      <c r="B186" s="280"/>
      <c r="C186" s="281"/>
      <c r="E186" s="279"/>
      <c r="F186" s="154"/>
      <c r="G186" s="154"/>
      <c r="H186" s="154"/>
      <c r="I186" s="154"/>
      <c r="J186" s="154"/>
      <c r="K186" s="154"/>
      <c r="L186" s="154"/>
      <c r="M186" s="154"/>
      <c r="N186" s="154"/>
      <c r="O186" s="154"/>
      <c r="P186" s="153"/>
      <c r="Q186" s="153"/>
      <c r="R186" s="154"/>
      <c r="T186" s="568" t="s">
        <v>771</v>
      </c>
      <c r="W186" s="281"/>
      <c r="X186" s="281"/>
      <c r="AE186" s="132"/>
    </row>
    <row r="187" spans="2:31" s="130" customFormat="1" ht="30" customHeight="1" outlineLevel="1" thickTop="1">
      <c r="B187" s="128"/>
      <c r="C187" s="129"/>
      <c r="E187" s="282" t="s">
        <v>371</v>
      </c>
      <c r="F187" s="283" t="s">
        <v>128</v>
      </c>
      <c r="G187" s="284" t="s">
        <v>74</v>
      </c>
      <c r="H187" s="284" t="s">
        <v>75</v>
      </c>
      <c r="I187" s="284" t="s">
        <v>14</v>
      </c>
      <c r="J187" s="284" t="s">
        <v>80</v>
      </c>
      <c r="K187" s="284" t="s">
        <v>129</v>
      </c>
      <c r="L187" s="284" t="s">
        <v>15</v>
      </c>
      <c r="M187" s="284" t="s">
        <v>13</v>
      </c>
      <c r="N187" s="284" t="s">
        <v>78</v>
      </c>
      <c r="O187" s="285" t="s">
        <v>130</v>
      </c>
      <c r="P187" s="286" t="s">
        <v>132</v>
      </c>
      <c r="Q187" s="287" t="s">
        <v>81</v>
      </c>
      <c r="R187" s="288" t="s">
        <v>131</v>
      </c>
      <c r="S187" s="355"/>
      <c r="T187" s="292" t="s">
        <v>153</v>
      </c>
      <c r="U187" s="131"/>
      <c r="V187" s="131"/>
      <c r="W187" s="129"/>
      <c r="X187" s="129"/>
      <c r="AE187" s="132"/>
    </row>
    <row r="188" spans="2:31" s="130" customFormat="1" ht="15.75" customHeight="1" outlineLevel="1">
      <c r="B188" s="128"/>
      <c r="C188" s="129"/>
      <c r="E188" s="231" t="s">
        <v>83</v>
      </c>
      <c r="F188" s="264">
        <f>COUNTIFS(F120:F169,5,U120:U169,2)</f>
        <v>0</v>
      </c>
      <c r="G188" s="181">
        <f>COUNTIFS(G120:G169,5,U120:U169,2)</f>
        <v>0</v>
      </c>
      <c r="H188" s="181">
        <f>COUNTIFS(H120:H169,5,U120:U169,2)</f>
        <v>0</v>
      </c>
      <c r="I188" s="181">
        <f>COUNTIFS(I120:I169,5,U120:U169,2)</f>
        <v>0</v>
      </c>
      <c r="J188" s="181">
        <f>COUNTIFS(J120:J169,5,U120:U169,2)</f>
        <v>0</v>
      </c>
      <c r="K188" s="181">
        <f>COUNTIFS(K120:K169,5,U120:U169,2)</f>
        <v>0</v>
      </c>
      <c r="L188" s="181">
        <f>COUNTIFS(L120:L169,5,U120:U169,2)</f>
        <v>0</v>
      </c>
      <c r="M188" s="181">
        <f>COUNTIFS(M120:M169,5,U120:U169,2)</f>
        <v>0</v>
      </c>
      <c r="N188" s="181">
        <f>COUNTIFS(N120:N169,5,U120:U169,2)</f>
        <v>0</v>
      </c>
      <c r="O188" s="265">
        <f>COUNTIFS(O120:O169,5,U120:U169,2)</f>
        <v>0</v>
      </c>
      <c r="P188" s="272">
        <f>COUNTIFS(P120:P169,5,U120:U169,2)</f>
        <v>0</v>
      </c>
      <c r="Q188" s="231">
        <f>COUNTIFS(Q120:Q169,5,U120:U169,2)</f>
        <v>0</v>
      </c>
      <c r="R188" s="275">
        <f>COUNTIFS(R120:R169,5,U120:U169,2)</f>
        <v>0</v>
      </c>
      <c r="S188" s="356"/>
      <c r="T188" s="292" t="s">
        <v>153</v>
      </c>
      <c r="U188" s="131"/>
      <c r="V188" s="131"/>
      <c r="W188" s="129"/>
      <c r="X188" s="129"/>
      <c r="AE188" s="132"/>
    </row>
    <row r="189" spans="2:31" s="130" customFormat="1" ht="15.75" customHeight="1" outlineLevel="1">
      <c r="B189" s="128"/>
      <c r="C189" s="129"/>
      <c r="E189" s="231" t="s">
        <v>85</v>
      </c>
      <c r="F189" s="264">
        <f>COUNTIFS(F120:F169,4,U120:U169,2)</f>
        <v>0</v>
      </c>
      <c r="G189" s="181">
        <f>COUNTIFS(G120:G169,4,U120:U169,2)</f>
        <v>0</v>
      </c>
      <c r="H189" s="181">
        <f>COUNTIFS(H120:H169,4,U120:U169,2)</f>
        <v>0</v>
      </c>
      <c r="I189" s="181">
        <f>COUNTIFS(I120:I169,4,U120:U169,2)</f>
        <v>0</v>
      </c>
      <c r="J189" s="181">
        <f>COUNTIFS(J120:J169,4,U120:U169,2)</f>
        <v>0</v>
      </c>
      <c r="K189" s="181">
        <f>COUNTIFS(K120:K169,4,U120:U169,2)</f>
        <v>0</v>
      </c>
      <c r="L189" s="181">
        <f>COUNTIFS(L120:L169,4,U120:U169,2)</f>
        <v>0</v>
      </c>
      <c r="M189" s="181">
        <f>COUNTIFS(M120:M169,4,U120:U169,2)</f>
        <v>0</v>
      </c>
      <c r="N189" s="181">
        <f>COUNTIFS(N120:N169,4,U120:U169,2)</f>
        <v>0</v>
      </c>
      <c r="O189" s="265">
        <f>COUNTIFS(O120:O169,4,U120:U169,2)</f>
        <v>0</v>
      </c>
      <c r="P189" s="272">
        <f>COUNTIFS(P120:P169,4,U120:U169,2)</f>
        <v>0</v>
      </c>
      <c r="Q189" s="231">
        <f>COUNTIFS(Q120:Q169,4,U120:U169,2)</f>
        <v>0</v>
      </c>
      <c r="R189" s="275">
        <f>COUNTIFS(R120:R169,4,U120:U169,2)</f>
        <v>0</v>
      </c>
      <c r="S189" s="132"/>
      <c r="T189" s="292" t="s">
        <v>153</v>
      </c>
      <c r="U189" s="131"/>
      <c r="V189" s="131"/>
      <c r="W189" s="129"/>
      <c r="X189" s="129"/>
      <c r="AE189" s="132"/>
    </row>
    <row r="190" spans="2:31" s="130" customFormat="1" ht="15.75" customHeight="1" outlineLevel="1">
      <c r="B190" s="128"/>
      <c r="C190" s="129"/>
      <c r="E190" s="231" t="s">
        <v>86</v>
      </c>
      <c r="F190" s="264">
        <f>COUNTIFS(F120:F169,3,U120:U169,2)</f>
        <v>0</v>
      </c>
      <c r="G190" s="181">
        <f>COUNTIFS(G120:G169,3,U120:U169,2)</f>
        <v>0</v>
      </c>
      <c r="H190" s="181">
        <f>COUNTIFS(H120:H169,3,U120:U169,2)</f>
        <v>0</v>
      </c>
      <c r="I190" s="181">
        <f>COUNTIFS(I120:I169,3,U120:U169,2)</f>
        <v>0</v>
      </c>
      <c r="J190" s="181">
        <f>COUNTIFS(J120:J169,3,U120:U169,2)</f>
        <v>0</v>
      </c>
      <c r="K190" s="181">
        <f>COUNTIFS(K120:K169,3,U120:U169,2)</f>
        <v>0</v>
      </c>
      <c r="L190" s="181">
        <f>COUNTIFS(L120:L169,3,U120:U169,2)</f>
        <v>0</v>
      </c>
      <c r="M190" s="181">
        <f>COUNTIFS(M120:M169,3,U120:U169,2)</f>
        <v>0</v>
      </c>
      <c r="N190" s="181">
        <f>COUNTIFS(N120:N169,3,U120:U169,2)</f>
        <v>0</v>
      </c>
      <c r="O190" s="265">
        <f>COUNTIFS(O120:O169,3,U120:U169,2)</f>
        <v>0</v>
      </c>
      <c r="P190" s="272">
        <f>COUNTIFS(P120:P169,3,U120:U169,2)</f>
        <v>0</v>
      </c>
      <c r="Q190" s="231">
        <f>COUNTIFS(Q120:Q169,3,U120:U169,2)</f>
        <v>0</v>
      </c>
      <c r="R190" s="275">
        <f>COUNTIFS(R120:R169,3,U120:U169,2)</f>
        <v>0</v>
      </c>
      <c r="S190" s="132"/>
      <c r="T190" s="292" t="s">
        <v>153</v>
      </c>
      <c r="U190" s="131"/>
      <c r="V190" s="131"/>
      <c r="W190" s="129"/>
      <c r="X190" s="129"/>
      <c r="AE190" s="132"/>
    </row>
    <row r="191" spans="2:31" s="130" customFormat="1" ht="15.75" customHeight="1" outlineLevel="1" thickBot="1">
      <c r="B191" s="128"/>
      <c r="C191" s="129"/>
      <c r="E191" s="231" t="s">
        <v>87</v>
      </c>
      <c r="F191" s="264">
        <f>COUNTIFS(F120:F169,2,U120:U169,2)</f>
        <v>0</v>
      </c>
      <c r="G191" s="181">
        <f>COUNTIFS(G120:G169,2,U120:U169,2)</f>
        <v>0</v>
      </c>
      <c r="H191" s="181">
        <f>COUNTIFS(H120:H169,2,U120:U169,2)</f>
        <v>0</v>
      </c>
      <c r="I191" s="181">
        <f>COUNTIFS(I120:I169,2,U120:U169,2)</f>
        <v>0</v>
      </c>
      <c r="J191" s="181">
        <f>COUNTIFS(J120:J169,2,U120:U169,2)</f>
        <v>0</v>
      </c>
      <c r="K191" s="181">
        <f>COUNTIFS(K120:K169,2,U120:U169,2)</f>
        <v>0</v>
      </c>
      <c r="L191" s="181">
        <f>COUNTIFS(L120:L169,2,U120:U169,2)</f>
        <v>0</v>
      </c>
      <c r="M191" s="181">
        <f>COUNTIFS(M120:M169,2,U120:U169,2)</f>
        <v>0</v>
      </c>
      <c r="N191" s="181">
        <f>COUNTIFS(N120:N169,2,U120:U169,2)</f>
        <v>0</v>
      </c>
      <c r="O191" s="265">
        <f>COUNTIFS(O120:O169,2,U120:U169,2)</f>
        <v>0</v>
      </c>
      <c r="P191" s="272">
        <f>COUNTIFS(P120:P169,2,U120:U169,2)</f>
        <v>0</v>
      </c>
      <c r="Q191" s="231">
        <f>COUNTIFS(Q120:Q169,2,U120:U169,2)</f>
        <v>0</v>
      </c>
      <c r="R191" s="275">
        <f>COUNTIFS(R120:R169,2,U120:U169,2)</f>
        <v>0</v>
      </c>
      <c r="S191" s="357"/>
      <c r="T191" s="292" t="s">
        <v>153</v>
      </c>
      <c r="U191" s="131"/>
      <c r="V191" s="131"/>
      <c r="W191" s="129"/>
      <c r="X191" s="129"/>
      <c r="AE191" s="132"/>
    </row>
    <row r="192" spans="2:31" s="130" customFormat="1" ht="15.75" customHeight="1">
      <c r="B192" s="128"/>
      <c r="C192" s="129"/>
      <c r="E192" s="232" t="s">
        <v>88</v>
      </c>
      <c r="F192" s="266" t="str">
        <f>'Рсч-серж'!$G$35</f>
        <v>-</v>
      </c>
      <c r="G192" s="267" t="str">
        <f>'Рсч-серж'!$L$35</f>
        <v>-</v>
      </c>
      <c r="H192" s="267" t="str">
        <f>'Рсч-серж'!$Q$35</f>
        <v>-</v>
      </c>
      <c r="I192" s="267" t="str">
        <f>'Рсч-серж'!$V$35</f>
        <v>-</v>
      </c>
      <c r="J192" s="267" t="str">
        <f>'Рсч-серж'!$AA$35</f>
        <v>-</v>
      </c>
      <c r="K192" s="267" t="str">
        <f>'Рсч-серж'!$AF$35</f>
        <v>-</v>
      </c>
      <c r="L192" s="267" t="str">
        <f>'Рсч-серж'!$AK$35</f>
        <v>-</v>
      </c>
      <c r="M192" s="267" t="str">
        <f>'Рсч-серж'!$AP$35</f>
        <v>-</v>
      </c>
      <c r="N192" s="267" t="str">
        <f>'Рсч-серж'!$AU$35</f>
        <v>-</v>
      </c>
      <c r="O192" s="268" t="str">
        <f>'Рсч-серж'!$AZ$35</f>
        <v>-</v>
      </c>
      <c r="P192" s="273"/>
      <c r="Q192" s="232" t="str">
        <f>'Рсч-серж'!$BE$35</f>
        <v>-</v>
      </c>
      <c r="R192" s="276"/>
      <c r="S192" s="358"/>
      <c r="T192" s="292" t="s">
        <v>153</v>
      </c>
      <c r="U192" s="131"/>
      <c r="V192" s="131"/>
      <c r="W192" s="129"/>
      <c r="X192" s="129"/>
      <c r="AE192" s="132"/>
    </row>
    <row r="193" spans="2:35" s="130" customFormat="1" ht="15.75" customHeight="1" thickBot="1">
      <c r="B193" s="128"/>
      <c r="C193" s="129"/>
      <c r="E193" s="233" t="s">
        <v>89</v>
      </c>
      <c r="F193" s="230" t="str">
        <f>'Рсч-серж'!$G$36</f>
        <v>-</v>
      </c>
      <c r="G193" s="228" t="str">
        <f>'Рсч-серж'!$L$36</f>
        <v>-</v>
      </c>
      <c r="H193" s="228" t="str">
        <f>'Рсч-серж'!$Q$36</f>
        <v>-</v>
      </c>
      <c r="I193" s="437" t="str">
        <f>'Рсч-серж'!$V$36</f>
        <v>-</v>
      </c>
      <c r="J193" s="228" t="str">
        <f>'Рсч-серж'!$AA$36</f>
        <v>-</v>
      </c>
      <c r="K193" s="228" t="str">
        <f>'Рсч-серж'!$AF$36</f>
        <v>-</v>
      </c>
      <c r="L193" s="228" t="str">
        <f>'Рсч-серж'!$AK$36</f>
        <v>-</v>
      </c>
      <c r="M193" s="228" t="str">
        <f>'Рсч-серж'!$AP$36</f>
        <v>-</v>
      </c>
      <c r="N193" s="228" t="str">
        <f>'Рсч-серж'!$AU$36</f>
        <v>-</v>
      </c>
      <c r="O193" s="229" t="str">
        <f>'Рсч-серж'!$AZ$36</f>
        <v>-</v>
      </c>
      <c r="P193" s="274"/>
      <c r="Q193" s="278" t="str">
        <f>'Рсч-серж'!$BE$36</f>
        <v>-</v>
      </c>
      <c r="R193" s="277"/>
      <c r="S193" s="358"/>
      <c r="T193" s="292" t="s">
        <v>153</v>
      </c>
      <c r="U193" s="131"/>
      <c r="V193" s="131"/>
      <c r="W193" s="129"/>
      <c r="X193" s="129"/>
      <c r="AE193" s="132"/>
    </row>
    <row r="194" spans="2:35" s="131" customFormat="1" ht="15.75" customHeight="1" outlineLevel="1" thickTop="1" thickBot="1">
      <c r="B194" s="280"/>
      <c r="C194" s="281"/>
      <c r="E194" s="279"/>
      <c r="F194" s="154"/>
      <c r="G194" s="154"/>
      <c r="H194" s="154"/>
      <c r="I194" s="154"/>
      <c r="J194" s="154"/>
      <c r="K194" s="154"/>
      <c r="L194" s="154"/>
      <c r="M194" s="154"/>
      <c r="N194" s="154"/>
      <c r="O194" s="154"/>
      <c r="P194" s="153"/>
      <c r="Q194" s="153"/>
      <c r="R194" s="154"/>
      <c r="T194" s="568" t="s">
        <v>771</v>
      </c>
      <c r="W194" s="281"/>
      <c r="X194" s="281"/>
      <c r="AE194" s="132"/>
    </row>
    <row r="195" spans="2:35" s="130" customFormat="1" ht="30" customHeight="1" outlineLevel="1" thickTop="1">
      <c r="B195" s="128"/>
      <c r="C195" s="129"/>
      <c r="E195" s="282" t="s">
        <v>372</v>
      </c>
      <c r="F195" s="283" t="s">
        <v>128</v>
      </c>
      <c r="G195" s="284" t="s">
        <v>74</v>
      </c>
      <c r="H195" s="284" t="s">
        <v>75</v>
      </c>
      <c r="I195" s="284" t="s">
        <v>14</v>
      </c>
      <c r="J195" s="284" t="s">
        <v>80</v>
      </c>
      <c r="K195" s="284" t="s">
        <v>129</v>
      </c>
      <c r="L195" s="284" t="s">
        <v>15</v>
      </c>
      <c r="M195" s="284" t="s">
        <v>13</v>
      </c>
      <c r="N195" s="284" t="s">
        <v>78</v>
      </c>
      <c r="O195" s="285" t="s">
        <v>130</v>
      </c>
      <c r="P195" s="286" t="s">
        <v>132</v>
      </c>
      <c r="Q195" s="287" t="s">
        <v>81</v>
      </c>
      <c r="R195" s="288" t="s">
        <v>131</v>
      </c>
      <c r="S195" s="355"/>
      <c r="T195" s="292" t="s">
        <v>154</v>
      </c>
      <c r="U195" s="131"/>
      <c r="V195" s="131"/>
      <c r="W195" s="129"/>
      <c r="X195" s="129"/>
      <c r="AE195" s="132"/>
    </row>
    <row r="196" spans="2:35" s="130" customFormat="1" ht="15.75" customHeight="1" outlineLevel="1">
      <c r="B196" s="128"/>
      <c r="C196" s="129"/>
      <c r="E196" s="231" t="s">
        <v>83</v>
      </c>
      <c r="F196" s="264">
        <f>COUNTIFS(F120:F169,5,U120:U169,3)</f>
        <v>0</v>
      </c>
      <c r="G196" s="181">
        <f>COUNTIFS(G120:G169,5,U120:U169,3)</f>
        <v>0</v>
      </c>
      <c r="H196" s="181">
        <f>COUNTIFS(H120:H169,5,U120:U169,3)</f>
        <v>0</v>
      </c>
      <c r="I196" s="181">
        <f>COUNTIFS(I120:I169,5,U120:U169,3)</f>
        <v>0</v>
      </c>
      <c r="J196" s="181">
        <f>COUNTIFS(J120:J169,5,U120:U169,3)</f>
        <v>0</v>
      </c>
      <c r="K196" s="181">
        <f>COUNTIFS(K120:K169,5,U120:U169,3)</f>
        <v>0</v>
      </c>
      <c r="L196" s="181">
        <f>COUNTIFS(L120:L169,5,U120:U169,3)</f>
        <v>0</v>
      </c>
      <c r="M196" s="181">
        <f>COUNTIFS(M120:M169,5,U120:U169,3)</f>
        <v>0</v>
      </c>
      <c r="N196" s="181">
        <f>COUNTIFS(N120:N169,5,U120:U169,3)</f>
        <v>0</v>
      </c>
      <c r="O196" s="265">
        <f>COUNTIFS(O120:O169,5,U120:U169,3)</f>
        <v>0</v>
      </c>
      <c r="P196" s="272">
        <f>COUNTIFS(P120:P169,5,U120:U169,3)</f>
        <v>0</v>
      </c>
      <c r="Q196" s="231">
        <f>COUNTIFS(Q120:Q169,5,U120:U169,3)</f>
        <v>0</v>
      </c>
      <c r="R196" s="275">
        <f>COUNTIFS(R120:R169,5,U120:U169,3)</f>
        <v>0</v>
      </c>
      <c r="S196" s="356"/>
      <c r="T196" s="292" t="s">
        <v>154</v>
      </c>
      <c r="U196" s="131"/>
      <c r="V196" s="131"/>
      <c r="W196" s="129"/>
      <c r="X196" s="129"/>
      <c r="AE196" s="132"/>
    </row>
    <row r="197" spans="2:35" s="130" customFormat="1" ht="15.75" customHeight="1" outlineLevel="1">
      <c r="B197" s="128"/>
      <c r="C197" s="129"/>
      <c r="E197" s="231" t="s">
        <v>85</v>
      </c>
      <c r="F197" s="264">
        <f>COUNTIFS(F120:F169,4,U120:U169,3)</f>
        <v>0</v>
      </c>
      <c r="G197" s="181">
        <f>COUNTIFS(G120:G169,4,U120:U169,3)</f>
        <v>0</v>
      </c>
      <c r="H197" s="181">
        <f>COUNTIFS(H120:H169,4,U120:U169,3)</f>
        <v>0</v>
      </c>
      <c r="I197" s="181">
        <f>COUNTIFS(I120:I169,4,U120:U169,3)</f>
        <v>0</v>
      </c>
      <c r="J197" s="181">
        <f>COUNTIFS(J120:J169,4,U120:U169,3)</f>
        <v>0</v>
      </c>
      <c r="K197" s="181">
        <f>COUNTIFS(K120:K169,4,U120:U169,3)</f>
        <v>0</v>
      </c>
      <c r="L197" s="181">
        <f>COUNTIFS(L120:L169,4,U120:U169,3)</f>
        <v>0</v>
      </c>
      <c r="M197" s="181">
        <f>COUNTIFS(M120:M169,4,U120:U169,3)</f>
        <v>0</v>
      </c>
      <c r="N197" s="181">
        <f>COUNTIFS(N120:N169,4,U120:U169,3)</f>
        <v>0</v>
      </c>
      <c r="O197" s="265">
        <f>COUNTIFS(O120:O169,4,U120:U169,3)</f>
        <v>0</v>
      </c>
      <c r="P197" s="272">
        <f>COUNTIFS(P120:P169,4,U120:U169,3)</f>
        <v>0</v>
      </c>
      <c r="Q197" s="231">
        <f>COUNTIFS(Q120:Q169,4,U120:U169,3)</f>
        <v>0</v>
      </c>
      <c r="R197" s="275">
        <f>COUNTIFS(R120:R169,4,U120:U169,3)</f>
        <v>0</v>
      </c>
      <c r="S197" s="132"/>
      <c r="T197" s="292" t="s">
        <v>154</v>
      </c>
      <c r="U197" s="131"/>
      <c r="V197" s="131"/>
      <c r="W197" s="129"/>
      <c r="X197" s="129"/>
      <c r="AE197" s="132"/>
    </row>
    <row r="198" spans="2:35" s="130" customFormat="1" ht="15.75" customHeight="1" outlineLevel="1">
      <c r="B198" s="128"/>
      <c r="C198" s="129"/>
      <c r="E198" s="231" t="s">
        <v>86</v>
      </c>
      <c r="F198" s="264">
        <f>COUNTIFS(F120:F169,3,U120:U169,3)</f>
        <v>0</v>
      </c>
      <c r="G198" s="181">
        <f>COUNTIFS(G120:G169,3,U120:U169,3)</f>
        <v>0</v>
      </c>
      <c r="H198" s="181">
        <f>COUNTIFS(H120:H169,3,U120:U169,3)</f>
        <v>0</v>
      </c>
      <c r="I198" s="181">
        <f>COUNTIFS(I120:I169,3,U120:U169,3)</f>
        <v>0</v>
      </c>
      <c r="J198" s="181">
        <f>COUNTIFS(J120:J169,3,U120:U169,3)</f>
        <v>0</v>
      </c>
      <c r="K198" s="181">
        <f>COUNTIFS(K120:K169,3,U120:U169,3)</f>
        <v>0</v>
      </c>
      <c r="L198" s="181">
        <f>COUNTIFS(L120:L169,3,U120:U169,3)</f>
        <v>0</v>
      </c>
      <c r="M198" s="181">
        <f>COUNTIFS(M120:M169,3,U120:U169,3)</f>
        <v>0</v>
      </c>
      <c r="N198" s="181">
        <f>COUNTIFS(N120:N169,3,U120:U169,3)</f>
        <v>0</v>
      </c>
      <c r="O198" s="265">
        <f>COUNTIFS(O120:O169,3,U120:U169,3)</f>
        <v>0</v>
      </c>
      <c r="P198" s="272">
        <f>COUNTIFS(P120:P169,3,U120:U169,3)</f>
        <v>0</v>
      </c>
      <c r="Q198" s="231">
        <f>COUNTIFS(Q120:Q169,3,U120:U169,3)</f>
        <v>0</v>
      </c>
      <c r="R198" s="275">
        <f>COUNTIFS(R120:R169,3,U120:U169,3)</f>
        <v>0</v>
      </c>
      <c r="S198" s="132"/>
      <c r="T198" s="292" t="s">
        <v>154</v>
      </c>
      <c r="U198" s="131"/>
      <c r="V198" s="131"/>
      <c r="W198" s="129"/>
      <c r="X198" s="129"/>
      <c r="AE198" s="132"/>
    </row>
    <row r="199" spans="2:35" s="130" customFormat="1" ht="15.75" customHeight="1" outlineLevel="1" thickBot="1">
      <c r="B199" s="128"/>
      <c r="C199" s="129"/>
      <c r="E199" s="231" t="s">
        <v>87</v>
      </c>
      <c r="F199" s="264">
        <f>COUNTIFS(F120:F169,2,U120:U169,3)</f>
        <v>0</v>
      </c>
      <c r="G199" s="181">
        <f>COUNTIFS(G120:G169,2,U120:U169,3)</f>
        <v>0</v>
      </c>
      <c r="H199" s="181">
        <f>COUNTIFS(H120:H169,2,U120:U169,3)</f>
        <v>0</v>
      </c>
      <c r="I199" s="181">
        <f>COUNTIFS(I120:I169,2,U120:U169,3)</f>
        <v>0</v>
      </c>
      <c r="J199" s="181">
        <f>COUNTIFS(J120:J169,2,U120:U169,3)</f>
        <v>0</v>
      </c>
      <c r="K199" s="181">
        <f>COUNTIFS(K120:K169,2,U120:U169,3)</f>
        <v>0</v>
      </c>
      <c r="L199" s="181">
        <f>COUNTIFS(L120:L169,2,U120:U169,3)</f>
        <v>0</v>
      </c>
      <c r="M199" s="181">
        <f>COUNTIFS(M120:M169,2,U120:U169,3)</f>
        <v>0</v>
      </c>
      <c r="N199" s="181">
        <f>COUNTIFS(N120:N169,2,U120:U169,3)</f>
        <v>0</v>
      </c>
      <c r="O199" s="265">
        <f>COUNTIFS(O120:O169,2,U120:U169,3)</f>
        <v>0</v>
      </c>
      <c r="P199" s="272">
        <f>COUNTIFS(P120:P169,2,U120:U169,3)</f>
        <v>0</v>
      </c>
      <c r="Q199" s="231">
        <f>COUNTIFS(Q120:Q169,2,U120:U169,3)</f>
        <v>0</v>
      </c>
      <c r="R199" s="275">
        <f>COUNTIFS(R120:R169,2,U120:U169,3)</f>
        <v>0</v>
      </c>
      <c r="S199" s="357"/>
      <c r="T199" s="292" t="s">
        <v>154</v>
      </c>
      <c r="U199" s="131"/>
      <c r="V199" s="131"/>
      <c r="W199" s="129"/>
      <c r="X199" s="129"/>
      <c r="AE199" s="132"/>
    </row>
    <row r="200" spans="2:35" s="130" customFormat="1" ht="15.75" customHeight="1">
      <c r="B200" s="128"/>
      <c r="C200" s="129"/>
      <c r="E200" s="232" t="s">
        <v>88</v>
      </c>
      <c r="F200" s="266" t="str">
        <f>'Рсч-солд'!$G$35</f>
        <v>-</v>
      </c>
      <c r="G200" s="267" t="str">
        <f>'Рсч-солд'!$L$35</f>
        <v>-</v>
      </c>
      <c r="H200" s="267" t="str">
        <f>'Рсч-солд'!$Q$35</f>
        <v>-</v>
      </c>
      <c r="I200" s="267" t="str">
        <f>'Рсч-солд'!$V$35</f>
        <v>-</v>
      </c>
      <c r="J200" s="267" t="str">
        <f>'Рсч-солд'!$AA$35</f>
        <v>-</v>
      </c>
      <c r="K200" s="267" t="str">
        <f>'Рсч-солд'!$AF$35</f>
        <v>-</v>
      </c>
      <c r="L200" s="267" t="str">
        <f>'Рсч-солд'!$AK$35</f>
        <v>-</v>
      </c>
      <c r="M200" s="267" t="str">
        <f>'Рсч-солд'!$AP$35</f>
        <v>-</v>
      </c>
      <c r="N200" s="267" t="str">
        <f>'Рсч-солд'!$AU$35</f>
        <v>-</v>
      </c>
      <c r="O200" s="268" t="str">
        <f>'Рсч-солд'!$AZ$35</f>
        <v>-</v>
      </c>
      <c r="P200" s="273"/>
      <c r="Q200" s="232" t="str">
        <f>'Рсч-солд'!$BE$35</f>
        <v>-</v>
      </c>
      <c r="R200" s="276"/>
      <c r="S200" s="358"/>
      <c r="T200" s="292" t="s">
        <v>154</v>
      </c>
      <c r="U200" s="131"/>
      <c r="V200" s="131"/>
      <c r="W200" s="129"/>
      <c r="X200" s="129"/>
      <c r="AE200" s="132"/>
    </row>
    <row r="201" spans="2:35" s="130" customFormat="1" ht="15.75" customHeight="1" thickBot="1">
      <c r="B201" s="128"/>
      <c r="C201" s="129"/>
      <c r="E201" s="233" t="s">
        <v>89</v>
      </c>
      <c r="F201" s="230" t="str">
        <f>'Рсч-солд'!$G$36</f>
        <v>-</v>
      </c>
      <c r="G201" s="228" t="str">
        <f>'Рсч-солд'!$L$36</f>
        <v>-</v>
      </c>
      <c r="H201" s="228" t="str">
        <f>'Рсч-солд'!$Q$36</f>
        <v>-</v>
      </c>
      <c r="I201" s="437" t="str">
        <f>'Рсч-солд'!$V$36</f>
        <v>-</v>
      </c>
      <c r="J201" s="228" t="str">
        <f>'Рсч-солд'!$AA$36</f>
        <v>-</v>
      </c>
      <c r="K201" s="228" t="str">
        <f>'Рсч-солд'!$AF$36</f>
        <v>-</v>
      </c>
      <c r="L201" s="228" t="str">
        <f>'Рсч-солд'!$AK$36</f>
        <v>-</v>
      </c>
      <c r="M201" s="228" t="str">
        <f>'Рсч-солд'!$AP$36</f>
        <v>-</v>
      </c>
      <c r="N201" s="228" t="str">
        <f>'Рсч-солд'!$AU$36</f>
        <v>-</v>
      </c>
      <c r="O201" s="229" t="str">
        <f>'Рсч-солд'!$AZ$36</f>
        <v>-</v>
      </c>
      <c r="P201" s="274"/>
      <c r="Q201" s="278">
        <f>'Рсч-солд'!$BE$36</f>
        <v>0</v>
      </c>
      <c r="R201" s="277"/>
      <c r="S201" s="358"/>
      <c r="T201" s="292" t="s">
        <v>154</v>
      </c>
      <c r="U201" s="131"/>
      <c r="V201" s="131"/>
      <c r="W201" s="129"/>
      <c r="X201" s="129"/>
      <c r="AE201" s="132"/>
    </row>
    <row r="202" spans="2:35" ht="15.75" customHeight="1" thickTop="1" thickBot="1">
      <c r="Q202" s="112"/>
      <c r="T202" s="568" t="s">
        <v>771</v>
      </c>
    </row>
    <row r="203" spans="2:35" s="114" customFormat="1" ht="30" customHeight="1" thickBot="1">
      <c r="B203" s="715" t="s">
        <v>359</v>
      </c>
      <c r="C203" s="707"/>
      <c r="D203" s="707"/>
      <c r="E203" s="707"/>
      <c r="F203" s="707"/>
      <c r="G203" s="707"/>
      <c r="H203" s="707"/>
      <c r="I203" s="707"/>
      <c r="J203" s="707"/>
      <c r="K203" s="707"/>
      <c r="L203" s="707"/>
      <c r="M203" s="707"/>
      <c r="N203" s="707"/>
      <c r="O203" s="707"/>
      <c r="P203" s="707"/>
      <c r="Q203" s="723"/>
      <c r="R203" s="707"/>
      <c r="S203" s="716"/>
      <c r="T203" s="289" t="s">
        <v>150</v>
      </c>
      <c r="W203" s="116"/>
      <c r="X203" s="116"/>
      <c r="AA203" s="711" t="s">
        <v>132</v>
      </c>
      <c r="AB203" s="711"/>
      <c r="AC203" s="711"/>
      <c r="AD203" s="711"/>
      <c r="AF203" s="711" t="s">
        <v>131</v>
      </c>
      <c r="AG203" s="711"/>
      <c r="AH203" s="711"/>
      <c r="AI203" s="711"/>
    </row>
    <row r="204" spans="2:35" ht="30" customHeight="1" outlineLevel="2" thickBot="1">
      <c r="B204" s="421" t="str">
        <f>B$1</f>
        <v>№</v>
      </c>
      <c r="C204" s="422" t="str">
        <f>C$1</f>
        <v>Должность</v>
      </c>
      <c r="D204" s="480" t="str">
        <f>D$1</f>
        <v>воинское звание</v>
      </c>
      <c r="E204" s="481" t="str">
        <f>E$1</f>
        <v>Фамилия, инициалы</v>
      </c>
      <c r="F204" s="482" t="str">
        <f>F$1</f>
        <v>ТСП</v>
      </c>
      <c r="G204" s="483" t="str">
        <f t="shared" ref="G204:R204" si="58">G$1</f>
        <v>СП</v>
      </c>
      <c r="H204" s="483" t="str">
        <f t="shared" si="58"/>
        <v>ТП</v>
      </c>
      <c r="I204" s="483" t="str">
        <f t="shared" si="58"/>
        <v>ФП</v>
      </c>
      <c r="J204" s="483" t="str">
        <f t="shared" si="58"/>
        <v>РХБЗ</v>
      </c>
      <c r="K204" s="483" t="str">
        <f t="shared" si="58"/>
        <v>МП</v>
      </c>
      <c r="L204" s="481" t="str">
        <f t="shared" si="58"/>
        <v>ОГН</v>
      </c>
      <c r="M204" s="481" t="str">
        <f t="shared" si="58"/>
        <v>СТР</v>
      </c>
      <c r="N204" s="481" t="str">
        <f t="shared" si="58"/>
        <v>ОВУ</v>
      </c>
      <c r="O204" s="603" t="str">
        <f t="shared" si="58"/>
        <v>ОГП</v>
      </c>
      <c r="P204" s="605" t="str">
        <f t="shared" si="58"/>
        <v>Все</v>
      </c>
      <c r="Q204" s="605" t="str">
        <f t="shared" si="58"/>
        <v>Общ.</v>
      </c>
      <c r="R204" s="605" t="str">
        <f t="shared" si="58"/>
        <v>Важные</v>
      </c>
      <c r="S204" s="604" t="s">
        <v>749</v>
      </c>
      <c r="T204" s="290" t="s">
        <v>150</v>
      </c>
      <c r="W204" s="125">
        <f>SUM(W205:W249)</f>
        <v>0</v>
      </c>
      <c r="X204" s="124">
        <f>SUM(X205:X249)</f>
        <v>0</v>
      </c>
      <c r="Y204" s="254"/>
      <c r="AA204" s="117">
        <v>5</v>
      </c>
      <c r="AB204" s="118">
        <v>4</v>
      </c>
      <c r="AC204" s="118">
        <v>3</v>
      </c>
      <c r="AD204" s="119">
        <v>2</v>
      </c>
      <c r="AE204" s="123"/>
      <c r="AF204" s="117">
        <v>5</v>
      </c>
      <c r="AG204" s="118">
        <v>4</v>
      </c>
      <c r="AH204" s="118">
        <v>3</v>
      </c>
      <c r="AI204" s="119">
        <v>2</v>
      </c>
    </row>
    <row r="205" spans="2:35" ht="15.75" customHeight="1" outlineLevel="2" thickBot="1">
      <c r="B205" s="611">
        <f>IF(E205="",0,1)</f>
        <v>0</v>
      </c>
      <c r="C205" s="611"/>
      <c r="D205" s="612"/>
      <c r="E205" s="619"/>
      <c r="F205" s="612"/>
      <c r="G205" s="612"/>
      <c r="H205" s="612"/>
      <c r="I205" s="664"/>
      <c r="J205" s="664"/>
      <c r="K205" s="664"/>
      <c r="L205" s="664"/>
      <c r="M205" s="664"/>
      <c r="N205" s="664"/>
      <c r="O205" s="665"/>
      <c r="P205" s="617" t="str">
        <f t="shared" ref="P205:P249" si="59">IF(Z205&gt;0,IF(AND(AA205&gt;=50,AC205=0,AD205=0),5,IF(AND(SUM(AA205:AB205)&gt;=50,AD205=0),4,IF(AD205&lt;30,3,2))),"-")</f>
        <v>-</v>
      </c>
      <c r="Q205" s="616" t="str">
        <f t="shared" ref="Q205:Q249" si="60">IF(MIN(P205,R205)=0,"-",MIN(P205,R205))</f>
        <v>-</v>
      </c>
      <c r="R205" s="617" t="str">
        <f t="shared" ref="R205:R249" si="61">IF(AE205&gt;0,IF(AI205&gt;0,2,IF(AH205&gt;0,3,IF(AG205&gt;0,4,5))),"-")</f>
        <v>-</v>
      </c>
      <c r="S205" s="647"/>
      <c r="T205" s="290" t="str">
        <f ca="1">IFERROR(VLOOKUP(U205,Главная!$AG$20:$AH$22,2,FALSE),"")</f>
        <v/>
      </c>
      <c r="U205" s="226" t="str">
        <f ca="1">IFERROR(OFFSET(Главная!$AJ$4,MATCH($D205,Главная!$AG$5:$AG$17,0),0),"")</f>
        <v/>
      </c>
      <c r="V205" s="226" t="str">
        <f ca="1">IFERROR(OFFSET(Главная!$AI$4,MATCH($D205,Главная!$AG$5:$AG$17,0),0),"")</f>
        <v/>
      </c>
      <c r="W205" s="213">
        <f t="shared" ref="W205:W249" si="62">IF(Z205&gt;0,1,0)</f>
        <v>0</v>
      </c>
      <c r="X205" s="214">
        <f t="shared" ref="X205:X249" si="63">IF(AND(W205=0,E205&lt;&gt;""),1,0)</f>
        <v>0</v>
      </c>
      <c r="Y205" s="227"/>
      <c r="Z205" s="227">
        <f t="shared" ref="Z205:Z249" si="64">IF(COUNTIF($F205:$O205,"&gt;0")=0,-1,COUNTIF($F205:$O205,"&gt;0"))</f>
        <v>-1</v>
      </c>
      <c r="AA205" s="215">
        <f t="shared" ref="AA205:AD249" si="65">COUNTIF($F205:$O205,AA$5)/$Z205*100</f>
        <v>0</v>
      </c>
      <c r="AB205" s="216">
        <f t="shared" si="65"/>
        <v>0</v>
      </c>
      <c r="AC205" s="216">
        <f t="shared" si="65"/>
        <v>0</v>
      </c>
      <c r="AD205" s="217">
        <f t="shared" si="65"/>
        <v>0</v>
      </c>
      <c r="AE205" s="218">
        <f t="shared" ref="AE205:AE249" si="66">IF(COUNTIF($F205:$K205,"&gt;0")=0,-1,COUNTIF($F205:$K205,"&gt;0"))</f>
        <v>-1</v>
      </c>
      <c r="AF205" s="219">
        <f t="shared" ref="AF205:AI249" si="67">COUNTIF($F205:$K205,AF$5)/$AE205*100</f>
        <v>0</v>
      </c>
      <c r="AG205" s="220">
        <f t="shared" si="67"/>
        <v>0</v>
      </c>
      <c r="AH205" s="220">
        <f t="shared" si="67"/>
        <v>0</v>
      </c>
      <c r="AI205" s="221">
        <f t="shared" si="67"/>
        <v>0</v>
      </c>
    </row>
    <row r="206" spans="2:35" ht="15.75" customHeight="1" outlineLevel="2" thickBot="1">
      <c r="B206" s="364">
        <f t="shared" ref="B206:B249" si="68">IF(E206="",B205,B205+1)</f>
        <v>0</v>
      </c>
      <c r="C206" s="364"/>
      <c r="D206" s="595"/>
      <c r="E206" s="353"/>
      <c r="F206" s="595"/>
      <c r="G206" s="595"/>
      <c r="H206" s="595"/>
      <c r="I206" s="365"/>
      <c r="J206" s="365"/>
      <c r="K206" s="365"/>
      <c r="L206" s="365"/>
      <c r="M206" s="365"/>
      <c r="N206" s="365"/>
      <c r="O206" s="622"/>
      <c r="P206" s="618" t="str">
        <f t="shared" si="59"/>
        <v>-</v>
      </c>
      <c r="Q206" s="478" t="str">
        <f t="shared" si="60"/>
        <v>-</v>
      </c>
      <c r="R206" s="618" t="str">
        <f t="shared" si="61"/>
        <v>-</v>
      </c>
      <c r="S206" s="621"/>
      <c r="T206" s="290" t="str">
        <f ca="1">IFERROR(VLOOKUP(U206,Главная!$AG$20:$AH$22,2,FALSE),"")</f>
        <v/>
      </c>
      <c r="U206" s="226" t="str">
        <f ca="1">IFERROR(OFFSET(Главная!$AJ$4,MATCH($D206,Главная!$AG$5:$AG$17,0),0),"")</f>
        <v/>
      </c>
      <c r="V206" s="226" t="str">
        <f ca="1">IFERROR(OFFSET(Главная!$AI$4,MATCH($D206,Главная!$AG$5:$AG$17,0),0),"")</f>
        <v/>
      </c>
      <c r="W206" s="213">
        <f t="shared" si="62"/>
        <v>0</v>
      </c>
      <c r="X206" s="214">
        <f t="shared" si="63"/>
        <v>0</v>
      </c>
      <c r="Y206" s="227"/>
      <c r="Z206" s="227">
        <f t="shared" si="64"/>
        <v>-1</v>
      </c>
      <c r="AA206" s="215">
        <f t="shared" si="65"/>
        <v>0</v>
      </c>
      <c r="AB206" s="216">
        <f t="shared" si="65"/>
        <v>0</v>
      </c>
      <c r="AC206" s="216">
        <f t="shared" si="65"/>
        <v>0</v>
      </c>
      <c r="AD206" s="217">
        <f t="shared" si="65"/>
        <v>0</v>
      </c>
      <c r="AE206" s="218">
        <f t="shared" si="66"/>
        <v>-1</v>
      </c>
      <c r="AF206" s="219">
        <f t="shared" si="67"/>
        <v>0</v>
      </c>
      <c r="AG206" s="220">
        <f t="shared" si="67"/>
        <v>0</v>
      </c>
      <c r="AH206" s="220">
        <f t="shared" si="67"/>
        <v>0</v>
      </c>
      <c r="AI206" s="221">
        <f t="shared" si="67"/>
        <v>0</v>
      </c>
    </row>
    <row r="207" spans="2:35" ht="15.75" customHeight="1" outlineLevel="2" thickBot="1">
      <c r="B207" s="364">
        <f t="shared" si="68"/>
        <v>0</v>
      </c>
      <c r="C207" s="364"/>
      <c r="D207" s="595"/>
      <c r="E207" s="353"/>
      <c r="F207" s="595"/>
      <c r="G207" s="595"/>
      <c r="H207" s="595"/>
      <c r="I207" s="365"/>
      <c r="J207" s="365"/>
      <c r="K207" s="365"/>
      <c r="L207" s="365"/>
      <c r="M207" s="365"/>
      <c r="N207" s="365"/>
      <c r="O207" s="622"/>
      <c r="P207" s="618" t="str">
        <f t="shared" si="59"/>
        <v>-</v>
      </c>
      <c r="Q207" s="478" t="str">
        <f t="shared" si="60"/>
        <v>-</v>
      </c>
      <c r="R207" s="618" t="str">
        <f t="shared" si="61"/>
        <v>-</v>
      </c>
      <c r="S207" s="621"/>
      <c r="T207" s="290" t="str">
        <f ca="1">IFERROR(VLOOKUP(U207,Главная!$AG$20:$AH$22,2,FALSE),"")</f>
        <v/>
      </c>
      <c r="U207" s="226" t="str">
        <f ca="1">IFERROR(OFFSET(Главная!$AJ$4,MATCH($D207,Главная!$AG$5:$AG$17,0),0),"")</f>
        <v/>
      </c>
      <c r="V207" s="226" t="str">
        <f ca="1">IFERROR(OFFSET(Главная!$AI$4,MATCH($D207,Главная!$AG$5:$AG$17,0),0),"")</f>
        <v/>
      </c>
      <c r="W207" s="213">
        <f t="shared" si="62"/>
        <v>0</v>
      </c>
      <c r="X207" s="214">
        <f t="shared" si="63"/>
        <v>0</v>
      </c>
      <c r="Y207" s="227"/>
      <c r="Z207" s="227">
        <f t="shared" si="64"/>
        <v>-1</v>
      </c>
      <c r="AA207" s="215">
        <f t="shared" si="65"/>
        <v>0</v>
      </c>
      <c r="AB207" s="216">
        <f t="shared" si="65"/>
        <v>0</v>
      </c>
      <c r="AC207" s="216">
        <f t="shared" si="65"/>
        <v>0</v>
      </c>
      <c r="AD207" s="217">
        <f t="shared" si="65"/>
        <v>0</v>
      </c>
      <c r="AE207" s="218">
        <f t="shared" si="66"/>
        <v>-1</v>
      </c>
      <c r="AF207" s="219">
        <f t="shared" si="67"/>
        <v>0</v>
      </c>
      <c r="AG207" s="220">
        <f t="shared" si="67"/>
        <v>0</v>
      </c>
      <c r="AH207" s="220">
        <f t="shared" si="67"/>
        <v>0</v>
      </c>
      <c r="AI207" s="221">
        <f t="shared" si="67"/>
        <v>0</v>
      </c>
    </row>
    <row r="208" spans="2:35" ht="15.75" customHeight="1" outlineLevel="2" thickBot="1">
      <c r="B208" s="364">
        <f t="shared" si="68"/>
        <v>0</v>
      </c>
      <c r="C208" s="364"/>
      <c r="D208" s="595"/>
      <c r="E208" s="353"/>
      <c r="F208" s="595"/>
      <c r="G208" s="595"/>
      <c r="H208" s="595"/>
      <c r="I208" s="365"/>
      <c r="J208" s="365"/>
      <c r="K208" s="365"/>
      <c r="L208" s="365"/>
      <c r="M208" s="365"/>
      <c r="N208" s="365"/>
      <c r="O208" s="622"/>
      <c r="P208" s="618" t="str">
        <f t="shared" si="59"/>
        <v>-</v>
      </c>
      <c r="Q208" s="478" t="str">
        <f t="shared" si="60"/>
        <v>-</v>
      </c>
      <c r="R208" s="618" t="str">
        <f t="shared" si="61"/>
        <v>-</v>
      </c>
      <c r="S208" s="621"/>
      <c r="T208" s="290" t="str">
        <f ca="1">IFERROR(VLOOKUP(U208,Главная!$AG$20:$AH$22,2,FALSE),"")</f>
        <v/>
      </c>
      <c r="U208" s="226" t="str">
        <f ca="1">IFERROR(OFFSET(Главная!$AJ$4,MATCH($D208,Главная!$AG$5:$AG$17,0),0),"")</f>
        <v/>
      </c>
      <c r="V208" s="226" t="str">
        <f ca="1">IFERROR(OFFSET(Главная!$AI$4,MATCH($D208,Главная!$AG$5:$AG$17,0),0),"")</f>
        <v/>
      </c>
      <c r="W208" s="213">
        <f t="shared" si="62"/>
        <v>0</v>
      </c>
      <c r="X208" s="214">
        <f t="shared" si="63"/>
        <v>0</v>
      </c>
      <c r="Y208" s="227"/>
      <c r="Z208" s="227">
        <f t="shared" si="64"/>
        <v>-1</v>
      </c>
      <c r="AA208" s="215">
        <f t="shared" si="65"/>
        <v>0</v>
      </c>
      <c r="AB208" s="216">
        <f t="shared" si="65"/>
        <v>0</v>
      </c>
      <c r="AC208" s="216">
        <f t="shared" si="65"/>
        <v>0</v>
      </c>
      <c r="AD208" s="217">
        <f t="shared" si="65"/>
        <v>0</v>
      </c>
      <c r="AE208" s="218">
        <f t="shared" si="66"/>
        <v>-1</v>
      </c>
      <c r="AF208" s="219">
        <f t="shared" si="67"/>
        <v>0</v>
      </c>
      <c r="AG208" s="220">
        <f t="shared" si="67"/>
        <v>0</v>
      </c>
      <c r="AH208" s="220">
        <f t="shared" si="67"/>
        <v>0</v>
      </c>
      <c r="AI208" s="221">
        <f t="shared" si="67"/>
        <v>0</v>
      </c>
    </row>
    <row r="209" spans="2:35" ht="15.75" customHeight="1" outlineLevel="2" thickBot="1">
      <c r="B209" s="364">
        <f t="shared" si="68"/>
        <v>0</v>
      </c>
      <c r="C209" s="364"/>
      <c r="D209" s="595"/>
      <c r="E209" s="353"/>
      <c r="F209" s="595"/>
      <c r="G209" s="595"/>
      <c r="H209" s="595"/>
      <c r="I209" s="365"/>
      <c r="J209" s="365"/>
      <c r="K209" s="365"/>
      <c r="L209" s="365"/>
      <c r="M209" s="365"/>
      <c r="N209" s="365"/>
      <c r="O209" s="622"/>
      <c r="P209" s="618" t="str">
        <f t="shared" si="59"/>
        <v>-</v>
      </c>
      <c r="Q209" s="478" t="str">
        <f t="shared" si="60"/>
        <v>-</v>
      </c>
      <c r="R209" s="618" t="str">
        <f t="shared" si="61"/>
        <v>-</v>
      </c>
      <c r="S209" s="621"/>
      <c r="T209" s="290" t="str">
        <f ca="1">IFERROR(VLOOKUP(U209,Главная!$AG$20:$AH$22,2,FALSE),"")</f>
        <v/>
      </c>
      <c r="U209" s="226" t="str">
        <f ca="1">IFERROR(OFFSET(Главная!$AJ$4,MATCH($D209,Главная!$AG$5:$AG$17,0),0),"")</f>
        <v/>
      </c>
      <c r="V209" s="226" t="str">
        <f ca="1">IFERROR(OFFSET(Главная!$AI$4,MATCH($D209,Главная!$AG$5:$AG$17,0),0),"")</f>
        <v/>
      </c>
      <c r="W209" s="213">
        <f t="shared" si="62"/>
        <v>0</v>
      </c>
      <c r="X209" s="214">
        <f t="shared" si="63"/>
        <v>0</v>
      </c>
      <c r="Y209" s="227"/>
      <c r="Z209" s="227">
        <f t="shared" si="64"/>
        <v>-1</v>
      </c>
      <c r="AA209" s="215">
        <f t="shared" si="65"/>
        <v>0</v>
      </c>
      <c r="AB209" s="216">
        <f t="shared" si="65"/>
        <v>0</v>
      </c>
      <c r="AC209" s="216">
        <f t="shared" si="65"/>
        <v>0</v>
      </c>
      <c r="AD209" s="217">
        <f t="shared" si="65"/>
        <v>0</v>
      </c>
      <c r="AE209" s="218">
        <f t="shared" si="66"/>
        <v>-1</v>
      </c>
      <c r="AF209" s="219">
        <f t="shared" si="67"/>
        <v>0</v>
      </c>
      <c r="AG209" s="220">
        <f t="shared" si="67"/>
        <v>0</v>
      </c>
      <c r="AH209" s="220">
        <f t="shared" si="67"/>
        <v>0</v>
      </c>
      <c r="AI209" s="221">
        <f t="shared" si="67"/>
        <v>0</v>
      </c>
    </row>
    <row r="210" spans="2:35" ht="15.75" customHeight="1" outlineLevel="2" thickBot="1">
      <c r="B210" s="364">
        <f t="shared" si="68"/>
        <v>0</v>
      </c>
      <c r="C210" s="364"/>
      <c r="D210" s="595"/>
      <c r="E210" s="353"/>
      <c r="F210" s="595"/>
      <c r="G210" s="595"/>
      <c r="H210" s="595"/>
      <c r="I210" s="365"/>
      <c r="J210" s="365"/>
      <c r="K210" s="365"/>
      <c r="L210" s="365"/>
      <c r="M210" s="365"/>
      <c r="N210" s="365"/>
      <c r="O210" s="622"/>
      <c r="P210" s="618" t="str">
        <f t="shared" si="59"/>
        <v>-</v>
      </c>
      <c r="Q210" s="478" t="str">
        <f t="shared" si="60"/>
        <v>-</v>
      </c>
      <c r="R210" s="618" t="str">
        <f t="shared" si="61"/>
        <v>-</v>
      </c>
      <c r="S210" s="621"/>
      <c r="T210" s="290" t="str">
        <f ca="1">IFERROR(VLOOKUP(U210,Главная!$AG$20:$AH$22,2,FALSE),"")</f>
        <v/>
      </c>
      <c r="U210" s="226" t="str">
        <f ca="1">IFERROR(OFFSET(Главная!$AJ$4,MATCH($D210,Главная!$AG$5:$AG$17,0),0),"")</f>
        <v/>
      </c>
      <c r="V210" s="226" t="str">
        <f ca="1">IFERROR(OFFSET(Главная!$AI$4,MATCH($D210,Главная!$AG$5:$AG$17,0),0),"")</f>
        <v/>
      </c>
      <c r="W210" s="213">
        <f t="shared" si="62"/>
        <v>0</v>
      </c>
      <c r="X210" s="214">
        <f t="shared" si="63"/>
        <v>0</v>
      </c>
      <c r="Y210" s="227"/>
      <c r="Z210" s="227">
        <f t="shared" si="64"/>
        <v>-1</v>
      </c>
      <c r="AA210" s="215">
        <f t="shared" si="65"/>
        <v>0</v>
      </c>
      <c r="AB210" s="216">
        <f t="shared" si="65"/>
        <v>0</v>
      </c>
      <c r="AC210" s="216">
        <f t="shared" si="65"/>
        <v>0</v>
      </c>
      <c r="AD210" s="217">
        <f t="shared" si="65"/>
        <v>0</v>
      </c>
      <c r="AE210" s="218">
        <f t="shared" si="66"/>
        <v>-1</v>
      </c>
      <c r="AF210" s="219">
        <f t="shared" si="67"/>
        <v>0</v>
      </c>
      <c r="AG210" s="220">
        <f t="shared" si="67"/>
        <v>0</v>
      </c>
      <c r="AH210" s="220">
        <f t="shared" si="67"/>
        <v>0</v>
      </c>
      <c r="AI210" s="221">
        <f t="shared" si="67"/>
        <v>0</v>
      </c>
    </row>
    <row r="211" spans="2:35" ht="15.75" customHeight="1" outlineLevel="2" thickBot="1">
      <c r="B211" s="364">
        <f t="shared" si="68"/>
        <v>0</v>
      </c>
      <c r="C211" s="364"/>
      <c r="D211" s="595"/>
      <c r="E211" s="353"/>
      <c r="F211" s="595"/>
      <c r="G211" s="595"/>
      <c r="H211" s="595"/>
      <c r="I211" s="365"/>
      <c r="J211" s="365"/>
      <c r="K211" s="365"/>
      <c r="L211" s="365"/>
      <c r="M211" s="365"/>
      <c r="N211" s="365"/>
      <c r="O211" s="622"/>
      <c r="P211" s="618" t="str">
        <f t="shared" si="59"/>
        <v>-</v>
      </c>
      <c r="Q211" s="478" t="str">
        <f t="shared" si="60"/>
        <v>-</v>
      </c>
      <c r="R211" s="618" t="str">
        <f t="shared" si="61"/>
        <v>-</v>
      </c>
      <c r="S211" s="621"/>
      <c r="T211" s="290" t="str">
        <f ca="1">IFERROR(VLOOKUP(U211,Главная!$AG$20:$AH$22,2,FALSE),"")</f>
        <v/>
      </c>
      <c r="U211" s="226" t="str">
        <f ca="1">IFERROR(OFFSET(Главная!$AJ$4,MATCH($D211,Главная!$AG$5:$AG$17,0),0),"")</f>
        <v/>
      </c>
      <c r="V211" s="226" t="str">
        <f ca="1">IFERROR(OFFSET(Главная!$AI$4,MATCH($D211,Главная!$AG$5:$AG$17,0),0),"")</f>
        <v/>
      </c>
      <c r="W211" s="213">
        <f t="shared" si="62"/>
        <v>0</v>
      </c>
      <c r="X211" s="214">
        <f t="shared" si="63"/>
        <v>0</v>
      </c>
      <c r="Y211" s="227"/>
      <c r="Z211" s="227">
        <f t="shared" si="64"/>
        <v>-1</v>
      </c>
      <c r="AA211" s="215">
        <f t="shared" si="65"/>
        <v>0</v>
      </c>
      <c r="AB211" s="216">
        <f t="shared" si="65"/>
        <v>0</v>
      </c>
      <c r="AC211" s="216">
        <f t="shared" si="65"/>
        <v>0</v>
      </c>
      <c r="AD211" s="217">
        <f t="shared" si="65"/>
        <v>0</v>
      </c>
      <c r="AE211" s="218">
        <f t="shared" si="66"/>
        <v>-1</v>
      </c>
      <c r="AF211" s="219">
        <f t="shared" si="67"/>
        <v>0</v>
      </c>
      <c r="AG211" s="220">
        <f t="shared" si="67"/>
        <v>0</v>
      </c>
      <c r="AH211" s="220">
        <f t="shared" si="67"/>
        <v>0</v>
      </c>
      <c r="AI211" s="221">
        <f t="shared" si="67"/>
        <v>0</v>
      </c>
    </row>
    <row r="212" spans="2:35" ht="15.75" customHeight="1" outlineLevel="2" thickBot="1">
      <c r="B212" s="364">
        <f t="shared" si="68"/>
        <v>0</v>
      </c>
      <c r="C212" s="364"/>
      <c r="D212" s="595"/>
      <c r="E212" s="353"/>
      <c r="F212" s="595"/>
      <c r="G212" s="595"/>
      <c r="H212" s="595"/>
      <c r="I212" s="365"/>
      <c r="J212" s="365"/>
      <c r="K212" s="365"/>
      <c r="L212" s="365"/>
      <c r="M212" s="365"/>
      <c r="N212" s="365"/>
      <c r="O212" s="622"/>
      <c r="P212" s="618" t="str">
        <f t="shared" si="59"/>
        <v>-</v>
      </c>
      <c r="Q212" s="478" t="str">
        <f t="shared" si="60"/>
        <v>-</v>
      </c>
      <c r="R212" s="618" t="str">
        <f t="shared" si="61"/>
        <v>-</v>
      </c>
      <c r="S212" s="621"/>
      <c r="T212" s="290" t="str">
        <f ca="1">IFERROR(VLOOKUP(U212,Главная!$AG$20:$AH$22,2,FALSE),"")</f>
        <v/>
      </c>
      <c r="U212" s="226" t="str">
        <f ca="1">IFERROR(OFFSET(Главная!$AJ$4,MATCH($D212,Главная!$AG$5:$AG$17,0),0),"")</f>
        <v/>
      </c>
      <c r="V212" s="226" t="str">
        <f ca="1">IFERROR(OFFSET(Главная!$AI$4,MATCH($D212,Главная!$AG$5:$AG$17,0),0),"")</f>
        <v/>
      </c>
      <c r="W212" s="213">
        <f t="shared" si="62"/>
        <v>0</v>
      </c>
      <c r="X212" s="214">
        <f t="shared" si="63"/>
        <v>0</v>
      </c>
      <c r="Y212" s="227"/>
      <c r="Z212" s="227">
        <f t="shared" si="64"/>
        <v>-1</v>
      </c>
      <c r="AA212" s="215">
        <f t="shared" si="65"/>
        <v>0</v>
      </c>
      <c r="AB212" s="216">
        <f t="shared" si="65"/>
        <v>0</v>
      </c>
      <c r="AC212" s="216">
        <f t="shared" si="65"/>
        <v>0</v>
      </c>
      <c r="AD212" s="217">
        <f t="shared" si="65"/>
        <v>0</v>
      </c>
      <c r="AE212" s="218">
        <f t="shared" si="66"/>
        <v>-1</v>
      </c>
      <c r="AF212" s="219">
        <f t="shared" si="67"/>
        <v>0</v>
      </c>
      <c r="AG212" s="220">
        <f t="shared" si="67"/>
        <v>0</v>
      </c>
      <c r="AH212" s="220">
        <f t="shared" si="67"/>
        <v>0</v>
      </c>
      <c r="AI212" s="221">
        <f t="shared" si="67"/>
        <v>0</v>
      </c>
    </row>
    <row r="213" spans="2:35" ht="15.75" customHeight="1" outlineLevel="2" thickBot="1">
      <c r="B213" s="364">
        <f t="shared" si="68"/>
        <v>0</v>
      </c>
      <c r="C213" s="364"/>
      <c r="D213" s="595"/>
      <c r="E213" s="353"/>
      <c r="F213" s="595"/>
      <c r="G213" s="595"/>
      <c r="H213" s="595"/>
      <c r="I213" s="365"/>
      <c r="J213" s="365"/>
      <c r="K213" s="365"/>
      <c r="L213" s="365"/>
      <c r="M213" s="365"/>
      <c r="N213" s="365"/>
      <c r="O213" s="622"/>
      <c r="P213" s="618" t="str">
        <f t="shared" si="59"/>
        <v>-</v>
      </c>
      <c r="Q213" s="478" t="str">
        <f t="shared" si="60"/>
        <v>-</v>
      </c>
      <c r="R213" s="618" t="str">
        <f t="shared" si="61"/>
        <v>-</v>
      </c>
      <c r="S213" s="621"/>
      <c r="T213" s="290" t="str">
        <f ca="1">IFERROR(VLOOKUP(U213,Главная!$AG$20:$AH$22,2,FALSE),"")</f>
        <v/>
      </c>
      <c r="U213" s="226" t="str">
        <f ca="1">IFERROR(OFFSET(Главная!$AJ$4,MATCH($D213,Главная!$AG$5:$AG$17,0),0),"")</f>
        <v/>
      </c>
      <c r="V213" s="226" t="str">
        <f ca="1">IFERROR(OFFSET(Главная!$AI$4,MATCH($D213,Главная!$AG$5:$AG$17,0),0),"")</f>
        <v/>
      </c>
      <c r="W213" s="213">
        <f t="shared" si="62"/>
        <v>0</v>
      </c>
      <c r="X213" s="214">
        <f t="shared" si="63"/>
        <v>0</v>
      </c>
      <c r="Y213" s="227"/>
      <c r="Z213" s="227">
        <f t="shared" si="64"/>
        <v>-1</v>
      </c>
      <c r="AA213" s="215">
        <f t="shared" si="65"/>
        <v>0</v>
      </c>
      <c r="AB213" s="216">
        <f t="shared" si="65"/>
        <v>0</v>
      </c>
      <c r="AC213" s="216">
        <f t="shared" si="65"/>
        <v>0</v>
      </c>
      <c r="AD213" s="217">
        <f t="shared" si="65"/>
        <v>0</v>
      </c>
      <c r="AE213" s="218">
        <f t="shared" si="66"/>
        <v>-1</v>
      </c>
      <c r="AF213" s="219">
        <f t="shared" si="67"/>
        <v>0</v>
      </c>
      <c r="AG213" s="220">
        <f t="shared" si="67"/>
        <v>0</v>
      </c>
      <c r="AH213" s="220">
        <f t="shared" si="67"/>
        <v>0</v>
      </c>
      <c r="AI213" s="221">
        <f t="shared" si="67"/>
        <v>0</v>
      </c>
    </row>
    <row r="214" spans="2:35" ht="15.75" customHeight="1" outlineLevel="2" thickBot="1">
      <c r="B214" s="364">
        <f t="shared" si="68"/>
        <v>0</v>
      </c>
      <c r="C214" s="364"/>
      <c r="D214" s="595"/>
      <c r="E214" s="353"/>
      <c r="F214" s="595"/>
      <c r="G214" s="595"/>
      <c r="H214" s="595"/>
      <c r="I214" s="365"/>
      <c r="J214" s="365"/>
      <c r="K214" s="365"/>
      <c r="L214" s="365"/>
      <c r="M214" s="365"/>
      <c r="N214" s="365"/>
      <c r="O214" s="622"/>
      <c r="P214" s="618" t="str">
        <f t="shared" si="59"/>
        <v>-</v>
      </c>
      <c r="Q214" s="478" t="str">
        <f t="shared" si="60"/>
        <v>-</v>
      </c>
      <c r="R214" s="618" t="str">
        <f t="shared" si="61"/>
        <v>-</v>
      </c>
      <c r="S214" s="621"/>
      <c r="T214" s="290" t="str">
        <f ca="1">IFERROR(VLOOKUP(U214,Главная!$AG$20:$AH$22,2,FALSE),"")</f>
        <v/>
      </c>
      <c r="U214" s="226" t="str">
        <f ca="1">IFERROR(OFFSET(Главная!$AJ$4,MATCH($D214,Главная!$AG$5:$AG$17,0),0),"")</f>
        <v/>
      </c>
      <c r="V214" s="226" t="str">
        <f ca="1">IFERROR(OFFSET(Главная!$AI$4,MATCH($D214,Главная!$AG$5:$AG$17,0),0),"")</f>
        <v/>
      </c>
      <c r="W214" s="213">
        <f t="shared" si="62"/>
        <v>0</v>
      </c>
      <c r="X214" s="214">
        <f t="shared" si="63"/>
        <v>0</v>
      </c>
      <c r="Y214" s="227"/>
      <c r="Z214" s="227">
        <f t="shared" si="64"/>
        <v>-1</v>
      </c>
      <c r="AA214" s="215">
        <f t="shared" si="65"/>
        <v>0</v>
      </c>
      <c r="AB214" s="216">
        <f t="shared" si="65"/>
        <v>0</v>
      </c>
      <c r="AC214" s="216">
        <f t="shared" si="65"/>
        <v>0</v>
      </c>
      <c r="AD214" s="217">
        <f t="shared" si="65"/>
        <v>0</v>
      </c>
      <c r="AE214" s="218">
        <f t="shared" si="66"/>
        <v>-1</v>
      </c>
      <c r="AF214" s="219">
        <f t="shared" si="67"/>
        <v>0</v>
      </c>
      <c r="AG214" s="220">
        <f t="shared" si="67"/>
        <v>0</v>
      </c>
      <c r="AH214" s="220">
        <f t="shared" si="67"/>
        <v>0</v>
      </c>
      <c r="AI214" s="221">
        <f t="shared" si="67"/>
        <v>0</v>
      </c>
    </row>
    <row r="215" spans="2:35" ht="15.75" customHeight="1" outlineLevel="2" thickBot="1">
      <c r="B215" s="364">
        <f t="shared" si="68"/>
        <v>0</v>
      </c>
      <c r="C215" s="364"/>
      <c r="D215" s="595"/>
      <c r="E215" s="353"/>
      <c r="F215" s="595"/>
      <c r="G215" s="595"/>
      <c r="H215" s="595"/>
      <c r="I215" s="365"/>
      <c r="J215" s="365"/>
      <c r="K215" s="365"/>
      <c r="L215" s="365"/>
      <c r="M215" s="365"/>
      <c r="N215" s="365"/>
      <c r="O215" s="622"/>
      <c r="P215" s="618" t="str">
        <f t="shared" si="59"/>
        <v>-</v>
      </c>
      <c r="Q215" s="478" t="str">
        <f t="shared" si="60"/>
        <v>-</v>
      </c>
      <c r="R215" s="618" t="str">
        <f t="shared" si="61"/>
        <v>-</v>
      </c>
      <c r="S215" s="621"/>
      <c r="T215" s="290" t="str">
        <f ca="1">IFERROR(VLOOKUP(U215,Главная!$AG$20:$AH$22,2,FALSE),"")</f>
        <v/>
      </c>
      <c r="U215" s="226" t="str">
        <f ca="1">IFERROR(OFFSET(Главная!$AJ$4,MATCH($D215,Главная!$AG$5:$AG$17,0),0),"")</f>
        <v/>
      </c>
      <c r="V215" s="226" t="str">
        <f ca="1">IFERROR(OFFSET(Главная!$AI$4,MATCH($D215,Главная!$AG$5:$AG$17,0),0),"")</f>
        <v/>
      </c>
      <c r="W215" s="213">
        <f t="shared" si="62"/>
        <v>0</v>
      </c>
      <c r="X215" s="214">
        <f t="shared" si="63"/>
        <v>0</v>
      </c>
      <c r="Y215" s="227"/>
      <c r="Z215" s="227">
        <f t="shared" si="64"/>
        <v>-1</v>
      </c>
      <c r="AA215" s="215">
        <f t="shared" si="65"/>
        <v>0</v>
      </c>
      <c r="AB215" s="216">
        <f t="shared" si="65"/>
        <v>0</v>
      </c>
      <c r="AC215" s="216">
        <f t="shared" si="65"/>
        <v>0</v>
      </c>
      <c r="AD215" s="217">
        <f t="shared" si="65"/>
        <v>0</v>
      </c>
      <c r="AE215" s="218">
        <f t="shared" si="66"/>
        <v>-1</v>
      </c>
      <c r="AF215" s="219">
        <f t="shared" si="67"/>
        <v>0</v>
      </c>
      <c r="AG215" s="220">
        <f t="shared" si="67"/>
        <v>0</v>
      </c>
      <c r="AH215" s="220">
        <f t="shared" si="67"/>
        <v>0</v>
      </c>
      <c r="AI215" s="221">
        <f t="shared" si="67"/>
        <v>0</v>
      </c>
    </row>
    <row r="216" spans="2:35" ht="15.75" customHeight="1" outlineLevel="2" thickBot="1">
      <c r="B216" s="364">
        <f t="shared" si="68"/>
        <v>0</v>
      </c>
      <c r="C216" s="364"/>
      <c r="D216" s="595"/>
      <c r="E216" s="353"/>
      <c r="F216" s="595"/>
      <c r="G216" s="595"/>
      <c r="H216" s="595"/>
      <c r="I216" s="365"/>
      <c r="J216" s="365"/>
      <c r="K216" s="365"/>
      <c r="L216" s="365"/>
      <c r="M216" s="365"/>
      <c r="N216" s="365"/>
      <c r="O216" s="622"/>
      <c r="P216" s="618" t="str">
        <f t="shared" si="59"/>
        <v>-</v>
      </c>
      <c r="Q216" s="478" t="str">
        <f t="shared" si="60"/>
        <v>-</v>
      </c>
      <c r="R216" s="618" t="str">
        <f t="shared" si="61"/>
        <v>-</v>
      </c>
      <c r="S216" s="621"/>
      <c r="T216" s="290" t="str">
        <f ca="1">IFERROR(VLOOKUP(U216,Главная!$AG$20:$AH$22,2,FALSE),"")</f>
        <v/>
      </c>
      <c r="U216" s="226" t="str">
        <f ca="1">IFERROR(OFFSET(Главная!$AJ$4,MATCH($D216,Главная!$AG$5:$AG$17,0),0),"")</f>
        <v/>
      </c>
      <c r="V216" s="226" t="str">
        <f ca="1">IFERROR(OFFSET(Главная!$AI$4,MATCH($D216,Главная!$AG$5:$AG$17,0),0),"")</f>
        <v/>
      </c>
      <c r="W216" s="213">
        <f t="shared" si="62"/>
        <v>0</v>
      </c>
      <c r="X216" s="214">
        <f t="shared" si="63"/>
        <v>0</v>
      </c>
      <c r="Y216" s="227"/>
      <c r="Z216" s="227">
        <f t="shared" si="64"/>
        <v>-1</v>
      </c>
      <c r="AA216" s="215">
        <f t="shared" si="65"/>
        <v>0</v>
      </c>
      <c r="AB216" s="216">
        <f t="shared" si="65"/>
        <v>0</v>
      </c>
      <c r="AC216" s="216">
        <f t="shared" si="65"/>
        <v>0</v>
      </c>
      <c r="AD216" s="217">
        <f t="shared" si="65"/>
        <v>0</v>
      </c>
      <c r="AE216" s="218">
        <f t="shared" si="66"/>
        <v>-1</v>
      </c>
      <c r="AF216" s="219">
        <f t="shared" si="67"/>
        <v>0</v>
      </c>
      <c r="AG216" s="220">
        <f t="shared" si="67"/>
        <v>0</v>
      </c>
      <c r="AH216" s="220">
        <f t="shared" si="67"/>
        <v>0</v>
      </c>
      <c r="AI216" s="221">
        <f t="shared" si="67"/>
        <v>0</v>
      </c>
    </row>
    <row r="217" spans="2:35" ht="15.75" customHeight="1" outlineLevel="2" thickBot="1">
      <c r="B217" s="364">
        <f t="shared" si="68"/>
        <v>0</v>
      </c>
      <c r="C217" s="364"/>
      <c r="D217" s="595"/>
      <c r="E217" s="353"/>
      <c r="F217" s="595"/>
      <c r="G217" s="595"/>
      <c r="H217" s="595"/>
      <c r="I217" s="365"/>
      <c r="J217" s="365"/>
      <c r="K217" s="365"/>
      <c r="L217" s="365"/>
      <c r="M217" s="365"/>
      <c r="N217" s="365"/>
      <c r="O217" s="622"/>
      <c r="P217" s="618" t="str">
        <f t="shared" si="59"/>
        <v>-</v>
      </c>
      <c r="Q217" s="478" t="str">
        <f t="shared" si="60"/>
        <v>-</v>
      </c>
      <c r="R217" s="618" t="str">
        <f t="shared" si="61"/>
        <v>-</v>
      </c>
      <c r="S217" s="621"/>
      <c r="T217" s="290" t="str">
        <f ca="1">IFERROR(VLOOKUP(U217,Главная!$AG$20:$AH$22,2,FALSE),"")</f>
        <v/>
      </c>
      <c r="U217" s="226" t="str">
        <f ca="1">IFERROR(OFFSET(Главная!$AJ$4,MATCH($D217,Главная!$AG$5:$AG$17,0),0),"")</f>
        <v/>
      </c>
      <c r="V217" s="226" t="str">
        <f ca="1">IFERROR(OFFSET(Главная!$AI$4,MATCH($D217,Главная!$AG$5:$AG$17,0),0),"")</f>
        <v/>
      </c>
      <c r="W217" s="213">
        <f t="shared" si="62"/>
        <v>0</v>
      </c>
      <c r="X217" s="214">
        <f t="shared" si="63"/>
        <v>0</v>
      </c>
      <c r="Y217" s="227"/>
      <c r="Z217" s="227">
        <f t="shared" si="64"/>
        <v>-1</v>
      </c>
      <c r="AA217" s="215">
        <f t="shared" si="65"/>
        <v>0</v>
      </c>
      <c r="AB217" s="216">
        <f t="shared" si="65"/>
        <v>0</v>
      </c>
      <c r="AC217" s="216">
        <f t="shared" si="65"/>
        <v>0</v>
      </c>
      <c r="AD217" s="217">
        <f t="shared" si="65"/>
        <v>0</v>
      </c>
      <c r="AE217" s="218">
        <f t="shared" si="66"/>
        <v>-1</v>
      </c>
      <c r="AF217" s="219">
        <f t="shared" si="67"/>
        <v>0</v>
      </c>
      <c r="AG217" s="220">
        <f t="shared" si="67"/>
        <v>0</v>
      </c>
      <c r="AH217" s="220">
        <f t="shared" si="67"/>
        <v>0</v>
      </c>
      <c r="AI217" s="221">
        <f t="shared" si="67"/>
        <v>0</v>
      </c>
    </row>
    <row r="218" spans="2:35" ht="15.75" customHeight="1" outlineLevel="2" thickBot="1">
      <c r="B218" s="364">
        <f t="shared" si="68"/>
        <v>0</v>
      </c>
      <c r="C218" s="364"/>
      <c r="D218" s="595"/>
      <c r="E218" s="353"/>
      <c r="F218" s="595"/>
      <c r="G218" s="595"/>
      <c r="H218" s="595"/>
      <c r="I218" s="365"/>
      <c r="J218" s="365"/>
      <c r="K218" s="365"/>
      <c r="L218" s="365"/>
      <c r="M218" s="365"/>
      <c r="N218" s="365"/>
      <c r="O218" s="622"/>
      <c r="P218" s="618" t="str">
        <f t="shared" si="59"/>
        <v>-</v>
      </c>
      <c r="Q218" s="478" t="str">
        <f t="shared" si="60"/>
        <v>-</v>
      </c>
      <c r="R218" s="618" t="str">
        <f t="shared" si="61"/>
        <v>-</v>
      </c>
      <c r="S218" s="621"/>
      <c r="T218" s="290" t="str">
        <f ca="1">IFERROR(VLOOKUP(U218,Главная!$AG$20:$AH$22,2,FALSE),"")</f>
        <v/>
      </c>
      <c r="U218" s="226" t="str">
        <f ca="1">IFERROR(OFFSET(Главная!$AJ$4,MATCH($D218,Главная!$AG$5:$AG$17,0),0),"")</f>
        <v/>
      </c>
      <c r="V218" s="226" t="str">
        <f ca="1">IFERROR(OFFSET(Главная!$AI$4,MATCH($D218,Главная!$AG$5:$AG$17,0),0),"")</f>
        <v/>
      </c>
      <c r="W218" s="213">
        <f t="shared" si="62"/>
        <v>0</v>
      </c>
      <c r="X218" s="214">
        <f t="shared" si="63"/>
        <v>0</v>
      </c>
      <c r="Y218" s="227"/>
      <c r="Z218" s="227">
        <f t="shared" si="64"/>
        <v>-1</v>
      </c>
      <c r="AA218" s="215">
        <f t="shared" si="65"/>
        <v>0</v>
      </c>
      <c r="AB218" s="216">
        <f t="shared" si="65"/>
        <v>0</v>
      </c>
      <c r="AC218" s="216">
        <f t="shared" si="65"/>
        <v>0</v>
      </c>
      <c r="AD218" s="217">
        <f t="shared" si="65"/>
        <v>0</v>
      </c>
      <c r="AE218" s="218">
        <f t="shared" si="66"/>
        <v>-1</v>
      </c>
      <c r="AF218" s="219">
        <f t="shared" si="67"/>
        <v>0</v>
      </c>
      <c r="AG218" s="220">
        <f t="shared" si="67"/>
        <v>0</v>
      </c>
      <c r="AH218" s="220">
        <f t="shared" si="67"/>
        <v>0</v>
      </c>
      <c r="AI218" s="221">
        <f t="shared" si="67"/>
        <v>0</v>
      </c>
    </row>
    <row r="219" spans="2:35" ht="15.75" customHeight="1" outlineLevel="2" thickBot="1">
      <c r="B219" s="364">
        <f t="shared" si="68"/>
        <v>0</v>
      </c>
      <c r="C219" s="364"/>
      <c r="D219" s="595"/>
      <c r="E219" s="353"/>
      <c r="F219" s="595"/>
      <c r="G219" s="595"/>
      <c r="H219" s="595"/>
      <c r="I219" s="365"/>
      <c r="J219" s="365"/>
      <c r="K219" s="365"/>
      <c r="L219" s="365"/>
      <c r="M219" s="365"/>
      <c r="N219" s="365"/>
      <c r="O219" s="622"/>
      <c r="P219" s="618" t="str">
        <f t="shared" si="59"/>
        <v>-</v>
      </c>
      <c r="Q219" s="478" t="str">
        <f t="shared" si="60"/>
        <v>-</v>
      </c>
      <c r="R219" s="618" t="str">
        <f t="shared" si="61"/>
        <v>-</v>
      </c>
      <c r="S219" s="621"/>
      <c r="T219" s="290" t="str">
        <f ca="1">IFERROR(VLOOKUP(U219,Главная!$AG$20:$AH$22,2,FALSE),"")</f>
        <v/>
      </c>
      <c r="U219" s="226" t="str">
        <f ca="1">IFERROR(OFFSET(Главная!$AJ$4,MATCH($D219,Главная!$AG$5:$AG$17,0),0),"")</f>
        <v/>
      </c>
      <c r="V219" s="226" t="str">
        <f ca="1">IFERROR(OFFSET(Главная!$AI$4,MATCH($D219,Главная!$AG$5:$AG$17,0),0),"")</f>
        <v/>
      </c>
      <c r="W219" s="213">
        <f t="shared" si="62"/>
        <v>0</v>
      </c>
      <c r="X219" s="214">
        <f t="shared" si="63"/>
        <v>0</v>
      </c>
      <c r="Y219" s="227"/>
      <c r="Z219" s="227">
        <f t="shared" si="64"/>
        <v>-1</v>
      </c>
      <c r="AA219" s="215">
        <f t="shared" si="65"/>
        <v>0</v>
      </c>
      <c r="AB219" s="216">
        <f t="shared" si="65"/>
        <v>0</v>
      </c>
      <c r="AC219" s="216">
        <f t="shared" si="65"/>
        <v>0</v>
      </c>
      <c r="AD219" s="217">
        <f t="shared" si="65"/>
        <v>0</v>
      </c>
      <c r="AE219" s="218">
        <f t="shared" si="66"/>
        <v>-1</v>
      </c>
      <c r="AF219" s="219">
        <f t="shared" si="67"/>
        <v>0</v>
      </c>
      <c r="AG219" s="220">
        <f t="shared" si="67"/>
        <v>0</v>
      </c>
      <c r="AH219" s="220">
        <f t="shared" si="67"/>
        <v>0</v>
      </c>
      <c r="AI219" s="221">
        <f t="shared" si="67"/>
        <v>0</v>
      </c>
    </row>
    <row r="220" spans="2:35" ht="15.75" customHeight="1" outlineLevel="2" thickBot="1">
      <c r="B220" s="364">
        <f t="shared" si="68"/>
        <v>0</v>
      </c>
      <c r="C220" s="364"/>
      <c r="D220" s="595"/>
      <c r="E220" s="353"/>
      <c r="F220" s="595"/>
      <c r="G220" s="595"/>
      <c r="H220" s="595"/>
      <c r="I220" s="365"/>
      <c r="J220" s="365"/>
      <c r="K220" s="365"/>
      <c r="L220" s="365"/>
      <c r="M220" s="365"/>
      <c r="N220" s="365"/>
      <c r="O220" s="622"/>
      <c r="P220" s="618" t="str">
        <f t="shared" si="59"/>
        <v>-</v>
      </c>
      <c r="Q220" s="478" t="str">
        <f t="shared" si="60"/>
        <v>-</v>
      </c>
      <c r="R220" s="618" t="str">
        <f t="shared" si="61"/>
        <v>-</v>
      </c>
      <c r="S220" s="621"/>
      <c r="T220" s="290" t="str">
        <f ca="1">IFERROR(VLOOKUP(U220,Главная!$AG$20:$AH$22,2,FALSE),"")</f>
        <v/>
      </c>
      <c r="U220" s="226" t="str">
        <f ca="1">IFERROR(OFFSET(Главная!$AJ$4,MATCH($D220,Главная!$AG$5:$AG$17,0),0),"")</f>
        <v/>
      </c>
      <c r="V220" s="226" t="str">
        <f ca="1">IFERROR(OFFSET(Главная!$AI$4,MATCH($D220,Главная!$AG$5:$AG$17,0),0),"")</f>
        <v/>
      </c>
      <c r="W220" s="213">
        <f t="shared" si="62"/>
        <v>0</v>
      </c>
      <c r="X220" s="214">
        <f t="shared" si="63"/>
        <v>0</v>
      </c>
      <c r="Y220" s="227"/>
      <c r="Z220" s="227">
        <f t="shared" si="64"/>
        <v>-1</v>
      </c>
      <c r="AA220" s="215">
        <f t="shared" si="65"/>
        <v>0</v>
      </c>
      <c r="AB220" s="216">
        <f t="shared" si="65"/>
        <v>0</v>
      </c>
      <c r="AC220" s="216">
        <f t="shared" si="65"/>
        <v>0</v>
      </c>
      <c r="AD220" s="217">
        <f t="shared" si="65"/>
        <v>0</v>
      </c>
      <c r="AE220" s="218">
        <f t="shared" si="66"/>
        <v>-1</v>
      </c>
      <c r="AF220" s="219">
        <f t="shared" si="67"/>
        <v>0</v>
      </c>
      <c r="AG220" s="220">
        <f t="shared" si="67"/>
        <v>0</v>
      </c>
      <c r="AH220" s="220">
        <f t="shared" si="67"/>
        <v>0</v>
      </c>
      <c r="AI220" s="221">
        <f t="shared" si="67"/>
        <v>0</v>
      </c>
    </row>
    <row r="221" spans="2:35" ht="15.75" customHeight="1" outlineLevel="2" thickBot="1">
      <c r="B221" s="364">
        <f t="shared" si="68"/>
        <v>0</v>
      </c>
      <c r="C221" s="364"/>
      <c r="D221" s="595"/>
      <c r="E221" s="353"/>
      <c r="F221" s="595"/>
      <c r="G221" s="595"/>
      <c r="H221" s="595"/>
      <c r="I221" s="365"/>
      <c r="J221" s="365"/>
      <c r="K221" s="365"/>
      <c r="L221" s="365"/>
      <c r="M221" s="365"/>
      <c r="N221" s="365"/>
      <c r="O221" s="622"/>
      <c r="P221" s="618" t="str">
        <f t="shared" si="59"/>
        <v>-</v>
      </c>
      <c r="Q221" s="478" t="str">
        <f t="shared" si="60"/>
        <v>-</v>
      </c>
      <c r="R221" s="618" t="str">
        <f t="shared" si="61"/>
        <v>-</v>
      </c>
      <c r="S221" s="621"/>
      <c r="T221" s="290" t="str">
        <f ca="1">IFERROR(VLOOKUP(U221,Главная!$AG$20:$AH$22,2,FALSE),"")</f>
        <v/>
      </c>
      <c r="U221" s="226" t="str">
        <f ca="1">IFERROR(OFFSET(Главная!$AJ$4,MATCH($D221,Главная!$AG$5:$AG$17,0),0),"")</f>
        <v/>
      </c>
      <c r="V221" s="226" t="str">
        <f ca="1">IFERROR(OFFSET(Главная!$AI$4,MATCH($D221,Главная!$AG$5:$AG$17,0),0),"")</f>
        <v/>
      </c>
      <c r="W221" s="213">
        <f t="shared" si="62"/>
        <v>0</v>
      </c>
      <c r="X221" s="214">
        <f t="shared" si="63"/>
        <v>0</v>
      </c>
      <c r="Y221" s="227"/>
      <c r="Z221" s="227">
        <f t="shared" si="64"/>
        <v>-1</v>
      </c>
      <c r="AA221" s="215">
        <f t="shared" si="65"/>
        <v>0</v>
      </c>
      <c r="AB221" s="216">
        <f t="shared" si="65"/>
        <v>0</v>
      </c>
      <c r="AC221" s="216">
        <f t="shared" si="65"/>
        <v>0</v>
      </c>
      <c r="AD221" s="217">
        <f t="shared" si="65"/>
        <v>0</v>
      </c>
      <c r="AE221" s="218">
        <f t="shared" si="66"/>
        <v>-1</v>
      </c>
      <c r="AF221" s="219">
        <f t="shared" si="67"/>
        <v>0</v>
      </c>
      <c r="AG221" s="220">
        <f t="shared" si="67"/>
        <v>0</v>
      </c>
      <c r="AH221" s="220">
        <f t="shared" si="67"/>
        <v>0</v>
      </c>
      <c r="AI221" s="221">
        <f t="shared" si="67"/>
        <v>0</v>
      </c>
    </row>
    <row r="222" spans="2:35" ht="15.75" customHeight="1" outlineLevel="2" thickBot="1">
      <c r="B222" s="364">
        <f t="shared" si="68"/>
        <v>0</v>
      </c>
      <c r="C222" s="364"/>
      <c r="D222" s="595"/>
      <c r="E222" s="353"/>
      <c r="F222" s="595"/>
      <c r="G222" s="595"/>
      <c r="H222" s="595"/>
      <c r="I222" s="365"/>
      <c r="J222" s="365"/>
      <c r="K222" s="365"/>
      <c r="L222" s="365"/>
      <c r="M222" s="365"/>
      <c r="N222" s="365"/>
      <c r="O222" s="622"/>
      <c r="P222" s="618" t="str">
        <f t="shared" si="59"/>
        <v>-</v>
      </c>
      <c r="Q222" s="478" t="str">
        <f t="shared" si="60"/>
        <v>-</v>
      </c>
      <c r="R222" s="618" t="str">
        <f t="shared" si="61"/>
        <v>-</v>
      </c>
      <c r="S222" s="621"/>
      <c r="T222" s="290" t="str">
        <f ca="1">IFERROR(VLOOKUP(U222,Главная!$AG$20:$AH$22,2,FALSE),"")</f>
        <v/>
      </c>
      <c r="U222" s="226" t="str">
        <f ca="1">IFERROR(OFFSET(Главная!$AJ$4,MATCH($D222,Главная!$AG$5:$AG$17,0),0),"")</f>
        <v/>
      </c>
      <c r="V222" s="226" t="str">
        <f ca="1">IFERROR(OFFSET(Главная!$AI$4,MATCH($D222,Главная!$AG$5:$AG$17,0),0),"")</f>
        <v/>
      </c>
      <c r="W222" s="213">
        <f t="shared" si="62"/>
        <v>0</v>
      </c>
      <c r="X222" s="214">
        <f t="shared" si="63"/>
        <v>0</v>
      </c>
      <c r="Y222" s="227"/>
      <c r="Z222" s="227">
        <f t="shared" si="64"/>
        <v>-1</v>
      </c>
      <c r="AA222" s="215">
        <f t="shared" si="65"/>
        <v>0</v>
      </c>
      <c r="AB222" s="216">
        <f t="shared" si="65"/>
        <v>0</v>
      </c>
      <c r="AC222" s="216">
        <f t="shared" si="65"/>
        <v>0</v>
      </c>
      <c r="AD222" s="217">
        <f t="shared" si="65"/>
        <v>0</v>
      </c>
      <c r="AE222" s="218">
        <f t="shared" si="66"/>
        <v>-1</v>
      </c>
      <c r="AF222" s="219">
        <f t="shared" si="67"/>
        <v>0</v>
      </c>
      <c r="AG222" s="220">
        <f t="shared" si="67"/>
        <v>0</v>
      </c>
      <c r="AH222" s="220">
        <f t="shared" si="67"/>
        <v>0</v>
      </c>
      <c r="AI222" s="221">
        <f t="shared" si="67"/>
        <v>0</v>
      </c>
    </row>
    <row r="223" spans="2:35" ht="15.75" customHeight="1" outlineLevel="2" thickBot="1">
      <c r="B223" s="364">
        <f t="shared" si="68"/>
        <v>0</v>
      </c>
      <c r="C223" s="364"/>
      <c r="D223" s="595"/>
      <c r="E223" s="353"/>
      <c r="F223" s="595"/>
      <c r="G223" s="595"/>
      <c r="H223" s="595"/>
      <c r="I223" s="365"/>
      <c r="J223" s="365"/>
      <c r="K223" s="365"/>
      <c r="L223" s="365"/>
      <c r="M223" s="365"/>
      <c r="N223" s="365"/>
      <c r="O223" s="622"/>
      <c r="P223" s="618" t="str">
        <f t="shared" si="59"/>
        <v>-</v>
      </c>
      <c r="Q223" s="478" t="str">
        <f t="shared" si="60"/>
        <v>-</v>
      </c>
      <c r="R223" s="618" t="str">
        <f t="shared" si="61"/>
        <v>-</v>
      </c>
      <c r="S223" s="621"/>
      <c r="T223" s="290" t="str">
        <f ca="1">IFERROR(VLOOKUP(U223,Главная!$AG$20:$AH$22,2,FALSE),"")</f>
        <v/>
      </c>
      <c r="U223" s="226" t="str">
        <f ca="1">IFERROR(OFFSET(Главная!$AJ$4,MATCH($D223,Главная!$AG$5:$AG$17,0),0),"")</f>
        <v/>
      </c>
      <c r="V223" s="226" t="str">
        <f ca="1">IFERROR(OFFSET(Главная!$AI$4,MATCH($D223,Главная!$AG$5:$AG$17,0),0),"")</f>
        <v/>
      </c>
      <c r="W223" s="213">
        <f t="shared" si="62"/>
        <v>0</v>
      </c>
      <c r="X223" s="214">
        <f t="shared" si="63"/>
        <v>0</v>
      </c>
      <c r="Y223" s="227"/>
      <c r="Z223" s="227">
        <f t="shared" si="64"/>
        <v>-1</v>
      </c>
      <c r="AA223" s="215">
        <f t="shared" si="65"/>
        <v>0</v>
      </c>
      <c r="AB223" s="216">
        <f t="shared" si="65"/>
        <v>0</v>
      </c>
      <c r="AC223" s="216">
        <f t="shared" si="65"/>
        <v>0</v>
      </c>
      <c r="AD223" s="217">
        <f t="shared" si="65"/>
        <v>0</v>
      </c>
      <c r="AE223" s="218">
        <f t="shared" si="66"/>
        <v>-1</v>
      </c>
      <c r="AF223" s="219">
        <f t="shared" si="67"/>
        <v>0</v>
      </c>
      <c r="AG223" s="220">
        <f t="shared" si="67"/>
        <v>0</v>
      </c>
      <c r="AH223" s="220">
        <f t="shared" si="67"/>
        <v>0</v>
      </c>
      <c r="AI223" s="221">
        <f t="shared" si="67"/>
        <v>0</v>
      </c>
    </row>
    <row r="224" spans="2:35" ht="15.75" customHeight="1" outlineLevel="2" thickBot="1">
      <c r="B224" s="364">
        <f t="shared" si="68"/>
        <v>0</v>
      </c>
      <c r="C224" s="364"/>
      <c r="D224" s="595"/>
      <c r="E224" s="353"/>
      <c r="F224" s="595"/>
      <c r="G224" s="595"/>
      <c r="H224" s="595"/>
      <c r="I224" s="365"/>
      <c r="J224" s="365"/>
      <c r="K224" s="365"/>
      <c r="L224" s="365"/>
      <c r="M224" s="365"/>
      <c r="N224" s="365"/>
      <c r="O224" s="622"/>
      <c r="P224" s="618" t="str">
        <f t="shared" si="59"/>
        <v>-</v>
      </c>
      <c r="Q224" s="478" t="str">
        <f t="shared" si="60"/>
        <v>-</v>
      </c>
      <c r="R224" s="618" t="str">
        <f t="shared" si="61"/>
        <v>-</v>
      </c>
      <c r="S224" s="621"/>
      <c r="T224" s="290" t="str">
        <f ca="1">IFERROR(VLOOKUP(U224,Главная!$AG$20:$AH$22,2,FALSE),"")</f>
        <v/>
      </c>
      <c r="U224" s="226" t="str">
        <f ca="1">IFERROR(OFFSET(Главная!$AJ$4,MATCH($D224,Главная!$AG$5:$AG$17,0),0),"")</f>
        <v/>
      </c>
      <c r="V224" s="226" t="str">
        <f ca="1">IFERROR(OFFSET(Главная!$AI$4,MATCH($D224,Главная!$AG$5:$AG$17,0),0),"")</f>
        <v/>
      </c>
      <c r="W224" s="213">
        <f t="shared" si="62"/>
        <v>0</v>
      </c>
      <c r="X224" s="214">
        <f t="shared" si="63"/>
        <v>0</v>
      </c>
      <c r="Y224" s="227"/>
      <c r="Z224" s="227">
        <f t="shared" si="64"/>
        <v>-1</v>
      </c>
      <c r="AA224" s="215">
        <f t="shared" si="65"/>
        <v>0</v>
      </c>
      <c r="AB224" s="216">
        <f t="shared" si="65"/>
        <v>0</v>
      </c>
      <c r="AC224" s="216">
        <f t="shared" si="65"/>
        <v>0</v>
      </c>
      <c r="AD224" s="217">
        <f t="shared" si="65"/>
        <v>0</v>
      </c>
      <c r="AE224" s="218">
        <f t="shared" si="66"/>
        <v>-1</v>
      </c>
      <c r="AF224" s="219">
        <f t="shared" si="67"/>
        <v>0</v>
      </c>
      <c r="AG224" s="220">
        <f t="shared" si="67"/>
        <v>0</v>
      </c>
      <c r="AH224" s="220">
        <f t="shared" si="67"/>
        <v>0</v>
      </c>
      <c r="AI224" s="221">
        <f t="shared" si="67"/>
        <v>0</v>
      </c>
    </row>
    <row r="225" spans="2:35" ht="15.75" customHeight="1" outlineLevel="2" thickBot="1">
      <c r="B225" s="364">
        <f t="shared" si="68"/>
        <v>0</v>
      </c>
      <c r="C225" s="364"/>
      <c r="D225" s="595"/>
      <c r="E225" s="353"/>
      <c r="F225" s="595"/>
      <c r="G225" s="595"/>
      <c r="H225" s="595"/>
      <c r="I225" s="365"/>
      <c r="J225" s="365"/>
      <c r="K225" s="365"/>
      <c r="L225" s="365"/>
      <c r="M225" s="365"/>
      <c r="N225" s="365"/>
      <c r="O225" s="622"/>
      <c r="P225" s="618" t="str">
        <f t="shared" si="59"/>
        <v>-</v>
      </c>
      <c r="Q225" s="478" t="str">
        <f t="shared" si="60"/>
        <v>-</v>
      </c>
      <c r="R225" s="618" t="str">
        <f t="shared" si="61"/>
        <v>-</v>
      </c>
      <c r="S225" s="621"/>
      <c r="T225" s="290" t="str">
        <f ca="1">IFERROR(VLOOKUP(U225,Главная!$AG$20:$AH$22,2,FALSE),"")</f>
        <v/>
      </c>
      <c r="U225" s="226" t="str">
        <f ca="1">IFERROR(OFFSET(Главная!$AJ$4,MATCH($D225,Главная!$AG$5:$AG$17,0),0),"")</f>
        <v/>
      </c>
      <c r="V225" s="226" t="str">
        <f ca="1">IFERROR(OFFSET(Главная!$AI$4,MATCH($D225,Главная!$AG$5:$AG$17,0),0),"")</f>
        <v/>
      </c>
      <c r="W225" s="213">
        <f t="shared" si="62"/>
        <v>0</v>
      </c>
      <c r="X225" s="214">
        <f t="shared" si="63"/>
        <v>0</v>
      </c>
      <c r="Y225" s="227"/>
      <c r="Z225" s="227">
        <f t="shared" si="64"/>
        <v>-1</v>
      </c>
      <c r="AA225" s="215">
        <f t="shared" si="65"/>
        <v>0</v>
      </c>
      <c r="AB225" s="216">
        <f t="shared" si="65"/>
        <v>0</v>
      </c>
      <c r="AC225" s="216">
        <f t="shared" si="65"/>
        <v>0</v>
      </c>
      <c r="AD225" s="217">
        <f t="shared" si="65"/>
        <v>0</v>
      </c>
      <c r="AE225" s="218">
        <f t="shared" si="66"/>
        <v>-1</v>
      </c>
      <c r="AF225" s="219">
        <f t="shared" si="67"/>
        <v>0</v>
      </c>
      <c r="AG225" s="220">
        <f t="shared" si="67"/>
        <v>0</v>
      </c>
      <c r="AH225" s="220">
        <f t="shared" si="67"/>
        <v>0</v>
      </c>
      <c r="AI225" s="221">
        <f t="shared" si="67"/>
        <v>0</v>
      </c>
    </row>
    <row r="226" spans="2:35" ht="15.75" customHeight="1" outlineLevel="2" thickBot="1">
      <c r="B226" s="364">
        <f t="shared" si="68"/>
        <v>0</v>
      </c>
      <c r="C226" s="364"/>
      <c r="D226" s="595"/>
      <c r="E226" s="353"/>
      <c r="F226" s="365"/>
      <c r="G226" s="595"/>
      <c r="H226" s="365"/>
      <c r="I226" s="365"/>
      <c r="J226" s="365"/>
      <c r="K226" s="365"/>
      <c r="L226" s="365"/>
      <c r="M226" s="365"/>
      <c r="N226" s="365"/>
      <c r="O226" s="622"/>
      <c r="P226" s="618" t="str">
        <f t="shared" si="59"/>
        <v>-</v>
      </c>
      <c r="Q226" s="478" t="str">
        <f t="shared" si="60"/>
        <v>-</v>
      </c>
      <c r="R226" s="618" t="str">
        <f t="shared" si="61"/>
        <v>-</v>
      </c>
      <c r="S226" s="621"/>
      <c r="T226" s="290" t="str">
        <f ca="1">IFERROR(VLOOKUP(U226,Главная!$AG$20:$AH$22,2,FALSE),"")</f>
        <v/>
      </c>
      <c r="U226" s="226" t="str">
        <f ca="1">IFERROR(OFFSET(Главная!$AJ$4,MATCH($D226,Главная!$AG$5:$AG$17,0),0),"")</f>
        <v/>
      </c>
      <c r="V226" s="226" t="str">
        <f ca="1">IFERROR(OFFSET(Главная!$AI$4,MATCH($D226,Главная!$AG$5:$AG$17,0),0),"")</f>
        <v/>
      </c>
      <c r="W226" s="213">
        <f t="shared" si="62"/>
        <v>0</v>
      </c>
      <c r="X226" s="214">
        <f t="shared" si="63"/>
        <v>0</v>
      </c>
      <c r="Y226" s="227"/>
      <c r="Z226" s="227">
        <f t="shared" si="64"/>
        <v>-1</v>
      </c>
      <c r="AA226" s="215">
        <f t="shared" si="65"/>
        <v>0</v>
      </c>
      <c r="AB226" s="216">
        <f t="shared" si="65"/>
        <v>0</v>
      </c>
      <c r="AC226" s="216">
        <f t="shared" si="65"/>
        <v>0</v>
      </c>
      <c r="AD226" s="217">
        <f t="shared" si="65"/>
        <v>0</v>
      </c>
      <c r="AE226" s="218">
        <f t="shared" si="66"/>
        <v>-1</v>
      </c>
      <c r="AF226" s="219">
        <f t="shared" si="67"/>
        <v>0</v>
      </c>
      <c r="AG226" s="220">
        <f t="shared" si="67"/>
        <v>0</v>
      </c>
      <c r="AH226" s="220">
        <f t="shared" si="67"/>
        <v>0</v>
      </c>
      <c r="AI226" s="221">
        <f t="shared" si="67"/>
        <v>0</v>
      </c>
    </row>
    <row r="227" spans="2:35" ht="15.75" customHeight="1" outlineLevel="2" thickBot="1">
      <c r="B227" s="364">
        <f t="shared" si="68"/>
        <v>0</v>
      </c>
      <c r="C227" s="364"/>
      <c r="D227" s="595"/>
      <c r="E227" s="353"/>
      <c r="F227" s="365"/>
      <c r="G227" s="595"/>
      <c r="H227" s="365"/>
      <c r="I227" s="365"/>
      <c r="J227" s="365"/>
      <c r="K227" s="365"/>
      <c r="L227" s="365"/>
      <c r="M227" s="365"/>
      <c r="N227" s="365"/>
      <c r="O227" s="622"/>
      <c r="P227" s="618" t="str">
        <f t="shared" si="59"/>
        <v>-</v>
      </c>
      <c r="Q227" s="478" t="str">
        <f t="shared" si="60"/>
        <v>-</v>
      </c>
      <c r="R227" s="618" t="str">
        <f t="shared" si="61"/>
        <v>-</v>
      </c>
      <c r="S227" s="621"/>
      <c r="T227" s="290" t="str">
        <f ca="1">IFERROR(VLOOKUP(U227,Главная!$AG$20:$AH$22,2,FALSE),"")</f>
        <v/>
      </c>
      <c r="U227" s="226" t="str">
        <f ca="1">IFERROR(OFFSET(Главная!$AJ$4,MATCH($D227,Главная!$AG$5:$AG$17,0),0),"")</f>
        <v/>
      </c>
      <c r="V227" s="226" t="str">
        <f ca="1">IFERROR(OFFSET(Главная!$AI$4,MATCH($D227,Главная!$AG$5:$AG$17,0),0),"")</f>
        <v/>
      </c>
      <c r="W227" s="213">
        <f t="shared" si="62"/>
        <v>0</v>
      </c>
      <c r="X227" s="214">
        <f t="shared" si="63"/>
        <v>0</v>
      </c>
      <c r="Y227" s="227"/>
      <c r="Z227" s="227">
        <f t="shared" si="64"/>
        <v>-1</v>
      </c>
      <c r="AA227" s="215">
        <f t="shared" si="65"/>
        <v>0</v>
      </c>
      <c r="AB227" s="216">
        <f t="shared" si="65"/>
        <v>0</v>
      </c>
      <c r="AC227" s="216">
        <f t="shared" si="65"/>
        <v>0</v>
      </c>
      <c r="AD227" s="217">
        <f t="shared" si="65"/>
        <v>0</v>
      </c>
      <c r="AE227" s="218">
        <f t="shared" si="66"/>
        <v>-1</v>
      </c>
      <c r="AF227" s="219">
        <f t="shared" si="67"/>
        <v>0</v>
      </c>
      <c r="AG227" s="220">
        <f t="shared" si="67"/>
        <v>0</v>
      </c>
      <c r="AH227" s="220">
        <f t="shared" si="67"/>
        <v>0</v>
      </c>
      <c r="AI227" s="221">
        <f t="shared" si="67"/>
        <v>0</v>
      </c>
    </row>
    <row r="228" spans="2:35" ht="15.75" customHeight="1" outlineLevel="2" thickBot="1">
      <c r="B228" s="364">
        <f t="shared" si="68"/>
        <v>0</v>
      </c>
      <c r="C228" s="364"/>
      <c r="D228" s="595"/>
      <c r="E228" s="353"/>
      <c r="F228" s="365"/>
      <c r="G228" s="595"/>
      <c r="H228" s="365"/>
      <c r="I228" s="365"/>
      <c r="J228" s="365"/>
      <c r="K228" s="365"/>
      <c r="L228" s="365"/>
      <c r="M228" s="365"/>
      <c r="N228" s="365"/>
      <c r="O228" s="622"/>
      <c r="P228" s="618" t="str">
        <f t="shared" si="59"/>
        <v>-</v>
      </c>
      <c r="Q228" s="478" t="str">
        <f t="shared" si="60"/>
        <v>-</v>
      </c>
      <c r="R228" s="618" t="str">
        <f t="shared" si="61"/>
        <v>-</v>
      </c>
      <c r="S228" s="621"/>
      <c r="T228" s="290" t="str">
        <f ca="1">IFERROR(VLOOKUP(U228,Главная!$AG$20:$AH$22,2,FALSE),"")</f>
        <v/>
      </c>
      <c r="U228" s="226" t="str">
        <f ca="1">IFERROR(OFFSET(Главная!$AJ$4,MATCH($D228,Главная!$AG$5:$AG$17,0),0),"")</f>
        <v/>
      </c>
      <c r="V228" s="226" t="str">
        <f ca="1">IFERROR(OFFSET(Главная!$AI$4,MATCH($D228,Главная!$AG$5:$AG$17,0),0),"")</f>
        <v/>
      </c>
      <c r="W228" s="213">
        <f t="shared" si="62"/>
        <v>0</v>
      </c>
      <c r="X228" s="214">
        <f t="shared" si="63"/>
        <v>0</v>
      </c>
      <c r="Y228" s="227"/>
      <c r="Z228" s="227">
        <f t="shared" si="64"/>
        <v>-1</v>
      </c>
      <c r="AA228" s="215">
        <f t="shared" si="65"/>
        <v>0</v>
      </c>
      <c r="AB228" s="216">
        <f t="shared" si="65"/>
        <v>0</v>
      </c>
      <c r="AC228" s="216">
        <f t="shared" si="65"/>
        <v>0</v>
      </c>
      <c r="AD228" s="217">
        <f t="shared" si="65"/>
        <v>0</v>
      </c>
      <c r="AE228" s="218">
        <f t="shared" si="66"/>
        <v>-1</v>
      </c>
      <c r="AF228" s="219">
        <f t="shared" si="67"/>
        <v>0</v>
      </c>
      <c r="AG228" s="220">
        <f t="shared" si="67"/>
        <v>0</v>
      </c>
      <c r="AH228" s="220">
        <f t="shared" si="67"/>
        <v>0</v>
      </c>
      <c r="AI228" s="221">
        <f t="shared" si="67"/>
        <v>0</v>
      </c>
    </row>
    <row r="229" spans="2:35" ht="15.75" customHeight="1" outlineLevel="2" thickBot="1">
      <c r="B229" s="364">
        <f t="shared" si="68"/>
        <v>0</v>
      </c>
      <c r="C229" s="364"/>
      <c r="D229" s="595"/>
      <c r="E229" s="353"/>
      <c r="F229" s="365"/>
      <c r="G229" s="595"/>
      <c r="H229" s="365"/>
      <c r="I229" s="365"/>
      <c r="J229" s="595"/>
      <c r="K229" s="595"/>
      <c r="L229" s="595"/>
      <c r="M229" s="595"/>
      <c r="N229" s="365"/>
      <c r="O229" s="622"/>
      <c r="P229" s="618" t="str">
        <f t="shared" si="59"/>
        <v>-</v>
      </c>
      <c r="Q229" s="478" t="str">
        <f t="shared" si="60"/>
        <v>-</v>
      </c>
      <c r="R229" s="618" t="str">
        <f t="shared" si="61"/>
        <v>-</v>
      </c>
      <c r="S229" s="621"/>
      <c r="T229" s="290" t="str">
        <f ca="1">IFERROR(VLOOKUP(U229,Главная!$AG$20:$AH$22,2,FALSE),"")</f>
        <v/>
      </c>
      <c r="U229" s="226" t="str">
        <f ca="1">IFERROR(OFFSET(Главная!$AJ$4,MATCH($D229,Главная!$AG$5:$AG$17,0),0),"")</f>
        <v/>
      </c>
      <c r="V229" s="226" t="str">
        <f ca="1">IFERROR(OFFSET(Главная!$AI$4,MATCH($D229,Главная!$AG$5:$AG$17,0),0),"")</f>
        <v/>
      </c>
      <c r="W229" s="213">
        <f t="shared" si="62"/>
        <v>0</v>
      </c>
      <c r="X229" s="214">
        <f t="shared" si="63"/>
        <v>0</v>
      </c>
      <c r="Y229" s="227"/>
      <c r="Z229" s="227">
        <f t="shared" si="64"/>
        <v>-1</v>
      </c>
      <c r="AA229" s="215">
        <f t="shared" si="65"/>
        <v>0</v>
      </c>
      <c r="AB229" s="216">
        <f t="shared" si="65"/>
        <v>0</v>
      </c>
      <c r="AC229" s="216">
        <f t="shared" si="65"/>
        <v>0</v>
      </c>
      <c r="AD229" s="217">
        <f t="shared" si="65"/>
        <v>0</v>
      </c>
      <c r="AE229" s="218">
        <f t="shared" si="66"/>
        <v>-1</v>
      </c>
      <c r="AF229" s="219">
        <f t="shared" si="67"/>
        <v>0</v>
      </c>
      <c r="AG229" s="220">
        <f t="shared" si="67"/>
        <v>0</v>
      </c>
      <c r="AH229" s="220">
        <f t="shared" si="67"/>
        <v>0</v>
      </c>
      <c r="AI229" s="221">
        <f t="shared" si="67"/>
        <v>0</v>
      </c>
    </row>
    <row r="230" spans="2:35" ht="15.75" customHeight="1" outlineLevel="2" thickBot="1">
      <c r="B230" s="364">
        <f t="shared" si="68"/>
        <v>0</v>
      </c>
      <c r="C230" s="364"/>
      <c r="D230" s="595"/>
      <c r="E230" s="353"/>
      <c r="F230" s="595"/>
      <c r="G230" s="595"/>
      <c r="H230" s="595"/>
      <c r="I230" s="595"/>
      <c r="J230" s="595"/>
      <c r="K230" s="595"/>
      <c r="L230" s="595"/>
      <c r="M230" s="595"/>
      <c r="N230" s="365"/>
      <c r="O230" s="622"/>
      <c r="P230" s="618" t="str">
        <f t="shared" si="59"/>
        <v>-</v>
      </c>
      <c r="Q230" s="478" t="str">
        <f t="shared" si="60"/>
        <v>-</v>
      </c>
      <c r="R230" s="618" t="str">
        <f t="shared" si="61"/>
        <v>-</v>
      </c>
      <c r="S230" s="621"/>
      <c r="T230" s="290" t="str">
        <f ca="1">IFERROR(VLOOKUP(U230,Главная!$AG$20:$AH$22,2,FALSE),"")</f>
        <v/>
      </c>
      <c r="U230" s="226" t="str">
        <f ca="1">IFERROR(OFFSET(Главная!$AJ$4,MATCH($D230,Главная!$AG$5:$AG$17,0),0),"")</f>
        <v/>
      </c>
      <c r="V230" s="226" t="str">
        <f ca="1">IFERROR(OFFSET(Главная!$AI$4,MATCH($D230,Главная!$AG$5:$AG$17,0),0),"")</f>
        <v/>
      </c>
      <c r="W230" s="213">
        <f t="shared" si="62"/>
        <v>0</v>
      </c>
      <c r="X230" s="214">
        <f t="shared" si="63"/>
        <v>0</v>
      </c>
      <c r="Y230" s="227"/>
      <c r="Z230" s="227">
        <f t="shared" si="64"/>
        <v>-1</v>
      </c>
      <c r="AA230" s="215">
        <f t="shared" si="65"/>
        <v>0</v>
      </c>
      <c r="AB230" s="216">
        <f t="shared" si="65"/>
        <v>0</v>
      </c>
      <c r="AC230" s="216">
        <f t="shared" si="65"/>
        <v>0</v>
      </c>
      <c r="AD230" s="217">
        <f t="shared" si="65"/>
        <v>0</v>
      </c>
      <c r="AE230" s="218">
        <f t="shared" si="66"/>
        <v>-1</v>
      </c>
      <c r="AF230" s="219">
        <f t="shared" si="67"/>
        <v>0</v>
      </c>
      <c r="AG230" s="220">
        <f t="shared" si="67"/>
        <v>0</v>
      </c>
      <c r="AH230" s="220">
        <f t="shared" si="67"/>
        <v>0</v>
      </c>
      <c r="AI230" s="221">
        <f t="shared" si="67"/>
        <v>0</v>
      </c>
    </row>
    <row r="231" spans="2:35" ht="15.75" customHeight="1" outlineLevel="2" thickBot="1">
      <c r="B231" s="364">
        <f t="shared" si="68"/>
        <v>0</v>
      </c>
      <c r="C231" s="364"/>
      <c r="D231" s="595"/>
      <c r="E231" s="353"/>
      <c r="F231" s="595"/>
      <c r="G231" s="595"/>
      <c r="H231" s="595"/>
      <c r="I231" s="595"/>
      <c r="J231" s="595"/>
      <c r="K231" s="595"/>
      <c r="L231" s="595"/>
      <c r="M231" s="595"/>
      <c r="N231" s="365"/>
      <c r="O231" s="622"/>
      <c r="P231" s="618" t="str">
        <f t="shared" si="59"/>
        <v>-</v>
      </c>
      <c r="Q231" s="478" t="str">
        <f t="shared" si="60"/>
        <v>-</v>
      </c>
      <c r="R231" s="618" t="str">
        <f t="shared" si="61"/>
        <v>-</v>
      </c>
      <c r="S231" s="621"/>
      <c r="T231" s="290" t="str">
        <f ca="1">IFERROR(VLOOKUP(U231,Главная!$AG$20:$AH$22,2,FALSE),"")</f>
        <v/>
      </c>
      <c r="U231" s="226" t="str">
        <f ca="1">IFERROR(OFFSET(Главная!$AJ$4,MATCH($D231,Главная!$AG$5:$AG$17,0),0),"")</f>
        <v/>
      </c>
      <c r="V231" s="226" t="str">
        <f ca="1">IFERROR(OFFSET(Главная!$AI$4,MATCH($D231,Главная!$AG$5:$AG$17,0),0),"")</f>
        <v/>
      </c>
      <c r="W231" s="213">
        <f t="shared" si="62"/>
        <v>0</v>
      </c>
      <c r="X231" s="214">
        <f t="shared" si="63"/>
        <v>0</v>
      </c>
      <c r="Y231" s="227"/>
      <c r="Z231" s="227">
        <f t="shared" si="64"/>
        <v>-1</v>
      </c>
      <c r="AA231" s="215">
        <f t="shared" si="65"/>
        <v>0</v>
      </c>
      <c r="AB231" s="216">
        <f t="shared" si="65"/>
        <v>0</v>
      </c>
      <c r="AC231" s="216">
        <f t="shared" si="65"/>
        <v>0</v>
      </c>
      <c r="AD231" s="217">
        <f t="shared" si="65"/>
        <v>0</v>
      </c>
      <c r="AE231" s="218">
        <f t="shared" si="66"/>
        <v>-1</v>
      </c>
      <c r="AF231" s="219">
        <f t="shared" si="67"/>
        <v>0</v>
      </c>
      <c r="AG231" s="220">
        <f t="shared" si="67"/>
        <v>0</v>
      </c>
      <c r="AH231" s="220">
        <f t="shared" si="67"/>
        <v>0</v>
      </c>
      <c r="AI231" s="221">
        <f t="shared" si="67"/>
        <v>0</v>
      </c>
    </row>
    <row r="232" spans="2:35" ht="15.75" customHeight="1" outlineLevel="2" thickBot="1">
      <c r="B232" s="364">
        <f t="shared" si="68"/>
        <v>0</v>
      </c>
      <c r="C232" s="364"/>
      <c r="D232" s="595"/>
      <c r="E232" s="353"/>
      <c r="F232" s="595"/>
      <c r="G232" s="595"/>
      <c r="H232" s="595"/>
      <c r="I232" s="595"/>
      <c r="J232" s="595"/>
      <c r="K232" s="595"/>
      <c r="L232" s="595"/>
      <c r="M232" s="595"/>
      <c r="N232" s="365"/>
      <c r="O232" s="622"/>
      <c r="P232" s="618" t="str">
        <f t="shared" si="59"/>
        <v>-</v>
      </c>
      <c r="Q232" s="618" t="str">
        <f t="shared" si="60"/>
        <v>-</v>
      </c>
      <c r="R232" s="618" t="str">
        <f t="shared" si="61"/>
        <v>-</v>
      </c>
      <c r="S232" s="621"/>
      <c r="T232" s="290" t="str">
        <f ca="1">IFERROR(VLOOKUP(U232,Главная!$AG$20:$AH$22,2,FALSE),"")</f>
        <v/>
      </c>
      <c r="U232" s="226" t="str">
        <f ca="1">IFERROR(OFFSET(Главная!$AJ$4,MATCH($D232,Главная!$AG$5:$AG$17,0),0),"")</f>
        <v/>
      </c>
      <c r="V232" s="226" t="str">
        <f ca="1">IFERROR(OFFSET(Главная!$AI$4,MATCH($D232,Главная!$AG$5:$AG$17,0),0),"")</f>
        <v/>
      </c>
      <c r="W232" s="213">
        <f t="shared" si="62"/>
        <v>0</v>
      </c>
      <c r="X232" s="214">
        <f t="shared" si="63"/>
        <v>0</v>
      </c>
      <c r="Y232" s="227"/>
      <c r="Z232" s="227">
        <f t="shared" si="64"/>
        <v>-1</v>
      </c>
      <c r="AA232" s="215">
        <f t="shared" si="65"/>
        <v>0</v>
      </c>
      <c r="AB232" s="216">
        <f t="shared" si="65"/>
        <v>0</v>
      </c>
      <c r="AC232" s="216">
        <f t="shared" si="65"/>
        <v>0</v>
      </c>
      <c r="AD232" s="217">
        <f t="shared" si="65"/>
        <v>0</v>
      </c>
      <c r="AE232" s="218">
        <f t="shared" si="66"/>
        <v>-1</v>
      </c>
      <c r="AF232" s="219">
        <f t="shared" si="67"/>
        <v>0</v>
      </c>
      <c r="AG232" s="220">
        <f t="shared" si="67"/>
        <v>0</v>
      </c>
      <c r="AH232" s="220">
        <f t="shared" si="67"/>
        <v>0</v>
      </c>
      <c r="AI232" s="221">
        <f t="shared" si="67"/>
        <v>0</v>
      </c>
    </row>
    <row r="233" spans="2:35" ht="15.75" customHeight="1" outlineLevel="2" thickBot="1">
      <c r="B233" s="364">
        <f t="shared" si="68"/>
        <v>0</v>
      </c>
      <c r="C233" s="364"/>
      <c r="D233" s="595"/>
      <c r="E233" s="353"/>
      <c r="F233" s="595"/>
      <c r="G233" s="595"/>
      <c r="H233" s="595"/>
      <c r="I233" s="595"/>
      <c r="J233" s="595"/>
      <c r="K233" s="595"/>
      <c r="L233" s="595"/>
      <c r="M233" s="595"/>
      <c r="N233" s="365"/>
      <c r="O233" s="622"/>
      <c r="P233" s="618" t="str">
        <f t="shared" si="59"/>
        <v>-</v>
      </c>
      <c r="Q233" s="618" t="str">
        <f t="shared" si="60"/>
        <v>-</v>
      </c>
      <c r="R233" s="618" t="str">
        <f t="shared" si="61"/>
        <v>-</v>
      </c>
      <c r="S233" s="621"/>
      <c r="T233" s="290" t="str">
        <f ca="1">IFERROR(VLOOKUP(U233,Главная!$AG$20:$AH$22,2,FALSE),"")</f>
        <v/>
      </c>
      <c r="U233" s="226" t="str">
        <f ca="1">IFERROR(OFFSET(Главная!$AJ$4,MATCH($D233,Главная!$AG$5:$AG$17,0),0),"")</f>
        <v/>
      </c>
      <c r="V233" s="226" t="str">
        <f ca="1">IFERROR(OFFSET(Главная!$AI$4,MATCH($D233,Главная!$AG$5:$AG$17,0),0),"")</f>
        <v/>
      </c>
      <c r="W233" s="213">
        <f t="shared" si="62"/>
        <v>0</v>
      </c>
      <c r="X233" s="214">
        <f t="shared" si="63"/>
        <v>0</v>
      </c>
      <c r="Y233" s="227"/>
      <c r="Z233" s="227">
        <f t="shared" si="64"/>
        <v>-1</v>
      </c>
      <c r="AA233" s="215">
        <f t="shared" si="65"/>
        <v>0</v>
      </c>
      <c r="AB233" s="216">
        <f t="shared" si="65"/>
        <v>0</v>
      </c>
      <c r="AC233" s="216">
        <f t="shared" si="65"/>
        <v>0</v>
      </c>
      <c r="AD233" s="217">
        <f t="shared" si="65"/>
        <v>0</v>
      </c>
      <c r="AE233" s="218">
        <f t="shared" si="66"/>
        <v>-1</v>
      </c>
      <c r="AF233" s="219">
        <f t="shared" si="67"/>
        <v>0</v>
      </c>
      <c r="AG233" s="220">
        <f t="shared" si="67"/>
        <v>0</v>
      </c>
      <c r="AH233" s="220">
        <f t="shared" si="67"/>
        <v>0</v>
      </c>
      <c r="AI233" s="221">
        <f t="shared" si="67"/>
        <v>0</v>
      </c>
    </row>
    <row r="234" spans="2:35" ht="15.75" customHeight="1" outlineLevel="2" thickBot="1">
      <c r="B234" s="364">
        <f t="shared" si="68"/>
        <v>0</v>
      </c>
      <c r="C234" s="364"/>
      <c r="D234" s="595"/>
      <c r="E234" s="353"/>
      <c r="F234" s="365"/>
      <c r="G234" s="595"/>
      <c r="H234" s="365"/>
      <c r="I234" s="365"/>
      <c r="J234" s="365"/>
      <c r="K234" s="365"/>
      <c r="L234" s="365"/>
      <c r="M234" s="365"/>
      <c r="N234" s="365"/>
      <c r="O234" s="622"/>
      <c r="P234" s="618" t="str">
        <f t="shared" si="59"/>
        <v>-</v>
      </c>
      <c r="Q234" s="618" t="str">
        <f t="shared" si="60"/>
        <v>-</v>
      </c>
      <c r="R234" s="618" t="str">
        <f t="shared" si="61"/>
        <v>-</v>
      </c>
      <c r="S234" s="621"/>
      <c r="T234" s="290" t="str">
        <f ca="1">IFERROR(VLOOKUP(U234,Главная!$AG$20:$AH$22,2,FALSE),"")</f>
        <v/>
      </c>
      <c r="U234" s="226" t="str">
        <f ca="1">IFERROR(OFFSET(Главная!$AJ$4,MATCH($D234,Главная!$AG$5:$AG$17,0),0),"")</f>
        <v/>
      </c>
      <c r="V234" s="226" t="str">
        <f ca="1">IFERROR(OFFSET(Главная!$AI$4,MATCH($D234,Главная!$AG$5:$AG$17,0),0),"")</f>
        <v/>
      </c>
      <c r="W234" s="213">
        <f t="shared" si="62"/>
        <v>0</v>
      </c>
      <c r="X234" s="214">
        <f t="shared" si="63"/>
        <v>0</v>
      </c>
      <c r="Y234" s="227"/>
      <c r="Z234" s="227">
        <f t="shared" si="64"/>
        <v>-1</v>
      </c>
      <c r="AA234" s="215">
        <f t="shared" si="65"/>
        <v>0</v>
      </c>
      <c r="AB234" s="216">
        <f t="shared" si="65"/>
        <v>0</v>
      </c>
      <c r="AC234" s="216">
        <f t="shared" si="65"/>
        <v>0</v>
      </c>
      <c r="AD234" s="217">
        <f t="shared" si="65"/>
        <v>0</v>
      </c>
      <c r="AE234" s="218">
        <f t="shared" si="66"/>
        <v>-1</v>
      </c>
      <c r="AF234" s="219">
        <f t="shared" si="67"/>
        <v>0</v>
      </c>
      <c r="AG234" s="220">
        <f t="shared" si="67"/>
        <v>0</v>
      </c>
      <c r="AH234" s="220">
        <f t="shared" si="67"/>
        <v>0</v>
      </c>
      <c r="AI234" s="221">
        <f t="shared" si="67"/>
        <v>0</v>
      </c>
    </row>
    <row r="235" spans="2:35" ht="15.75" customHeight="1" outlineLevel="2" thickBot="1">
      <c r="B235" s="364">
        <f t="shared" si="68"/>
        <v>0</v>
      </c>
      <c r="C235" s="364"/>
      <c r="D235" s="595"/>
      <c r="E235" s="353"/>
      <c r="F235" s="365"/>
      <c r="G235" s="595"/>
      <c r="H235" s="365"/>
      <c r="I235" s="365"/>
      <c r="J235" s="365"/>
      <c r="K235" s="365"/>
      <c r="L235" s="365"/>
      <c r="M235" s="365"/>
      <c r="N235" s="365"/>
      <c r="O235" s="622"/>
      <c r="P235" s="618" t="str">
        <f t="shared" si="59"/>
        <v>-</v>
      </c>
      <c r="Q235" s="618" t="str">
        <f t="shared" si="60"/>
        <v>-</v>
      </c>
      <c r="R235" s="618" t="str">
        <f t="shared" si="61"/>
        <v>-</v>
      </c>
      <c r="S235" s="621"/>
      <c r="T235" s="290" t="str">
        <f ca="1">IFERROR(VLOOKUP(U235,Главная!$AG$20:$AH$22,2,FALSE),"")</f>
        <v/>
      </c>
      <c r="U235" s="226" t="str">
        <f ca="1">IFERROR(OFFSET(Главная!$AJ$4,MATCH($D235,Главная!$AG$5:$AG$17,0),0),"")</f>
        <v/>
      </c>
      <c r="V235" s="226" t="str">
        <f ca="1">IFERROR(OFFSET(Главная!$AI$4,MATCH($D235,Главная!$AG$5:$AG$17,0),0),"")</f>
        <v/>
      </c>
      <c r="W235" s="213">
        <f t="shared" si="62"/>
        <v>0</v>
      </c>
      <c r="X235" s="214">
        <f t="shared" si="63"/>
        <v>0</v>
      </c>
      <c r="Y235" s="227"/>
      <c r="Z235" s="227">
        <f t="shared" si="64"/>
        <v>-1</v>
      </c>
      <c r="AA235" s="215">
        <f t="shared" si="65"/>
        <v>0</v>
      </c>
      <c r="AB235" s="216">
        <f t="shared" si="65"/>
        <v>0</v>
      </c>
      <c r="AC235" s="216">
        <f t="shared" si="65"/>
        <v>0</v>
      </c>
      <c r="AD235" s="217">
        <f t="shared" si="65"/>
        <v>0</v>
      </c>
      <c r="AE235" s="218">
        <f t="shared" si="66"/>
        <v>-1</v>
      </c>
      <c r="AF235" s="219">
        <f t="shared" si="67"/>
        <v>0</v>
      </c>
      <c r="AG235" s="220">
        <f t="shared" si="67"/>
        <v>0</v>
      </c>
      <c r="AH235" s="220">
        <f t="shared" si="67"/>
        <v>0</v>
      </c>
      <c r="AI235" s="221">
        <f t="shared" si="67"/>
        <v>0</v>
      </c>
    </row>
    <row r="236" spans="2:35" ht="15.75" customHeight="1" outlineLevel="2" thickBot="1">
      <c r="B236" s="364">
        <f t="shared" si="68"/>
        <v>0</v>
      </c>
      <c r="C236" s="364"/>
      <c r="D236" s="595"/>
      <c r="E236" s="353"/>
      <c r="F236" s="365"/>
      <c r="G236" s="595"/>
      <c r="H236" s="365"/>
      <c r="I236" s="365"/>
      <c r="J236" s="365"/>
      <c r="K236" s="365"/>
      <c r="L236" s="365"/>
      <c r="M236" s="365"/>
      <c r="N236" s="365"/>
      <c r="O236" s="622"/>
      <c r="P236" s="618" t="str">
        <f t="shared" si="59"/>
        <v>-</v>
      </c>
      <c r="Q236" s="618" t="str">
        <f t="shared" si="60"/>
        <v>-</v>
      </c>
      <c r="R236" s="618" t="str">
        <f t="shared" si="61"/>
        <v>-</v>
      </c>
      <c r="S236" s="621"/>
      <c r="T236" s="290" t="str">
        <f ca="1">IFERROR(VLOOKUP(U236,Главная!$AG$20:$AH$22,2,FALSE),"")</f>
        <v/>
      </c>
      <c r="U236" s="226" t="str">
        <f ca="1">IFERROR(OFFSET(Главная!$AJ$4,MATCH($D236,Главная!$AG$5:$AG$17,0),0),"")</f>
        <v/>
      </c>
      <c r="V236" s="226" t="str">
        <f ca="1">IFERROR(OFFSET(Главная!$AI$4,MATCH($D236,Главная!$AG$5:$AG$17,0),0),"")</f>
        <v/>
      </c>
      <c r="W236" s="213">
        <f t="shared" si="62"/>
        <v>0</v>
      </c>
      <c r="X236" s="214">
        <f t="shared" si="63"/>
        <v>0</v>
      </c>
      <c r="Y236" s="227"/>
      <c r="Z236" s="227">
        <f t="shared" si="64"/>
        <v>-1</v>
      </c>
      <c r="AA236" s="215">
        <f t="shared" si="65"/>
        <v>0</v>
      </c>
      <c r="AB236" s="216">
        <f t="shared" si="65"/>
        <v>0</v>
      </c>
      <c r="AC236" s="216">
        <f t="shared" si="65"/>
        <v>0</v>
      </c>
      <c r="AD236" s="217">
        <f t="shared" si="65"/>
        <v>0</v>
      </c>
      <c r="AE236" s="218">
        <f t="shared" si="66"/>
        <v>-1</v>
      </c>
      <c r="AF236" s="219">
        <f t="shared" si="67"/>
        <v>0</v>
      </c>
      <c r="AG236" s="220">
        <f t="shared" si="67"/>
        <v>0</v>
      </c>
      <c r="AH236" s="220">
        <f t="shared" si="67"/>
        <v>0</v>
      </c>
      <c r="AI236" s="221">
        <f t="shared" si="67"/>
        <v>0</v>
      </c>
    </row>
    <row r="237" spans="2:35" ht="15.75" customHeight="1" outlineLevel="2" thickBot="1">
      <c r="B237" s="364">
        <f t="shared" si="68"/>
        <v>0</v>
      </c>
      <c r="C237" s="364"/>
      <c r="D237" s="595"/>
      <c r="E237" s="353"/>
      <c r="F237" s="365"/>
      <c r="G237" s="595"/>
      <c r="H237" s="365"/>
      <c r="I237" s="365"/>
      <c r="J237" s="365"/>
      <c r="K237" s="365"/>
      <c r="L237" s="365"/>
      <c r="M237" s="365"/>
      <c r="N237" s="365"/>
      <c r="O237" s="622"/>
      <c r="P237" s="618" t="str">
        <f t="shared" si="59"/>
        <v>-</v>
      </c>
      <c r="Q237" s="618" t="str">
        <f t="shared" si="60"/>
        <v>-</v>
      </c>
      <c r="R237" s="618" t="str">
        <f t="shared" si="61"/>
        <v>-</v>
      </c>
      <c r="S237" s="621"/>
      <c r="T237" s="290" t="str">
        <f ca="1">IFERROR(VLOOKUP(U237,Главная!$AG$20:$AH$22,2,FALSE),"")</f>
        <v/>
      </c>
      <c r="U237" s="226" t="str">
        <f ca="1">IFERROR(OFFSET(Главная!$AJ$4,MATCH($D237,Главная!$AG$5:$AG$17,0),0),"")</f>
        <v/>
      </c>
      <c r="V237" s="226" t="str">
        <f ca="1">IFERROR(OFFSET(Главная!$AI$4,MATCH($D237,Главная!$AG$5:$AG$17,0),0),"")</f>
        <v/>
      </c>
      <c r="W237" s="213">
        <f t="shared" si="62"/>
        <v>0</v>
      </c>
      <c r="X237" s="214">
        <f t="shared" si="63"/>
        <v>0</v>
      </c>
      <c r="Y237" s="227"/>
      <c r="Z237" s="227">
        <f t="shared" si="64"/>
        <v>-1</v>
      </c>
      <c r="AA237" s="215">
        <f t="shared" si="65"/>
        <v>0</v>
      </c>
      <c r="AB237" s="216">
        <f t="shared" si="65"/>
        <v>0</v>
      </c>
      <c r="AC237" s="216">
        <f t="shared" si="65"/>
        <v>0</v>
      </c>
      <c r="AD237" s="217">
        <f t="shared" si="65"/>
        <v>0</v>
      </c>
      <c r="AE237" s="218">
        <f t="shared" si="66"/>
        <v>-1</v>
      </c>
      <c r="AF237" s="219">
        <f t="shared" si="67"/>
        <v>0</v>
      </c>
      <c r="AG237" s="220">
        <f t="shared" si="67"/>
        <v>0</v>
      </c>
      <c r="AH237" s="220">
        <f t="shared" si="67"/>
        <v>0</v>
      </c>
      <c r="AI237" s="221">
        <f t="shared" si="67"/>
        <v>0</v>
      </c>
    </row>
    <row r="238" spans="2:35" ht="15.75" customHeight="1" outlineLevel="2" thickBot="1">
      <c r="B238" s="364">
        <f t="shared" si="68"/>
        <v>0</v>
      </c>
      <c r="C238" s="364"/>
      <c r="D238" s="595"/>
      <c r="E238" s="353"/>
      <c r="F238" s="365"/>
      <c r="G238" s="595"/>
      <c r="H238" s="365"/>
      <c r="I238" s="365"/>
      <c r="J238" s="365"/>
      <c r="K238" s="365"/>
      <c r="L238" s="365"/>
      <c r="M238" s="365"/>
      <c r="N238" s="365"/>
      <c r="O238" s="622"/>
      <c r="P238" s="618" t="str">
        <f t="shared" si="59"/>
        <v>-</v>
      </c>
      <c r="Q238" s="618" t="str">
        <f t="shared" si="60"/>
        <v>-</v>
      </c>
      <c r="R238" s="618" t="str">
        <f t="shared" si="61"/>
        <v>-</v>
      </c>
      <c r="S238" s="621"/>
      <c r="T238" s="290" t="str">
        <f ca="1">IFERROR(VLOOKUP(U238,Главная!$AG$20:$AH$22,2,FALSE),"")</f>
        <v/>
      </c>
      <c r="U238" s="226" t="str">
        <f ca="1">IFERROR(OFFSET(Главная!$AJ$4,MATCH($D238,Главная!$AG$5:$AG$17,0),0),"")</f>
        <v/>
      </c>
      <c r="V238" s="226" t="str">
        <f ca="1">IFERROR(OFFSET(Главная!$AI$4,MATCH($D238,Главная!$AG$5:$AG$17,0),0),"")</f>
        <v/>
      </c>
      <c r="W238" s="213">
        <f t="shared" si="62"/>
        <v>0</v>
      </c>
      <c r="X238" s="214">
        <f t="shared" si="63"/>
        <v>0</v>
      </c>
      <c r="Y238" s="227"/>
      <c r="Z238" s="227">
        <f t="shared" si="64"/>
        <v>-1</v>
      </c>
      <c r="AA238" s="215">
        <f t="shared" si="65"/>
        <v>0</v>
      </c>
      <c r="AB238" s="216">
        <f t="shared" si="65"/>
        <v>0</v>
      </c>
      <c r="AC238" s="216">
        <f t="shared" si="65"/>
        <v>0</v>
      </c>
      <c r="AD238" s="217">
        <f t="shared" si="65"/>
        <v>0</v>
      </c>
      <c r="AE238" s="218">
        <f t="shared" si="66"/>
        <v>-1</v>
      </c>
      <c r="AF238" s="219">
        <f t="shared" si="67"/>
        <v>0</v>
      </c>
      <c r="AG238" s="220">
        <f t="shared" si="67"/>
        <v>0</v>
      </c>
      <c r="AH238" s="220">
        <f t="shared" si="67"/>
        <v>0</v>
      </c>
      <c r="AI238" s="221">
        <f t="shared" si="67"/>
        <v>0</v>
      </c>
    </row>
    <row r="239" spans="2:35" ht="15.75" customHeight="1" outlineLevel="2" thickBot="1">
      <c r="B239" s="364">
        <f t="shared" si="68"/>
        <v>0</v>
      </c>
      <c r="C239" s="364"/>
      <c r="D239" s="595"/>
      <c r="E239" s="353"/>
      <c r="F239" s="365"/>
      <c r="G239" s="595"/>
      <c r="H239" s="365"/>
      <c r="I239" s="365"/>
      <c r="J239" s="365"/>
      <c r="K239" s="365"/>
      <c r="L239" s="365"/>
      <c r="M239" s="365"/>
      <c r="N239" s="365"/>
      <c r="O239" s="622"/>
      <c r="P239" s="618" t="str">
        <f t="shared" si="59"/>
        <v>-</v>
      </c>
      <c r="Q239" s="618" t="str">
        <f t="shared" si="60"/>
        <v>-</v>
      </c>
      <c r="R239" s="618" t="str">
        <f t="shared" si="61"/>
        <v>-</v>
      </c>
      <c r="S239" s="621"/>
      <c r="T239" s="290" t="str">
        <f ca="1">IFERROR(VLOOKUP(U239,Главная!$AG$20:$AH$22,2,FALSE),"")</f>
        <v/>
      </c>
      <c r="U239" s="226" t="str">
        <f ca="1">IFERROR(OFFSET(Главная!$AJ$4,MATCH($D239,Главная!$AG$5:$AG$17,0),0),"")</f>
        <v/>
      </c>
      <c r="V239" s="226" t="str">
        <f ca="1">IFERROR(OFFSET(Главная!$AI$4,MATCH($D239,Главная!$AG$5:$AG$17,0),0),"")</f>
        <v/>
      </c>
      <c r="W239" s="213">
        <f t="shared" si="62"/>
        <v>0</v>
      </c>
      <c r="X239" s="214">
        <f t="shared" si="63"/>
        <v>0</v>
      </c>
      <c r="Y239" s="227"/>
      <c r="Z239" s="227">
        <f t="shared" si="64"/>
        <v>-1</v>
      </c>
      <c r="AA239" s="215">
        <f t="shared" si="65"/>
        <v>0</v>
      </c>
      <c r="AB239" s="216">
        <f t="shared" si="65"/>
        <v>0</v>
      </c>
      <c r="AC239" s="216">
        <f t="shared" si="65"/>
        <v>0</v>
      </c>
      <c r="AD239" s="217">
        <f t="shared" si="65"/>
        <v>0</v>
      </c>
      <c r="AE239" s="218">
        <f t="shared" si="66"/>
        <v>-1</v>
      </c>
      <c r="AF239" s="219">
        <f t="shared" si="67"/>
        <v>0</v>
      </c>
      <c r="AG239" s="220">
        <f t="shared" si="67"/>
        <v>0</v>
      </c>
      <c r="AH239" s="220">
        <f t="shared" si="67"/>
        <v>0</v>
      </c>
      <c r="AI239" s="221">
        <f t="shared" si="67"/>
        <v>0</v>
      </c>
    </row>
    <row r="240" spans="2:35" ht="15.75" customHeight="1" outlineLevel="2" thickBot="1">
      <c r="B240" s="364">
        <f t="shared" si="68"/>
        <v>0</v>
      </c>
      <c r="C240" s="364"/>
      <c r="D240" s="595"/>
      <c r="E240" s="353"/>
      <c r="F240" s="365"/>
      <c r="G240" s="595"/>
      <c r="H240" s="365"/>
      <c r="I240" s="365"/>
      <c r="J240" s="365"/>
      <c r="K240" s="365"/>
      <c r="L240" s="365"/>
      <c r="M240" s="365"/>
      <c r="N240" s="365"/>
      <c r="O240" s="622"/>
      <c r="P240" s="618" t="str">
        <f t="shared" si="59"/>
        <v>-</v>
      </c>
      <c r="Q240" s="618" t="str">
        <f t="shared" si="60"/>
        <v>-</v>
      </c>
      <c r="R240" s="618" t="str">
        <f t="shared" si="61"/>
        <v>-</v>
      </c>
      <c r="S240" s="621"/>
      <c r="T240" s="290" t="str">
        <f ca="1">IFERROR(VLOOKUP(U240,Главная!$AG$20:$AH$22,2,FALSE),"")</f>
        <v/>
      </c>
      <c r="U240" s="226" t="str">
        <f ca="1">IFERROR(OFFSET(Главная!$AJ$4,MATCH($D240,Главная!$AG$5:$AG$17,0),0),"")</f>
        <v/>
      </c>
      <c r="V240" s="226" t="str">
        <f ca="1">IFERROR(OFFSET(Главная!$AI$4,MATCH($D240,Главная!$AG$5:$AG$17,0),0),"")</f>
        <v/>
      </c>
      <c r="W240" s="213">
        <f t="shared" si="62"/>
        <v>0</v>
      </c>
      <c r="X240" s="214">
        <f t="shared" si="63"/>
        <v>0</v>
      </c>
      <c r="Y240" s="227"/>
      <c r="Z240" s="227">
        <f t="shared" si="64"/>
        <v>-1</v>
      </c>
      <c r="AA240" s="215">
        <f t="shared" si="65"/>
        <v>0</v>
      </c>
      <c r="AB240" s="216">
        <f t="shared" si="65"/>
        <v>0</v>
      </c>
      <c r="AC240" s="216">
        <f t="shared" si="65"/>
        <v>0</v>
      </c>
      <c r="AD240" s="217">
        <f t="shared" si="65"/>
        <v>0</v>
      </c>
      <c r="AE240" s="218">
        <f t="shared" si="66"/>
        <v>-1</v>
      </c>
      <c r="AF240" s="219">
        <f t="shared" si="67"/>
        <v>0</v>
      </c>
      <c r="AG240" s="220">
        <f t="shared" si="67"/>
        <v>0</v>
      </c>
      <c r="AH240" s="220">
        <f t="shared" si="67"/>
        <v>0</v>
      </c>
      <c r="AI240" s="221">
        <f t="shared" si="67"/>
        <v>0</v>
      </c>
    </row>
    <row r="241" spans="2:35" ht="15.75" customHeight="1" outlineLevel="2" thickBot="1">
      <c r="B241" s="364">
        <f t="shared" si="68"/>
        <v>0</v>
      </c>
      <c r="C241" s="364"/>
      <c r="D241" s="595"/>
      <c r="E241" s="366"/>
      <c r="F241" s="365"/>
      <c r="G241" s="595"/>
      <c r="H241" s="365"/>
      <c r="I241" s="365"/>
      <c r="J241" s="365"/>
      <c r="K241" s="365"/>
      <c r="L241" s="365"/>
      <c r="M241" s="365"/>
      <c r="N241" s="365"/>
      <c r="O241" s="622"/>
      <c r="P241" s="618" t="str">
        <f t="shared" si="59"/>
        <v>-</v>
      </c>
      <c r="Q241" s="618" t="str">
        <f t="shared" si="60"/>
        <v>-</v>
      </c>
      <c r="R241" s="618" t="str">
        <f t="shared" si="61"/>
        <v>-</v>
      </c>
      <c r="S241" s="621"/>
      <c r="T241" s="290" t="str">
        <f ca="1">IFERROR(VLOOKUP(U241,Главная!$AG$20:$AH$22,2,FALSE),"")</f>
        <v/>
      </c>
      <c r="U241" s="226" t="str">
        <f ca="1">IFERROR(OFFSET(Главная!$AJ$4,MATCH($D241,Главная!$AG$5:$AG$17,0),0),"")</f>
        <v/>
      </c>
      <c r="V241" s="226" t="str">
        <f ca="1">IFERROR(OFFSET(Главная!$AI$4,MATCH($D241,Главная!$AG$5:$AG$17,0),0),"")</f>
        <v/>
      </c>
      <c r="W241" s="213">
        <f t="shared" si="62"/>
        <v>0</v>
      </c>
      <c r="X241" s="214">
        <f t="shared" si="63"/>
        <v>0</v>
      </c>
      <c r="Y241" s="227"/>
      <c r="Z241" s="227">
        <f t="shared" si="64"/>
        <v>-1</v>
      </c>
      <c r="AA241" s="215">
        <f t="shared" si="65"/>
        <v>0</v>
      </c>
      <c r="AB241" s="216">
        <f t="shared" si="65"/>
        <v>0</v>
      </c>
      <c r="AC241" s="216">
        <f t="shared" si="65"/>
        <v>0</v>
      </c>
      <c r="AD241" s="217">
        <f t="shared" si="65"/>
        <v>0</v>
      </c>
      <c r="AE241" s="218">
        <f t="shared" si="66"/>
        <v>-1</v>
      </c>
      <c r="AF241" s="219">
        <f t="shared" si="67"/>
        <v>0</v>
      </c>
      <c r="AG241" s="220">
        <f t="shared" si="67"/>
        <v>0</v>
      </c>
      <c r="AH241" s="220">
        <f t="shared" si="67"/>
        <v>0</v>
      </c>
      <c r="AI241" s="221">
        <f t="shared" si="67"/>
        <v>0</v>
      </c>
    </row>
    <row r="242" spans="2:35" ht="15.75" customHeight="1" outlineLevel="2" thickBot="1">
      <c r="B242" s="364">
        <f t="shared" si="68"/>
        <v>0</v>
      </c>
      <c r="C242" s="364"/>
      <c r="D242" s="595"/>
      <c r="E242" s="366"/>
      <c r="F242" s="365"/>
      <c r="G242" s="595"/>
      <c r="H242" s="365"/>
      <c r="I242" s="365"/>
      <c r="J242" s="365"/>
      <c r="K242" s="365"/>
      <c r="L242" s="365"/>
      <c r="M242" s="365"/>
      <c r="N242" s="365"/>
      <c r="O242" s="622"/>
      <c r="P242" s="618" t="str">
        <f t="shared" si="59"/>
        <v>-</v>
      </c>
      <c r="Q242" s="618" t="str">
        <f t="shared" si="60"/>
        <v>-</v>
      </c>
      <c r="R242" s="618" t="str">
        <f t="shared" si="61"/>
        <v>-</v>
      </c>
      <c r="S242" s="621"/>
      <c r="T242" s="290" t="str">
        <f ca="1">IFERROR(VLOOKUP(U242,Главная!$AG$20:$AH$22,2,FALSE),"")</f>
        <v/>
      </c>
      <c r="U242" s="226" t="str">
        <f ca="1">IFERROR(OFFSET(Главная!$AJ$4,MATCH($D242,Главная!$AG$5:$AG$17,0),0),"")</f>
        <v/>
      </c>
      <c r="V242" s="226" t="str">
        <f ca="1">IFERROR(OFFSET(Главная!$AI$4,MATCH($D242,Главная!$AG$5:$AG$17,0),0),"")</f>
        <v/>
      </c>
      <c r="W242" s="213">
        <f t="shared" si="62"/>
        <v>0</v>
      </c>
      <c r="X242" s="214">
        <f t="shared" si="63"/>
        <v>0</v>
      </c>
      <c r="Y242" s="227"/>
      <c r="Z242" s="227">
        <f t="shared" si="64"/>
        <v>-1</v>
      </c>
      <c r="AA242" s="215">
        <f t="shared" si="65"/>
        <v>0</v>
      </c>
      <c r="AB242" s="216">
        <f t="shared" si="65"/>
        <v>0</v>
      </c>
      <c r="AC242" s="216">
        <f t="shared" si="65"/>
        <v>0</v>
      </c>
      <c r="AD242" s="217">
        <f t="shared" si="65"/>
        <v>0</v>
      </c>
      <c r="AE242" s="218">
        <f t="shared" si="66"/>
        <v>-1</v>
      </c>
      <c r="AF242" s="219">
        <f t="shared" si="67"/>
        <v>0</v>
      </c>
      <c r="AG242" s="220">
        <f t="shared" si="67"/>
        <v>0</v>
      </c>
      <c r="AH242" s="220">
        <f t="shared" si="67"/>
        <v>0</v>
      </c>
      <c r="AI242" s="221">
        <f t="shared" si="67"/>
        <v>0</v>
      </c>
    </row>
    <row r="243" spans="2:35" ht="15.75" customHeight="1" outlineLevel="2" thickBot="1">
      <c r="B243" s="364">
        <f t="shared" si="68"/>
        <v>0</v>
      </c>
      <c r="C243" s="364"/>
      <c r="D243" s="595"/>
      <c r="E243" s="366"/>
      <c r="F243" s="365"/>
      <c r="G243" s="595"/>
      <c r="H243" s="365"/>
      <c r="I243" s="365"/>
      <c r="J243" s="365"/>
      <c r="K243" s="365"/>
      <c r="L243" s="365"/>
      <c r="M243" s="365"/>
      <c r="N243" s="365"/>
      <c r="O243" s="622"/>
      <c r="P243" s="618" t="str">
        <f t="shared" si="59"/>
        <v>-</v>
      </c>
      <c r="Q243" s="618" t="str">
        <f t="shared" si="60"/>
        <v>-</v>
      </c>
      <c r="R243" s="618" t="str">
        <f t="shared" si="61"/>
        <v>-</v>
      </c>
      <c r="S243" s="621"/>
      <c r="T243" s="290" t="str">
        <f ca="1">IFERROR(VLOOKUP(U243,Главная!$AG$20:$AH$22,2,FALSE),"")</f>
        <v/>
      </c>
      <c r="U243" s="226" t="str">
        <f ca="1">IFERROR(OFFSET(Главная!$AJ$4,MATCH($D243,Главная!$AG$5:$AG$17,0),0),"")</f>
        <v/>
      </c>
      <c r="V243" s="226" t="str">
        <f ca="1">IFERROR(OFFSET(Главная!$AI$4,MATCH($D243,Главная!$AG$5:$AG$17,0),0),"")</f>
        <v/>
      </c>
      <c r="W243" s="213">
        <f t="shared" si="62"/>
        <v>0</v>
      </c>
      <c r="X243" s="214">
        <f t="shared" si="63"/>
        <v>0</v>
      </c>
      <c r="Y243" s="227"/>
      <c r="Z243" s="227">
        <f t="shared" si="64"/>
        <v>-1</v>
      </c>
      <c r="AA243" s="215">
        <f t="shared" si="65"/>
        <v>0</v>
      </c>
      <c r="AB243" s="216">
        <f t="shared" si="65"/>
        <v>0</v>
      </c>
      <c r="AC243" s="216">
        <f t="shared" si="65"/>
        <v>0</v>
      </c>
      <c r="AD243" s="217">
        <f t="shared" si="65"/>
        <v>0</v>
      </c>
      <c r="AE243" s="218">
        <f t="shared" si="66"/>
        <v>-1</v>
      </c>
      <c r="AF243" s="219">
        <f t="shared" si="67"/>
        <v>0</v>
      </c>
      <c r="AG243" s="220">
        <f t="shared" si="67"/>
        <v>0</v>
      </c>
      <c r="AH243" s="220">
        <f t="shared" si="67"/>
        <v>0</v>
      </c>
      <c r="AI243" s="221">
        <f t="shared" si="67"/>
        <v>0</v>
      </c>
    </row>
    <row r="244" spans="2:35" ht="15.75" customHeight="1" outlineLevel="2" thickBot="1">
      <c r="B244" s="364">
        <f t="shared" si="68"/>
        <v>0</v>
      </c>
      <c r="C244" s="364"/>
      <c r="D244" s="595"/>
      <c r="E244" s="366"/>
      <c r="F244" s="365"/>
      <c r="G244" s="595"/>
      <c r="H244" s="365"/>
      <c r="I244" s="365"/>
      <c r="J244" s="365"/>
      <c r="K244" s="365"/>
      <c r="L244" s="365"/>
      <c r="M244" s="365"/>
      <c r="N244" s="365"/>
      <c r="O244" s="622"/>
      <c r="P244" s="618" t="str">
        <f t="shared" si="59"/>
        <v>-</v>
      </c>
      <c r="Q244" s="618" t="str">
        <f t="shared" si="60"/>
        <v>-</v>
      </c>
      <c r="R244" s="618" t="str">
        <f t="shared" si="61"/>
        <v>-</v>
      </c>
      <c r="S244" s="621"/>
      <c r="T244" s="290" t="str">
        <f ca="1">IFERROR(VLOOKUP(U244,Главная!$AG$20:$AH$22,2,FALSE),"")</f>
        <v/>
      </c>
      <c r="U244" s="226" t="str">
        <f ca="1">IFERROR(OFFSET(Главная!$AJ$4,MATCH($D244,Главная!$AG$5:$AG$17,0),0),"")</f>
        <v/>
      </c>
      <c r="V244" s="226" t="str">
        <f ca="1">IFERROR(OFFSET(Главная!$AI$4,MATCH($D244,Главная!$AG$5:$AG$17,0),0),"")</f>
        <v/>
      </c>
      <c r="W244" s="213">
        <f t="shared" si="62"/>
        <v>0</v>
      </c>
      <c r="X244" s="214">
        <f t="shared" si="63"/>
        <v>0</v>
      </c>
      <c r="Y244" s="227"/>
      <c r="Z244" s="227">
        <f t="shared" si="64"/>
        <v>-1</v>
      </c>
      <c r="AA244" s="215">
        <f t="shared" si="65"/>
        <v>0</v>
      </c>
      <c r="AB244" s="216">
        <f t="shared" si="65"/>
        <v>0</v>
      </c>
      <c r="AC244" s="216">
        <f t="shared" si="65"/>
        <v>0</v>
      </c>
      <c r="AD244" s="217">
        <f t="shared" si="65"/>
        <v>0</v>
      </c>
      <c r="AE244" s="218">
        <f t="shared" si="66"/>
        <v>-1</v>
      </c>
      <c r="AF244" s="219">
        <f t="shared" si="67"/>
        <v>0</v>
      </c>
      <c r="AG244" s="220">
        <f t="shared" si="67"/>
        <v>0</v>
      </c>
      <c r="AH244" s="220">
        <f t="shared" si="67"/>
        <v>0</v>
      </c>
      <c r="AI244" s="221">
        <f t="shared" si="67"/>
        <v>0</v>
      </c>
    </row>
    <row r="245" spans="2:35" ht="15.75" customHeight="1" outlineLevel="2" thickBot="1">
      <c r="B245" s="364">
        <f t="shared" si="68"/>
        <v>0</v>
      </c>
      <c r="C245" s="364"/>
      <c r="D245" s="595"/>
      <c r="E245" s="366"/>
      <c r="F245" s="365"/>
      <c r="G245" s="595"/>
      <c r="H245" s="365"/>
      <c r="I245" s="365"/>
      <c r="J245" s="365"/>
      <c r="K245" s="365"/>
      <c r="L245" s="365"/>
      <c r="M245" s="365"/>
      <c r="N245" s="365"/>
      <c r="O245" s="622"/>
      <c r="P245" s="618" t="str">
        <f t="shared" si="59"/>
        <v>-</v>
      </c>
      <c r="Q245" s="618" t="str">
        <f t="shared" si="60"/>
        <v>-</v>
      </c>
      <c r="R245" s="618" t="str">
        <f t="shared" si="61"/>
        <v>-</v>
      </c>
      <c r="S245" s="621"/>
      <c r="T245" s="290" t="str">
        <f ca="1">IFERROR(VLOOKUP(U245,Главная!$AG$20:$AH$22,2,FALSE),"")</f>
        <v/>
      </c>
      <c r="U245" s="226" t="str">
        <f ca="1">IFERROR(OFFSET(Главная!$AJ$4,MATCH($D245,Главная!$AG$5:$AG$17,0),0),"")</f>
        <v/>
      </c>
      <c r="V245" s="226" t="str">
        <f ca="1">IFERROR(OFFSET(Главная!$AI$4,MATCH($D245,Главная!$AG$5:$AG$17,0),0),"")</f>
        <v/>
      </c>
      <c r="W245" s="213">
        <f t="shared" si="62"/>
        <v>0</v>
      </c>
      <c r="X245" s="214">
        <f t="shared" si="63"/>
        <v>0</v>
      </c>
      <c r="Y245" s="227"/>
      <c r="Z245" s="227">
        <f t="shared" si="64"/>
        <v>-1</v>
      </c>
      <c r="AA245" s="215">
        <f t="shared" si="65"/>
        <v>0</v>
      </c>
      <c r="AB245" s="216">
        <f t="shared" si="65"/>
        <v>0</v>
      </c>
      <c r="AC245" s="216">
        <f t="shared" si="65"/>
        <v>0</v>
      </c>
      <c r="AD245" s="217">
        <f t="shared" si="65"/>
        <v>0</v>
      </c>
      <c r="AE245" s="218">
        <f t="shared" si="66"/>
        <v>-1</v>
      </c>
      <c r="AF245" s="219">
        <f t="shared" si="67"/>
        <v>0</v>
      </c>
      <c r="AG245" s="220">
        <f t="shared" si="67"/>
        <v>0</v>
      </c>
      <c r="AH245" s="220">
        <f t="shared" si="67"/>
        <v>0</v>
      </c>
      <c r="AI245" s="221">
        <f t="shared" si="67"/>
        <v>0</v>
      </c>
    </row>
    <row r="246" spans="2:35" ht="15.75" customHeight="1" outlineLevel="2" thickBot="1">
      <c r="B246" s="364">
        <f t="shared" si="68"/>
        <v>0</v>
      </c>
      <c r="C246" s="364"/>
      <c r="D246" s="595"/>
      <c r="E246" s="366"/>
      <c r="F246" s="365"/>
      <c r="G246" s="595"/>
      <c r="H246" s="365"/>
      <c r="I246" s="365"/>
      <c r="J246" s="365"/>
      <c r="K246" s="365"/>
      <c r="L246" s="365"/>
      <c r="M246" s="365"/>
      <c r="N246" s="365"/>
      <c r="O246" s="622"/>
      <c r="P246" s="618" t="str">
        <f t="shared" si="59"/>
        <v>-</v>
      </c>
      <c r="Q246" s="618" t="str">
        <f t="shared" si="60"/>
        <v>-</v>
      </c>
      <c r="R246" s="618" t="str">
        <f t="shared" si="61"/>
        <v>-</v>
      </c>
      <c r="S246" s="621"/>
      <c r="T246" s="290" t="str">
        <f ca="1">IFERROR(VLOOKUP(U246,Главная!$AG$20:$AH$22,2,FALSE),"")</f>
        <v/>
      </c>
      <c r="U246" s="226" t="str">
        <f ca="1">IFERROR(OFFSET(Главная!$AJ$4,MATCH($D246,Главная!$AG$5:$AG$17,0),0),"")</f>
        <v/>
      </c>
      <c r="V246" s="226" t="str">
        <f ca="1">IFERROR(OFFSET(Главная!$AI$4,MATCH($D246,Главная!$AG$5:$AG$17,0),0),"")</f>
        <v/>
      </c>
      <c r="W246" s="213">
        <f t="shared" si="62"/>
        <v>0</v>
      </c>
      <c r="X246" s="214">
        <f t="shared" si="63"/>
        <v>0</v>
      </c>
      <c r="Y246" s="227"/>
      <c r="Z246" s="227">
        <f t="shared" si="64"/>
        <v>-1</v>
      </c>
      <c r="AA246" s="215">
        <f t="shared" si="65"/>
        <v>0</v>
      </c>
      <c r="AB246" s="216">
        <f t="shared" si="65"/>
        <v>0</v>
      </c>
      <c r="AC246" s="216">
        <f t="shared" si="65"/>
        <v>0</v>
      </c>
      <c r="AD246" s="217">
        <f t="shared" si="65"/>
        <v>0</v>
      </c>
      <c r="AE246" s="218">
        <f t="shared" si="66"/>
        <v>-1</v>
      </c>
      <c r="AF246" s="219">
        <f t="shared" si="67"/>
        <v>0</v>
      </c>
      <c r="AG246" s="220">
        <f t="shared" si="67"/>
        <v>0</v>
      </c>
      <c r="AH246" s="220">
        <f t="shared" si="67"/>
        <v>0</v>
      </c>
      <c r="AI246" s="221">
        <f t="shared" si="67"/>
        <v>0</v>
      </c>
    </row>
    <row r="247" spans="2:35" ht="15.75" customHeight="1" outlineLevel="2" thickBot="1">
      <c r="B247" s="364">
        <f t="shared" si="68"/>
        <v>0</v>
      </c>
      <c r="C247" s="364"/>
      <c r="D247" s="595"/>
      <c r="E247" s="366"/>
      <c r="F247" s="365"/>
      <c r="G247" s="595"/>
      <c r="H247" s="365"/>
      <c r="I247" s="365"/>
      <c r="J247" s="365"/>
      <c r="K247" s="365"/>
      <c r="L247" s="365"/>
      <c r="M247" s="365"/>
      <c r="N247" s="365"/>
      <c r="O247" s="622"/>
      <c r="P247" s="618" t="str">
        <f t="shared" si="59"/>
        <v>-</v>
      </c>
      <c r="Q247" s="618" t="str">
        <f t="shared" si="60"/>
        <v>-</v>
      </c>
      <c r="R247" s="618" t="str">
        <f t="shared" si="61"/>
        <v>-</v>
      </c>
      <c r="S247" s="621"/>
      <c r="T247" s="290" t="str">
        <f ca="1">IFERROR(VLOOKUP(U247,Главная!$AG$20:$AH$22,2,FALSE),"")</f>
        <v/>
      </c>
      <c r="U247" s="226" t="str">
        <f ca="1">IFERROR(OFFSET(Главная!$AJ$4,MATCH($D247,Главная!$AG$5:$AG$17,0),0),"")</f>
        <v/>
      </c>
      <c r="V247" s="226" t="str">
        <f ca="1">IFERROR(OFFSET(Главная!$AI$4,MATCH($D247,Главная!$AG$5:$AG$17,0),0),"")</f>
        <v/>
      </c>
      <c r="W247" s="213">
        <f t="shared" si="62"/>
        <v>0</v>
      </c>
      <c r="X247" s="214">
        <f t="shared" si="63"/>
        <v>0</v>
      </c>
      <c r="Y247" s="227"/>
      <c r="Z247" s="227">
        <f t="shared" si="64"/>
        <v>-1</v>
      </c>
      <c r="AA247" s="215">
        <f t="shared" si="65"/>
        <v>0</v>
      </c>
      <c r="AB247" s="216">
        <f t="shared" si="65"/>
        <v>0</v>
      </c>
      <c r="AC247" s="216">
        <f t="shared" si="65"/>
        <v>0</v>
      </c>
      <c r="AD247" s="217">
        <f t="shared" si="65"/>
        <v>0</v>
      </c>
      <c r="AE247" s="218">
        <f t="shared" si="66"/>
        <v>-1</v>
      </c>
      <c r="AF247" s="219">
        <f t="shared" si="67"/>
        <v>0</v>
      </c>
      <c r="AG247" s="220">
        <f t="shared" si="67"/>
        <v>0</v>
      </c>
      <c r="AH247" s="220">
        <f t="shared" si="67"/>
        <v>0</v>
      </c>
      <c r="AI247" s="221">
        <f t="shared" si="67"/>
        <v>0</v>
      </c>
    </row>
    <row r="248" spans="2:35" ht="15.75" customHeight="1" outlineLevel="2" thickBot="1">
      <c r="B248" s="364">
        <f t="shared" si="68"/>
        <v>0</v>
      </c>
      <c r="C248" s="364"/>
      <c r="D248" s="595"/>
      <c r="E248" s="366"/>
      <c r="F248" s="365"/>
      <c r="G248" s="595"/>
      <c r="H248" s="365"/>
      <c r="I248" s="365"/>
      <c r="J248" s="365"/>
      <c r="K248" s="365"/>
      <c r="L248" s="365"/>
      <c r="M248" s="365"/>
      <c r="N248" s="365"/>
      <c r="O248" s="622"/>
      <c r="P248" s="618" t="str">
        <f t="shared" si="59"/>
        <v>-</v>
      </c>
      <c r="Q248" s="618" t="str">
        <f t="shared" si="60"/>
        <v>-</v>
      </c>
      <c r="R248" s="618" t="str">
        <f t="shared" si="61"/>
        <v>-</v>
      </c>
      <c r="S248" s="621"/>
      <c r="T248" s="290" t="str">
        <f ca="1">IFERROR(VLOOKUP(U248,Главная!$AG$20:$AH$22,2,FALSE),"")</f>
        <v/>
      </c>
      <c r="U248" s="226" t="str">
        <f ca="1">IFERROR(OFFSET(Главная!$AJ$4,MATCH($D248,Главная!$AG$5:$AG$17,0),0),"")</f>
        <v/>
      </c>
      <c r="V248" s="226" t="str">
        <f ca="1">IFERROR(OFFSET(Главная!$AI$4,MATCH($D248,Главная!$AG$5:$AG$17,0),0),"")</f>
        <v/>
      </c>
      <c r="W248" s="213">
        <f t="shared" si="62"/>
        <v>0</v>
      </c>
      <c r="X248" s="214">
        <f t="shared" si="63"/>
        <v>0</v>
      </c>
      <c r="Y248" s="227"/>
      <c r="Z248" s="227">
        <f t="shared" si="64"/>
        <v>-1</v>
      </c>
      <c r="AA248" s="215">
        <f t="shared" si="65"/>
        <v>0</v>
      </c>
      <c r="AB248" s="216">
        <f t="shared" si="65"/>
        <v>0</v>
      </c>
      <c r="AC248" s="216">
        <f t="shared" si="65"/>
        <v>0</v>
      </c>
      <c r="AD248" s="217">
        <f t="shared" si="65"/>
        <v>0</v>
      </c>
      <c r="AE248" s="218">
        <f t="shared" si="66"/>
        <v>-1</v>
      </c>
      <c r="AF248" s="219">
        <f t="shared" si="67"/>
        <v>0</v>
      </c>
      <c r="AG248" s="220">
        <f t="shared" si="67"/>
        <v>0</v>
      </c>
      <c r="AH248" s="220">
        <f t="shared" si="67"/>
        <v>0</v>
      </c>
      <c r="AI248" s="221">
        <f t="shared" si="67"/>
        <v>0</v>
      </c>
    </row>
    <row r="249" spans="2:35" ht="15.75" customHeight="1" outlineLevel="2">
      <c r="B249" s="364">
        <f t="shared" si="68"/>
        <v>0</v>
      </c>
      <c r="C249" s="364"/>
      <c r="D249" s="595"/>
      <c r="E249" s="366"/>
      <c r="F249" s="365"/>
      <c r="G249" s="595"/>
      <c r="H249" s="365"/>
      <c r="I249" s="365"/>
      <c r="J249" s="365"/>
      <c r="K249" s="365"/>
      <c r="L249" s="365"/>
      <c r="M249" s="365"/>
      <c r="N249" s="365"/>
      <c r="O249" s="622"/>
      <c r="P249" s="618" t="str">
        <f t="shared" si="59"/>
        <v>-</v>
      </c>
      <c r="Q249" s="618" t="str">
        <f t="shared" si="60"/>
        <v>-</v>
      </c>
      <c r="R249" s="618" t="str">
        <f t="shared" si="61"/>
        <v>-</v>
      </c>
      <c r="S249" s="621"/>
      <c r="T249" s="290" t="str">
        <f ca="1">IFERROR(VLOOKUP(U249,Главная!$AG$20:$AH$22,2,FALSE),"")</f>
        <v/>
      </c>
      <c r="U249" s="226" t="str">
        <f ca="1">IFERROR(OFFSET(Главная!$AJ$4,MATCH($D249,Главная!$AG$5:$AG$17,0),0),"")</f>
        <v/>
      </c>
      <c r="V249" s="226" t="str">
        <f ca="1">IFERROR(OFFSET(Главная!$AI$4,MATCH($D249,Главная!$AG$5:$AG$17,0),0),"")</f>
        <v/>
      </c>
      <c r="W249" s="213">
        <f t="shared" si="62"/>
        <v>0</v>
      </c>
      <c r="X249" s="214">
        <f t="shared" si="63"/>
        <v>0</v>
      </c>
      <c r="Y249" s="227"/>
      <c r="Z249" s="227">
        <f t="shared" si="64"/>
        <v>-1</v>
      </c>
      <c r="AA249" s="215">
        <f t="shared" si="65"/>
        <v>0</v>
      </c>
      <c r="AB249" s="216">
        <f t="shared" si="65"/>
        <v>0</v>
      </c>
      <c r="AC249" s="216">
        <f t="shared" si="65"/>
        <v>0</v>
      </c>
      <c r="AD249" s="217">
        <f t="shared" si="65"/>
        <v>0</v>
      </c>
      <c r="AE249" s="218">
        <f t="shared" si="66"/>
        <v>-1</v>
      </c>
      <c r="AF249" s="219">
        <f t="shared" si="67"/>
        <v>0</v>
      </c>
      <c r="AG249" s="220">
        <f t="shared" si="67"/>
        <v>0</v>
      </c>
      <c r="AH249" s="220">
        <f t="shared" si="67"/>
        <v>0</v>
      </c>
      <c r="AI249" s="221">
        <f t="shared" si="67"/>
        <v>0</v>
      </c>
    </row>
    <row r="250" spans="2:35" s="112" customFormat="1" ht="15.75" customHeight="1" outlineLevel="1" thickBot="1">
      <c r="B250" s="359"/>
      <c r="C250" s="360"/>
      <c r="D250" s="132"/>
      <c r="E250" s="361"/>
      <c r="F250" s="362"/>
      <c r="G250" s="362"/>
      <c r="H250" s="362"/>
      <c r="I250" s="362"/>
      <c r="J250" s="362"/>
      <c r="K250" s="362"/>
      <c r="L250" s="362"/>
      <c r="M250" s="362"/>
      <c r="N250" s="362"/>
      <c r="O250" s="362"/>
      <c r="P250" s="363"/>
      <c r="Q250" s="363"/>
      <c r="R250" s="362"/>
      <c r="S250" s="132"/>
      <c r="T250" s="568" t="s">
        <v>771</v>
      </c>
      <c r="U250" s="131"/>
      <c r="V250" s="131"/>
      <c r="W250" s="281"/>
      <c r="X250" s="281"/>
      <c r="Y250" s="131"/>
      <c r="Z250" s="131"/>
      <c r="AA250" s="131"/>
      <c r="AB250" s="131"/>
      <c r="AC250" s="131"/>
      <c r="AD250" s="131"/>
      <c r="AE250" s="132"/>
      <c r="AF250" s="131"/>
      <c r="AG250" s="131"/>
      <c r="AH250" s="131"/>
      <c r="AI250" s="131"/>
    </row>
    <row r="251" spans="2:35" s="130" customFormat="1" ht="30" customHeight="1" outlineLevel="1" thickTop="1">
      <c r="B251" s="128"/>
      <c r="C251" s="129"/>
      <c r="E251" s="282" t="s">
        <v>359</v>
      </c>
      <c r="F251" s="283" t="s">
        <v>128</v>
      </c>
      <c r="G251" s="284" t="s">
        <v>74</v>
      </c>
      <c r="H251" s="284" t="s">
        <v>75</v>
      </c>
      <c r="I251" s="284" t="s">
        <v>14</v>
      </c>
      <c r="J251" s="284" t="s">
        <v>80</v>
      </c>
      <c r="K251" s="284" t="s">
        <v>129</v>
      </c>
      <c r="L251" s="284" t="s">
        <v>15</v>
      </c>
      <c r="M251" s="284" t="s">
        <v>13</v>
      </c>
      <c r="N251" s="284" t="s">
        <v>78</v>
      </c>
      <c r="O251" s="285" t="s">
        <v>130</v>
      </c>
      <c r="P251" s="286" t="s">
        <v>132</v>
      </c>
      <c r="Q251" s="287" t="s">
        <v>81</v>
      </c>
      <c r="R251" s="288" t="s">
        <v>131</v>
      </c>
      <c r="S251" s="355"/>
      <c r="T251" s="292" t="s">
        <v>151</v>
      </c>
      <c r="U251" s="131"/>
      <c r="V251" s="131"/>
      <c r="W251" s="129"/>
      <c r="X251" s="129"/>
      <c r="AE251" s="132"/>
    </row>
    <row r="252" spans="2:35" s="130" customFormat="1" ht="15.75" customHeight="1" outlineLevel="1">
      <c r="B252" s="128"/>
      <c r="C252" s="129"/>
      <c r="E252" s="231" t="s">
        <v>83</v>
      </c>
      <c r="F252" s="264">
        <f>COUNTIF(F205:F249,5)</f>
        <v>0</v>
      </c>
      <c r="G252" s="181">
        <f t="shared" ref="G252:R252" si="69">COUNTIF(G205:G249,5)</f>
        <v>0</v>
      </c>
      <c r="H252" s="181">
        <f t="shared" si="69"/>
        <v>0</v>
      </c>
      <c r="I252" s="181">
        <f t="shared" si="69"/>
        <v>0</v>
      </c>
      <c r="J252" s="181">
        <f t="shared" si="69"/>
        <v>0</v>
      </c>
      <c r="K252" s="181">
        <f t="shared" si="69"/>
        <v>0</v>
      </c>
      <c r="L252" s="181">
        <f t="shared" si="69"/>
        <v>0</v>
      </c>
      <c r="M252" s="181">
        <f t="shared" si="69"/>
        <v>0</v>
      </c>
      <c r="N252" s="181">
        <f t="shared" si="69"/>
        <v>0</v>
      </c>
      <c r="O252" s="265">
        <f t="shared" si="69"/>
        <v>0</v>
      </c>
      <c r="P252" s="272">
        <f t="shared" si="69"/>
        <v>0</v>
      </c>
      <c r="Q252" s="231">
        <f t="shared" si="69"/>
        <v>0</v>
      </c>
      <c r="R252" s="275">
        <f t="shared" si="69"/>
        <v>0</v>
      </c>
      <c r="S252" s="356"/>
      <c r="T252" s="292" t="s">
        <v>151</v>
      </c>
      <c r="U252" s="131"/>
      <c r="V252" s="131"/>
      <c r="W252" s="129"/>
      <c r="X252" s="129"/>
      <c r="AE252" s="132"/>
    </row>
    <row r="253" spans="2:35" s="130" customFormat="1" ht="15.75" customHeight="1" outlineLevel="1">
      <c r="B253" s="128"/>
      <c r="C253" s="129"/>
      <c r="E253" s="231" t="s">
        <v>85</v>
      </c>
      <c r="F253" s="264">
        <f>COUNTIF(F205:F249,4)</f>
        <v>0</v>
      </c>
      <c r="G253" s="181">
        <f t="shared" ref="G253:R253" si="70">COUNTIF(G205:G249,4)</f>
        <v>0</v>
      </c>
      <c r="H253" s="181">
        <f t="shared" si="70"/>
        <v>0</v>
      </c>
      <c r="I253" s="181">
        <f t="shared" si="70"/>
        <v>0</v>
      </c>
      <c r="J253" s="181">
        <f t="shared" si="70"/>
        <v>0</v>
      </c>
      <c r="K253" s="181">
        <f t="shared" si="70"/>
        <v>0</v>
      </c>
      <c r="L253" s="181">
        <f t="shared" si="70"/>
        <v>0</v>
      </c>
      <c r="M253" s="181">
        <f t="shared" si="70"/>
        <v>0</v>
      </c>
      <c r="N253" s="181">
        <f t="shared" si="70"/>
        <v>0</v>
      </c>
      <c r="O253" s="265">
        <f t="shared" si="70"/>
        <v>0</v>
      </c>
      <c r="P253" s="272">
        <f t="shared" si="70"/>
        <v>0</v>
      </c>
      <c r="Q253" s="231">
        <f t="shared" si="70"/>
        <v>0</v>
      </c>
      <c r="R253" s="275">
        <f t="shared" si="70"/>
        <v>0</v>
      </c>
      <c r="S253" s="132"/>
      <c r="T253" s="292" t="s">
        <v>151</v>
      </c>
      <c r="U253" s="131"/>
      <c r="V253" s="131"/>
      <c r="W253" s="129"/>
      <c r="X253" s="129"/>
      <c r="AE253" s="132"/>
    </row>
    <row r="254" spans="2:35" s="130" customFormat="1" ht="15.75" customHeight="1" outlineLevel="1">
      <c r="B254" s="128"/>
      <c r="C254" s="129"/>
      <c r="E254" s="231" t="s">
        <v>86</v>
      </c>
      <c r="F254" s="264">
        <f>COUNTIF(F205:F249,3)</f>
        <v>0</v>
      </c>
      <c r="G254" s="181">
        <f t="shared" ref="G254:R254" si="71">COUNTIF(G205:G249,3)</f>
        <v>0</v>
      </c>
      <c r="H254" s="181">
        <f t="shared" si="71"/>
        <v>0</v>
      </c>
      <c r="I254" s="181">
        <f t="shared" si="71"/>
        <v>0</v>
      </c>
      <c r="J254" s="181">
        <f t="shared" si="71"/>
        <v>0</v>
      </c>
      <c r="K254" s="181">
        <f t="shared" si="71"/>
        <v>0</v>
      </c>
      <c r="L254" s="181">
        <f t="shared" si="71"/>
        <v>0</v>
      </c>
      <c r="M254" s="181">
        <f t="shared" si="71"/>
        <v>0</v>
      </c>
      <c r="N254" s="181">
        <f t="shared" si="71"/>
        <v>0</v>
      </c>
      <c r="O254" s="265">
        <f t="shared" si="71"/>
        <v>0</v>
      </c>
      <c r="P254" s="272">
        <f t="shared" si="71"/>
        <v>0</v>
      </c>
      <c r="Q254" s="231">
        <f t="shared" si="71"/>
        <v>0</v>
      </c>
      <c r="R254" s="275">
        <f t="shared" si="71"/>
        <v>0</v>
      </c>
      <c r="S254" s="132"/>
      <c r="T254" s="292" t="s">
        <v>151</v>
      </c>
      <c r="U254" s="131"/>
      <c r="V254" s="131"/>
      <c r="W254" s="129"/>
      <c r="X254" s="129"/>
      <c r="AE254" s="132"/>
    </row>
    <row r="255" spans="2:35" s="130" customFormat="1" ht="15.75" customHeight="1" outlineLevel="1" thickBot="1">
      <c r="B255" s="128"/>
      <c r="C255" s="129"/>
      <c r="E255" s="231" t="s">
        <v>87</v>
      </c>
      <c r="F255" s="264">
        <f>COUNTIF(F205:F249,2)</f>
        <v>0</v>
      </c>
      <c r="G255" s="181">
        <f t="shared" ref="G255:R255" si="72">COUNTIF(G205:G249,2)</f>
        <v>0</v>
      </c>
      <c r="H255" s="181">
        <f t="shared" si="72"/>
        <v>0</v>
      </c>
      <c r="I255" s="181">
        <f t="shared" si="72"/>
        <v>0</v>
      </c>
      <c r="J255" s="181">
        <f t="shared" si="72"/>
        <v>0</v>
      </c>
      <c r="K255" s="181">
        <f t="shared" si="72"/>
        <v>0</v>
      </c>
      <c r="L255" s="181">
        <f t="shared" si="72"/>
        <v>0</v>
      </c>
      <c r="M255" s="181">
        <f t="shared" si="72"/>
        <v>0</v>
      </c>
      <c r="N255" s="181">
        <f t="shared" si="72"/>
        <v>0</v>
      </c>
      <c r="O255" s="265">
        <f t="shared" si="72"/>
        <v>0</v>
      </c>
      <c r="P255" s="272">
        <f t="shared" si="72"/>
        <v>0</v>
      </c>
      <c r="Q255" s="231">
        <f t="shared" si="72"/>
        <v>0</v>
      </c>
      <c r="R255" s="275">
        <f t="shared" si="72"/>
        <v>0</v>
      </c>
      <c r="S255" s="357"/>
      <c r="T255" s="292" t="s">
        <v>151</v>
      </c>
      <c r="U255" s="131"/>
      <c r="V255" s="131"/>
      <c r="W255" s="129"/>
      <c r="X255" s="129"/>
      <c r="AE255" s="132"/>
    </row>
    <row r="256" spans="2:35" s="130" customFormat="1" ht="15.75" customHeight="1">
      <c r="B256" s="128"/>
      <c r="C256" s="129"/>
      <c r="E256" s="232" t="s">
        <v>88</v>
      </c>
      <c r="F256" s="266" t="str">
        <f>Рсч!$G$49</f>
        <v>-</v>
      </c>
      <c r="G256" s="267" t="str">
        <f>Рсч!$L$49</f>
        <v>-</v>
      </c>
      <c r="H256" s="267" t="str">
        <f>Рсч!$Q$49</f>
        <v>-</v>
      </c>
      <c r="I256" s="267" t="str">
        <f>Рсч!$V$49</f>
        <v>-</v>
      </c>
      <c r="J256" s="267" t="str">
        <f>Рсч!$AA$49</f>
        <v>-</v>
      </c>
      <c r="K256" s="267" t="str">
        <f>Рсч!$AF$49</f>
        <v>-</v>
      </c>
      <c r="L256" s="267" t="str">
        <f>Рсч!$AK$49</f>
        <v>-</v>
      </c>
      <c r="M256" s="267" t="str">
        <f>Рсч!$AP$49</f>
        <v>-</v>
      </c>
      <c r="N256" s="267" t="str">
        <f>Рсч!$AU$49</f>
        <v>-</v>
      </c>
      <c r="O256" s="268" t="str">
        <f>Рсч!$AZ$49</f>
        <v>-</v>
      </c>
      <c r="P256" s="273"/>
      <c r="Q256" s="232" t="str">
        <f>Рсч!$BE$49</f>
        <v>-</v>
      </c>
      <c r="R256" s="276"/>
      <c r="S256" s="358"/>
      <c r="T256" s="292" t="s">
        <v>151</v>
      </c>
      <c r="U256" s="131"/>
      <c r="V256" s="131"/>
      <c r="W256" s="129"/>
      <c r="X256" s="129"/>
      <c r="AE256" s="132"/>
    </row>
    <row r="257" spans="2:31" s="130" customFormat="1" ht="15.75" customHeight="1" thickBot="1">
      <c r="B257" s="128"/>
      <c r="C257" s="129"/>
      <c r="E257" s="233" t="s">
        <v>89</v>
      </c>
      <c r="F257" s="230" t="str">
        <f>Рсч!$G$50</f>
        <v>-</v>
      </c>
      <c r="G257" s="228" t="str">
        <f>Рсч!$L$50</f>
        <v>-</v>
      </c>
      <c r="H257" s="228" t="str">
        <f>Рсч!$Q$50</f>
        <v>-</v>
      </c>
      <c r="I257" s="437" t="str">
        <f>Рсч!$V$50</f>
        <v>-</v>
      </c>
      <c r="J257" s="228" t="str">
        <f>Рсч!$AA$50</f>
        <v>-</v>
      </c>
      <c r="K257" s="228" t="str">
        <f>Рсч!$AF$50</f>
        <v>-</v>
      </c>
      <c r="L257" s="228" t="str">
        <f>Рсч!$AK$50</f>
        <v>-</v>
      </c>
      <c r="M257" s="228" t="str">
        <f>Рсч!$AP$50</f>
        <v>-</v>
      </c>
      <c r="N257" s="228" t="str">
        <f>Рсч!$AU$50</f>
        <v>-</v>
      </c>
      <c r="O257" s="229" t="str">
        <f>Рсч!$AZ$50</f>
        <v>-</v>
      </c>
      <c r="P257" s="274"/>
      <c r="Q257" s="278">
        <f>Рсч!$BE$50</f>
        <v>0</v>
      </c>
      <c r="R257" s="277"/>
      <c r="S257" s="358"/>
      <c r="T257" s="292" t="s">
        <v>151</v>
      </c>
      <c r="U257" s="131"/>
      <c r="V257" s="131"/>
      <c r="W257" s="129"/>
      <c r="X257" s="129"/>
      <c r="AE257" s="132"/>
    </row>
    <row r="258" spans="2:31" s="131" customFormat="1" ht="15.75" customHeight="1" outlineLevel="1" thickTop="1" thickBot="1">
      <c r="B258" s="280"/>
      <c r="C258" s="281"/>
      <c r="E258" s="279"/>
      <c r="F258" s="154"/>
      <c r="G258" s="154"/>
      <c r="H258" s="154"/>
      <c r="I258" s="154"/>
      <c r="J258" s="154"/>
      <c r="K258" s="154"/>
      <c r="L258" s="154"/>
      <c r="M258" s="154"/>
      <c r="N258" s="154"/>
      <c r="O258" s="154"/>
      <c r="P258" s="153"/>
      <c r="Q258" s="153"/>
      <c r="R258" s="154"/>
      <c r="T258" s="568" t="s">
        <v>771</v>
      </c>
      <c r="W258" s="281"/>
      <c r="X258" s="281"/>
      <c r="AE258" s="132"/>
    </row>
    <row r="259" spans="2:31" s="130" customFormat="1" ht="30" customHeight="1" outlineLevel="1" thickTop="1">
      <c r="B259" s="128"/>
      <c r="C259" s="129"/>
      <c r="E259" s="282" t="s">
        <v>373</v>
      </c>
      <c r="F259" s="283" t="s">
        <v>128</v>
      </c>
      <c r="G259" s="284" t="s">
        <v>74</v>
      </c>
      <c r="H259" s="284" t="s">
        <v>75</v>
      </c>
      <c r="I259" s="284" t="s">
        <v>14</v>
      </c>
      <c r="J259" s="284" t="s">
        <v>80</v>
      </c>
      <c r="K259" s="284" t="s">
        <v>129</v>
      </c>
      <c r="L259" s="284" t="s">
        <v>15</v>
      </c>
      <c r="M259" s="284" t="s">
        <v>13</v>
      </c>
      <c r="N259" s="284" t="s">
        <v>78</v>
      </c>
      <c r="O259" s="285" t="s">
        <v>130</v>
      </c>
      <c r="P259" s="286" t="s">
        <v>132</v>
      </c>
      <c r="Q259" s="287" t="s">
        <v>81</v>
      </c>
      <c r="R259" s="288" t="s">
        <v>131</v>
      </c>
      <c r="S259" s="355"/>
      <c r="T259" s="292" t="s">
        <v>152</v>
      </c>
      <c r="U259" s="131"/>
      <c r="V259" s="131"/>
      <c r="W259" s="129"/>
      <c r="X259" s="129"/>
      <c r="AE259" s="132"/>
    </row>
    <row r="260" spans="2:31" s="130" customFormat="1" ht="15.75" customHeight="1" outlineLevel="1">
      <c r="B260" s="128"/>
      <c r="C260" s="129"/>
      <c r="E260" s="231" t="s">
        <v>83</v>
      </c>
      <c r="F260" s="264">
        <f>COUNTIFS(F205:F249,5,U205:U249,1)</f>
        <v>0</v>
      </c>
      <c r="G260" s="181">
        <f>COUNTIFS(G205:G249,5,U205:U249,1)</f>
        <v>0</v>
      </c>
      <c r="H260" s="181">
        <f>COUNTIFS(H205:H249,5,U205:U249,1)</f>
        <v>0</v>
      </c>
      <c r="I260" s="181">
        <f>COUNTIFS(I205:I249,5,U205:U249,1)</f>
        <v>0</v>
      </c>
      <c r="J260" s="181">
        <f>COUNTIFS(J205:J249,5,U205:U249,1)</f>
        <v>0</v>
      </c>
      <c r="K260" s="181">
        <f>COUNTIFS(K205:K249,5,U205:U249,1)</f>
        <v>0</v>
      </c>
      <c r="L260" s="181">
        <f>COUNTIFS(L205:L249,5,U205:U249,1)</f>
        <v>0</v>
      </c>
      <c r="M260" s="181">
        <f>COUNTIFS(M205:M249,5,U205:U249,1)</f>
        <v>0</v>
      </c>
      <c r="N260" s="181">
        <f>COUNTIFS(N205:N249,5,U205:U249,1)</f>
        <v>0</v>
      </c>
      <c r="O260" s="265">
        <f>COUNTIFS(O205:O249,5,U205:U249,1)</f>
        <v>0</v>
      </c>
      <c r="P260" s="272">
        <f>COUNTIFS(P205:P249,5,U205:U249,1)</f>
        <v>0</v>
      </c>
      <c r="Q260" s="231">
        <f>COUNTIFS(Q205:Q249,5,U205:U249,1)</f>
        <v>0</v>
      </c>
      <c r="R260" s="275">
        <f>COUNTIFS(R205:R249,5,U205:U249,1)</f>
        <v>0</v>
      </c>
      <c r="S260" s="356"/>
      <c r="T260" s="292" t="s">
        <v>152</v>
      </c>
      <c r="U260" s="131"/>
      <c r="V260" s="131"/>
      <c r="W260" s="129"/>
      <c r="X260" s="129"/>
      <c r="AE260" s="132"/>
    </row>
    <row r="261" spans="2:31" s="130" customFormat="1" ht="15.75" customHeight="1" outlineLevel="1">
      <c r="B261" s="128"/>
      <c r="C261" s="129"/>
      <c r="E261" s="231" t="s">
        <v>85</v>
      </c>
      <c r="F261" s="264">
        <f>COUNTIFS(F205:F249,4,U205:U249,1)</f>
        <v>0</v>
      </c>
      <c r="G261" s="181">
        <f>COUNTIFS(G205:G249,4,U205:U249,1)</f>
        <v>0</v>
      </c>
      <c r="H261" s="181">
        <f>COUNTIFS(H205:H249,4,U205:U249,1)</f>
        <v>0</v>
      </c>
      <c r="I261" s="181">
        <f>COUNTIFS(I205:I249,4,U205:U249,1)</f>
        <v>0</v>
      </c>
      <c r="J261" s="181">
        <f>COUNTIFS(J205:J249,4,U205:U249,1)</f>
        <v>0</v>
      </c>
      <c r="K261" s="181">
        <f>COUNTIFS(K205:K249,4,U205:U249,1)</f>
        <v>0</v>
      </c>
      <c r="L261" s="181">
        <f>COUNTIFS(L205:L249,4,U205:U249,1)</f>
        <v>0</v>
      </c>
      <c r="M261" s="181">
        <f>COUNTIFS(M205:M249,4,U205:U249,1)</f>
        <v>0</v>
      </c>
      <c r="N261" s="181">
        <f>COUNTIFS(N205:N249,4,U205:U249,1)</f>
        <v>0</v>
      </c>
      <c r="O261" s="265">
        <f>COUNTIFS(O205:O249,4,U205:U249,1)</f>
        <v>0</v>
      </c>
      <c r="P261" s="272">
        <f>COUNTIFS(P205:P249,4,U205:U249,1)</f>
        <v>0</v>
      </c>
      <c r="Q261" s="231">
        <f>COUNTIFS(Q205:Q249,4,U205:U249,1)</f>
        <v>0</v>
      </c>
      <c r="R261" s="275">
        <f>COUNTIFS(R205:R249,4,U205:U249,1)</f>
        <v>0</v>
      </c>
      <c r="S261" s="132"/>
      <c r="T261" s="292" t="s">
        <v>152</v>
      </c>
      <c r="U261" s="131"/>
      <c r="V261" s="131"/>
      <c r="W261" s="129"/>
      <c r="X261" s="129"/>
      <c r="AE261" s="132"/>
    </row>
    <row r="262" spans="2:31" s="130" customFormat="1" ht="15.75" customHeight="1" outlineLevel="1">
      <c r="B262" s="128"/>
      <c r="C262" s="129"/>
      <c r="E262" s="231" t="s">
        <v>86</v>
      </c>
      <c r="F262" s="264">
        <f>COUNTIFS(F205:F249,3,U205:U249,1)</f>
        <v>0</v>
      </c>
      <c r="G262" s="181">
        <f>COUNTIFS(G205:G249,3,U205:U249,1)</f>
        <v>0</v>
      </c>
      <c r="H262" s="181">
        <f>COUNTIFS(H205:H249,3,U205:U249,1)</f>
        <v>0</v>
      </c>
      <c r="I262" s="181">
        <f>COUNTIFS(I205:I249,3,U205:U249,1)</f>
        <v>0</v>
      </c>
      <c r="J262" s="181">
        <f>COUNTIFS(J205:J249,3,U205:U249,1)</f>
        <v>0</v>
      </c>
      <c r="K262" s="181">
        <f>COUNTIFS(K205:K249,3,U205:U249,1)</f>
        <v>0</v>
      </c>
      <c r="L262" s="181">
        <f>COUNTIFS(L205:L249,3,U205:U249,1)</f>
        <v>0</v>
      </c>
      <c r="M262" s="181">
        <f>COUNTIFS(M205:M249,3,U205:U249,1)</f>
        <v>0</v>
      </c>
      <c r="N262" s="181">
        <f>COUNTIFS(N205:N249,3,U205:U249,1)</f>
        <v>0</v>
      </c>
      <c r="O262" s="265">
        <f>COUNTIFS(O205:O249,3,U205:U249,1)</f>
        <v>0</v>
      </c>
      <c r="P262" s="272">
        <f>COUNTIFS(P205:P249,3,U205:U249,1)</f>
        <v>0</v>
      </c>
      <c r="Q262" s="231">
        <f>COUNTIFS(Q205:Q249,3,U205:U249,1)</f>
        <v>0</v>
      </c>
      <c r="R262" s="275">
        <f>COUNTIFS(R205:R249,3,U205:U249,1)</f>
        <v>0</v>
      </c>
      <c r="S262" s="132"/>
      <c r="T262" s="292" t="s">
        <v>152</v>
      </c>
      <c r="U262" s="131"/>
      <c r="V262" s="131"/>
      <c r="W262" s="129"/>
      <c r="X262" s="129"/>
      <c r="AE262" s="132"/>
    </row>
    <row r="263" spans="2:31" s="130" customFormat="1" ht="15.75" customHeight="1" outlineLevel="1" thickBot="1">
      <c r="B263" s="128"/>
      <c r="C263" s="129"/>
      <c r="E263" s="231" t="s">
        <v>87</v>
      </c>
      <c r="F263" s="264">
        <f>COUNTIFS(F205:F249,2,U205:U249,1)</f>
        <v>0</v>
      </c>
      <c r="G263" s="181">
        <f>COUNTIFS(G205:G249,2,U205:U249,1)</f>
        <v>0</v>
      </c>
      <c r="H263" s="181">
        <f>COUNTIFS(H205:H249,2,U205:U249,1)</f>
        <v>0</v>
      </c>
      <c r="I263" s="181">
        <f>COUNTIFS(I205:I249,2,U205:U249,1)</f>
        <v>0</v>
      </c>
      <c r="J263" s="181">
        <f>COUNTIFS(J205:J249,2,U205:U249,1)</f>
        <v>0</v>
      </c>
      <c r="K263" s="181">
        <f>COUNTIFS(K205:K249,2,U205:U249,1)</f>
        <v>0</v>
      </c>
      <c r="L263" s="181">
        <f>COUNTIFS(L205:L249,2,U205:U249,1)</f>
        <v>0</v>
      </c>
      <c r="M263" s="181">
        <f>COUNTIFS(M205:M249,2,U205:U249,1)</f>
        <v>0</v>
      </c>
      <c r="N263" s="181">
        <f>COUNTIFS(N205:N249,2,U205:U249,1)</f>
        <v>0</v>
      </c>
      <c r="O263" s="265">
        <f>COUNTIFS(O205:O249,2,U205:U249,1)</f>
        <v>0</v>
      </c>
      <c r="P263" s="272">
        <f>COUNTIFS(P205:P249,2,U205:U249,1)</f>
        <v>0</v>
      </c>
      <c r="Q263" s="231">
        <f>COUNTIFS(Q205:Q249,2,U205:U249,1)</f>
        <v>0</v>
      </c>
      <c r="R263" s="275">
        <f>COUNTIFS(R205:R249,2,U205:U249,1)</f>
        <v>0</v>
      </c>
      <c r="S263" s="357"/>
      <c r="T263" s="292" t="s">
        <v>152</v>
      </c>
      <c r="U263" s="131"/>
      <c r="V263" s="131"/>
      <c r="W263" s="129"/>
      <c r="X263" s="129"/>
      <c r="AE263" s="132"/>
    </row>
    <row r="264" spans="2:31" s="130" customFormat="1" ht="15.75" customHeight="1">
      <c r="B264" s="128"/>
      <c r="C264" s="129"/>
      <c r="E264" s="232" t="s">
        <v>88</v>
      </c>
      <c r="F264" s="266" t="str">
        <f>'Рсч-оф'!$G$49</f>
        <v>-</v>
      </c>
      <c r="G264" s="267" t="str">
        <f>'Рсч-оф'!$L$49</f>
        <v>-</v>
      </c>
      <c r="H264" s="267" t="str">
        <f>'Рсч-оф'!$Q$49</f>
        <v>-</v>
      </c>
      <c r="I264" s="267" t="str">
        <f>'Рсч-оф'!$V$49</f>
        <v>-</v>
      </c>
      <c r="J264" s="267" t="str">
        <f>'Рсч-оф'!$AA$49</f>
        <v>-</v>
      </c>
      <c r="K264" s="267" t="str">
        <f>'Рсч-оф'!$AF$49</f>
        <v>-</v>
      </c>
      <c r="L264" s="267" t="str">
        <f>'Рсч-оф'!$AK$49</f>
        <v>-</v>
      </c>
      <c r="M264" s="267" t="str">
        <f>'Рсч-оф'!$AP$49</f>
        <v>-</v>
      </c>
      <c r="N264" s="267" t="str">
        <f>'Рсч-оф'!$AU$49</f>
        <v>-</v>
      </c>
      <c r="O264" s="268" t="str">
        <f>'Рсч-оф'!$AZ$49</f>
        <v>-</v>
      </c>
      <c r="P264" s="273"/>
      <c r="Q264" s="232" t="str">
        <f>'Рсч-оф'!$BE$49</f>
        <v>-</v>
      </c>
      <c r="R264" s="276"/>
      <c r="S264" s="358"/>
      <c r="T264" s="292" t="s">
        <v>152</v>
      </c>
      <c r="U264" s="131"/>
      <c r="V264" s="131"/>
      <c r="W264" s="129"/>
      <c r="X264" s="129"/>
      <c r="AE264" s="132"/>
    </row>
    <row r="265" spans="2:31" s="130" customFormat="1" ht="15.75" customHeight="1" thickBot="1">
      <c r="B265" s="128"/>
      <c r="C265" s="129"/>
      <c r="E265" s="233" t="s">
        <v>89</v>
      </c>
      <c r="F265" s="230" t="str">
        <f>'Рсч-оф'!$G$50</f>
        <v>-</v>
      </c>
      <c r="G265" s="228" t="str">
        <f>'Рсч-оф'!$L$50</f>
        <v>-</v>
      </c>
      <c r="H265" s="228" t="str">
        <f>'Рсч-оф'!$Q$50</f>
        <v>-</v>
      </c>
      <c r="I265" s="437" t="str">
        <f>'Рсч-оф'!$V$50</f>
        <v>-</v>
      </c>
      <c r="J265" s="228" t="str">
        <f>'Рсч-оф'!$AA$50</f>
        <v>-</v>
      </c>
      <c r="K265" s="228" t="str">
        <f>'Рсч-оф'!$AF$50</f>
        <v>-</v>
      </c>
      <c r="L265" s="228" t="str">
        <f>'Рсч-оф'!$AK$50</f>
        <v>-</v>
      </c>
      <c r="M265" s="228" t="str">
        <f>'Рсч-оф'!$AP$50</f>
        <v>-</v>
      </c>
      <c r="N265" s="228" t="str">
        <f>'Рсч-оф'!$AU$50</f>
        <v>-</v>
      </c>
      <c r="O265" s="229" t="str">
        <f>'Рсч-оф'!$AZ$50</f>
        <v>-</v>
      </c>
      <c r="P265" s="274"/>
      <c r="Q265" s="278" t="str">
        <f>'Рсч-оф'!$BE$50</f>
        <v>-</v>
      </c>
      <c r="R265" s="277"/>
      <c r="S265" s="358"/>
      <c r="T265" s="292" t="s">
        <v>152</v>
      </c>
      <c r="U265" s="131"/>
      <c r="V265" s="131"/>
      <c r="W265" s="129"/>
      <c r="X265" s="129"/>
      <c r="AE265" s="132"/>
    </row>
    <row r="266" spans="2:31" s="131" customFormat="1" ht="15.75" customHeight="1" outlineLevel="1" thickTop="1" thickBot="1">
      <c r="B266" s="280"/>
      <c r="C266" s="281"/>
      <c r="E266" s="279"/>
      <c r="F266" s="154"/>
      <c r="G266" s="154"/>
      <c r="H266" s="154"/>
      <c r="I266" s="154"/>
      <c r="J266" s="154"/>
      <c r="K266" s="154"/>
      <c r="L266" s="154"/>
      <c r="M266" s="154"/>
      <c r="N266" s="154"/>
      <c r="O266" s="154"/>
      <c r="P266" s="153"/>
      <c r="Q266" s="153"/>
      <c r="R266" s="154"/>
      <c r="T266" s="568" t="s">
        <v>771</v>
      </c>
      <c r="W266" s="281"/>
      <c r="X266" s="281"/>
      <c r="AE266" s="132"/>
    </row>
    <row r="267" spans="2:31" s="130" customFormat="1" ht="30" customHeight="1" outlineLevel="1" thickTop="1">
      <c r="B267" s="128"/>
      <c r="C267" s="129"/>
      <c r="E267" s="282" t="s">
        <v>374</v>
      </c>
      <c r="F267" s="283" t="s">
        <v>128</v>
      </c>
      <c r="G267" s="284" t="s">
        <v>74</v>
      </c>
      <c r="H267" s="284" t="s">
        <v>75</v>
      </c>
      <c r="I267" s="284" t="s">
        <v>14</v>
      </c>
      <c r="J267" s="284" t="s">
        <v>80</v>
      </c>
      <c r="K267" s="284" t="s">
        <v>129</v>
      </c>
      <c r="L267" s="284" t="s">
        <v>15</v>
      </c>
      <c r="M267" s="284" t="s">
        <v>13</v>
      </c>
      <c r="N267" s="284" t="s">
        <v>78</v>
      </c>
      <c r="O267" s="285" t="s">
        <v>130</v>
      </c>
      <c r="P267" s="286" t="s">
        <v>132</v>
      </c>
      <c r="Q267" s="287" t="s">
        <v>81</v>
      </c>
      <c r="R267" s="288" t="s">
        <v>131</v>
      </c>
      <c r="S267" s="355"/>
      <c r="T267" s="292" t="s">
        <v>153</v>
      </c>
      <c r="U267" s="131"/>
      <c r="V267" s="131"/>
      <c r="W267" s="129"/>
      <c r="X267" s="129"/>
      <c r="AE267" s="132"/>
    </row>
    <row r="268" spans="2:31" s="130" customFormat="1" ht="15.75" customHeight="1" outlineLevel="1">
      <c r="B268" s="128"/>
      <c r="C268" s="129"/>
      <c r="E268" s="231" t="s">
        <v>83</v>
      </c>
      <c r="F268" s="264">
        <f>COUNTIFS(F205:F249,5,U205:U249,2)</f>
        <v>0</v>
      </c>
      <c r="G268" s="181">
        <f>COUNTIFS(G205:G249,5,U205:U249,2)</f>
        <v>0</v>
      </c>
      <c r="H268" s="181">
        <f>COUNTIFS(H205:H249,5,U205:U249,2)</f>
        <v>0</v>
      </c>
      <c r="I268" s="181">
        <f>COUNTIFS(I205:I249,5,U205:U249,2)</f>
        <v>0</v>
      </c>
      <c r="J268" s="181">
        <f>COUNTIFS(J205:J249,5,U205:U249,2)</f>
        <v>0</v>
      </c>
      <c r="K268" s="181">
        <f>COUNTIFS(K205:K249,5,U205:U249,2)</f>
        <v>0</v>
      </c>
      <c r="L268" s="181">
        <f>COUNTIFS(L205:L249,5,U205:U249,2)</f>
        <v>0</v>
      </c>
      <c r="M268" s="181">
        <f>COUNTIFS(M205:M249,5,U205:U249,2)</f>
        <v>0</v>
      </c>
      <c r="N268" s="181">
        <f>COUNTIFS(N205:N249,5,U205:U249,2)</f>
        <v>0</v>
      </c>
      <c r="O268" s="265">
        <f>COUNTIFS(O205:O249,5,U205:U249,2)</f>
        <v>0</v>
      </c>
      <c r="P268" s="272">
        <f>COUNTIFS(P205:P249,5,U205:U249,2)</f>
        <v>0</v>
      </c>
      <c r="Q268" s="231">
        <f>COUNTIFS(Q205:Q249,5,U205:U249,2)</f>
        <v>0</v>
      </c>
      <c r="R268" s="275">
        <f>COUNTIFS(R205:R249,5,U205:U249,2)</f>
        <v>0</v>
      </c>
      <c r="S268" s="356"/>
      <c r="T268" s="292" t="s">
        <v>153</v>
      </c>
      <c r="U268" s="131"/>
      <c r="V268" s="131"/>
      <c r="W268" s="129"/>
      <c r="X268" s="129"/>
      <c r="AE268" s="132"/>
    </row>
    <row r="269" spans="2:31" s="130" customFormat="1" ht="15.75" customHeight="1" outlineLevel="1">
      <c r="B269" s="128"/>
      <c r="C269" s="129"/>
      <c r="E269" s="231" t="s">
        <v>85</v>
      </c>
      <c r="F269" s="264">
        <f>COUNTIFS(F205:F249,4,U205:U249,2)</f>
        <v>0</v>
      </c>
      <c r="G269" s="181">
        <f>COUNTIFS(G205:G249,4,U205:U249,2)</f>
        <v>0</v>
      </c>
      <c r="H269" s="181">
        <f>COUNTIFS(H205:H249,4,U205:U249,2)</f>
        <v>0</v>
      </c>
      <c r="I269" s="181">
        <f>COUNTIFS(I205:I249,4,U205:U249,2)</f>
        <v>0</v>
      </c>
      <c r="J269" s="181">
        <f>COUNTIFS(J205:J249,4,U205:U249,2)</f>
        <v>0</v>
      </c>
      <c r="K269" s="181">
        <f>COUNTIFS(K205:K249,4,U205:U249,2)</f>
        <v>0</v>
      </c>
      <c r="L269" s="181">
        <f>COUNTIFS(L205:L249,4,U205:U249,2)</f>
        <v>0</v>
      </c>
      <c r="M269" s="181">
        <f>COUNTIFS(M205:M249,4,U205:U249,2)</f>
        <v>0</v>
      </c>
      <c r="N269" s="181">
        <f>COUNTIFS(N205:N249,4,U205:U249,2)</f>
        <v>0</v>
      </c>
      <c r="O269" s="265">
        <f>COUNTIFS(O205:O249,4,U205:U249,2)</f>
        <v>0</v>
      </c>
      <c r="P269" s="272">
        <f>COUNTIFS(P205:P249,4,U205:U249,2)</f>
        <v>0</v>
      </c>
      <c r="Q269" s="231">
        <f>COUNTIFS(Q205:Q249,4,U205:U249,2)</f>
        <v>0</v>
      </c>
      <c r="R269" s="275">
        <f>COUNTIFS(R205:R249,4,U205:U249,2)</f>
        <v>0</v>
      </c>
      <c r="S269" s="132"/>
      <c r="T269" s="292" t="s">
        <v>153</v>
      </c>
      <c r="U269" s="131"/>
      <c r="V269" s="131"/>
      <c r="W269" s="129"/>
      <c r="X269" s="129"/>
      <c r="AE269" s="132"/>
    </row>
    <row r="270" spans="2:31" s="130" customFormat="1" ht="15.75" customHeight="1" outlineLevel="1">
      <c r="B270" s="128"/>
      <c r="C270" s="129"/>
      <c r="E270" s="231" t="s">
        <v>86</v>
      </c>
      <c r="F270" s="264">
        <f>COUNTIFS(F205:F249,3,U205:U249,2)</f>
        <v>0</v>
      </c>
      <c r="G270" s="181">
        <f>COUNTIFS(G205:G249,3,U205:U249,2)</f>
        <v>0</v>
      </c>
      <c r="H270" s="181">
        <f>COUNTIFS(H205:H249,3,U205:U249,2)</f>
        <v>0</v>
      </c>
      <c r="I270" s="181">
        <f>COUNTIFS(I205:I249,3,U205:U249,2)</f>
        <v>0</v>
      </c>
      <c r="J270" s="181">
        <f>COUNTIFS(J205:J249,3,U205:U249,2)</f>
        <v>0</v>
      </c>
      <c r="K270" s="181">
        <f>COUNTIFS(K205:K249,3,U205:U249,2)</f>
        <v>0</v>
      </c>
      <c r="L270" s="181">
        <f>COUNTIFS(L205:L249,3,U205:U249,2)</f>
        <v>0</v>
      </c>
      <c r="M270" s="181">
        <f>COUNTIFS(M205:M249,3,U205:U249,2)</f>
        <v>0</v>
      </c>
      <c r="N270" s="181">
        <f>COUNTIFS(N205:N249,3,U205:U249,2)</f>
        <v>0</v>
      </c>
      <c r="O270" s="265">
        <f>COUNTIFS(O205:O249,3,U205:U249,2)</f>
        <v>0</v>
      </c>
      <c r="P270" s="272">
        <f>COUNTIFS(P205:P249,3,U205:U249,2)</f>
        <v>0</v>
      </c>
      <c r="Q270" s="231">
        <f>COUNTIFS(Q205:Q249,3,U205:U249,2)</f>
        <v>0</v>
      </c>
      <c r="R270" s="275">
        <f>COUNTIFS(R205:R249,3,U205:U249,2)</f>
        <v>0</v>
      </c>
      <c r="S270" s="132"/>
      <c r="T270" s="292" t="s">
        <v>153</v>
      </c>
      <c r="U270" s="131"/>
      <c r="V270" s="131"/>
      <c r="W270" s="129"/>
      <c r="X270" s="129"/>
      <c r="AE270" s="132"/>
    </row>
    <row r="271" spans="2:31" s="130" customFormat="1" ht="15.75" customHeight="1" outlineLevel="1" thickBot="1">
      <c r="B271" s="128"/>
      <c r="C271" s="129"/>
      <c r="E271" s="231" t="s">
        <v>87</v>
      </c>
      <c r="F271" s="264">
        <f>COUNTIFS(F205:F249,2,U205:U249,2)</f>
        <v>0</v>
      </c>
      <c r="G271" s="181">
        <f>COUNTIFS(G205:G249,2,U205:U249,2)</f>
        <v>0</v>
      </c>
      <c r="H271" s="181">
        <f>COUNTIFS(H205:H249,2,U205:U249,2)</f>
        <v>0</v>
      </c>
      <c r="I271" s="181">
        <f>COUNTIFS(I205:I249,2,U205:U249,2)</f>
        <v>0</v>
      </c>
      <c r="J271" s="181">
        <f>COUNTIFS(J205:J249,2,U205:U249,2)</f>
        <v>0</v>
      </c>
      <c r="K271" s="181">
        <f>COUNTIFS(K205:K249,2,U205:U249,2)</f>
        <v>0</v>
      </c>
      <c r="L271" s="181">
        <f>COUNTIFS(L205:L249,2,U205:U249,2)</f>
        <v>0</v>
      </c>
      <c r="M271" s="181">
        <f>COUNTIFS(M205:M249,2,U205:U249,2)</f>
        <v>0</v>
      </c>
      <c r="N271" s="181">
        <f>COUNTIFS(N205:N249,2,U205:U249,2)</f>
        <v>0</v>
      </c>
      <c r="O271" s="265">
        <f>COUNTIFS(O205:O249,2,U205:U249,2)</f>
        <v>0</v>
      </c>
      <c r="P271" s="272">
        <f>COUNTIFS(P205:P249,2,U205:U249,2)</f>
        <v>0</v>
      </c>
      <c r="Q271" s="231">
        <f>COUNTIFS(Q205:Q249,2,U205:U249,2)</f>
        <v>0</v>
      </c>
      <c r="R271" s="275">
        <f>COUNTIFS(R205:R249,2,U205:U249,2)</f>
        <v>0</v>
      </c>
      <c r="S271" s="357"/>
      <c r="T271" s="292" t="s">
        <v>153</v>
      </c>
      <c r="U271" s="131"/>
      <c r="V271" s="131"/>
      <c r="W271" s="129"/>
      <c r="X271" s="129"/>
      <c r="AE271" s="132"/>
    </row>
    <row r="272" spans="2:31" s="130" customFormat="1" ht="15.75" customHeight="1">
      <c r="B272" s="128"/>
      <c r="C272" s="129"/>
      <c r="E272" s="232" t="s">
        <v>88</v>
      </c>
      <c r="F272" s="266" t="str">
        <f>'Рсч-серж'!$G$37</f>
        <v>-</v>
      </c>
      <c r="G272" s="267" t="str">
        <f>'Рсч-серж'!$L$37</f>
        <v>-</v>
      </c>
      <c r="H272" s="267" t="str">
        <f>'Рсч-серж'!$Q$37</f>
        <v>-</v>
      </c>
      <c r="I272" s="267" t="str">
        <f>'Рсч-серж'!$V$37</f>
        <v>-</v>
      </c>
      <c r="J272" s="267" t="str">
        <f>'Рсч-серж'!$AA$37</f>
        <v>-</v>
      </c>
      <c r="K272" s="267" t="str">
        <f>'Рсч-серж'!$AF$37</f>
        <v>-</v>
      </c>
      <c r="L272" s="267" t="str">
        <f>'Рсч-серж'!$AK$37</f>
        <v>-</v>
      </c>
      <c r="M272" s="267" t="str">
        <f>'Рсч-серж'!$AP$37</f>
        <v>-</v>
      </c>
      <c r="N272" s="267" t="str">
        <f>'Рсч-серж'!$AU$37</f>
        <v>-</v>
      </c>
      <c r="O272" s="268" t="str">
        <f>'Рсч-серж'!$AZ$37</f>
        <v>-</v>
      </c>
      <c r="P272" s="273"/>
      <c r="Q272" s="232" t="str">
        <f>'Рсч-серж'!$BE$37</f>
        <v>-</v>
      </c>
      <c r="R272" s="276"/>
      <c r="S272" s="358"/>
      <c r="T272" s="292" t="s">
        <v>153</v>
      </c>
      <c r="U272" s="131"/>
      <c r="V272" s="131"/>
      <c r="W272" s="129"/>
      <c r="X272" s="129"/>
      <c r="AE272" s="132"/>
    </row>
    <row r="273" spans="2:35" s="130" customFormat="1" ht="15.75" customHeight="1" thickBot="1">
      <c r="B273" s="128"/>
      <c r="C273" s="129"/>
      <c r="E273" s="233" t="s">
        <v>89</v>
      </c>
      <c r="F273" s="230" t="str">
        <f>'Рсч-серж'!$G$38</f>
        <v>-</v>
      </c>
      <c r="G273" s="228" t="str">
        <f>'Рсч-серж'!$L$38</f>
        <v>-</v>
      </c>
      <c r="H273" s="228" t="str">
        <f>'Рсч-серж'!$Q$38</f>
        <v>-</v>
      </c>
      <c r="I273" s="437" t="str">
        <f>'Рсч-серж'!$V$38</f>
        <v>-</v>
      </c>
      <c r="J273" s="228" t="str">
        <f>'Рсч-серж'!$AA$38</f>
        <v>-</v>
      </c>
      <c r="K273" s="228" t="str">
        <f>'Рсч-серж'!$AF$38</f>
        <v>-</v>
      </c>
      <c r="L273" s="228" t="str">
        <f>'Рсч-серж'!$AK$38</f>
        <v>-</v>
      </c>
      <c r="M273" s="228" t="str">
        <f>'Рсч-серж'!$AP$38</f>
        <v>-</v>
      </c>
      <c r="N273" s="228" t="str">
        <f>'Рсч-серж'!$AU$38</f>
        <v>-</v>
      </c>
      <c r="O273" s="229" t="str">
        <f>'Рсч-серж'!$AZ$38</f>
        <v>-</v>
      </c>
      <c r="P273" s="274"/>
      <c r="Q273" s="278">
        <f>'Рсч-серж'!$BE$38</f>
        <v>0</v>
      </c>
      <c r="R273" s="277"/>
      <c r="S273" s="358"/>
      <c r="T273" s="292" t="s">
        <v>153</v>
      </c>
      <c r="U273" s="131"/>
      <c r="V273" s="131"/>
      <c r="W273" s="129"/>
      <c r="X273" s="129"/>
      <c r="AE273" s="132"/>
    </row>
    <row r="274" spans="2:35" s="131" customFormat="1" ht="15.75" customHeight="1" outlineLevel="1" thickTop="1" thickBot="1">
      <c r="B274" s="280"/>
      <c r="C274" s="281"/>
      <c r="E274" s="279"/>
      <c r="F274" s="154"/>
      <c r="G274" s="154"/>
      <c r="H274" s="154"/>
      <c r="I274" s="154"/>
      <c r="J274" s="154"/>
      <c r="K274" s="154"/>
      <c r="L274" s="154"/>
      <c r="M274" s="154"/>
      <c r="N274" s="154"/>
      <c r="O274" s="154"/>
      <c r="P274" s="153"/>
      <c r="Q274" s="153"/>
      <c r="R274" s="154"/>
      <c r="T274" s="568" t="s">
        <v>771</v>
      </c>
      <c r="W274" s="281"/>
      <c r="X274" s="281"/>
      <c r="AE274" s="132"/>
    </row>
    <row r="275" spans="2:35" s="130" customFormat="1" ht="30" customHeight="1" outlineLevel="1" thickTop="1">
      <c r="B275" s="128"/>
      <c r="C275" s="129"/>
      <c r="E275" s="282" t="s">
        <v>375</v>
      </c>
      <c r="F275" s="283" t="s">
        <v>128</v>
      </c>
      <c r="G275" s="284" t="s">
        <v>74</v>
      </c>
      <c r="H275" s="284" t="s">
        <v>75</v>
      </c>
      <c r="I275" s="284" t="s">
        <v>14</v>
      </c>
      <c r="J275" s="284" t="s">
        <v>80</v>
      </c>
      <c r="K275" s="284" t="s">
        <v>129</v>
      </c>
      <c r="L275" s="284" t="s">
        <v>15</v>
      </c>
      <c r="M275" s="284" t="s">
        <v>13</v>
      </c>
      <c r="N275" s="284" t="s">
        <v>78</v>
      </c>
      <c r="O275" s="285" t="s">
        <v>130</v>
      </c>
      <c r="P275" s="286" t="s">
        <v>132</v>
      </c>
      <c r="Q275" s="287" t="s">
        <v>81</v>
      </c>
      <c r="R275" s="288" t="s">
        <v>131</v>
      </c>
      <c r="S275" s="355"/>
      <c r="T275" s="292" t="s">
        <v>154</v>
      </c>
      <c r="U275" s="131"/>
      <c r="V275" s="131"/>
      <c r="W275" s="129"/>
      <c r="X275" s="129"/>
      <c r="AE275" s="132"/>
    </row>
    <row r="276" spans="2:35" s="130" customFormat="1" ht="15.75" customHeight="1" outlineLevel="1">
      <c r="B276" s="128"/>
      <c r="C276" s="129"/>
      <c r="E276" s="231" t="s">
        <v>83</v>
      </c>
      <c r="F276" s="264">
        <f>COUNTIFS(F205:F249,5,U205:U249,3)</f>
        <v>0</v>
      </c>
      <c r="G276" s="181">
        <f>COUNTIFS(G205:G249,5,U205:U249,3)</f>
        <v>0</v>
      </c>
      <c r="H276" s="181">
        <f>COUNTIFS(H205:H249,5,U205:U249,3)</f>
        <v>0</v>
      </c>
      <c r="I276" s="181">
        <f>COUNTIFS(I205:I249,5,U205:U249,3)</f>
        <v>0</v>
      </c>
      <c r="J276" s="181">
        <f>COUNTIFS(J205:J249,5,U205:U249,3)</f>
        <v>0</v>
      </c>
      <c r="K276" s="181">
        <f>COUNTIFS(K205:K249,5,U205:U249,3)</f>
        <v>0</v>
      </c>
      <c r="L276" s="181">
        <f>COUNTIFS(L205:L249,5,U205:U249,3)</f>
        <v>0</v>
      </c>
      <c r="M276" s="181">
        <f>COUNTIFS(M205:M249,5,U205:U249,3)</f>
        <v>0</v>
      </c>
      <c r="N276" s="181">
        <f>COUNTIFS(N205:N249,5,U205:U249,3)</f>
        <v>0</v>
      </c>
      <c r="O276" s="265">
        <f>COUNTIFS(O205:O249,5,U205:U249,3)</f>
        <v>0</v>
      </c>
      <c r="P276" s="272">
        <f>COUNTIFS(P205:P249,5,U205:U249,3)</f>
        <v>0</v>
      </c>
      <c r="Q276" s="231">
        <f>COUNTIFS(Q205:Q249,5,U205:U249,3)</f>
        <v>0</v>
      </c>
      <c r="R276" s="275">
        <f>COUNTIFS(R205:R249,5,U205:U249,3)</f>
        <v>0</v>
      </c>
      <c r="S276" s="356"/>
      <c r="T276" s="292" t="s">
        <v>154</v>
      </c>
      <c r="U276" s="131"/>
      <c r="V276" s="131"/>
      <c r="W276" s="129"/>
      <c r="X276" s="129"/>
      <c r="AE276" s="132"/>
    </row>
    <row r="277" spans="2:35" s="130" customFormat="1" ht="15.75" customHeight="1" outlineLevel="1">
      <c r="B277" s="128"/>
      <c r="C277" s="129"/>
      <c r="E277" s="231" t="s">
        <v>85</v>
      </c>
      <c r="F277" s="264">
        <f>COUNTIFS(F205:F249,4,U205:U249,3)</f>
        <v>0</v>
      </c>
      <c r="G277" s="181">
        <f>COUNTIFS(G205:G249,4,U205:U249,3)</f>
        <v>0</v>
      </c>
      <c r="H277" s="181">
        <f>COUNTIFS(H205:H249,4,U205:U249,3)</f>
        <v>0</v>
      </c>
      <c r="I277" s="181">
        <f>COUNTIFS(I205:I249,4,U205:U249,3)</f>
        <v>0</v>
      </c>
      <c r="J277" s="181">
        <f>COUNTIFS(J205:J249,4,U205:U249,3)</f>
        <v>0</v>
      </c>
      <c r="K277" s="181">
        <f>COUNTIFS(K205:K249,4,U205:U249,3)</f>
        <v>0</v>
      </c>
      <c r="L277" s="181">
        <f>COUNTIFS(L205:L249,4,U205:U249,3)</f>
        <v>0</v>
      </c>
      <c r="M277" s="181">
        <f>COUNTIFS(M205:M249,4,U205:U249,3)</f>
        <v>0</v>
      </c>
      <c r="N277" s="181">
        <f>COUNTIFS(N205:N249,4,U205:U249,3)</f>
        <v>0</v>
      </c>
      <c r="O277" s="265">
        <f>COUNTIFS(O205:O249,4,U205:U249,3)</f>
        <v>0</v>
      </c>
      <c r="P277" s="272">
        <f>COUNTIFS(P205:P249,4,U205:U249,3)</f>
        <v>0</v>
      </c>
      <c r="Q277" s="231">
        <f>COUNTIFS(Q205:Q249,4,U205:U249,3)</f>
        <v>0</v>
      </c>
      <c r="R277" s="275">
        <f>COUNTIFS(R205:R249,4,U205:U249,3)</f>
        <v>0</v>
      </c>
      <c r="S277" s="132"/>
      <c r="T277" s="292" t="s">
        <v>154</v>
      </c>
      <c r="U277" s="131"/>
      <c r="V277" s="131"/>
      <c r="W277" s="129"/>
      <c r="X277" s="129"/>
      <c r="AE277" s="132"/>
    </row>
    <row r="278" spans="2:35" s="130" customFormat="1" ht="15.75" customHeight="1" outlineLevel="1">
      <c r="B278" s="128"/>
      <c r="C278" s="129"/>
      <c r="E278" s="231" t="s">
        <v>86</v>
      </c>
      <c r="F278" s="264">
        <f>COUNTIFS(F205:F249,3,U205:U249,3)</f>
        <v>0</v>
      </c>
      <c r="G278" s="181">
        <f>COUNTIFS(G205:G249,3,U205:U249,3)</f>
        <v>0</v>
      </c>
      <c r="H278" s="181">
        <f>COUNTIFS(H205:H249,3,U205:U249,3)</f>
        <v>0</v>
      </c>
      <c r="I278" s="181">
        <f>COUNTIFS(I205:I249,3,U205:U249,3)</f>
        <v>0</v>
      </c>
      <c r="J278" s="181">
        <f>COUNTIFS(J205:J249,3,U205:U249,3)</f>
        <v>0</v>
      </c>
      <c r="K278" s="181">
        <f>COUNTIFS(K205:K249,3,U205:U249,3)</f>
        <v>0</v>
      </c>
      <c r="L278" s="181">
        <f>COUNTIFS(L205:L249,3,U205:U249,3)</f>
        <v>0</v>
      </c>
      <c r="M278" s="181">
        <f>COUNTIFS(M205:M249,3,U205:U249,3)</f>
        <v>0</v>
      </c>
      <c r="N278" s="181">
        <f>COUNTIFS(N205:N249,3,U205:U249,3)</f>
        <v>0</v>
      </c>
      <c r="O278" s="265">
        <f>COUNTIFS(O205:O249,3,U205:U249,3)</f>
        <v>0</v>
      </c>
      <c r="P278" s="272">
        <f>COUNTIFS(P205:P249,3,U205:U249,3)</f>
        <v>0</v>
      </c>
      <c r="Q278" s="231">
        <f>COUNTIFS(Q205:Q249,3,U205:U249,3)</f>
        <v>0</v>
      </c>
      <c r="R278" s="275">
        <f>COUNTIFS(R205:R249,3,U205:U249,3)</f>
        <v>0</v>
      </c>
      <c r="S278" s="132"/>
      <c r="T278" s="292" t="s">
        <v>154</v>
      </c>
      <c r="U278" s="131"/>
      <c r="V278" s="131"/>
      <c r="W278" s="129"/>
      <c r="X278" s="129"/>
      <c r="AE278" s="132"/>
    </row>
    <row r="279" spans="2:35" s="130" customFormat="1" ht="15.75" customHeight="1" outlineLevel="1" thickBot="1">
      <c r="B279" s="128"/>
      <c r="C279" s="129"/>
      <c r="E279" s="231" t="s">
        <v>87</v>
      </c>
      <c r="F279" s="264">
        <f>COUNTIFS(F205:F249,2,U205:U249,3)</f>
        <v>0</v>
      </c>
      <c r="G279" s="181">
        <f>COUNTIFS(G205:G249,2,U205:U249,3)</f>
        <v>0</v>
      </c>
      <c r="H279" s="181">
        <f>COUNTIFS(H205:H249,2,U205:U249,3)</f>
        <v>0</v>
      </c>
      <c r="I279" s="181">
        <f>COUNTIFS(I205:I249,2,U205:U249,3)</f>
        <v>0</v>
      </c>
      <c r="J279" s="181">
        <f>COUNTIFS(J205:J249,2,U205:U249,3)</f>
        <v>0</v>
      </c>
      <c r="K279" s="181">
        <f>COUNTIFS(K205:K249,2,U205:U249,3)</f>
        <v>0</v>
      </c>
      <c r="L279" s="181">
        <f>COUNTIFS(L205:L249,2,U205:U249,3)</f>
        <v>0</v>
      </c>
      <c r="M279" s="181">
        <f>COUNTIFS(M205:M249,2,U205:U249,3)</f>
        <v>0</v>
      </c>
      <c r="N279" s="181">
        <f>COUNTIFS(N205:N249,2,U205:U249,3)</f>
        <v>0</v>
      </c>
      <c r="O279" s="265">
        <f>COUNTIFS(O205:O249,2,U205:U249,3)</f>
        <v>0</v>
      </c>
      <c r="P279" s="272">
        <f>COUNTIFS(P205:P249,2,U205:U249,3)</f>
        <v>0</v>
      </c>
      <c r="Q279" s="231">
        <f>COUNTIFS(Q205:Q249,2,U205:U249,3)</f>
        <v>0</v>
      </c>
      <c r="R279" s="275">
        <f>COUNTIFS(R205:R249,2,U205:U249,3)</f>
        <v>0</v>
      </c>
      <c r="S279" s="357"/>
      <c r="T279" s="292" t="s">
        <v>154</v>
      </c>
      <c r="U279" s="131"/>
      <c r="V279" s="131"/>
      <c r="W279" s="129"/>
      <c r="X279" s="129"/>
      <c r="AE279" s="132"/>
    </row>
    <row r="280" spans="2:35" s="130" customFormat="1" ht="15.75" customHeight="1">
      <c r="B280" s="128"/>
      <c r="C280" s="129"/>
      <c r="E280" s="232" t="s">
        <v>88</v>
      </c>
      <c r="F280" s="266" t="str">
        <f>'Рсч-солд'!$G$37</f>
        <v>-</v>
      </c>
      <c r="G280" s="267" t="str">
        <f>'Рсч-солд'!$L$37</f>
        <v>-</v>
      </c>
      <c r="H280" s="267" t="str">
        <f>'Рсч-солд'!$Q$37</f>
        <v>-</v>
      </c>
      <c r="I280" s="267" t="str">
        <f>'Рсч-солд'!$V$37</f>
        <v>-</v>
      </c>
      <c r="J280" s="267" t="str">
        <f>'Рсч-солд'!$AA$37</f>
        <v>-</v>
      </c>
      <c r="K280" s="267" t="str">
        <f>'Рсч-солд'!$AF$37</f>
        <v>-</v>
      </c>
      <c r="L280" s="267" t="str">
        <f>'Рсч-солд'!$AK$37</f>
        <v>-</v>
      </c>
      <c r="M280" s="267" t="str">
        <f>'Рсч-солд'!$AP$37</f>
        <v>-</v>
      </c>
      <c r="N280" s="267" t="str">
        <f>'Рсч-солд'!$AU$37</f>
        <v>-</v>
      </c>
      <c r="O280" s="268" t="str">
        <f>'Рсч-солд'!$AZ$37</f>
        <v>-</v>
      </c>
      <c r="P280" s="273"/>
      <c r="Q280" s="232" t="str">
        <f>'Рсч-солд'!$BE$37</f>
        <v>-</v>
      </c>
      <c r="R280" s="276"/>
      <c r="S280" s="358"/>
      <c r="T280" s="292" t="s">
        <v>154</v>
      </c>
      <c r="U280" s="131"/>
      <c r="V280" s="131"/>
      <c r="W280" s="129"/>
      <c r="X280" s="129"/>
      <c r="AE280" s="132"/>
    </row>
    <row r="281" spans="2:35" s="130" customFormat="1" ht="15.75" customHeight="1" thickBot="1">
      <c r="B281" s="128"/>
      <c r="C281" s="129"/>
      <c r="E281" s="233" t="s">
        <v>89</v>
      </c>
      <c r="F281" s="230" t="str">
        <f>'Рсч-солд'!$G$38</f>
        <v>-</v>
      </c>
      <c r="G281" s="228" t="str">
        <f>'Рсч-солд'!$L$38</f>
        <v>-</v>
      </c>
      <c r="H281" s="228" t="str">
        <f>'Рсч-солд'!$Q$38</f>
        <v>-</v>
      </c>
      <c r="I281" s="437" t="str">
        <f>'Рсч-солд'!$V$38</f>
        <v>-</v>
      </c>
      <c r="J281" s="228" t="str">
        <f>'Рсч-солд'!$AA$38</f>
        <v>-</v>
      </c>
      <c r="K281" s="228" t="str">
        <f>'Рсч-солд'!$AF$38</f>
        <v>-</v>
      </c>
      <c r="L281" s="228" t="str">
        <f>'Рсч-солд'!$AK$38</f>
        <v>-</v>
      </c>
      <c r="M281" s="228" t="str">
        <f>'Рсч-солд'!$AP$38</f>
        <v>-</v>
      </c>
      <c r="N281" s="228" t="str">
        <f>'Рсч-солд'!$AU$38</f>
        <v>-</v>
      </c>
      <c r="O281" s="229" t="str">
        <f>'Рсч-солд'!$AZ$38</f>
        <v>-</v>
      </c>
      <c r="P281" s="274"/>
      <c r="Q281" s="278">
        <f>'Рсч-солд'!$BE$38</f>
        <v>0</v>
      </c>
      <c r="R281" s="277"/>
      <c r="S281" s="358"/>
      <c r="T281" s="292" t="s">
        <v>154</v>
      </c>
      <c r="U281" s="131"/>
      <c r="V281" s="131"/>
      <c r="W281" s="129"/>
      <c r="X281" s="129"/>
      <c r="AE281" s="132"/>
    </row>
    <row r="282" spans="2:35" ht="15.75" customHeight="1" thickTop="1" thickBot="1">
      <c r="B282" s="310"/>
      <c r="Q282" s="112"/>
      <c r="T282" s="568" t="s">
        <v>771</v>
      </c>
    </row>
    <row r="283" spans="2:35" s="114" customFormat="1" ht="30" customHeight="1" thickBot="1">
      <c r="B283" s="715" t="s">
        <v>360</v>
      </c>
      <c r="C283" s="707"/>
      <c r="D283" s="707"/>
      <c r="E283" s="707"/>
      <c r="F283" s="707"/>
      <c r="G283" s="707"/>
      <c r="H283" s="707"/>
      <c r="I283" s="707"/>
      <c r="J283" s="707"/>
      <c r="K283" s="707"/>
      <c r="L283" s="707"/>
      <c r="M283" s="707"/>
      <c r="N283" s="707"/>
      <c r="O283" s="707"/>
      <c r="P283" s="707"/>
      <c r="Q283" s="723"/>
      <c r="R283" s="707"/>
      <c r="S283" s="716"/>
      <c r="T283" s="289" t="s">
        <v>150</v>
      </c>
      <c r="W283" s="116"/>
      <c r="X283" s="116"/>
      <c r="AA283" s="711" t="s">
        <v>132</v>
      </c>
      <c r="AB283" s="711"/>
      <c r="AC283" s="711"/>
      <c r="AD283" s="711"/>
      <c r="AF283" s="711" t="s">
        <v>131</v>
      </c>
      <c r="AG283" s="711"/>
      <c r="AH283" s="711"/>
      <c r="AI283" s="711"/>
    </row>
    <row r="284" spans="2:35" ht="30" customHeight="1" outlineLevel="2" thickBot="1">
      <c r="B284" s="421" t="str">
        <f>B$1</f>
        <v>№</v>
      </c>
      <c r="C284" s="422" t="str">
        <f>C$1</f>
        <v>Должность</v>
      </c>
      <c r="D284" s="480" t="str">
        <f>D$1</f>
        <v>воинское звание</v>
      </c>
      <c r="E284" s="481" t="str">
        <f>E$1</f>
        <v>Фамилия, инициалы</v>
      </c>
      <c r="F284" s="482" t="str">
        <f>F$1</f>
        <v>ТСП</v>
      </c>
      <c r="G284" s="483" t="str">
        <f t="shared" ref="G284:R284" si="73">G$1</f>
        <v>СП</v>
      </c>
      <c r="H284" s="483" t="str">
        <f t="shared" si="73"/>
        <v>ТП</v>
      </c>
      <c r="I284" s="483" t="str">
        <f t="shared" si="73"/>
        <v>ФП</v>
      </c>
      <c r="J284" s="483" t="str">
        <f t="shared" si="73"/>
        <v>РХБЗ</v>
      </c>
      <c r="K284" s="483" t="str">
        <f t="shared" si="73"/>
        <v>МП</v>
      </c>
      <c r="L284" s="481" t="str">
        <f t="shared" si="73"/>
        <v>ОГН</v>
      </c>
      <c r="M284" s="481" t="str">
        <f t="shared" si="73"/>
        <v>СТР</v>
      </c>
      <c r="N284" s="481" t="str">
        <f t="shared" si="73"/>
        <v>ОВУ</v>
      </c>
      <c r="O284" s="603" t="str">
        <f t="shared" si="73"/>
        <v>ОГП</v>
      </c>
      <c r="P284" s="605" t="str">
        <f t="shared" si="73"/>
        <v>Все</v>
      </c>
      <c r="Q284" s="605" t="str">
        <f t="shared" si="73"/>
        <v>Общ.</v>
      </c>
      <c r="R284" s="605" t="str">
        <f t="shared" si="73"/>
        <v>Важные</v>
      </c>
      <c r="S284" s="604" t="s">
        <v>749</v>
      </c>
      <c r="T284" s="290" t="s">
        <v>150</v>
      </c>
      <c r="W284" s="125">
        <f>SUM(W285:W329)</f>
        <v>0</v>
      </c>
      <c r="X284" s="124">
        <f>SUM(X285:X329)</f>
        <v>0</v>
      </c>
      <c r="Y284" s="254"/>
      <c r="AA284" s="117">
        <v>5</v>
      </c>
      <c r="AB284" s="118">
        <v>4</v>
      </c>
      <c r="AC284" s="118">
        <v>3</v>
      </c>
      <c r="AD284" s="119">
        <v>2</v>
      </c>
      <c r="AE284" s="123"/>
      <c r="AF284" s="117">
        <v>5</v>
      </c>
      <c r="AG284" s="118">
        <v>4</v>
      </c>
      <c r="AH284" s="118">
        <v>3</v>
      </c>
      <c r="AI284" s="119">
        <v>2</v>
      </c>
    </row>
    <row r="285" spans="2:35" ht="15.75" customHeight="1" outlineLevel="2" thickBot="1">
      <c r="B285" s="611">
        <f>IF(E285="",B249,B249+1)</f>
        <v>0</v>
      </c>
      <c r="C285" s="611"/>
      <c r="D285" s="612"/>
      <c r="E285" s="619"/>
      <c r="F285" s="612"/>
      <c r="G285" s="612"/>
      <c r="H285" s="612"/>
      <c r="I285" s="664"/>
      <c r="J285" s="664"/>
      <c r="K285" s="612"/>
      <c r="L285" s="664"/>
      <c r="M285" s="664"/>
      <c r="N285" s="664"/>
      <c r="O285" s="665"/>
      <c r="P285" s="653" t="str">
        <f t="shared" ref="P285:P329" si="74">IF(Z285&gt;0,IF(AND(AA285&gt;=50,AC285=0,AD285=0),5,IF(AND(SUM(AA285:AB285)&gt;=50,AD285=0),4,IF(AD285&lt;30,3,2))),"-")</f>
        <v>-</v>
      </c>
      <c r="Q285" s="661" t="str">
        <f t="shared" ref="Q285:Q329" si="75">IF(MIN(P285,R285)=0,"-",MIN(P285,R285))</f>
        <v>-</v>
      </c>
      <c r="R285" s="653" t="str">
        <f t="shared" ref="R285:R329" si="76">IF(AE285&gt;0,IF(AI285&gt;0,2,IF(AH285&gt;0,3,IF(AG285&gt;0,4,5))),"-")</f>
        <v>-</v>
      </c>
      <c r="S285" s="615"/>
      <c r="T285" s="290" t="str">
        <f ca="1">IFERROR(VLOOKUP(U285,Главная!$AG$20:$AH$22,2,FALSE),"")</f>
        <v/>
      </c>
      <c r="U285" s="226" t="str">
        <f ca="1">IFERROR(OFFSET(Главная!$AJ$4,MATCH($D285,Главная!$AG$5:$AG$17,0),0),"")</f>
        <v/>
      </c>
      <c r="V285" s="226" t="str">
        <f ca="1">IFERROR(OFFSET(Главная!$AI$4,MATCH($D285,Главная!$AG$5:$AG$17,0),0),"")</f>
        <v/>
      </c>
      <c r="W285" s="213">
        <f t="shared" ref="W285:W329" si="77">IF(Z285&gt;0,1,0)</f>
        <v>0</v>
      </c>
      <c r="X285" s="214">
        <f t="shared" ref="X285:X329" si="78">IF(AND(W285=0,E285&lt;&gt;""),1,0)</f>
        <v>0</v>
      </c>
      <c r="Y285" s="227"/>
      <c r="Z285" s="227">
        <f t="shared" ref="Z285:Z329" si="79">IF(COUNTIF($F285:$O285,"&gt;0")=0,-1,COUNTIF($F285:$O285,"&gt;0"))</f>
        <v>-1</v>
      </c>
      <c r="AA285" s="215">
        <f t="shared" ref="AA285:AD329" si="80">COUNTIF($F285:$O285,AA$5)/$Z285*100</f>
        <v>0</v>
      </c>
      <c r="AB285" s="216">
        <f t="shared" si="80"/>
        <v>0</v>
      </c>
      <c r="AC285" s="216">
        <f t="shared" si="80"/>
        <v>0</v>
      </c>
      <c r="AD285" s="217">
        <f t="shared" si="80"/>
        <v>0</v>
      </c>
      <c r="AE285" s="218">
        <f t="shared" ref="AE285:AE329" si="81">IF(COUNTIF($F285:$K285,"&gt;0")=0,-1,COUNTIF($F285:$K285,"&gt;0"))</f>
        <v>-1</v>
      </c>
      <c r="AF285" s="219">
        <f t="shared" ref="AF285:AI329" si="82">COUNTIF($F285:$K285,AF$5)/$AE285*100</f>
        <v>0</v>
      </c>
      <c r="AG285" s="220">
        <f t="shared" si="82"/>
        <v>0</v>
      </c>
      <c r="AH285" s="220">
        <f t="shared" si="82"/>
        <v>0</v>
      </c>
      <c r="AI285" s="221">
        <f t="shared" si="82"/>
        <v>0</v>
      </c>
    </row>
    <row r="286" spans="2:35" ht="15.75" customHeight="1" outlineLevel="2" thickBot="1">
      <c r="B286" s="371">
        <f t="shared" ref="B286:B329" si="83">IF(E286="",B285,B285+1)</f>
        <v>0</v>
      </c>
      <c r="C286" s="371"/>
      <c r="D286" s="563"/>
      <c r="E286" s="372"/>
      <c r="F286" s="563"/>
      <c r="G286" s="563"/>
      <c r="H286" s="563"/>
      <c r="I286" s="373"/>
      <c r="J286" s="373"/>
      <c r="K286" s="373"/>
      <c r="L286" s="373"/>
      <c r="M286" s="373"/>
      <c r="N286" s="373"/>
      <c r="O286" s="650"/>
      <c r="P286" s="655" t="str">
        <f t="shared" si="74"/>
        <v>-</v>
      </c>
      <c r="Q286" s="662" t="str">
        <f t="shared" si="75"/>
        <v>-</v>
      </c>
      <c r="R286" s="655" t="str">
        <f t="shared" si="76"/>
        <v>-</v>
      </c>
      <c r="S286" s="425"/>
      <c r="T286" s="290" t="str">
        <f ca="1">IFERROR(VLOOKUP(U286,Главная!$AG$20:$AH$22,2,FALSE),"")</f>
        <v/>
      </c>
      <c r="U286" s="226" t="str">
        <f ca="1">IFERROR(OFFSET(Главная!$AJ$4,MATCH($D286,Главная!$AG$5:$AG$17,0),0),"")</f>
        <v/>
      </c>
      <c r="V286" s="226" t="str">
        <f ca="1">IFERROR(OFFSET(Главная!$AI$4,MATCH($D286,Главная!$AG$5:$AG$17,0),0),"")</f>
        <v/>
      </c>
      <c r="W286" s="213">
        <f t="shared" si="77"/>
        <v>0</v>
      </c>
      <c r="X286" s="214">
        <f t="shared" si="78"/>
        <v>0</v>
      </c>
      <c r="Y286" s="227"/>
      <c r="Z286" s="227">
        <f t="shared" si="79"/>
        <v>-1</v>
      </c>
      <c r="AA286" s="215">
        <f t="shared" si="80"/>
        <v>0</v>
      </c>
      <c r="AB286" s="216">
        <f t="shared" si="80"/>
        <v>0</v>
      </c>
      <c r="AC286" s="216">
        <f t="shared" si="80"/>
        <v>0</v>
      </c>
      <c r="AD286" s="217">
        <f t="shared" si="80"/>
        <v>0</v>
      </c>
      <c r="AE286" s="218">
        <f t="shared" si="81"/>
        <v>-1</v>
      </c>
      <c r="AF286" s="219">
        <f t="shared" si="82"/>
        <v>0</v>
      </c>
      <c r="AG286" s="220">
        <f t="shared" si="82"/>
        <v>0</v>
      </c>
      <c r="AH286" s="220">
        <f t="shared" si="82"/>
        <v>0</v>
      </c>
      <c r="AI286" s="221">
        <f t="shared" si="82"/>
        <v>0</v>
      </c>
    </row>
    <row r="287" spans="2:35" ht="15.75" customHeight="1" outlineLevel="2" thickBot="1">
      <c r="B287" s="371">
        <f t="shared" si="83"/>
        <v>0</v>
      </c>
      <c r="C287" s="371"/>
      <c r="D287" s="563"/>
      <c r="E287" s="372"/>
      <c r="F287" s="563"/>
      <c r="G287" s="563"/>
      <c r="H287" s="563"/>
      <c r="I287" s="373"/>
      <c r="J287" s="373"/>
      <c r="K287" s="373"/>
      <c r="L287" s="373"/>
      <c r="M287" s="373"/>
      <c r="N287" s="563"/>
      <c r="O287" s="650"/>
      <c r="P287" s="655" t="str">
        <f t="shared" si="74"/>
        <v>-</v>
      </c>
      <c r="Q287" s="662" t="str">
        <f t="shared" si="75"/>
        <v>-</v>
      </c>
      <c r="R287" s="655" t="str">
        <f t="shared" si="76"/>
        <v>-</v>
      </c>
      <c r="S287" s="425"/>
      <c r="T287" s="290" t="str">
        <f ca="1">IFERROR(VLOOKUP(U287,Главная!$AG$20:$AH$22,2,FALSE),"")</f>
        <v/>
      </c>
      <c r="U287" s="226" t="str">
        <f ca="1">IFERROR(OFFSET(Главная!$AJ$4,MATCH($D287,Главная!$AG$5:$AG$17,0),0),"")</f>
        <v/>
      </c>
      <c r="V287" s="226" t="str">
        <f ca="1">IFERROR(OFFSET(Главная!$AI$4,MATCH($D287,Главная!$AG$5:$AG$17,0),0),"")</f>
        <v/>
      </c>
      <c r="W287" s="213">
        <f t="shared" si="77"/>
        <v>0</v>
      </c>
      <c r="X287" s="214">
        <f t="shared" si="78"/>
        <v>0</v>
      </c>
      <c r="Y287" s="227"/>
      <c r="Z287" s="227">
        <f t="shared" si="79"/>
        <v>-1</v>
      </c>
      <c r="AA287" s="215">
        <f t="shared" si="80"/>
        <v>0</v>
      </c>
      <c r="AB287" s="216">
        <f t="shared" si="80"/>
        <v>0</v>
      </c>
      <c r="AC287" s="216">
        <f t="shared" si="80"/>
        <v>0</v>
      </c>
      <c r="AD287" s="217">
        <f t="shared" si="80"/>
        <v>0</v>
      </c>
      <c r="AE287" s="218">
        <f t="shared" si="81"/>
        <v>-1</v>
      </c>
      <c r="AF287" s="219">
        <f t="shared" si="82"/>
        <v>0</v>
      </c>
      <c r="AG287" s="220">
        <f t="shared" si="82"/>
        <v>0</v>
      </c>
      <c r="AH287" s="220">
        <f t="shared" si="82"/>
        <v>0</v>
      </c>
      <c r="AI287" s="221">
        <f t="shared" si="82"/>
        <v>0</v>
      </c>
    </row>
    <row r="288" spans="2:35" ht="15.75" customHeight="1" outlineLevel="2" thickBot="1">
      <c r="B288" s="371">
        <f t="shared" si="83"/>
        <v>0</v>
      </c>
      <c r="C288" s="371"/>
      <c r="D288" s="563"/>
      <c r="E288" s="372"/>
      <c r="F288" s="563"/>
      <c r="G288" s="563"/>
      <c r="H288" s="563"/>
      <c r="I288" s="373"/>
      <c r="J288" s="373"/>
      <c r="K288" s="373"/>
      <c r="L288" s="373"/>
      <c r="M288" s="373"/>
      <c r="N288" s="373"/>
      <c r="O288" s="650"/>
      <c r="P288" s="655" t="str">
        <f t="shared" si="74"/>
        <v>-</v>
      </c>
      <c r="Q288" s="662" t="str">
        <f t="shared" si="75"/>
        <v>-</v>
      </c>
      <c r="R288" s="655" t="str">
        <f t="shared" si="76"/>
        <v>-</v>
      </c>
      <c r="S288" s="425"/>
      <c r="T288" s="290" t="str">
        <f ca="1">IFERROR(VLOOKUP(U288,Главная!$AG$20:$AH$22,2,FALSE),"")</f>
        <v/>
      </c>
      <c r="U288" s="226" t="str">
        <f ca="1">IFERROR(OFFSET(Главная!$AJ$4,MATCH($D288,Главная!$AG$5:$AG$17,0),0),"")</f>
        <v/>
      </c>
      <c r="V288" s="226" t="str">
        <f ca="1">IFERROR(OFFSET(Главная!$AI$4,MATCH($D288,Главная!$AG$5:$AG$17,0),0),"")</f>
        <v/>
      </c>
      <c r="W288" s="213">
        <f t="shared" si="77"/>
        <v>0</v>
      </c>
      <c r="X288" s="214">
        <f t="shared" si="78"/>
        <v>0</v>
      </c>
      <c r="Y288" s="227"/>
      <c r="Z288" s="227">
        <f t="shared" si="79"/>
        <v>-1</v>
      </c>
      <c r="AA288" s="215">
        <f t="shared" si="80"/>
        <v>0</v>
      </c>
      <c r="AB288" s="216">
        <f t="shared" si="80"/>
        <v>0</v>
      </c>
      <c r="AC288" s="216">
        <f t="shared" si="80"/>
        <v>0</v>
      </c>
      <c r="AD288" s="217">
        <f t="shared" si="80"/>
        <v>0</v>
      </c>
      <c r="AE288" s="218">
        <f t="shared" si="81"/>
        <v>-1</v>
      </c>
      <c r="AF288" s="219">
        <f t="shared" si="82"/>
        <v>0</v>
      </c>
      <c r="AG288" s="220">
        <f t="shared" si="82"/>
        <v>0</v>
      </c>
      <c r="AH288" s="220">
        <f t="shared" si="82"/>
        <v>0</v>
      </c>
      <c r="AI288" s="221">
        <f t="shared" si="82"/>
        <v>0</v>
      </c>
    </row>
    <row r="289" spans="2:35" ht="15.75" customHeight="1" outlineLevel="2" thickBot="1">
      <c r="B289" s="371">
        <f t="shared" si="83"/>
        <v>0</v>
      </c>
      <c r="C289" s="371"/>
      <c r="D289" s="563"/>
      <c r="E289" s="372"/>
      <c r="F289" s="563"/>
      <c r="G289" s="563"/>
      <c r="H289" s="563"/>
      <c r="I289" s="373"/>
      <c r="J289" s="373"/>
      <c r="K289" s="373"/>
      <c r="L289" s="563"/>
      <c r="M289" s="373"/>
      <c r="N289" s="373"/>
      <c r="O289" s="650"/>
      <c r="P289" s="655" t="str">
        <f t="shared" si="74"/>
        <v>-</v>
      </c>
      <c r="Q289" s="662" t="str">
        <f t="shared" si="75"/>
        <v>-</v>
      </c>
      <c r="R289" s="655" t="str">
        <f t="shared" si="76"/>
        <v>-</v>
      </c>
      <c r="S289" s="425"/>
      <c r="T289" s="290" t="str">
        <f ca="1">IFERROR(VLOOKUP(U289,Главная!$AG$20:$AH$22,2,FALSE),"")</f>
        <v/>
      </c>
      <c r="U289" s="226" t="str">
        <f ca="1">IFERROR(OFFSET(Главная!$AJ$4,MATCH($D289,Главная!$AG$5:$AG$17,0),0),"")</f>
        <v/>
      </c>
      <c r="V289" s="226" t="str">
        <f ca="1">IFERROR(OFFSET(Главная!$AI$4,MATCH($D289,Главная!$AG$5:$AG$17,0),0),"")</f>
        <v/>
      </c>
      <c r="W289" s="213">
        <f t="shared" si="77"/>
        <v>0</v>
      </c>
      <c r="X289" s="214">
        <f t="shared" si="78"/>
        <v>0</v>
      </c>
      <c r="Y289" s="227"/>
      <c r="Z289" s="227">
        <f t="shared" si="79"/>
        <v>-1</v>
      </c>
      <c r="AA289" s="215">
        <f t="shared" si="80"/>
        <v>0</v>
      </c>
      <c r="AB289" s="216">
        <f t="shared" si="80"/>
        <v>0</v>
      </c>
      <c r="AC289" s="216">
        <f t="shared" si="80"/>
        <v>0</v>
      </c>
      <c r="AD289" s="217">
        <f t="shared" si="80"/>
        <v>0</v>
      </c>
      <c r="AE289" s="218">
        <f t="shared" si="81"/>
        <v>-1</v>
      </c>
      <c r="AF289" s="219">
        <f t="shared" si="82"/>
        <v>0</v>
      </c>
      <c r="AG289" s="220">
        <f t="shared" si="82"/>
        <v>0</v>
      </c>
      <c r="AH289" s="220">
        <f t="shared" si="82"/>
        <v>0</v>
      </c>
      <c r="AI289" s="221">
        <f t="shared" si="82"/>
        <v>0</v>
      </c>
    </row>
    <row r="290" spans="2:35" ht="15.75" customHeight="1" outlineLevel="2" thickBot="1">
      <c r="B290" s="371">
        <f t="shared" si="83"/>
        <v>0</v>
      </c>
      <c r="C290" s="371"/>
      <c r="D290" s="563"/>
      <c r="E290" s="372"/>
      <c r="F290" s="563"/>
      <c r="G290" s="563"/>
      <c r="H290" s="563"/>
      <c r="I290" s="373"/>
      <c r="J290" s="373"/>
      <c r="K290" s="373"/>
      <c r="L290" s="373"/>
      <c r="M290" s="373"/>
      <c r="N290" s="373"/>
      <c r="O290" s="650"/>
      <c r="P290" s="655" t="str">
        <f t="shared" si="74"/>
        <v>-</v>
      </c>
      <c r="Q290" s="662" t="str">
        <f t="shared" si="75"/>
        <v>-</v>
      </c>
      <c r="R290" s="655" t="str">
        <f t="shared" si="76"/>
        <v>-</v>
      </c>
      <c r="S290" s="425"/>
      <c r="T290" s="290" t="str">
        <f ca="1">IFERROR(VLOOKUP(U290,Главная!$AG$20:$AH$22,2,FALSE),"")</f>
        <v/>
      </c>
      <c r="U290" s="226" t="str">
        <f ca="1">IFERROR(OFFSET(Главная!$AJ$4,MATCH($D290,Главная!$AG$5:$AG$17,0),0),"")</f>
        <v/>
      </c>
      <c r="V290" s="226" t="str">
        <f ca="1">IFERROR(OFFSET(Главная!$AI$4,MATCH($D290,Главная!$AG$5:$AG$17,0),0),"")</f>
        <v/>
      </c>
      <c r="W290" s="213">
        <f t="shared" si="77"/>
        <v>0</v>
      </c>
      <c r="X290" s="214">
        <f t="shared" si="78"/>
        <v>0</v>
      </c>
      <c r="Y290" s="227"/>
      <c r="Z290" s="227">
        <f t="shared" si="79"/>
        <v>-1</v>
      </c>
      <c r="AA290" s="215">
        <f t="shared" si="80"/>
        <v>0</v>
      </c>
      <c r="AB290" s="216">
        <f t="shared" si="80"/>
        <v>0</v>
      </c>
      <c r="AC290" s="216">
        <f t="shared" si="80"/>
        <v>0</v>
      </c>
      <c r="AD290" s="217">
        <f t="shared" si="80"/>
        <v>0</v>
      </c>
      <c r="AE290" s="218">
        <f t="shared" si="81"/>
        <v>-1</v>
      </c>
      <c r="AF290" s="219">
        <f t="shared" si="82"/>
        <v>0</v>
      </c>
      <c r="AG290" s="220">
        <f t="shared" si="82"/>
        <v>0</v>
      </c>
      <c r="AH290" s="220">
        <f t="shared" si="82"/>
        <v>0</v>
      </c>
      <c r="AI290" s="221">
        <f t="shared" si="82"/>
        <v>0</v>
      </c>
    </row>
    <row r="291" spans="2:35" ht="15.75" customHeight="1" outlineLevel="2" thickBot="1">
      <c r="B291" s="364">
        <f t="shared" si="83"/>
        <v>0</v>
      </c>
      <c r="C291" s="364"/>
      <c r="D291" s="563"/>
      <c r="E291" s="353"/>
      <c r="F291" s="595"/>
      <c r="G291" s="595"/>
      <c r="H291" s="595"/>
      <c r="I291" s="365"/>
      <c r="J291" s="365"/>
      <c r="K291" s="365"/>
      <c r="L291" s="365"/>
      <c r="M291" s="365"/>
      <c r="N291" s="365"/>
      <c r="O291" s="622"/>
      <c r="P291" s="655" t="str">
        <f t="shared" si="74"/>
        <v>-</v>
      </c>
      <c r="Q291" s="662" t="str">
        <f t="shared" si="75"/>
        <v>-</v>
      </c>
      <c r="R291" s="655" t="str">
        <f t="shared" si="76"/>
        <v>-</v>
      </c>
      <c r="S291" s="621"/>
      <c r="T291" s="290" t="str">
        <f ca="1">IFERROR(VLOOKUP(U291,Главная!$AG$20:$AH$22,2,FALSE),"")</f>
        <v/>
      </c>
      <c r="U291" s="226" t="str">
        <f ca="1">IFERROR(OFFSET(Главная!$AJ$4,MATCH($D291,Главная!$AG$5:$AG$17,0),0),"")</f>
        <v/>
      </c>
      <c r="V291" s="226" t="str">
        <f ca="1">IFERROR(OFFSET(Главная!$AI$4,MATCH($D291,Главная!$AG$5:$AG$17,0),0),"")</f>
        <v/>
      </c>
      <c r="W291" s="213">
        <f t="shared" si="77"/>
        <v>0</v>
      </c>
      <c r="X291" s="214">
        <f t="shared" si="78"/>
        <v>0</v>
      </c>
      <c r="Y291" s="227"/>
      <c r="Z291" s="227">
        <f t="shared" si="79"/>
        <v>-1</v>
      </c>
      <c r="AA291" s="215">
        <f t="shared" si="80"/>
        <v>0</v>
      </c>
      <c r="AB291" s="216">
        <f t="shared" si="80"/>
        <v>0</v>
      </c>
      <c r="AC291" s="216">
        <f t="shared" si="80"/>
        <v>0</v>
      </c>
      <c r="AD291" s="217">
        <f t="shared" si="80"/>
        <v>0</v>
      </c>
      <c r="AE291" s="218">
        <f t="shared" si="81"/>
        <v>-1</v>
      </c>
      <c r="AF291" s="219">
        <f t="shared" si="82"/>
        <v>0</v>
      </c>
      <c r="AG291" s="220">
        <f t="shared" si="82"/>
        <v>0</v>
      </c>
      <c r="AH291" s="220">
        <f t="shared" si="82"/>
        <v>0</v>
      </c>
      <c r="AI291" s="221">
        <f t="shared" si="82"/>
        <v>0</v>
      </c>
    </row>
    <row r="292" spans="2:35" ht="15.75" customHeight="1" outlineLevel="2" thickBot="1">
      <c r="B292" s="364">
        <f t="shared" si="83"/>
        <v>0</v>
      </c>
      <c r="C292" s="364"/>
      <c r="D292" s="595"/>
      <c r="E292" s="353"/>
      <c r="F292" s="595"/>
      <c r="G292" s="595"/>
      <c r="H292" s="595"/>
      <c r="I292" s="365"/>
      <c r="J292" s="365"/>
      <c r="K292" s="365"/>
      <c r="L292" s="365"/>
      <c r="M292" s="365"/>
      <c r="N292" s="365"/>
      <c r="O292" s="622"/>
      <c r="P292" s="655" t="str">
        <f t="shared" si="74"/>
        <v>-</v>
      </c>
      <c r="Q292" s="655" t="str">
        <f t="shared" si="75"/>
        <v>-</v>
      </c>
      <c r="R292" s="655" t="str">
        <f t="shared" si="76"/>
        <v>-</v>
      </c>
      <c r="S292" s="621"/>
      <c r="T292" s="290" t="str">
        <f ca="1">IFERROR(VLOOKUP(U292,Главная!$AG$20:$AH$22,2,FALSE),"")</f>
        <v/>
      </c>
      <c r="U292" s="226" t="str">
        <f ca="1">IFERROR(OFFSET(Главная!$AJ$4,MATCH($D292,Главная!$AG$5:$AG$17,0),0),"")</f>
        <v/>
      </c>
      <c r="V292" s="226" t="str">
        <f ca="1">IFERROR(OFFSET(Главная!$AI$4,MATCH($D292,Главная!$AG$5:$AG$17,0),0),"")</f>
        <v/>
      </c>
      <c r="W292" s="213">
        <f t="shared" si="77"/>
        <v>0</v>
      </c>
      <c r="X292" s="214">
        <f t="shared" si="78"/>
        <v>0</v>
      </c>
      <c r="Y292" s="227"/>
      <c r="Z292" s="227">
        <f t="shared" si="79"/>
        <v>-1</v>
      </c>
      <c r="AA292" s="215">
        <f t="shared" si="80"/>
        <v>0</v>
      </c>
      <c r="AB292" s="216">
        <f t="shared" si="80"/>
        <v>0</v>
      </c>
      <c r="AC292" s="216">
        <f t="shared" si="80"/>
        <v>0</v>
      </c>
      <c r="AD292" s="217">
        <f t="shared" si="80"/>
        <v>0</v>
      </c>
      <c r="AE292" s="218">
        <f t="shared" si="81"/>
        <v>-1</v>
      </c>
      <c r="AF292" s="219">
        <f t="shared" si="82"/>
        <v>0</v>
      </c>
      <c r="AG292" s="220">
        <f t="shared" si="82"/>
        <v>0</v>
      </c>
      <c r="AH292" s="220">
        <f t="shared" si="82"/>
        <v>0</v>
      </c>
      <c r="AI292" s="221">
        <f t="shared" si="82"/>
        <v>0</v>
      </c>
    </row>
    <row r="293" spans="2:35" ht="15.75" customHeight="1" outlineLevel="2" thickBot="1">
      <c r="B293" s="364">
        <f t="shared" si="83"/>
        <v>0</v>
      </c>
      <c r="C293" s="364"/>
      <c r="D293" s="595"/>
      <c r="E293" s="353"/>
      <c r="F293" s="595"/>
      <c r="G293" s="595"/>
      <c r="H293" s="595"/>
      <c r="I293" s="365"/>
      <c r="J293" s="365"/>
      <c r="K293" s="365"/>
      <c r="L293" s="365"/>
      <c r="M293" s="365"/>
      <c r="N293" s="365"/>
      <c r="O293" s="622"/>
      <c r="P293" s="655" t="str">
        <f t="shared" si="74"/>
        <v>-</v>
      </c>
      <c r="Q293" s="655" t="str">
        <f t="shared" si="75"/>
        <v>-</v>
      </c>
      <c r="R293" s="655" t="str">
        <f t="shared" si="76"/>
        <v>-</v>
      </c>
      <c r="S293" s="621"/>
      <c r="T293" s="290" t="str">
        <f ca="1">IFERROR(VLOOKUP(U293,Главная!$AG$20:$AH$22,2,FALSE),"")</f>
        <v/>
      </c>
      <c r="U293" s="226" t="str">
        <f ca="1">IFERROR(OFFSET(Главная!$AJ$4,MATCH($D293,Главная!$AG$5:$AG$17,0),0),"")</f>
        <v/>
      </c>
      <c r="V293" s="226" t="str">
        <f ca="1">IFERROR(OFFSET(Главная!$AI$4,MATCH($D293,Главная!$AG$5:$AG$17,0),0),"")</f>
        <v/>
      </c>
      <c r="W293" s="213">
        <f t="shared" si="77"/>
        <v>0</v>
      </c>
      <c r="X293" s="214">
        <f t="shared" si="78"/>
        <v>0</v>
      </c>
      <c r="Y293" s="227"/>
      <c r="Z293" s="227">
        <f t="shared" si="79"/>
        <v>-1</v>
      </c>
      <c r="AA293" s="215">
        <f t="shared" si="80"/>
        <v>0</v>
      </c>
      <c r="AB293" s="216">
        <f t="shared" si="80"/>
        <v>0</v>
      </c>
      <c r="AC293" s="216">
        <f t="shared" si="80"/>
        <v>0</v>
      </c>
      <c r="AD293" s="217">
        <f t="shared" si="80"/>
        <v>0</v>
      </c>
      <c r="AE293" s="218">
        <f t="shared" si="81"/>
        <v>-1</v>
      </c>
      <c r="AF293" s="219">
        <f t="shared" si="82"/>
        <v>0</v>
      </c>
      <c r="AG293" s="220">
        <f t="shared" si="82"/>
        <v>0</v>
      </c>
      <c r="AH293" s="220">
        <f t="shared" si="82"/>
        <v>0</v>
      </c>
      <c r="AI293" s="221">
        <f t="shared" si="82"/>
        <v>0</v>
      </c>
    </row>
    <row r="294" spans="2:35" ht="15.75" customHeight="1" outlineLevel="2" thickBot="1">
      <c r="B294" s="364">
        <f t="shared" si="83"/>
        <v>0</v>
      </c>
      <c r="C294" s="364"/>
      <c r="D294" s="595"/>
      <c r="E294" s="353"/>
      <c r="F294" s="595"/>
      <c r="G294" s="595"/>
      <c r="H294" s="595"/>
      <c r="I294" s="365"/>
      <c r="J294" s="365"/>
      <c r="K294" s="365"/>
      <c r="L294" s="365"/>
      <c r="M294" s="365"/>
      <c r="N294" s="365"/>
      <c r="O294" s="622"/>
      <c r="P294" s="655" t="str">
        <f t="shared" si="74"/>
        <v>-</v>
      </c>
      <c r="Q294" s="655" t="str">
        <f t="shared" si="75"/>
        <v>-</v>
      </c>
      <c r="R294" s="655" t="str">
        <f t="shared" si="76"/>
        <v>-</v>
      </c>
      <c r="S294" s="621"/>
      <c r="T294" s="290" t="str">
        <f ca="1">IFERROR(VLOOKUP(U294,Главная!$AG$20:$AH$22,2,FALSE),"")</f>
        <v/>
      </c>
      <c r="U294" s="226" t="str">
        <f ca="1">IFERROR(OFFSET(Главная!$AJ$4,MATCH($D294,Главная!$AG$5:$AG$17,0),0),"")</f>
        <v/>
      </c>
      <c r="V294" s="226" t="str">
        <f ca="1">IFERROR(OFFSET(Главная!$AI$4,MATCH($D294,Главная!$AG$5:$AG$17,0),0),"")</f>
        <v/>
      </c>
      <c r="W294" s="213">
        <f t="shared" si="77"/>
        <v>0</v>
      </c>
      <c r="X294" s="214">
        <f t="shared" si="78"/>
        <v>0</v>
      </c>
      <c r="Y294" s="227"/>
      <c r="Z294" s="227">
        <f t="shared" si="79"/>
        <v>-1</v>
      </c>
      <c r="AA294" s="215">
        <f t="shared" si="80"/>
        <v>0</v>
      </c>
      <c r="AB294" s="216">
        <f t="shared" si="80"/>
        <v>0</v>
      </c>
      <c r="AC294" s="216">
        <f t="shared" si="80"/>
        <v>0</v>
      </c>
      <c r="AD294" s="217">
        <f t="shared" si="80"/>
        <v>0</v>
      </c>
      <c r="AE294" s="218">
        <f t="shared" si="81"/>
        <v>-1</v>
      </c>
      <c r="AF294" s="219">
        <f t="shared" si="82"/>
        <v>0</v>
      </c>
      <c r="AG294" s="220">
        <f t="shared" si="82"/>
        <v>0</v>
      </c>
      <c r="AH294" s="220">
        <f t="shared" si="82"/>
        <v>0</v>
      </c>
      <c r="AI294" s="221">
        <f t="shared" si="82"/>
        <v>0</v>
      </c>
    </row>
    <row r="295" spans="2:35" ht="15.75" customHeight="1" outlineLevel="2" thickBot="1">
      <c r="B295" s="364">
        <f t="shared" si="83"/>
        <v>0</v>
      </c>
      <c r="C295" s="364"/>
      <c r="D295" s="595"/>
      <c r="E295" s="353"/>
      <c r="F295" s="595"/>
      <c r="G295" s="595"/>
      <c r="H295" s="595"/>
      <c r="I295" s="365"/>
      <c r="J295" s="365"/>
      <c r="K295" s="365"/>
      <c r="L295" s="365"/>
      <c r="M295" s="365"/>
      <c r="N295" s="365"/>
      <c r="O295" s="622"/>
      <c r="P295" s="655" t="str">
        <f t="shared" si="74"/>
        <v>-</v>
      </c>
      <c r="Q295" s="655" t="str">
        <f t="shared" si="75"/>
        <v>-</v>
      </c>
      <c r="R295" s="655" t="str">
        <f t="shared" si="76"/>
        <v>-</v>
      </c>
      <c r="S295" s="621"/>
      <c r="T295" s="290" t="str">
        <f ca="1">IFERROR(VLOOKUP(U295,Главная!$AG$20:$AH$22,2,FALSE),"")</f>
        <v/>
      </c>
      <c r="U295" s="226" t="str">
        <f ca="1">IFERROR(OFFSET(Главная!$AJ$4,MATCH($D295,Главная!$AG$5:$AG$17,0),0),"")</f>
        <v/>
      </c>
      <c r="V295" s="226" t="str">
        <f ca="1">IFERROR(OFFSET(Главная!$AI$4,MATCH($D295,Главная!$AG$5:$AG$17,0),0),"")</f>
        <v/>
      </c>
      <c r="W295" s="213">
        <f t="shared" si="77"/>
        <v>0</v>
      </c>
      <c r="X295" s="214">
        <f t="shared" si="78"/>
        <v>0</v>
      </c>
      <c r="Y295" s="227"/>
      <c r="Z295" s="227">
        <f t="shared" si="79"/>
        <v>-1</v>
      </c>
      <c r="AA295" s="215">
        <f t="shared" si="80"/>
        <v>0</v>
      </c>
      <c r="AB295" s="216">
        <f t="shared" si="80"/>
        <v>0</v>
      </c>
      <c r="AC295" s="216">
        <f t="shared" si="80"/>
        <v>0</v>
      </c>
      <c r="AD295" s="217">
        <f t="shared" si="80"/>
        <v>0</v>
      </c>
      <c r="AE295" s="218">
        <f t="shared" si="81"/>
        <v>-1</v>
      </c>
      <c r="AF295" s="219">
        <f t="shared" si="82"/>
        <v>0</v>
      </c>
      <c r="AG295" s="220">
        <f t="shared" si="82"/>
        <v>0</v>
      </c>
      <c r="AH295" s="220">
        <f t="shared" si="82"/>
        <v>0</v>
      </c>
      <c r="AI295" s="221">
        <f t="shared" si="82"/>
        <v>0</v>
      </c>
    </row>
    <row r="296" spans="2:35" ht="15.75" customHeight="1" outlineLevel="2" thickBot="1">
      <c r="B296" s="364">
        <f t="shared" si="83"/>
        <v>0</v>
      </c>
      <c r="C296" s="364"/>
      <c r="D296" s="595"/>
      <c r="E296" s="353"/>
      <c r="F296" s="595"/>
      <c r="G296" s="595"/>
      <c r="H296" s="595"/>
      <c r="I296" s="365"/>
      <c r="J296" s="365"/>
      <c r="K296" s="365"/>
      <c r="L296" s="365"/>
      <c r="M296" s="365"/>
      <c r="N296" s="365"/>
      <c r="O296" s="622"/>
      <c r="P296" s="655" t="str">
        <f t="shared" si="74"/>
        <v>-</v>
      </c>
      <c r="Q296" s="655" t="str">
        <f t="shared" si="75"/>
        <v>-</v>
      </c>
      <c r="R296" s="655" t="str">
        <f t="shared" si="76"/>
        <v>-</v>
      </c>
      <c r="S296" s="621"/>
      <c r="T296" s="290" t="str">
        <f ca="1">IFERROR(VLOOKUP(U296,Главная!$AG$20:$AH$22,2,FALSE),"")</f>
        <v/>
      </c>
      <c r="U296" s="226" t="str">
        <f ca="1">IFERROR(OFFSET(Главная!$AJ$4,MATCH($D296,Главная!$AG$5:$AG$17,0),0),"")</f>
        <v/>
      </c>
      <c r="V296" s="226" t="str">
        <f ca="1">IFERROR(OFFSET(Главная!$AI$4,MATCH($D296,Главная!$AG$5:$AG$17,0),0),"")</f>
        <v/>
      </c>
      <c r="W296" s="213">
        <f t="shared" si="77"/>
        <v>0</v>
      </c>
      <c r="X296" s="214">
        <f t="shared" si="78"/>
        <v>0</v>
      </c>
      <c r="Y296" s="227"/>
      <c r="Z296" s="227">
        <f t="shared" si="79"/>
        <v>-1</v>
      </c>
      <c r="AA296" s="215">
        <f t="shared" si="80"/>
        <v>0</v>
      </c>
      <c r="AB296" s="216">
        <f t="shared" si="80"/>
        <v>0</v>
      </c>
      <c r="AC296" s="216">
        <f t="shared" si="80"/>
        <v>0</v>
      </c>
      <c r="AD296" s="217">
        <f t="shared" si="80"/>
        <v>0</v>
      </c>
      <c r="AE296" s="218">
        <f t="shared" si="81"/>
        <v>-1</v>
      </c>
      <c r="AF296" s="219">
        <f t="shared" si="82"/>
        <v>0</v>
      </c>
      <c r="AG296" s="220">
        <f t="shared" si="82"/>
        <v>0</v>
      </c>
      <c r="AH296" s="220">
        <f t="shared" si="82"/>
        <v>0</v>
      </c>
      <c r="AI296" s="221">
        <f t="shared" si="82"/>
        <v>0</v>
      </c>
    </row>
    <row r="297" spans="2:35" ht="15.75" customHeight="1" outlineLevel="2" thickBot="1">
      <c r="B297" s="364">
        <f t="shared" si="83"/>
        <v>0</v>
      </c>
      <c r="C297" s="364"/>
      <c r="D297" s="595"/>
      <c r="E297" s="353"/>
      <c r="F297" s="595"/>
      <c r="G297" s="595"/>
      <c r="H297" s="595"/>
      <c r="I297" s="365"/>
      <c r="J297" s="365"/>
      <c r="K297" s="365"/>
      <c r="L297" s="365"/>
      <c r="M297" s="365"/>
      <c r="N297" s="365"/>
      <c r="O297" s="622"/>
      <c r="P297" s="655" t="str">
        <f t="shared" si="74"/>
        <v>-</v>
      </c>
      <c r="Q297" s="655" t="str">
        <f t="shared" si="75"/>
        <v>-</v>
      </c>
      <c r="R297" s="655" t="str">
        <f t="shared" si="76"/>
        <v>-</v>
      </c>
      <c r="S297" s="621"/>
      <c r="T297" s="290" t="str">
        <f ca="1">IFERROR(VLOOKUP(U297,Главная!$AG$20:$AH$22,2,FALSE),"")</f>
        <v/>
      </c>
      <c r="U297" s="226" t="str">
        <f ca="1">IFERROR(OFFSET(Главная!$AJ$4,MATCH($D297,Главная!$AG$5:$AG$17,0),0),"")</f>
        <v/>
      </c>
      <c r="V297" s="226" t="str">
        <f ca="1">IFERROR(OFFSET(Главная!$AI$4,MATCH($D297,Главная!$AG$5:$AG$17,0),0),"")</f>
        <v/>
      </c>
      <c r="W297" s="213">
        <f t="shared" si="77"/>
        <v>0</v>
      </c>
      <c r="X297" s="214">
        <f t="shared" si="78"/>
        <v>0</v>
      </c>
      <c r="Y297" s="227"/>
      <c r="Z297" s="227">
        <f t="shared" si="79"/>
        <v>-1</v>
      </c>
      <c r="AA297" s="215">
        <f t="shared" si="80"/>
        <v>0</v>
      </c>
      <c r="AB297" s="216">
        <f t="shared" si="80"/>
        <v>0</v>
      </c>
      <c r="AC297" s="216">
        <f t="shared" si="80"/>
        <v>0</v>
      </c>
      <c r="AD297" s="217">
        <f t="shared" si="80"/>
        <v>0</v>
      </c>
      <c r="AE297" s="218">
        <f t="shared" si="81"/>
        <v>-1</v>
      </c>
      <c r="AF297" s="219">
        <f t="shared" si="82"/>
        <v>0</v>
      </c>
      <c r="AG297" s="220">
        <f t="shared" si="82"/>
        <v>0</v>
      </c>
      <c r="AH297" s="220">
        <f t="shared" si="82"/>
        <v>0</v>
      </c>
      <c r="AI297" s="221">
        <f t="shared" si="82"/>
        <v>0</v>
      </c>
    </row>
    <row r="298" spans="2:35" ht="15.75" customHeight="1" outlineLevel="2" thickBot="1">
      <c r="B298" s="364">
        <f t="shared" si="83"/>
        <v>0</v>
      </c>
      <c r="C298" s="364"/>
      <c r="D298" s="595"/>
      <c r="E298" s="353"/>
      <c r="F298" s="595"/>
      <c r="G298" s="595"/>
      <c r="H298" s="595"/>
      <c r="I298" s="365"/>
      <c r="J298" s="365"/>
      <c r="K298" s="365"/>
      <c r="L298" s="365"/>
      <c r="M298" s="365"/>
      <c r="N298" s="365"/>
      <c r="O298" s="622"/>
      <c r="P298" s="655" t="str">
        <f t="shared" si="74"/>
        <v>-</v>
      </c>
      <c r="Q298" s="655" t="str">
        <f t="shared" si="75"/>
        <v>-</v>
      </c>
      <c r="R298" s="655" t="str">
        <f t="shared" si="76"/>
        <v>-</v>
      </c>
      <c r="S298" s="621"/>
      <c r="T298" s="290" t="str">
        <f ca="1">IFERROR(VLOOKUP(U298,Главная!$AG$20:$AH$22,2,FALSE),"")</f>
        <v/>
      </c>
      <c r="U298" s="226" t="str">
        <f ca="1">IFERROR(OFFSET(Главная!$AJ$4,MATCH($D298,Главная!$AG$5:$AG$17,0),0),"")</f>
        <v/>
      </c>
      <c r="V298" s="226" t="str">
        <f ca="1">IFERROR(OFFSET(Главная!$AI$4,MATCH($D298,Главная!$AG$5:$AG$17,0),0),"")</f>
        <v/>
      </c>
      <c r="W298" s="213">
        <f t="shared" si="77"/>
        <v>0</v>
      </c>
      <c r="X298" s="214">
        <f t="shared" si="78"/>
        <v>0</v>
      </c>
      <c r="Y298" s="227"/>
      <c r="Z298" s="227">
        <f t="shared" si="79"/>
        <v>-1</v>
      </c>
      <c r="AA298" s="215">
        <f t="shared" si="80"/>
        <v>0</v>
      </c>
      <c r="AB298" s="216">
        <f t="shared" si="80"/>
        <v>0</v>
      </c>
      <c r="AC298" s="216">
        <f t="shared" si="80"/>
        <v>0</v>
      </c>
      <c r="AD298" s="217">
        <f t="shared" si="80"/>
        <v>0</v>
      </c>
      <c r="AE298" s="218">
        <f t="shared" si="81"/>
        <v>-1</v>
      </c>
      <c r="AF298" s="219">
        <f t="shared" si="82"/>
        <v>0</v>
      </c>
      <c r="AG298" s="220">
        <f t="shared" si="82"/>
        <v>0</v>
      </c>
      <c r="AH298" s="220">
        <f t="shared" si="82"/>
        <v>0</v>
      </c>
      <c r="AI298" s="221">
        <f t="shared" si="82"/>
        <v>0</v>
      </c>
    </row>
    <row r="299" spans="2:35" ht="15.75" customHeight="1" outlineLevel="2" thickBot="1">
      <c r="B299" s="364">
        <f t="shared" si="83"/>
        <v>0</v>
      </c>
      <c r="C299" s="364"/>
      <c r="D299" s="595"/>
      <c r="E299" s="353"/>
      <c r="F299" s="595"/>
      <c r="G299" s="595"/>
      <c r="H299" s="595"/>
      <c r="I299" s="365"/>
      <c r="J299" s="365"/>
      <c r="K299" s="365"/>
      <c r="L299" s="365"/>
      <c r="M299" s="365"/>
      <c r="N299" s="365"/>
      <c r="O299" s="622"/>
      <c r="P299" s="655" t="str">
        <f t="shared" si="74"/>
        <v>-</v>
      </c>
      <c r="Q299" s="655" t="str">
        <f t="shared" si="75"/>
        <v>-</v>
      </c>
      <c r="R299" s="655" t="str">
        <f t="shared" si="76"/>
        <v>-</v>
      </c>
      <c r="S299" s="621"/>
      <c r="T299" s="290" t="str">
        <f ca="1">IFERROR(VLOOKUP(U299,Главная!$AG$20:$AH$22,2,FALSE),"")</f>
        <v/>
      </c>
      <c r="U299" s="226" t="str">
        <f ca="1">IFERROR(OFFSET(Главная!$AJ$4,MATCH($D299,Главная!$AG$5:$AG$17,0),0),"")</f>
        <v/>
      </c>
      <c r="V299" s="226" t="str">
        <f ca="1">IFERROR(OFFSET(Главная!$AI$4,MATCH($D299,Главная!$AG$5:$AG$17,0),0),"")</f>
        <v/>
      </c>
      <c r="W299" s="213">
        <f t="shared" si="77"/>
        <v>0</v>
      </c>
      <c r="X299" s="214">
        <f t="shared" si="78"/>
        <v>0</v>
      </c>
      <c r="Y299" s="227"/>
      <c r="Z299" s="227">
        <f t="shared" si="79"/>
        <v>-1</v>
      </c>
      <c r="AA299" s="215">
        <f t="shared" si="80"/>
        <v>0</v>
      </c>
      <c r="AB299" s="216">
        <f t="shared" si="80"/>
        <v>0</v>
      </c>
      <c r="AC299" s="216">
        <f t="shared" si="80"/>
        <v>0</v>
      </c>
      <c r="AD299" s="217">
        <f t="shared" si="80"/>
        <v>0</v>
      </c>
      <c r="AE299" s="218">
        <f t="shared" si="81"/>
        <v>-1</v>
      </c>
      <c r="AF299" s="219">
        <f t="shared" si="82"/>
        <v>0</v>
      </c>
      <c r="AG299" s="220">
        <f t="shared" si="82"/>
        <v>0</v>
      </c>
      <c r="AH299" s="220">
        <f t="shared" si="82"/>
        <v>0</v>
      </c>
      <c r="AI299" s="221">
        <f t="shared" si="82"/>
        <v>0</v>
      </c>
    </row>
    <row r="300" spans="2:35" ht="15.75" customHeight="1" outlineLevel="2" thickBot="1">
      <c r="B300" s="364">
        <f t="shared" si="83"/>
        <v>0</v>
      </c>
      <c r="C300" s="364"/>
      <c r="D300" s="595"/>
      <c r="E300" s="353"/>
      <c r="F300" s="595"/>
      <c r="G300" s="595"/>
      <c r="H300" s="595"/>
      <c r="I300" s="365"/>
      <c r="J300" s="365"/>
      <c r="K300" s="365"/>
      <c r="L300" s="365"/>
      <c r="M300" s="365"/>
      <c r="N300" s="365"/>
      <c r="O300" s="622"/>
      <c r="P300" s="655" t="str">
        <f t="shared" si="74"/>
        <v>-</v>
      </c>
      <c r="Q300" s="655" t="str">
        <f t="shared" si="75"/>
        <v>-</v>
      </c>
      <c r="R300" s="655" t="str">
        <f t="shared" si="76"/>
        <v>-</v>
      </c>
      <c r="S300" s="621"/>
      <c r="T300" s="290" t="str">
        <f ca="1">IFERROR(VLOOKUP(U300,Главная!$AG$20:$AH$22,2,FALSE),"")</f>
        <v/>
      </c>
      <c r="U300" s="226" t="str">
        <f ca="1">IFERROR(OFFSET(Главная!$AJ$4,MATCH($D300,Главная!$AG$5:$AG$17,0),0),"")</f>
        <v/>
      </c>
      <c r="V300" s="226" t="str">
        <f ca="1">IFERROR(OFFSET(Главная!$AI$4,MATCH($D300,Главная!$AG$5:$AG$17,0),0),"")</f>
        <v/>
      </c>
      <c r="W300" s="213">
        <f t="shared" si="77"/>
        <v>0</v>
      </c>
      <c r="X300" s="214">
        <f t="shared" si="78"/>
        <v>0</v>
      </c>
      <c r="Y300" s="227"/>
      <c r="Z300" s="227">
        <f t="shared" si="79"/>
        <v>-1</v>
      </c>
      <c r="AA300" s="215">
        <f t="shared" si="80"/>
        <v>0</v>
      </c>
      <c r="AB300" s="216">
        <f t="shared" si="80"/>
        <v>0</v>
      </c>
      <c r="AC300" s="216">
        <f t="shared" si="80"/>
        <v>0</v>
      </c>
      <c r="AD300" s="217">
        <f t="shared" si="80"/>
        <v>0</v>
      </c>
      <c r="AE300" s="218">
        <f t="shared" si="81"/>
        <v>-1</v>
      </c>
      <c r="AF300" s="219">
        <f t="shared" si="82"/>
        <v>0</v>
      </c>
      <c r="AG300" s="220">
        <f t="shared" si="82"/>
        <v>0</v>
      </c>
      <c r="AH300" s="220">
        <f t="shared" si="82"/>
        <v>0</v>
      </c>
      <c r="AI300" s="221">
        <f t="shared" si="82"/>
        <v>0</v>
      </c>
    </row>
    <row r="301" spans="2:35" ht="15.75" customHeight="1" outlineLevel="2" thickBot="1">
      <c r="B301" s="364">
        <f t="shared" si="83"/>
        <v>0</v>
      </c>
      <c r="C301" s="364"/>
      <c r="D301" s="595"/>
      <c r="E301" s="353"/>
      <c r="F301" s="595"/>
      <c r="G301" s="595"/>
      <c r="H301" s="595"/>
      <c r="I301" s="365"/>
      <c r="J301" s="365"/>
      <c r="K301" s="365"/>
      <c r="L301" s="365"/>
      <c r="M301" s="365"/>
      <c r="N301" s="365"/>
      <c r="O301" s="622"/>
      <c r="P301" s="655" t="str">
        <f t="shared" si="74"/>
        <v>-</v>
      </c>
      <c r="Q301" s="655" t="str">
        <f t="shared" si="75"/>
        <v>-</v>
      </c>
      <c r="R301" s="655" t="str">
        <f t="shared" si="76"/>
        <v>-</v>
      </c>
      <c r="S301" s="621"/>
      <c r="T301" s="290" t="str">
        <f ca="1">IFERROR(VLOOKUP(U301,Главная!$AG$20:$AH$22,2,FALSE),"")</f>
        <v/>
      </c>
      <c r="U301" s="226" t="str">
        <f ca="1">IFERROR(OFFSET(Главная!$AJ$4,MATCH($D301,Главная!$AG$5:$AG$17,0),0),"")</f>
        <v/>
      </c>
      <c r="V301" s="226" t="str">
        <f ca="1">IFERROR(OFFSET(Главная!$AI$4,MATCH($D301,Главная!$AG$5:$AG$17,0),0),"")</f>
        <v/>
      </c>
      <c r="W301" s="213">
        <f t="shared" si="77"/>
        <v>0</v>
      </c>
      <c r="X301" s="214">
        <f t="shared" si="78"/>
        <v>0</v>
      </c>
      <c r="Y301" s="227"/>
      <c r="Z301" s="227">
        <f t="shared" si="79"/>
        <v>-1</v>
      </c>
      <c r="AA301" s="215">
        <f t="shared" si="80"/>
        <v>0</v>
      </c>
      <c r="AB301" s="216">
        <f t="shared" si="80"/>
        <v>0</v>
      </c>
      <c r="AC301" s="216">
        <f t="shared" si="80"/>
        <v>0</v>
      </c>
      <c r="AD301" s="217">
        <f t="shared" si="80"/>
        <v>0</v>
      </c>
      <c r="AE301" s="218">
        <f t="shared" si="81"/>
        <v>-1</v>
      </c>
      <c r="AF301" s="219">
        <f t="shared" si="82"/>
        <v>0</v>
      </c>
      <c r="AG301" s="220">
        <f t="shared" si="82"/>
        <v>0</v>
      </c>
      <c r="AH301" s="220">
        <f t="shared" si="82"/>
        <v>0</v>
      </c>
      <c r="AI301" s="221">
        <f t="shared" si="82"/>
        <v>0</v>
      </c>
    </row>
    <row r="302" spans="2:35" ht="15.75" customHeight="1" outlineLevel="2" thickBot="1">
      <c r="B302" s="364">
        <f t="shared" si="83"/>
        <v>0</v>
      </c>
      <c r="C302" s="364"/>
      <c r="D302" s="595"/>
      <c r="E302" s="353"/>
      <c r="F302" s="595"/>
      <c r="G302" s="595"/>
      <c r="H302" s="595"/>
      <c r="I302" s="365"/>
      <c r="J302" s="365"/>
      <c r="K302" s="365"/>
      <c r="L302" s="365"/>
      <c r="M302" s="365"/>
      <c r="N302" s="365"/>
      <c r="O302" s="622"/>
      <c r="P302" s="655" t="str">
        <f t="shared" si="74"/>
        <v>-</v>
      </c>
      <c r="Q302" s="655" t="str">
        <f t="shared" si="75"/>
        <v>-</v>
      </c>
      <c r="R302" s="655" t="str">
        <f t="shared" si="76"/>
        <v>-</v>
      </c>
      <c r="S302" s="621"/>
      <c r="T302" s="290" t="str">
        <f ca="1">IFERROR(VLOOKUP(U302,Главная!$AG$20:$AH$22,2,FALSE),"")</f>
        <v/>
      </c>
      <c r="U302" s="226" t="str">
        <f ca="1">IFERROR(OFFSET(Главная!$AJ$4,MATCH($D302,Главная!$AG$5:$AG$17,0),0),"")</f>
        <v/>
      </c>
      <c r="V302" s="226" t="str">
        <f ca="1">IFERROR(OFFSET(Главная!$AI$4,MATCH($D302,Главная!$AG$5:$AG$17,0),0),"")</f>
        <v/>
      </c>
      <c r="W302" s="213">
        <f t="shared" si="77"/>
        <v>0</v>
      </c>
      <c r="X302" s="214">
        <f t="shared" si="78"/>
        <v>0</v>
      </c>
      <c r="Y302" s="227"/>
      <c r="Z302" s="227">
        <f t="shared" si="79"/>
        <v>-1</v>
      </c>
      <c r="AA302" s="215">
        <f t="shared" si="80"/>
        <v>0</v>
      </c>
      <c r="AB302" s="216">
        <f t="shared" si="80"/>
        <v>0</v>
      </c>
      <c r="AC302" s="216">
        <f t="shared" si="80"/>
        <v>0</v>
      </c>
      <c r="AD302" s="217">
        <f t="shared" si="80"/>
        <v>0</v>
      </c>
      <c r="AE302" s="218">
        <f t="shared" si="81"/>
        <v>-1</v>
      </c>
      <c r="AF302" s="219">
        <f t="shared" si="82"/>
        <v>0</v>
      </c>
      <c r="AG302" s="220">
        <f t="shared" si="82"/>
        <v>0</v>
      </c>
      <c r="AH302" s="220">
        <f t="shared" si="82"/>
        <v>0</v>
      </c>
      <c r="AI302" s="221">
        <f t="shared" si="82"/>
        <v>0</v>
      </c>
    </row>
    <row r="303" spans="2:35" ht="15.75" customHeight="1" outlineLevel="2" thickBot="1">
      <c r="B303" s="364">
        <f t="shared" si="83"/>
        <v>0</v>
      </c>
      <c r="C303" s="364"/>
      <c r="D303" s="595"/>
      <c r="E303" s="353"/>
      <c r="F303" s="595"/>
      <c r="G303" s="595"/>
      <c r="H303" s="595"/>
      <c r="I303" s="365"/>
      <c r="J303" s="365"/>
      <c r="K303" s="365"/>
      <c r="L303" s="365"/>
      <c r="M303" s="365"/>
      <c r="N303" s="365"/>
      <c r="O303" s="622"/>
      <c r="P303" s="655" t="str">
        <f t="shared" si="74"/>
        <v>-</v>
      </c>
      <c r="Q303" s="655" t="str">
        <f t="shared" si="75"/>
        <v>-</v>
      </c>
      <c r="R303" s="655" t="str">
        <f t="shared" si="76"/>
        <v>-</v>
      </c>
      <c r="S303" s="621"/>
      <c r="T303" s="290" t="str">
        <f ca="1">IFERROR(VLOOKUP(U303,Главная!$AG$20:$AH$22,2,FALSE),"")</f>
        <v/>
      </c>
      <c r="U303" s="226" t="str">
        <f ca="1">IFERROR(OFFSET(Главная!$AJ$4,MATCH($D303,Главная!$AG$5:$AG$17,0),0),"")</f>
        <v/>
      </c>
      <c r="V303" s="226" t="str">
        <f ca="1">IFERROR(OFFSET(Главная!$AI$4,MATCH($D303,Главная!$AG$5:$AG$17,0),0),"")</f>
        <v/>
      </c>
      <c r="W303" s="213">
        <f t="shared" si="77"/>
        <v>0</v>
      </c>
      <c r="X303" s="214">
        <f t="shared" si="78"/>
        <v>0</v>
      </c>
      <c r="Y303" s="227"/>
      <c r="Z303" s="227">
        <f t="shared" si="79"/>
        <v>-1</v>
      </c>
      <c r="AA303" s="215">
        <f t="shared" si="80"/>
        <v>0</v>
      </c>
      <c r="AB303" s="216">
        <f t="shared" si="80"/>
        <v>0</v>
      </c>
      <c r="AC303" s="216">
        <f t="shared" si="80"/>
        <v>0</v>
      </c>
      <c r="AD303" s="217">
        <f t="shared" si="80"/>
        <v>0</v>
      </c>
      <c r="AE303" s="218">
        <f t="shared" si="81"/>
        <v>-1</v>
      </c>
      <c r="AF303" s="219">
        <f t="shared" si="82"/>
        <v>0</v>
      </c>
      <c r="AG303" s="220">
        <f t="shared" si="82"/>
        <v>0</v>
      </c>
      <c r="AH303" s="220">
        <f t="shared" si="82"/>
        <v>0</v>
      </c>
      <c r="AI303" s="221">
        <f t="shared" si="82"/>
        <v>0</v>
      </c>
    </row>
    <row r="304" spans="2:35" ht="15.75" customHeight="1" outlineLevel="2" thickBot="1">
      <c r="B304" s="364">
        <f t="shared" si="83"/>
        <v>0</v>
      </c>
      <c r="C304" s="364"/>
      <c r="D304" s="595"/>
      <c r="E304" s="353"/>
      <c r="F304" s="595"/>
      <c r="G304" s="595"/>
      <c r="H304" s="595"/>
      <c r="I304" s="365"/>
      <c r="J304" s="365"/>
      <c r="K304" s="365"/>
      <c r="L304" s="365"/>
      <c r="M304" s="365"/>
      <c r="N304" s="365"/>
      <c r="O304" s="622"/>
      <c r="P304" s="655" t="str">
        <f t="shared" si="74"/>
        <v>-</v>
      </c>
      <c r="Q304" s="655" t="str">
        <f t="shared" si="75"/>
        <v>-</v>
      </c>
      <c r="R304" s="655" t="str">
        <f t="shared" si="76"/>
        <v>-</v>
      </c>
      <c r="S304" s="621"/>
      <c r="T304" s="290" t="str">
        <f ca="1">IFERROR(VLOOKUP(U304,Главная!$AG$20:$AH$22,2,FALSE),"")</f>
        <v/>
      </c>
      <c r="U304" s="226" t="str">
        <f ca="1">IFERROR(OFFSET(Главная!$AJ$4,MATCH($D304,Главная!$AG$5:$AG$17,0),0),"")</f>
        <v/>
      </c>
      <c r="V304" s="226" t="str">
        <f ca="1">IFERROR(OFFSET(Главная!$AI$4,MATCH($D304,Главная!$AG$5:$AG$17,0),0),"")</f>
        <v/>
      </c>
      <c r="W304" s="213">
        <f t="shared" si="77"/>
        <v>0</v>
      </c>
      <c r="X304" s="214">
        <f t="shared" si="78"/>
        <v>0</v>
      </c>
      <c r="Y304" s="227"/>
      <c r="Z304" s="227">
        <f t="shared" si="79"/>
        <v>-1</v>
      </c>
      <c r="AA304" s="215">
        <f t="shared" si="80"/>
        <v>0</v>
      </c>
      <c r="AB304" s="216">
        <f t="shared" si="80"/>
        <v>0</v>
      </c>
      <c r="AC304" s="216">
        <f t="shared" si="80"/>
        <v>0</v>
      </c>
      <c r="AD304" s="217">
        <f t="shared" si="80"/>
        <v>0</v>
      </c>
      <c r="AE304" s="218">
        <f t="shared" si="81"/>
        <v>-1</v>
      </c>
      <c r="AF304" s="219">
        <f t="shared" si="82"/>
        <v>0</v>
      </c>
      <c r="AG304" s="220">
        <f t="shared" si="82"/>
        <v>0</v>
      </c>
      <c r="AH304" s="220">
        <f t="shared" si="82"/>
        <v>0</v>
      </c>
      <c r="AI304" s="221">
        <f t="shared" si="82"/>
        <v>0</v>
      </c>
    </row>
    <row r="305" spans="2:35" ht="15.75" customHeight="1" outlineLevel="2" thickBot="1">
      <c r="B305" s="364">
        <f t="shared" si="83"/>
        <v>0</v>
      </c>
      <c r="C305" s="364"/>
      <c r="D305" s="595"/>
      <c r="E305" s="353"/>
      <c r="F305" s="595"/>
      <c r="G305" s="595"/>
      <c r="H305" s="595"/>
      <c r="I305" s="365"/>
      <c r="J305" s="365"/>
      <c r="K305" s="365"/>
      <c r="L305" s="365"/>
      <c r="M305" s="365"/>
      <c r="N305" s="365"/>
      <c r="O305" s="622"/>
      <c r="P305" s="655" t="str">
        <f t="shared" si="74"/>
        <v>-</v>
      </c>
      <c r="Q305" s="655" t="str">
        <f t="shared" si="75"/>
        <v>-</v>
      </c>
      <c r="R305" s="655" t="str">
        <f t="shared" si="76"/>
        <v>-</v>
      </c>
      <c r="S305" s="621"/>
      <c r="T305" s="290" t="str">
        <f ca="1">IFERROR(VLOOKUP(U305,Главная!$AG$20:$AH$22,2,FALSE),"")</f>
        <v/>
      </c>
      <c r="U305" s="226" t="str">
        <f ca="1">IFERROR(OFFSET(Главная!$AJ$4,MATCH($D305,Главная!$AG$5:$AG$17,0),0),"")</f>
        <v/>
      </c>
      <c r="V305" s="226" t="str">
        <f ca="1">IFERROR(OFFSET(Главная!$AI$4,MATCH($D305,Главная!$AG$5:$AG$17,0),0),"")</f>
        <v/>
      </c>
      <c r="W305" s="213">
        <f t="shared" si="77"/>
        <v>0</v>
      </c>
      <c r="X305" s="214">
        <f t="shared" si="78"/>
        <v>0</v>
      </c>
      <c r="Y305" s="227"/>
      <c r="Z305" s="227">
        <f t="shared" si="79"/>
        <v>-1</v>
      </c>
      <c r="AA305" s="215">
        <f t="shared" si="80"/>
        <v>0</v>
      </c>
      <c r="AB305" s="216">
        <f t="shared" si="80"/>
        <v>0</v>
      </c>
      <c r="AC305" s="216">
        <f t="shared" si="80"/>
        <v>0</v>
      </c>
      <c r="AD305" s="217">
        <f t="shared" si="80"/>
        <v>0</v>
      </c>
      <c r="AE305" s="218">
        <f t="shared" si="81"/>
        <v>-1</v>
      </c>
      <c r="AF305" s="219">
        <f t="shared" si="82"/>
        <v>0</v>
      </c>
      <c r="AG305" s="220">
        <f t="shared" si="82"/>
        <v>0</v>
      </c>
      <c r="AH305" s="220">
        <f t="shared" si="82"/>
        <v>0</v>
      </c>
      <c r="AI305" s="221">
        <f t="shared" si="82"/>
        <v>0</v>
      </c>
    </row>
    <row r="306" spans="2:35" ht="15.75" customHeight="1" outlineLevel="2" thickBot="1">
      <c r="B306" s="364">
        <f t="shared" si="83"/>
        <v>0</v>
      </c>
      <c r="C306" s="364"/>
      <c r="D306" s="595"/>
      <c r="E306" s="353"/>
      <c r="F306" s="365"/>
      <c r="G306" s="595"/>
      <c r="H306" s="365"/>
      <c r="I306" s="365"/>
      <c r="J306" s="365"/>
      <c r="K306" s="365"/>
      <c r="L306" s="365"/>
      <c r="M306" s="365"/>
      <c r="N306" s="365"/>
      <c r="O306" s="622"/>
      <c r="P306" s="655" t="str">
        <f t="shared" si="74"/>
        <v>-</v>
      </c>
      <c r="Q306" s="655" t="str">
        <f t="shared" si="75"/>
        <v>-</v>
      </c>
      <c r="R306" s="655" t="str">
        <f t="shared" si="76"/>
        <v>-</v>
      </c>
      <c r="S306" s="621"/>
      <c r="T306" s="290" t="str">
        <f ca="1">IFERROR(VLOOKUP(U306,Главная!$AG$20:$AH$22,2,FALSE),"")</f>
        <v/>
      </c>
      <c r="U306" s="226" t="str">
        <f ca="1">IFERROR(OFFSET(Главная!$AJ$4,MATCH($D306,Главная!$AG$5:$AG$17,0),0),"")</f>
        <v/>
      </c>
      <c r="V306" s="226" t="str">
        <f ca="1">IFERROR(OFFSET(Главная!$AI$4,MATCH($D306,Главная!$AG$5:$AG$17,0),0),"")</f>
        <v/>
      </c>
      <c r="W306" s="213">
        <f t="shared" si="77"/>
        <v>0</v>
      </c>
      <c r="X306" s="214">
        <f t="shared" si="78"/>
        <v>0</v>
      </c>
      <c r="Y306" s="227"/>
      <c r="Z306" s="227">
        <f t="shared" si="79"/>
        <v>-1</v>
      </c>
      <c r="AA306" s="215">
        <f t="shared" si="80"/>
        <v>0</v>
      </c>
      <c r="AB306" s="216">
        <f t="shared" si="80"/>
        <v>0</v>
      </c>
      <c r="AC306" s="216">
        <f t="shared" si="80"/>
        <v>0</v>
      </c>
      <c r="AD306" s="217">
        <f t="shared" si="80"/>
        <v>0</v>
      </c>
      <c r="AE306" s="218">
        <f t="shared" si="81"/>
        <v>-1</v>
      </c>
      <c r="AF306" s="219">
        <f t="shared" si="82"/>
        <v>0</v>
      </c>
      <c r="AG306" s="220">
        <f t="shared" si="82"/>
        <v>0</v>
      </c>
      <c r="AH306" s="220">
        <f t="shared" si="82"/>
        <v>0</v>
      </c>
      <c r="AI306" s="221">
        <f t="shared" si="82"/>
        <v>0</v>
      </c>
    </row>
    <row r="307" spans="2:35" ht="15.75" customHeight="1" outlineLevel="2" thickBot="1">
      <c r="B307" s="364">
        <f t="shared" si="83"/>
        <v>0</v>
      </c>
      <c r="C307" s="364"/>
      <c r="D307" s="595"/>
      <c r="E307" s="353"/>
      <c r="F307" s="365"/>
      <c r="G307" s="595"/>
      <c r="H307" s="365"/>
      <c r="I307" s="365"/>
      <c r="J307" s="365"/>
      <c r="K307" s="365"/>
      <c r="L307" s="365"/>
      <c r="M307" s="365"/>
      <c r="N307" s="365"/>
      <c r="O307" s="622"/>
      <c r="P307" s="655" t="str">
        <f t="shared" si="74"/>
        <v>-</v>
      </c>
      <c r="Q307" s="655" t="str">
        <f t="shared" si="75"/>
        <v>-</v>
      </c>
      <c r="R307" s="655" t="str">
        <f t="shared" si="76"/>
        <v>-</v>
      </c>
      <c r="S307" s="621"/>
      <c r="T307" s="290" t="str">
        <f ca="1">IFERROR(VLOOKUP(U307,Главная!$AG$20:$AH$22,2,FALSE),"")</f>
        <v/>
      </c>
      <c r="U307" s="226" t="str">
        <f ca="1">IFERROR(OFFSET(Главная!$AJ$4,MATCH($D307,Главная!$AG$5:$AG$17,0),0),"")</f>
        <v/>
      </c>
      <c r="V307" s="226" t="str">
        <f ca="1">IFERROR(OFFSET(Главная!$AI$4,MATCH($D307,Главная!$AG$5:$AG$17,0),0),"")</f>
        <v/>
      </c>
      <c r="W307" s="213">
        <f t="shared" si="77"/>
        <v>0</v>
      </c>
      <c r="X307" s="214">
        <f t="shared" si="78"/>
        <v>0</v>
      </c>
      <c r="Y307" s="227"/>
      <c r="Z307" s="227">
        <f t="shared" si="79"/>
        <v>-1</v>
      </c>
      <c r="AA307" s="215">
        <f t="shared" si="80"/>
        <v>0</v>
      </c>
      <c r="AB307" s="216">
        <f t="shared" si="80"/>
        <v>0</v>
      </c>
      <c r="AC307" s="216">
        <f t="shared" si="80"/>
        <v>0</v>
      </c>
      <c r="AD307" s="217">
        <f t="shared" si="80"/>
        <v>0</v>
      </c>
      <c r="AE307" s="218">
        <f t="shared" si="81"/>
        <v>-1</v>
      </c>
      <c r="AF307" s="219">
        <f t="shared" si="82"/>
        <v>0</v>
      </c>
      <c r="AG307" s="220">
        <f t="shared" si="82"/>
        <v>0</v>
      </c>
      <c r="AH307" s="220">
        <f t="shared" si="82"/>
        <v>0</v>
      </c>
      <c r="AI307" s="221">
        <f t="shared" si="82"/>
        <v>0</v>
      </c>
    </row>
    <row r="308" spans="2:35" ht="15.75" customHeight="1" outlineLevel="2" thickBot="1">
      <c r="B308" s="364">
        <f t="shared" si="83"/>
        <v>0</v>
      </c>
      <c r="C308" s="364"/>
      <c r="D308" s="595"/>
      <c r="E308" s="353"/>
      <c r="F308" s="365"/>
      <c r="G308" s="595"/>
      <c r="H308" s="365"/>
      <c r="I308" s="365"/>
      <c r="J308" s="365"/>
      <c r="K308" s="365"/>
      <c r="L308" s="365"/>
      <c r="M308" s="365"/>
      <c r="N308" s="365"/>
      <c r="O308" s="622"/>
      <c r="P308" s="655" t="str">
        <f t="shared" si="74"/>
        <v>-</v>
      </c>
      <c r="Q308" s="655" t="str">
        <f t="shared" si="75"/>
        <v>-</v>
      </c>
      <c r="R308" s="655" t="str">
        <f t="shared" si="76"/>
        <v>-</v>
      </c>
      <c r="S308" s="621"/>
      <c r="T308" s="290" t="str">
        <f ca="1">IFERROR(VLOOKUP(U308,Главная!$AG$20:$AH$22,2,FALSE),"")</f>
        <v/>
      </c>
      <c r="U308" s="226" t="str">
        <f ca="1">IFERROR(OFFSET(Главная!$AJ$4,MATCH($D308,Главная!$AG$5:$AG$17,0),0),"")</f>
        <v/>
      </c>
      <c r="V308" s="226" t="str">
        <f ca="1">IFERROR(OFFSET(Главная!$AI$4,MATCH($D308,Главная!$AG$5:$AG$17,0),0),"")</f>
        <v/>
      </c>
      <c r="W308" s="213">
        <f t="shared" si="77"/>
        <v>0</v>
      </c>
      <c r="X308" s="214">
        <f t="shared" si="78"/>
        <v>0</v>
      </c>
      <c r="Y308" s="227"/>
      <c r="Z308" s="227">
        <f t="shared" si="79"/>
        <v>-1</v>
      </c>
      <c r="AA308" s="215">
        <f t="shared" si="80"/>
        <v>0</v>
      </c>
      <c r="AB308" s="216">
        <f t="shared" si="80"/>
        <v>0</v>
      </c>
      <c r="AC308" s="216">
        <f t="shared" si="80"/>
        <v>0</v>
      </c>
      <c r="AD308" s="217">
        <f t="shared" si="80"/>
        <v>0</v>
      </c>
      <c r="AE308" s="218">
        <f t="shared" si="81"/>
        <v>-1</v>
      </c>
      <c r="AF308" s="219">
        <f t="shared" si="82"/>
        <v>0</v>
      </c>
      <c r="AG308" s="220">
        <f t="shared" si="82"/>
        <v>0</v>
      </c>
      <c r="AH308" s="220">
        <f t="shared" si="82"/>
        <v>0</v>
      </c>
      <c r="AI308" s="221">
        <f t="shared" si="82"/>
        <v>0</v>
      </c>
    </row>
    <row r="309" spans="2:35" ht="15.75" customHeight="1" outlineLevel="2" thickBot="1">
      <c r="B309" s="364">
        <f t="shared" si="83"/>
        <v>0</v>
      </c>
      <c r="C309" s="364"/>
      <c r="D309" s="595"/>
      <c r="E309" s="353"/>
      <c r="F309" s="365"/>
      <c r="G309" s="595"/>
      <c r="H309" s="365"/>
      <c r="I309" s="365"/>
      <c r="J309" s="595"/>
      <c r="K309" s="595"/>
      <c r="L309" s="595"/>
      <c r="M309" s="595"/>
      <c r="N309" s="365"/>
      <c r="O309" s="622"/>
      <c r="P309" s="655" t="str">
        <f t="shared" si="74"/>
        <v>-</v>
      </c>
      <c r="Q309" s="655" t="str">
        <f t="shared" si="75"/>
        <v>-</v>
      </c>
      <c r="R309" s="655" t="str">
        <f t="shared" si="76"/>
        <v>-</v>
      </c>
      <c r="S309" s="621"/>
      <c r="T309" s="290" t="str">
        <f ca="1">IFERROR(VLOOKUP(U309,Главная!$AG$20:$AH$22,2,FALSE),"")</f>
        <v/>
      </c>
      <c r="U309" s="226" t="str">
        <f ca="1">IFERROR(OFFSET(Главная!$AJ$4,MATCH($D309,Главная!$AG$5:$AG$17,0),0),"")</f>
        <v/>
      </c>
      <c r="V309" s="226" t="str">
        <f ca="1">IFERROR(OFFSET(Главная!$AI$4,MATCH($D309,Главная!$AG$5:$AG$17,0),0),"")</f>
        <v/>
      </c>
      <c r="W309" s="213">
        <f t="shared" si="77"/>
        <v>0</v>
      </c>
      <c r="X309" s="214">
        <f t="shared" si="78"/>
        <v>0</v>
      </c>
      <c r="Y309" s="227"/>
      <c r="Z309" s="227">
        <f t="shared" si="79"/>
        <v>-1</v>
      </c>
      <c r="AA309" s="215">
        <f t="shared" si="80"/>
        <v>0</v>
      </c>
      <c r="AB309" s="216">
        <f t="shared" si="80"/>
        <v>0</v>
      </c>
      <c r="AC309" s="216">
        <f t="shared" si="80"/>
        <v>0</v>
      </c>
      <c r="AD309" s="217">
        <f t="shared" si="80"/>
        <v>0</v>
      </c>
      <c r="AE309" s="218">
        <f t="shared" si="81"/>
        <v>-1</v>
      </c>
      <c r="AF309" s="219">
        <f t="shared" si="82"/>
        <v>0</v>
      </c>
      <c r="AG309" s="220">
        <f t="shared" si="82"/>
        <v>0</v>
      </c>
      <c r="AH309" s="220">
        <f t="shared" si="82"/>
        <v>0</v>
      </c>
      <c r="AI309" s="221">
        <f t="shared" si="82"/>
        <v>0</v>
      </c>
    </row>
    <row r="310" spans="2:35" ht="15.75" customHeight="1" outlineLevel="2" thickBot="1">
      <c r="B310" s="364">
        <f t="shared" si="83"/>
        <v>0</v>
      </c>
      <c r="C310" s="364"/>
      <c r="D310" s="595"/>
      <c r="E310" s="353"/>
      <c r="F310" s="595"/>
      <c r="G310" s="595"/>
      <c r="H310" s="595"/>
      <c r="I310" s="595"/>
      <c r="J310" s="595"/>
      <c r="K310" s="595"/>
      <c r="L310" s="595"/>
      <c r="M310" s="595"/>
      <c r="N310" s="365"/>
      <c r="O310" s="622"/>
      <c r="P310" s="655" t="str">
        <f t="shared" si="74"/>
        <v>-</v>
      </c>
      <c r="Q310" s="655" t="str">
        <f t="shared" si="75"/>
        <v>-</v>
      </c>
      <c r="R310" s="655" t="str">
        <f t="shared" si="76"/>
        <v>-</v>
      </c>
      <c r="S310" s="621"/>
      <c r="T310" s="290" t="str">
        <f ca="1">IFERROR(VLOOKUP(U310,Главная!$AG$20:$AH$22,2,FALSE),"")</f>
        <v/>
      </c>
      <c r="U310" s="226" t="str">
        <f ca="1">IFERROR(OFFSET(Главная!$AJ$4,MATCH($D310,Главная!$AG$5:$AG$17,0),0),"")</f>
        <v/>
      </c>
      <c r="V310" s="226" t="str">
        <f ca="1">IFERROR(OFFSET(Главная!$AI$4,MATCH($D310,Главная!$AG$5:$AG$17,0),0),"")</f>
        <v/>
      </c>
      <c r="W310" s="213">
        <f t="shared" si="77"/>
        <v>0</v>
      </c>
      <c r="X310" s="214">
        <f t="shared" si="78"/>
        <v>0</v>
      </c>
      <c r="Y310" s="227"/>
      <c r="Z310" s="227">
        <f t="shared" si="79"/>
        <v>-1</v>
      </c>
      <c r="AA310" s="215">
        <f t="shared" si="80"/>
        <v>0</v>
      </c>
      <c r="AB310" s="216">
        <f t="shared" si="80"/>
        <v>0</v>
      </c>
      <c r="AC310" s="216">
        <f t="shared" si="80"/>
        <v>0</v>
      </c>
      <c r="AD310" s="217">
        <f t="shared" si="80"/>
        <v>0</v>
      </c>
      <c r="AE310" s="218">
        <f t="shared" si="81"/>
        <v>-1</v>
      </c>
      <c r="AF310" s="219">
        <f t="shared" si="82"/>
        <v>0</v>
      </c>
      <c r="AG310" s="220">
        <f t="shared" si="82"/>
        <v>0</v>
      </c>
      <c r="AH310" s="220">
        <f t="shared" si="82"/>
        <v>0</v>
      </c>
      <c r="AI310" s="221">
        <f t="shared" si="82"/>
        <v>0</v>
      </c>
    </row>
    <row r="311" spans="2:35" ht="15.75" customHeight="1" outlineLevel="2" thickBot="1">
      <c r="B311" s="364">
        <f t="shared" si="83"/>
        <v>0</v>
      </c>
      <c r="C311" s="364"/>
      <c r="D311" s="595"/>
      <c r="E311" s="353"/>
      <c r="F311" s="595"/>
      <c r="G311" s="595"/>
      <c r="H311" s="595"/>
      <c r="I311" s="595"/>
      <c r="J311" s="595"/>
      <c r="K311" s="595"/>
      <c r="L311" s="595"/>
      <c r="M311" s="595"/>
      <c r="N311" s="365"/>
      <c r="O311" s="622"/>
      <c r="P311" s="655" t="str">
        <f t="shared" si="74"/>
        <v>-</v>
      </c>
      <c r="Q311" s="655" t="str">
        <f t="shared" si="75"/>
        <v>-</v>
      </c>
      <c r="R311" s="655" t="str">
        <f t="shared" si="76"/>
        <v>-</v>
      </c>
      <c r="S311" s="621"/>
      <c r="T311" s="290" t="str">
        <f ca="1">IFERROR(VLOOKUP(U311,Главная!$AG$20:$AH$22,2,FALSE),"")</f>
        <v/>
      </c>
      <c r="U311" s="226" t="str">
        <f ca="1">IFERROR(OFFSET(Главная!$AJ$4,MATCH($D311,Главная!$AG$5:$AG$17,0),0),"")</f>
        <v/>
      </c>
      <c r="V311" s="226" t="str">
        <f ca="1">IFERROR(OFFSET(Главная!$AI$4,MATCH($D311,Главная!$AG$5:$AG$17,0),0),"")</f>
        <v/>
      </c>
      <c r="W311" s="213">
        <f t="shared" si="77"/>
        <v>0</v>
      </c>
      <c r="X311" s="214">
        <f t="shared" si="78"/>
        <v>0</v>
      </c>
      <c r="Y311" s="227"/>
      <c r="Z311" s="227">
        <f t="shared" si="79"/>
        <v>-1</v>
      </c>
      <c r="AA311" s="215">
        <f t="shared" si="80"/>
        <v>0</v>
      </c>
      <c r="AB311" s="216">
        <f t="shared" si="80"/>
        <v>0</v>
      </c>
      <c r="AC311" s="216">
        <f t="shared" si="80"/>
        <v>0</v>
      </c>
      <c r="AD311" s="217">
        <f t="shared" si="80"/>
        <v>0</v>
      </c>
      <c r="AE311" s="218">
        <f t="shared" si="81"/>
        <v>-1</v>
      </c>
      <c r="AF311" s="219">
        <f t="shared" si="82"/>
        <v>0</v>
      </c>
      <c r="AG311" s="220">
        <f t="shared" si="82"/>
        <v>0</v>
      </c>
      <c r="AH311" s="220">
        <f t="shared" si="82"/>
        <v>0</v>
      </c>
      <c r="AI311" s="221">
        <f t="shared" si="82"/>
        <v>0</v>
      </c>
    </row>
    <row r="312" spans="2:35" ht="15.75" customHeight="1" outlineLevel="2" thickBot="1">
      <c r="B312" s="364">
        <f t="shared" si="83"/>
        <v>0</v>
      </c>
      <c r="C312" s="364"/>
      <c r="D312" s="595"/>
      <c r="E312" s="353"/>
      <c r="F312" s="595"/>
      <c r="G312" s="595"/>
      <c r="H312" s="595"/>
      <c r="I312" s="595"/>
      <c r="J312" s="595"/>
      <c r="K312" s="595"/>
      <c r="L312" s="595"/>
      <c r="M312" s="595"/>
      <c r="N312" s="365"/>
      <c r="O312" s="622"/>
      <c r="P312" s="655" t="str">
        <f t="shared" si="74"/>
        <v>-</v>
      </c>
      <c r="Q312" s="655" t="str">
        <f t="shared" si="75"/>
        <v>-</v>
      </c>
      <c r="R312" s="655" t="str">
        <f t="shared" si="76"/>
        <v>-</v>
      </c>
      <c r="S312" s="621"/>
      <c r="T312" s="290" t="str">
        <f ca="1">IFERROR(VLOOKUP(U312,Главная!$AG$20:$AH$22,2,FALSE),"")</f>
        <v/>
      </c>
      <c r="U312" s="226" t="str">
        <f ca="1">IFERROR(OFFSET(Главная!$AJ$4,MATCH($D312,Главная!$AG$5:$AG$17,0),0),"")</f>
        <v/>
      </c>
      <c r="V312" s="226" t="str">
        <f ca="1">IFERROR(OFFSET(Главная!$AI$4,MATCH($D312,Главная!$AG$5:$AG$17,0),0),"")</f>
        <v/>
      </c>
      <c r="W312" s="213">
        <f t="shared" si="77"/>
        <v>0</v>
      </c>
      <c r="X312" s="214">
        <f t="shared" si="78"/>
        <v>0</v>
      </c>
      <c r="Y312" s="227"/>
      <c r="Z312" s="227">
        <f t="shared" si="79"/>
        <v>-1</v>
      </c>
      <c r="AA312" s="215">
        <f t="shared" si="80"/>
        <v>0</v>
      </c>
      <c r="AB312" s="216">
        <f t="shared" si="80"/>
        <v>0</v>
      </c>
      <c r="AC312" s="216">
        <f t="shared" si="80"/>
        <v>0</v>
      </c>
      <c r="AD312" s="217">
        <f t="shared" si="80"/>
        <v>0</v>
      </c>
      <c r="AE312" s="218">
        <f t="shared" si="81"/>
        <v>-1</v>
      </c>
      <c r="AF312" s="219">
        <f t="shared" si="82"/>
        <v>0</v>
      </c>
      <c r="AG312" s="220">
        <f t="shared" si="82"/>
        <v>0</v>
      </c>
      <c r="AH312" s="220">
        <f t="shared" si="82"/>
        <v>0</v>
      </c>
      <c r="AI312" s="221">
        <f t="shared" si="82"/>
        <v>0</v>
      </c>
    </row>
    <row r="313" spans="2:35" ht="15.75" customHeight="1" outlineLevel="2" thickBot="1">
      <c r="B313" s="364">
        <f t="shared" si="83"/>
        <v>0</v>
      </c>
      <c r="C313" s="364"/>
      <c r="D313" s="595"/>
      <c r="E313" s="353"/>
      <c r="F313" s="595"/>
      <c r="G313" s="595"/>
      <c r="H313" s="595"/>
      <c r="I313" s="595"/>
      <c r="J313" s="595"/>
      <c r="K313" s="595"/>
      <c r="L313" s="595"/>
      <c r="M313" s="595"/>
      <c r="N313" s="365"/>
      <c r="O313" s="622"/>
      <c r="P313" s="655" t="str">
        <f t="shared" si="74"/>
        <v>-</v>
      </c>
      <c r="Q313" s="655" t="str">
        <f t="shared" si="75"/>
        <v>-</v>
      </c>
      <c r="R313" s="655" t="str">
        <f t="shared" si="76"/>
        <v>-</v>
      </c>
      <c r="S313" s="621"/>
      <c r="T313" s="290" t="str">
        <f ca="1">IFERROR(VLOOKUP(U313,Главная!$AG$20:$AH$22,2,FALSE),"")</f>
        <v/>
      </c>
      <c r="U313" s="226" t="str">
        <f ca="1">IFERROR(OFFSET(Главная!$AJ$4,MATCH($D313,Главная!$AG$5:$AG$17,0),0),"")</f>
        <v/>
      </c>
      <c r="V313" s="226" t="str">
        <f ca="1">IFERROR(OFFSET(Главная!$AI$4,MATCH($D313,Главная!$AG$5:$AG$17,0),0),"")</f>
        <v/>
      </c>
      <c r="W313" s="213">
        <f t="shared" si="77"/>
        <v>0</v>
      </c>
      <c r="X313" s="214">
        <f t="shared" si="78"/>
        <v>0</v>
      </c>
      <c r="Y313" s="227"/>
      <c r="Z313" s="227">
        <f t="shared" si="79"/>
        <v>-1</v>
      </c>
      <c r="AA313" s="215">
        <f t="shared" si="80"/>
        <v>0</v>
      </c>
      <c r="AB313" s="216">
        <f t="shared" si="80"/>
        <v>0</v>
      </c>
      <c r="AC313" s="216">
        <f t="shared" si="80"/>
        <v>0</v>
      </c>
      <c r="AD313" s="217">
        <f t="shared" si="80"/>
        <v>0</v>
      </c>
      <c r="AE313" s="218">
        <f t="shared" si="81"/>
        <v>-1</v>
      </c>
      <c r="AF313" s="219">
        <f t="shared" si="82"/>
        <v>0</v>
      </c>
      <c r="AG313" s="220">
        <f t="shared" si="82"/>
        <v>0</v>
      </c>
      <c r="AH313" s="220">
        <f t="shared" si="82"/>
        <v>0</v>
      </c>
      <c r="AI313" s="221">
        <f t="shared" si="82"/>
        <v>0</v>
      </c>
    </row>
    <row r="314" spans="2:35" ht="15.75" customHeight="1" outlineLevel="2" thickBot="1">
      <c r="B314" s="364">
        <f t="shared" si="83"/>
        <v>0</v>
      </c>
      <c r="C314" s="364"/>
      <c r="D314" s="595"/>
      <c r="E314" s="353"/>
      <c r="F314" s="365"/>
      <c r="G314" s="595"/>
      <c r="H314" s="365"/>
      <c r="I314" s="365"/>
      <c r="J314" s="365"/>
      <c r="K314" s="365"/>
      <c r="L314" s="365"/>
      <c r="M314" s="365"/>
      <c r="N314" s="365"/>
      <c r="O314" s="622"/>
      <c r="P314" s="655" t="str">
        <f t="shared" si="74"/>
        <v>-</v>
      </c>
      <c r="Q314" s="655" t="str">
        <f t="shared" si="75"/>
        <v>-</v>
      </c>
      <c r="R314" s="655" t="str">
        <f t="shared" si="76"/>
        <v>-</v>
      </c>
      <c r="S314" s="621"/>
      <c r="T314" s="290" t="str">
        <f ca="1">IFERROR(VLOOKUP(U314,Главная!$AG$20:$AH$22,2,FALSE),"")</f>
        <v/>
      </c>
      <c r="U314" s="226" t="str">
        <f ca="1">IFERROR(OFFSET(Главная!$AJ$4,MATCH($D314,Главная!$AG$5:$AG$17,0),0),"")</f>
        <v/>
      </c>
      <c r="V314" s="226" t="str">
        <f ca="1">IFERROR(OFFSET(Главная!$AI$4,MATCH($D314,Главная!$AG$5:$AG$17,0),0),"")</f>
        <v/>
      </c>
      <c r="W314" s="213">
        <f t="shared" si="77"/>
        <v>0</v>
      </c>
      <c r="X314" s="214">
        <f t="shared" si="78"/>
        <v>0</v>
      </c>
      <c r="Y314" s="227"/>
      <c r="Z314" s="227">
        <f t="shared" si="79"/>
        <v>-1</v>
      </c>
      <c r="AA314" s="215">
        <f t="shared" si="80"/>
        <v>0</v>
      </c>
      <c r="AB314" s="216">
        <f t="shared" si="80"/>
        <v>0</v>
      </c>
      <c r="AC314" s="216">
        <f t="shared" si="80"/>
        <v>0</v>
      </c>
      <c r="AD314" s="217">
        <f t="shared" si="80"/>
        <v>0</v>
      </c>
      <c r="AE314" s="218">
        <f t="shared" si="81"/>
        <v>-1</v>
      </c>
      <c r="AF314" s="219">
        <f t="shared" si="82"/>
        <v>0</v>
      </c>
      <c r="AG314" s="220">
        <f t="shared" si="82"/>
        <v>0</v>
      </c>
      <c r="AH314" s="220">
        <f t="shared" si="82"/>
        <v>0</v>
      </c>
      <c r="AI314" s="221">
        <f t="shared" si="82"/>
        <v>0</v>
      </c>
    </row>
    <row r="315" spans="2:35" ht="15.75" customHeight="1" outlineLevel="2" thickBot="1">
      <c r="B315" s="364">
        <f t="shared" si="83"/>
        <v>0</v>
      </c>
      <c r="C315" s="364"/>
      <c r="D315" s="595"/>
      <c r="E315" s="353"/>
      <c r="F315" s="365"/>
      <c r="G315" s="595"/>
      <c r="H315" s="365"/>
      <c r="I315" s="365"/>
      <c r="J315" s="365"/>
      <c r="K315" s="365"/>
      <c r="L315" s="365"/>
      <c r="M315" s="365"/>
      <c r="N315" s="365"/>
      <c r="O315" s="622"/>
      <c r="P315" s="655" t="str">
        <f t="shared" si="74"/>
        <v>-</v>
      </c>
      <c r="Q315" s="655" t="str">
        <f t="shared" si="75"/>
        <v>-</v>
      </c>
      <c r="R315" s="655" t="str">
        <f t="shared" si="76"/>
        <v>-</v>
      </c>
      <c r="S315" s="621"/>
      <c r="T315" s="290" t="str">
        <f ca="1">IFERROR(VLOOKUP(U315,Главная!$AG$20:$AH$22,2,FALSE),"")</f>
        <v/>
      </c>
      <c r="U315" s="226" t="str">
        <f ca="1">IFERROR(OFFSET(Главная!$AJ$4,MATCH($D315,Главная!$AG$5:$AG$17,0),0),"")</f>
        <v/>
      </c>
      <c r="V315" s="226" t="str">
        <f ca="1">IFERROR(OFFSET(Главная!$AI$4,MATCH($D315,Главная!$AG$5:$AG$17,0),0),"")</f>
        <v/>
      </c>
      <c r="W315" s="213">
        <f t="shared" si="77"/>
        <v>0</v>
      </c>
      <c r="X315" s="214">
        <f t="shared" si="78"/>
        <v>0</v>
      </c>
      <c r="Y315" s="227"/>
      <c r="Z315" s="227">
        <f t="shared" si="79"/>
        <v>-1</v>
      </c>
      <c r="AA315" s="215">
        <f t="shared" si="80"/>
        <v>0</v>
      </c>
      <c r="AB315" s="216">
        <f t="shared" si="80"/>
        <v>0</v>
      </c>
      <c r="AC315" s="216">
        <f t="shared" si="80"/>
        <v>0</v>
      </c>
      <c r="AD315" s="217">
        <f t="shared" si="80"/>
        <v>0</v>
      </c>
      <c r="AE315" s="218">
        <f t="shared" si="81"/>
        <v>-1</v>
      </c>
      <c r="AF315" s="219">
        <f t="shared" si="82"/>
        <v>0</v>
      </c>
      <c r="AG315" s="220">
        <f t="shared" si="82"/>
        <v>0</v>
      </c>
      <c r="AH315" s="220">
        <f t="shared" si="82"/>
        <v>0</v>
      </c>
      <c r="AI315" s="221">
        <f t="shared" si="82"/>
        <v>0</v>
      </c>
    </row>
    <row r="316" spans="2:35" ht="15.75" customHeight="1" outlineLevel="2" thickBot="1">
      <c r="B316" s="364">
        <f t="shared" si="83"/>
        <v>0</v>
      </c>
      <c r="C316" s="364"/>
      <c r="D316" s="595"/>
      <c r="E316" s="353"/>
      <c r="F316" s="365"/>
      <c r="G316" s="595"/>
      <c r="H316" s="365"/>
      <c r="I316" s="365"/>
      <c r="J316" s="365"/>
      <c r="K316" s="365"/>
      <c r="L316" s="365"/>
      <c r="M316" s="365"/>
      <c r="N316" s="365"/>
      <c r="O316" s="622"/>
      <c r="P316" s="655" t="str">
        <f t="shared" si="74"/>
        <v>-</v>
      </c>
      <c r="Q316" s="655" t="str">
        <f t="shared" si="75"/>
        <v>-</v>
      </c>
      <c r="R316" s="655" t="str">
        <f t="shared" si="76"/>
        <v>-</v>
      </c>
      <c r="S316" s="621"/>
      <c r="T316" s="290" t="str">
        <f ca="1">IFERROR(VLOOKUP(U316,Главная!$AG$20:$AH$22,2,FALSE),"")</f>
        <v/>
      </c>
      <c r="U316" s="226" t="str">
        <f ca="1">IFERROR(OFFSET(Главная!$AJ$4,MATCH($D316,Главная!$AG$5:$AG$17,0),0),"")</f>
        <v/>
      </c>
      <c r="V316" s="226" t="str">
        <f ca="1">IFERROR(OFFSET(Главная!$AI$4,MATCH($D316,Главная!$AG$5:$AG$17,0),0),"")</f>
        <v/>
      </c>
      <c r="W316" s="213">
        <f t="shared" si="77"/>
        <v>0</v>
      </c>
      <c r="X316" s="214">
        <f t="shared" si="78"/>
        <v>0</v>
      </c>
      <c r="Y316" s="227"/>
      <c r="Z316" s="227">
        <f t="shared" si="79"/>
        <v>-1</v>
      </c>
      <c r="AA316" s="215">
        <f t="shared" si="80"/>
        <v>0</v>
      </c>
      <c r="AB316" s="216">
        <f t="shared" si="80"/>
        <v>0</v>
      </c>
      <c r="AC316" s="216">
        <f t="shared" si="80"/>
        <v>0</v>
      </c>
      <c r="AD316" s="217">
        <f t="shared" si="80"/>
        <v>0</v>
      </c>
      <c r="AE316" s="218">
        <f t="shared" si="81"/>
        <v>-1</v>
      </c>
      <c r="AF316" s="219">
        <f t="shared" si="82"/>
        <v>0</v>
      </c>
      <c r="AG316" s="220">
        <f t="shared" si="82"/>
        <v>0</v>
      </c>
      <c r="AH316" s="220">
        <f t="shared" si="82"/>
        <v>0</v>
      </c>
      <c r="AI316" s="221">
        <f t="shared" si="82"/>
        <v>0</v>
      </c>
    </row>
    <row r="317" spans="2:35" ht="15.75" customHeight="1" outlineLevel="2" thickBot="1">
      <c r="B317" s="364">
        <f t="shared" si="83"/>
        <v>0</v>
      </c>
      <c r="C317" s="364"/>
      <c r="D317" s="595"/>
      <c r="E317" s="353"/>
      <c r="F317" s="365"/>
      <c r="G317" s="595"/>
      <c r="H317" s="365"/>
      <c r="I317" s="365"/>
      <c r="J317" s="365"/>
      <c r="K317" s="365"/>
      <c r="L317" s="365"/>
      <c r="M317" s="365"/>
      <c r="N317" s="365"/>
      <c r="O317" s="622"/>
      <c r="P317" s="655" t="str">
        <f t="shared" si="74"/>
        <v>-</v>
      </c>
      <c r="Q317" s="655" t="str">
        <f t="shared" si="75"/>
        <v>-</v>
      </c>
      <c r="R317" s="655" t="str">
        <f t="shared" si="76"/>
        <v>-</v>
      </c>
      <c r="S317" s="621"/>
      <c r="T317" s="290" t="str">
        <f ca="1">IFERROR(VLOOKUP(U317,Главная!$AG$20:$AH$22,2,FALSE),"")</f>
        <v/>
      </c>
      <c r="U317" s="226" t="str">
        <f ca="1">IFERROR(OFFSET(Главная!$AJ$4,MATCH($D317,Главная!$AG$5:$AG$17,0),0),"")</f>
        <v/>
      </c>
      <c r="V317" s="226" t="str">
        <f ca="1">IFERROR(OFFSET(Главная!$AI$4,MATCH($D317,Главная!$AG$5:$AG$17,0),0),"")</f>
        <v/>
      </c>
      <c r="W317" s="213">
        <f t="shared" si="77"/>
        <v>0</v>
      </c>
      <c r="X317" s="214">
        <f t="shared" si="78"/>
        <v>0</v>
      </c>
      <c r="Y317" s="227"/>
      <c r="Z317" s="227">
        <f t="shared" si="79"/>
        <v>-1</v>
      </c>
      <c r="AA317" s="215">
        <f t="shared" si="80"/>
        <v>0</v>
      </c>
      <c r="AB317" s="216">
        <f t="shared" si="80"/>
        <v>0</v>
      </c>
      <c r="AC317" s="216">
        <f t="shared" si="80"/>
        <v>0</v>
      </c>
      <c r="AD317" s="217">
        <f t="shared" si="80"/>
        <v>0</v>
      </c>
      <c r="AE317" s="218">
        <f t="shared" si="81"/>
        <v>-1</v>
      </c>
      <c r="AF317" s="219">
        <f t="shared" si="82"/>
        <v>0</v>
      </c>
      <c r="AG317" s="220">
        <f t="shared" si="82"/>
        <v>0</v>
      </c>
      <c r="AH317" s="220">
        <f t="shared" si="82"/>
        <v>0</v>
      </c>
      <c r="AI317" s="221">
        <f t="shared" si="82"/>
        <v>0</v>
      </c>
    </row>
    <row r="318" spans="2:35" ht="15.75" customHeight="1" outlineLevel="2" thickBot="1">
      <c r="B318" s="364">
        <f t="shared" si="83"/>
        <v>0</v>
      </c>
      <c r="C318" s="364"/>
      <c r="D318" s="595"/>
      <c r="E318" s="353"/>
      <c r="F318" s="365"/>
      <c r="G318" s="595"/>
      <c r="H318" s="365"/>
      <c r="I318" s="365"/>
      <c r="J318" s="365"/>
      <c r="K318" s="365"/>
      <c r="L318" s="365"/>
      <c r="M318" s="365"/>
      <c r="N318" s="365"/>
      <c r="O318" s="622"/>
      <c r="P318" s="655" t="str">
        <f t="shared" si="74"/>
        <v>-</v>
      </c>
      <c r="Q318" s="655" t="str">
        <f t="shared" si="75"/>
        <v>-</v>
      </c>
      <c r="R318" s="655" t="str">
        <f t="shared" si="76"/>
        <v>-</v>
      </c>
      <c r="S318" s="621"/>
      <c r="T318" s="290" t="str">
        <f ca="1">IFERROR(VLOOKUP(U318,Главная!$AG$20:$AH$22,2,FALSE),"")</f>
        <v/>
      </c>
      <c r="U318" s="226" t="str">
        <f ca="1">IFERROR(OFFSET(Главная!$AJ$4,MATCH($D318,Главная!$AG$5:$AG$17,0),0),"")</f>
        <v/>
      </c>
      <c r="V318" s="226" t="str">
        <f ca="1">IFERROR(OFFSET(Главная!$AI$4,MATCH($D318,Главная!$AG$5:$AG$17,0),0),"")</f>
        <v/>
      </c>
      <c r="W318" s="213">
        <f t="shared" si="77"/>
        <v>0</v>
      </c>
      <c r="X318" s="214">
        <f t="shared" si="78"/>
        <v>0</v>
      </c>
      <c r="Y318" s="227"/>
      <c r="Z318" s="227">
        <f t="shared" si="79"/>
        <v>-1</v>
      </c>
      <c r="AA318" s="215">
        <f t="shared" si="80"/>
        <v>0</v>
      </c>
      <c r="AB318" s="216">
        <f t="shared" si="80"/>
        <v>0</v>
      </c>
      <c r="AC318" s="216">
        <f t="shared" si="80"/>
        <v>0</v>
      </c>
      <c r="AD318" s="217">
        <f t="shared" si="80"/>
        <v>0</v>
      </c>
      <c r="AE318" s="218">
        <f t="shared" si="81"/>
        <v>-1</v>
      </c>
      <c r="AF318" s="219">
        <f t="shared" si="82"/>
        <v>0</v>
      </c>
      <c r="AG318" s="220">
        <f t="shared" si="82"/>
        <v>0</v>
      </c>
      <c r="AH318" s="220">
        <f t="shared" si="82"/>
        <v>0</v>
      </c>
      <c r="AI318" s="221">
        <f t="shared" si="82"/>
        <v>0</v>
      </c>
    </row>
    <row r="319" spans="2:35" ht="15.75" customHeight="1" outlineLevel="2" thickBot="1">
      <c r="B319" s="364">
        <f t="shared" si="83"/>
        <v>0</v>
      </c>
      <c r="C319" s="364"/>
      <c r="D319" s="595"/>
      <c r="E319" s="353"/>
      <c r="F319" s="365"/>
      <c r="G319" s="595"/>
      <c r="H319" s="365"/>
      <c r="I319" s="365"/>
      <c r="J319" s="365"/>
      <c r="K319" s="365"/>
      <c r="L319" s="365"/>
      <c r="M319" s="365"/>
      <c r="N319" s="365"/>
      <c r="O319" s="622"/>
      <c r="P319" s="655" t="str">
        <f t="shared" si="74"/>
        <v>-</v>
      </c>
      <c r="Q319" s="655" t="str">
        <f t="shared" si="75"/>
        <v>-</v>
      </c>
      <c r="R319" s="655" t="str">
        <f t="shared" si="76"/>
        <v>-</v>
      </c>
      <c r="S319" s="621"/>
      <c r="T319" s="290" t="str">
        <f ca="1">IFERROR(VLOOKUP(U319,Главная!$AG$20:$AH$22,2,FALSE),"")</f>
        <v/>
      </c>
      <c r="U319" s="226" t="str">
        <f ca="1">IFERROR(OFFSET(Главная!$AJ$4,MATCH($D319,Главная!$AG$5:$AG$17,0),0),"")</f>
        <v/>
      </c>
      <c r="V319" s="226" t="str">
        <f ca="1">IFERROR(OFFSET(Главная!$AI$4,MATCH($D319,Главная!$AG$5:$AG$17,0),0),"")</f>
        <v/>
      </c>
      <c r="W319" s="213">
        <f t="shared" si="77"/>
        <v>0</v>
      </c>
      <c r="X319" s="214">
        <f t="shared" si="78"/>
        <v>0</v>
      </c>
      <c r="Y319" s="227"/>
      <c r="Z319" s="227">
        <f t="shared" si="79"/>
        <v>-1</v>
      </c>
      <c r="AA319" s="215">
        <f t="shared" si="80"/>
        <v>0</v>
      </c>
      <c r="AB319" s="216">
        <f t="shared" si="80"/>
        <v>0</v>
      </c>
      <c r="AC319" s="216">
        <f t="shared" si="80"/>
        <v>0</v>
      </c>
      <c r="AD319" s="217">
        <f t="shared" si="80"/>
        <v>0</v>
      </c>
      <c r="AE319" s="218">
        <f t="shared" si="81"/>
        <v>-1</v>
      </c>
      <c r="AF319" s="219">
        <f t="shared" si="82"/>
        <v>0</v>
      </c>
      <c r="AG319" s="220">
        <f t="shared" si="82"/>
        <v>0</v>
      </c>
      <c r="AH319" s="220">
        <f t="shared" si="82"/>
        <v>0</v>
      </c>
      <c r="AI319" s="221">
        <f t="shared" si="82"/>
        <v>0</v>
      </c>
    </row>
    <row r="320" spans="2:35" ht="15.75" customHeight="1" outlineLevel="2" thickBot="1">
      <c r="B320" s="364">
        <f t="shared" si="83"/>
        <v>0</v>
      </c>
      <c r="C320" s="364"/>
      <c r="D320" s="595"/>
      <c r="E320" s="353"/>
      <c r="F320" s="365"/>
      <c r="G320" s="595"/>
      <c r="H320" s="365"/>
      <c r="I320" s="365"/>
      <c r="J320" s="365"/>
      <c r="K320" s="365"/>
      <c r="L320" s="365"/>
      <c r="M320" s="365"/>
      <c r="N320" s="365"/>
      <c r="O320" s="622"/>
      <c r="P320" s="655" t="str">
        <f t="shared" si="74"/>
        <v>-</v>
      </c>
      <c r="Q320" s="655" t="str">
        <f t="shared" si="75"/>
        <v>-</v>
      </c>
      <c r="R320" s="655" t="str">
        <f t="shared" si="76"/>
        <v>-</v>
      </c>
      <c r="S320" s="621"/>
      <c r="T320" s="290" t="str">
        <f ca="1">IFERROR(VLOOKUP(U320,Главная!$AG$20:$AH$22,2,FALSE),"")</f>
        <v/>
      </c>
      <c r="U320" s="226" t="str">
        <f ca="1">IFERROR(OFFSET(Главная!$AJ$4,MATCH($D320,Главная!$AG$5:$AG$17,0),0),"")</f>
        <v/>
      </c>
      <c r="V320" s="226" t="str">
        <f ca="1">IFERROR(OFFSET(Главная!$AI$4,MATCH($D320,Главная!$AG$5:$AG$17,0),0),"")</f>
        <v/>
      </c>
      <c r="W320" s="213">
        <f t="shared" si="77"/>
        <v>0</v>
      </c>
      <c r="X320" s="214">
        <f t="shared" si="78"/>
        <v>0</v>
      </c>
      <c r="Y320" s="227"/>
      <c r="Z320" s="227">
        <f t="shared" si="79"/>
        <v>-1</v>
      </c>
      <c r="AA320" s="215">
        <f t="shared" si="80"/>
        <v>0</v>
      </c>
      <c r="AB320" s="216">
        <f t="shared" si="80"/>
        <v>0</v>
      </c>
      <c r="AC320" s="216">
        <f t="shared" si="80"/>
        <v>0</v>
      </c>
      <c r="AD320" s="217">
        <f t="shared" si="80"/>
        <v>0</v>
      </c>
      <c r="AE320" s="218">
        <f t="shared" si="81"/>
        <v>-1</v>
      </c>
      <c r="AF320" s="219">
        <f t="shared" si="82"/>
        <v>0</v>
      </c>
      <c r="AG320" s="220">
        <f t="shared" si="82"/>
        <v>0</v>
      </c>
      <c r="AH320" s="220">
        <f t="shared" si="82"/>
        <v>0</v>
      </c>
      <c r="AI320" s="221">
        <f t="shared" si="82"/>
        <v>0</v>
      </c>
    </row>
    <row r="321" spans="2:35" ht="15.75" customHeight="1" outlineLevel="2" thickBot="1">
      <c r="B321" s="364">
        <f t="shared" si="83"/>
        <v>0</v>
      </c>
      <c r="C321" s="364"/>
      <c r="D321" s="595"/>
      <c r="E321" s="366"/>
      <c r="F321" s="365"/>
      <c r="G321" s="595"/>
      <c r="H321" s="365"/>
      <c r="I321" s="365"/>
      <c r="J321" s="365"/>
      <c r="K321" s="365"/>
      <c r="L321" s="365"/>
      <c r="M321" s="365"/>
      <c r="N321" s="365"/>
      <c r="O321" s="622"/>
      <c r="P321" s="655" t="str">
        <f t="shared" si="74"/>
        <v>-</v>
      </c>
      <c r="Q321" s="655" t="str">
        <f t="shared" si="75"/>
        <v>-</v>
      </c>
      <c r="R321" s="655" t="str">
        <f t="shared" si="76"/>
        <v>-</v>
      </c>
      <c r="S321" s="621"/>
      <c r="T321" s="290" t="str">
        <f ca="1">IFERROR(VLOOKUP(U321,Главная!$AG$20:$AH$22,2,FALSE),"")</f>
        <v/>
      </c>
      <c r="U321" s="226" t="str">
        <f ca="1">IFERROR(OFFSET(Главная!$AJ$4,MATCH($D321,Главная!$AG$5:$AG$17,0),0),"")</f>
        <v/>
      </c>
      <c r="V321" s="226" t="str">
        <f ca="1">IFERROR(OFFSET(Главная!$AI$4,MATCH($D321,Главная!$AG$5:$AG$17,0),0),"")</f>
        <v/>
      </c>
      <c r="W321" s="213">
        <f t="shared" si="77"/>
        <v>0</v>
      </c>
      <c r="X321" s="214">
        <f t="shared" si="78"/>
        <v>0</v>
      </c>
      <c r="Y321" s="227"/>
      <c r="Z321" s="227">
        <f t="shared" si="79"/>
        <v>-1</v>
      </c>
      <c r="AA321" s="215">
        <f t="shared" si="80"/>
        <v>0</v>
      </c>
      <c r="AB321" s="216">
        <f t="shared" si="80"/>
        <v>0</v>
      </c>
      <c r="AC321" s="216">
        <f t="shared" si="80"/>
        <v>0</v>
      </c>
      <c r="AD321" s="217">
        <f t="shared" si="80"/>
        <v>0</v>
      </c>
      <c r="AE321" s="218">
        <f t="shared" si="81"/>
        <v>-1</v>
      </c>
      <c r="AF321" s="219">
        <f t="shared" si="82"/>
        <v>0</v>
      </c>
      <c r="AG321" s="220">
        <f t="shared" si="82"/>
        <v>0</v>
      </c>
      <c r="AH321" s="220">
        <f t="shared" si="82"/>
        <v>0</v>
      </c>
      <c r="AI321" s="221">
        <f t="shared" si="82"/>
        <v>0</v>
      </c>
    </row>
    <row r="322" spans="2:35" ht="15.75" customHeight="1" outlineLevel="2" thickBot="1">
      <c r="B322" s="364">
        <f t="shared" si="83"/>
        <v>0</v>
      </c>
      <c r="C322" s="364"/>
      <c r="D322" s="595"/>
      <c r="E322" s="366"/>
      <c r="F322" s="365"/>
      <c r="G322" s="595"/>
      <c r="H322" s="365"/>
      <c r="I322" s="365"/>
      <c r="J322" s="365"/>
      <c r="K322" s="365"/>
      <c r="L322" s="365"/>
      <c r="M322" s="365"/>
      <c r="N322" s="365"/>
      <c r="O322" s="622"/>
      <c r="P322" s="655" t="str">
        <f t="shared" si="74"/>
        <v>-</v>
      </c>
      <c r="Q322" s="655" t="str">
        <f t="shared" si="75"/>
        <v>-</v>
      </c>
      <c r="R322" s="655" t="str">
        <f t="shared" si="76"/>
        <v>-</v>
      </c>
      <c r="S322" s="621"/>
      <c r="T322" s="290" t="str">
        <f ca="1">IFERROR(VLOOKUP(U322,Главная!$AG$20:$AH$22,2,FALSE),"")</f>
        <v/>
      </c>
      <c r="U322" s="226" t="str">
        <f ca="1">IFERROR(OFFSET(Главная!$AJ$4,MATCH($D322,Главная!$AG$5:$AG$17,0),0),"")</f>
        <v/>
      </c>
      <c r="V322" s="226" t="str">
        <f ca="1">IFERROR(OFFSET(Главная!$AI$4,MATCH($D322,Главная!$AG$5:$AG$17,0),0),"")</f>
        <v/>
      </c>
      <c r="W322" s="213">
        <f t="shared" si="77"/>
        <v>0</v>
      </c>
      <c r="X322" s="214">
        <f t="shared" si="78"/>
        <v>0</v>
      </c>
      <c r="Y322" s="227"/>
      <c r="Z322" s="227">
        <f t="shared" si="79"/>
        <v>-1</v>
      </c>
      <c r="AA322" s="215">
        <f t="shared" si="80"/>
        <v>0</v>
      </c>
      <c r="AB322" s="216">
        <f t="shared" si="80"/>
        <v>0</v>
      </c>
      <c r="AC322" s="216">
        <f t="shared" si="80"/>
        <v>0</v>
      </c>
      <c r="AD322" s="217">
        <f t="shared" si="80"/>
        <v>0</v>
      </c>
      <c r="AE322" s="218">
        <f t="shared" si="81"/>
        <v>-1</v>
      </c>
      <c r="AF322" s="219">
        <f t="shared" si="82"/>
        <v>0</v>
      </c>
      <c r="AG322" s="220">
        <f t="shared" si="82"/>
        <v>0</v>
      </c>
      <c r="AH322" s="220">
        <f t="shared" si="82"/>
        <v>0</v>
      </c>
      <c r="AI322" s="221">
        <f t="shared" si="82"/>
        <v>0</v>
      </c>
    </row>
    <row r="323" spans="2:35" ht="15.75" customHeight="1" outlineLevel="2" thickBot="1">
      <c r="B323" s="364">
        <f t="shared" si="83"/>
        <v>0</v>
      </c>
      <c r="C323" s="364"/>
      <c r="D323" s="595"/>
      <c r="E323" s="366"/>
      <c r="F323" s="365"/>
      <c r="G323" s="595"/>
      <c r="H323" s="365"/>
      <c r="I323" s="365"/>
      <c r="J323" s="365"/>
      <c r="K323" s="365"/>
      <c r="L323" s="365"/>
      <c r="M323" s="365"/>
      <c r="N323" s="365"/>
      <c r="O323" s="622"/>
      <c r="P323" s="655" t="str">
        <f t="shared" si="74"/>
        <v>-</v>
      </c>
      <c r="Q323" s="655" t="str">
        <f t="shared" si="75"/>
        <v>-</v>
      </c>
      <c r="R323" s="655" t="str">
        <f t="shared" si="76"/>
        <v>-</v>
      </c>
      <c r="S323" s="621"/>
      <c r="T323" s="290" t="str">
        <f ca="1">IFERROR(VLOOKUP(U323,Главная!$AG$20:$AH$22,2,FALSE),"")</f>
        <v/>
      </c>
      <c r="U323" s="226" t="str">
        <f ca="1">IFERROR(OFFSET(Главная!$AJ$4,MATCH($D323,Главная!$AG$5:$AG$17,0),0),"")</f>
        <v/>
      </c>
      <c r="V323" s="226" t="str">
        <f ca="1">IFERROR(OFFSET(Главная!$AI$4,MATCH($D323,Главная!$AG$5:$AG$17,0),0),"")</f>
        <v/>
      </c>
      <c r="W323" s="213">
        <f t="shared" si="77"/>
        <v>0</v>
      </c>
      <c r="X323" s="214">
        <f t="shared" si="78"/>
        <v>0</v>
      </c>
      <c r="Y323" s="227"/>
      <c r="Z323" s="227">
        <f t="shared" si="79"/>
        <v>-1</v>
      </c>
      <c r="AA323" s="215">
        <f t="shared" si="80"/>
        <v>0</v>
      </c>
      <c r="AB323" s="216">
        <f t="shared" si="80"/>
        <v>0</v>
      </c>
      <c r="AC323" s="216">
        <f t="shared" si="80"/>
        <v>0</v>
      </c>
      <c r="AD323" s="217">
        <f t="shared" si="80"/>
        <v>0</v>
      </c>
      <c r="AE323" s="218">
        <f t="shared" si="81"/>
        <v>-1</v>
      </c>
      <c r="AF323" s="219">
        <f t="shared" si="82"/>
        <v>0</v>
      </c>
      <c r="AG323" s="220">
        <f t="shared" si="82"/>
        <v>0</v>
      </c>
      <c r="AH323" s="220">
        <f t="shared" si="82"/>
        <v>0</v>
      </c>
      <c r="AI323" s="221">
        <f t="shared" si="82"/>
        <v>0</v>
      </c>
    </row>
    <row r="324" spans="2:35" ht="15.75" customHeight="1" outlineLevel="2" thickBot="1">
      <c r="B324" s="364">
        <f t="shared" si="83"/>
        <v>0</v>
      </c>
      <c r="C324" s="364"/>
      <c r="D324" s="595"/>
      <c r="E324" s="366"/>
      <c r="F324" s="365"/>
      <c r="G324" s="595"/>
      <c r="H324" s="365"/>
      <c r="I324" s="365"/>
      <c r="J324" s="365"/>
      <c r="K324" s="365"/>
      <c r="L324" s="365"/>
      <c r="M324" s="365"/>
      <c r="N324" s="365"/>
      <c r="O324" s="622"/>
      <c r="P324" s="655" t="str">
        <f t="shared" si="74"/>
        <v>-</v>
      </c>
      <c r="Q324" s="655" t="str">
        <f t="shared" si="75"/>
        <v>-</v>
      </c>
      <c r="R324" s="655" t="str">
        <f t="shared" si="76"/>
        <v>-</v>
      </c>
      <c r="S324" s="621"/>
      <c r="T324" s="290" t="str">
        <f ca="1">IFERROR(VLOOKUP(U324,Главная!$AG$20:$AH$22,2,FALSE),"")</f>
        <v/>
      </c>
      <c r="U324" s="226" t="str">
        <f ca="1">IFERROR(OFFSET(Главная!$AJ$4,MATCH($D324,Главная!$AG$5:$AG$17,0),0),"")</f>
        <v/>
      </c>
      <c r="V324" s="226" t="str">
        <f ca="1">IFERROR(OFFSET(Главная!$AI$4,MATCH($D324,Главная!$AG$5:$AG$17,0),0),"")</f>
        <v/>
      </c>
      <c r="W324" s="213">
        <f t="shared" si="77"/>
        <v>0</v>
      </c>
      <c r="X324" s="214">
        <f t="shared" si="78"/>
        <v>0</v>
      </c>
      <c r="Y324" s="227"/>
      <c r="Z324" s="227">
        <f t="shared" si="79"/>
        <v>-1</v>
      </c>
      <c r="AA324" s="215">
        <f t="shared" si="80"/>
        <v>0</v>
      </c>
      <c r="AB324" s="216">
        <f t="shared" si="80"/>
        <v>0</v>
      </c>
      <c r="AC324" s="216">
        <f t="shared" si="80"/>
        <v>0</v>
      </c>
      <c r="AD324" s="217">
        <f t="shared" si="80"/>
        <v>0</v>
      </c>
      <c r="AE324" s="218">
        <f t="shared" si="81"/>
        <v>-1</v>
      </c>
      <c r="AF324" s="219">
        <f t="shared" si="82"/>
        <v>0</v>
      </c>
      <c r="AG324" s="220">
        <f t="shared" si="82"/>
        <v>0</v>
      </c>
      <c r="AH324" s="220">
        <f t="shared" si="82"/>
        <v>0</v>
      </c>
      <c r="AI324" s="221">
        <f t="shared" si="82"/>
        <v>0</v>
      </c>
    </row>
    <row r="325" spans="2:35" ht="15.75" customHeight="1" outlineLevel="2" thickBot="1">
      <c r="B325" s="364">
        <f t="shared" si="83"/>
        <v>0</v>
      </c>
      <c r="C325" s="364"/>
      <c r="D325" s="595"/>
      <c r="E325" s="366"/>
      <c r="F325" s="365"/>
      <c r="G325" s="595"/>
      <c r="H325" s="365"/>
      <c r="I325" s="365"/>
      <c r="J325" s="365"/>
      <c r="K325" s="365"/>
      <c r="L325" s="365"/>
      <c r="M325" s="365"/>
      <c r="N325" s="365"/>
      <c r="O325" s="622"/>
      <c r="P325" s="655" t="str">
        <f t="shared" si="74"/>
        <v>-</v>
      </c>
      <c r="Q325" s="655" t="str">
        <f t="shared" si="75"/>
        <v>-</v>
      </c>
      <c r="R325" s="655" t="str">
        <f t="shared" si="76"/>
        <v>-</v>
      </c>
      <c r="S325" s="621"/>
      <c r="T325" s="290" t="str">
        <f ca="1">IFERROR(VLOOKUP(U325,Главная!$AG$20:$AH$22,2,FALSE),"")</f>
        <v/>
      </c>
      <c r="U325" s="226" t="str">
        <f ca="1">IFERROR(OFFSET(Главная!$AJ$4,MATCH($D325,Главная!$AG$5:$AG$17,0),0),"")</f>
        <v/>
      </c>
      <c r="V325" s="226" t="str">
        <f ca="1">IFERROR(OFFSET(Главная!$AI$4,MATCH($D325,Главная!$AG$5:$AG$17,0),0),"")</f>
        <v/>
      </c>
      <c r="W325" s="213">
        <f t="shared" si="77"/>
        <v>0</v>
      </c>
      <c r="X325" s="214">
        <f t="shared" si="78"/>
        <v>0</v>
      </c>
      <c r="Y325" s="227"/>
      <c r="Z325" s="227">
        <f t="shared" si="79"/>
        <v>-1</v>
      </c>
      <c r="AA325" s="215">
        <f t="shared" si="80"/>
        <v>0</v>
      </c>
      <c r="AB325" s="216">
        <f t="shared" si="80"/>
        <v>0</v>
      </c>
      <c r="AC325" s="216">
        <f t="shared" si="80"/>
        <v>0</v>
      </c>
      <c r="AD325" s="217">
        <f t="shared" si="80"/>
        <v>0</v>
      </c>
      <c r="AE325" s="218">
        <f t="shared" si="81"/>
        <v>-1</v>
      </c>
      <c r="AF325" s="219">
        <f t="shared" si="82"/>
        <v>0</v>
      </c>
      <c r="AG325" s="220">
        <f t="shared" si="82"/>
        <v>0</v>
      </c>
      <c r="AH325" s="220">
        <f t="shared" si="82"/>
        <v>0</v>
      </c>
      <c r="AI325" s="221">
        <f t="shared" si="82"/>
        <v>0</v>
      </c>
    </row>
    <row r="326" spans="2:35" ht="15.75" customHeight="1" outlineLevel="2" thickBot="1">
      <c r="B326" s="364">
        <f t="shared" si="83"/>
        <v>0</v>
      </c>
      <c r="C326" s="364"/>
      <c r="D326" s="595"/>
      <c r="E326" s="366"/>
      <c r="F326" s="365"/>
      <c r="G326" s="595"/>
      <c r="H326" s="365"/>
      <c r="I326" s="365"/>
      <c r="J326" s="365"/>
      <c r="K326" s="365"/>
      <c r="L326" s="365"/>
      <c r="M326" s="365"/>
      <c r="N326" s="365"/>
      <c r="O326" s="622"/>
      <c r="P326" s="655" t="str">
        <f t="shared" si="74"/>
        <v>-</v>
      </c>
      <c r="Q326" s="655" t="str">
        <f t="shared" si="75"/>
        <v>-</v>
      </c>
      <c r="R326" s="655" t="str">
        <f t="shared" si="76"/>
        <v>-</v>
      </c>
      <c r="S326" s="621"/>
      <c r="T326" s="290" t="str">
        <f ca="1">IFERROR(VLOOKUP(U326,Главная!$AG$20:$AH$22,2,FALSE),"")</f>
        <v/>
      </c>
      <c r="U326" s="226" t="str">
        <f ca="1">IFERROR(OFFSET(Главная!$AJ$4,MATCH($D326,Главная!$AG$5:$AG$17,0),0),"")</f>
        <v/>
      </c>
      <c r="V326" s="226" t="str">
        <f ca="1">IFERROR(OFFSET(Главная!$AI$4,MATCH($D326,Главная!$AG$5:$AG$17,0),0),"")</f>
        <v/>
      </c>
      <c r="W326" s="213">
        <f t="shared" si="77"/>
        <v>0</v>
      </c>
      <c r="X326" s="214">
        <f t="shared" si="78"/>
        <v>0</v>
      </c>
      <c r="Y326" s="227"/>
      <c r="Z326" s="227">
        <f t="shared" si="79"/>
        <v>-1</v>
      </c>
      <c r="AA326" s="215">
        <f t="shared" si="80"/>
        <v>0</v>
      </c>
      <c r="AB326" s="216">
        <f t="shared" si="80"/>
        <v>0</v>
      </c>
      <c r="AC326" s="216">
        <f t="shared" si="80"/>
        <v>0</v>
      </c>
      <c r="AD326" s="217">
        <f t="shared" si="80"/>
        <v>0</v>
      </c>
      <c r="AE326" s="218">
        <f t="shared" si="81"/>
        <v>-1</v>
      </c>
      <c r="AF326" s="219">
        <f t="shared" si="82"/>
        <v>0</v>
      </c>
      <c r="AG326" s="220">
        <f t="shared" si="82"/>
        <v>0</v>
      </c>
      <c r="AH326" s="220">
        <f t="shared" si="82"/>
        <v>0</v>
      </c>
      <c r="AI326" s="221">
        <f t="shared" si="82"/>
        <v>0</v>
      </c>
    </row>
    <row r="327" spans="2:35" ht="15.75" customHeight="1" outlineLevel="2" thickBot="1">
      <c r="B327" s="364">
        <f t="shared" si="83"/>
        <v>0</v>
      </c>
      <c r="C327" s="364"/>
      <c r="D327" s="595"/>
      <c r="E327" s="366"/>
      <c r="F327" s="365"/>
      <c r="G327" s="595"/>
      <c r="H327" s="365"/>
      <c r="I327" s="365"/>
      <c r="J327" s="365"/>
      <c r="K327" s="365"/>
      <c r="L327" s="365"/>
      <c r="M327" s="365"/>
      <c r="N327" s="365"/>
      <c r="O327" s="622"/>
      <c r="P327" s="655" t="str">
        <f t="shared" si="74"/>
        <v>-</v>
      </c>
      <c r="Q327" s="655" t="str">
        <f t="shared" si="75"/>
        <v>-</v>
      </c>
      <c r="R327" s="655" t="str">
        <f t="shared" si="76"/>
        <v>-</v>
      </c>
      <c r="S327" s="621"/>
      <c r="T327" s="290" t="str">
        <f ca="1">IFERROR(VLOOKUP(U327,Главная!$AG$20:$AH$22,2,FALSE),"")</f>
        <v/>
      </c>
      <c r="U327" s="226" t="str">
        <f ca="1">IFERROR(OFFSET(Главная!$AJ$4,MATCH($D327,Главная!$AG$5:$AG$17,0),0),"")</f>
        <v/>
      </c>
      <c r="V327" s="226" t="str">
        <f ca="1">IFERROR(OFFSET(Главная!$AI$4,MATCH($D327,Главная!$AG$5:$AG$17,0),0),"")</f>
        <v/>
      </c>
      <c r="W327" s="213">
        <f t="shared" si="77"/>
        <v>0</v>
      </c>
      <c r="X327" s="214">
        <f t="shared" si="78"/>
        <v>0</v>
      </c>
      <c r="Y327" s="227"/>
      <c r="Z327" s="227">
        <f t="shared" si="79"/>
        <v>-1</v>
      </c>
      <c r="AA327" s="215">
        <f t="shared" si="80"/>
        <v>0</v>
      </c>
      <c r="AB327" s="216">
        <f t="shared" si="80"/>
        <v>0</v>
      </c>
      <c r="AC327" s="216">
        <f t="shared" si="80"/>
        <v>0</v>
      </c>
      <c r="AD327" s="217">
        <f t="shared" si="80"/>
        <v>0</v>
      </c>
      <c r="AE327" s="218">
        <f t="shared" si="81"/>
        <v>-1</v>
      </c>
      <c r="AF327" s="219">
        <f t="shared" si="82"/>
        <v>0</v>
      </c>
      <c r="AG327" s="220">
        <f t="shared" si="82"/>
        <v>0</v>
      </c>
      <c r="AH327" s="220">
        <f t="shared" si="82"/>
        <v>0</v>
      </c>
      <c r="AI327" s="221">
        <f t="shared" si="82"/>
        <v>0</v>
      </c>
    </row>
    <row r="328" spans="2:35" ht="15.75" customHeight="1" outlineLevel="2" thickBot="1">
      <c r="B328" s="364">
        <f t="shared" si="83"/>
        <v>0</v>
      </c>
      <c r="C328" s="364"/>
      <c r="D328" s="595"/>
      <c r="E328" s="366"/>
      <c r="F328" s="365"/>
      <c r="G328" s="595"/>
      <c r="H328" s="365"/>
      <c r="I328" s="365"/>
      <c r="J328" s="365"/>
      <c r="K328" s="365"/>
      <c r="L328" s="365"/>
      <c r="M328" s="365"/>
      <c r="N328" s="365"/>
      <c r="O328" s="622"/>
      <c r="P328" s="655" t="str">
        <f t="shared" si="74"/>
        <v>-</v>
      </c>
      <c r="Q328" s="655" t="str">
        <f t="shared" si="75"/>
        <v>-</v>
      </c>
      <c r="R328" s="655" t="str">
        <f t="shared" si="76"/>
        <v>-</v>
      </c>
      <c r="S328" s="621"/>
      <c r="T328" s="290" t="str">
        <f ca="1">IFERROR(VLOOKUP(U328,Главная!$AG$20:$AH$22,2,FALSE),"")</f>
        <v/>
      </c>
      <c r="U328" s="226" t="str">
        <f ca="1">IFERROR(OFFSET(Главная!$AJ$4,MATCH($D328,Главная!$AG$5:$AG$17,0),0),"")</f>
        <v/>
      </c>
      <c r="V328" s="226" t="str">
        <f ca="1">IFERROR(OFFSET(Главная!$AI$4,MATCH($D328,Главная!$AG$5:$AG$17,0),0),"")</f>
        <v/>
      </c>
      <c r="W328" s="213">
        <f t="shared" si="77"/>
        <v>0</v>
      </c>
      <c r="X328" s="214">
        <f t="shared" si="78"/>
        <v>0</v>
      </c>
      <c r="Y328" s="227"/>
      <c r="Z328" s="227">
        <f t="shared" si="79"/>
        <v>-1</v>
      </c>
      <c r="AA328" s="215">
        <f t="shared" si="80"/>
        <v>0</v>
      </c>
      <c r="AB328" s="216">
        <f t="shared" si="80"/>
        <v>0</v>
      </c>
      <c r="AC328" s="216">
        <f t="shared" si="80"/>
        <v>0</v>
      </c>
      <c r="AD328" s="217">
        <f t="shared" si="80"/>
        <v>0</v>
      </c>
      <c r="AE328" s="218">
        <f t="shared" si="81"/>
        <v>-1</v>
      </c>
      <c r="AF328" s="219">
        <f t="shared" si="82"/>
        <v>0</v>
      </c>
      <c r="AG328" s="220">
        <f t="shared" si="82"/>
        <v>0</v>
      </c>
      <c r="AH328" s="220">
        <f t="shared" si="82"/>
        <v>0</v>
      </c>
      <c r="AI328" s="221">
        <f t="shared" si="82"/>
        <v>0</v>
      </c>
    </row>
    <row r="329" spans="2:35" ht="15.75" customHeight="1" outlineLevel="2">
      <c r="B329" s="364">
        <f t="shared" si="83"/>
        <v>0</v>
      </c>
      <c r="C329" s="364"/>
      <c r="D329" s="595"/>
      <c r="E329" s="366"/>
      <c r="F329" s="365"/>
      <c r="G329" s="595"/>
      <c r="H329" s="365"/>
      <c r="I329" s="365"/>
      <c r="J329" s="365"/>
      <c r="K329" s="365"/>
      <c r="L329" s="365"/>
      <c r="M329" s="365"/>
      <c r="N329" s="365"/>
      <c r="O329" s="622"/>
      <c r="P329" s="655" t="str">
        <f t="shared" si="74"/>
        <v>-</v>
      </c>
      <c r="Q329" s="655" t="str">
        <f t="shared" si="75"/>
        <v>-</v>
      </c>
      <c r="R329" s="655" t="str">
        <f t="shared" si="76"/>
        <v>-</v>
      </c>
      <c r="S329" s="621"/>
      <c r="T329" s="290" t="str">
        <f ca="1">IFERROR(VLOOKUP(U329,Главная!$AG$20:$AH$22,2,FALSE),"")</f>
        <v/>
      </c>
      <c r="U329" s="226" t="str">
        <f ca="1">IFERROR(OFFSET(Главная!$AJ$4,MATCH($D329,Главная!$AG$5:$AG$17,0),0),"")</f>
        <v/>
      </c>
      <c r="V329" s="226" t="str">
        <f ca="1">IFERROR(OFFSET(Главная!$AI$4,MATCH($D329,Главная!$AG$5:$AG$17,0),0),"")</f>
        <v/>
      </c>
      <c r="W329" s="213">
        <f t="shared" si="77"/>
        <v>0</v>
      </c>
      <c r="X329" s="214">
        <f t="shared" si="78"/>
        <v>0</v>
      </c>
      <c r="Y329" s="227"/>
      <c r="Z329" s="227">
        <f t="shared" si="79"/>
        <v>-1</v>
      </c>
      <c r="AA329" s="215">
        <f t="shared" si="80"/>
        <v>0</v>
      </c>
      <c r="AB329" s="216">
        <f t="shared" si="80"/>
        <v>0</v>
      </c>
      <c r="AC329" s="216">
        <f t="shared" si="80"/>
        <v>0</v>
      </c>
      <c r="AD329" s="217">
        <f t="shared" si="80"/>
        <v>0</v>
      </c>
      <c r="AE329" s="218">
        <f t="shared" si="81"/>
        <v>-1</v>
      </c>
      <c r="AF329" s="219">
        <f t="shared" si="82"/>
        <v>0</v>
      </c>
      <c r="AG329" s="220">
        <f t="shared" si="82"/>
        <v>0</v>
      </c>
      <c r="AH329" s="220">
        <f t="shared" si="82"/>
        <v>0</v>
      </c>
      <c r="AI329" s="221">
        <f t="shared" si="82"/>
        <v>0</v>
      </c>
    </row>
    <row r="330" spans="2:35" s="112" customFormat="1" ht="15.75" customHeight="1" outlineLevel="1" thickBot="1">
      <c r="B330" s="359"/>
      <c r="C330" s="360"/>
      <c r="D330" s="132"/>
      <c r="E330" s="361"/>
      <c r="F330" s="362"/>
      <c r="G330" s="362"/>
      <c r="H330" s="362"/>
      <c r="I330" s="362"/>
      <c r="J330" s="362"/>
      <c r="K330" s="362"/>
      <c r="L330" s="362"/>
      <c r="M330" s="362"/>
      <c r="N330" s="362"/>
      <c r="O330" s="362"/>
      <c r="P330" s="363"/>
      <c r="Q330" s="363"/>
      <c r="R330" s="362"/>
      <c r="S330" s="132"/>
      <c r="T330" s="568" t="s">
        <v>771</v>
      </c>
      <c r="U330" s="131"/>
      <c r="V330" s="131"/>
      <c r="W330" s="281"/>
      <c r="X330" s="281"/>
      <c r="Y330" s="131"/>
      <c r="Z330" s="131"/>
      <c r="AA330" s="131"/>
      <c r="AB330" s="131"/>
      <c r="AC330" s="131"/>
      <c r="AD330" s="131"/>
      <c r="AE330" s="132"/>
      <c r="AF330" s="131"/>
      <c r="AG330" s="131"/>
      <c r="AH330" s="131"/>
      <c r="AI330" s="131"/>
    </row>
    <row r="331" spans="2:35" s="130" customFormat="1" ht="30" customHeight="1" outlineLevel="1" thickTop="1">
      <c r="B331" s="128"/>
      <c r="C331" s="129"/>
      <c r="E331" s="282" t="s">
        <v>361</v>
      </c>
      <c r="F331" s="283" t="s">
        <v>128</v>
      </c>
      <c r="G331" s="284" t="s">
        <v>74</v>
      </c>
      <c r="H331" s="284" t="s">
        <v>75</v>
      </c>
      <c r="I331" s="284" t="s">
        <v>14</v>
      </c>
      <c r="J331" s="284" t="s">
        <v>80</v>
      </c>
      <c r="K331" s="284" t="s">
        <v>129</v>
      </c>
      <c r="L331" s="284" t="s">
        <v>15</v>
      </c>
      <c r="M331" s="284" t="s">
        <v>13</v>
      </c>
      <c r="N331" s="284" t="s">
        <v>78</v>
      </c>
      <c r="O331" s="285" t="s">
        <v>130</v>
      </c>
      <c r="P331" s="286" t="s">
        <v>132</v>
      </c>
      <c r="Q331" s="287" t="s">
        <v>81</v>
      </c>
      <c r="R331" s="288" t="s">
        <v>131</v>
      </c>
      <c r="S331" s="355"/>
      <c r="T331" s="292" t="s">
        <v>151</v>
      </c>
      <c r="U331" s="131"/>
      <c r="V331" s="131"/>
      <c r="W331" s="129"/>
      <c r="X331" s="129"/>
      <c r="AE331" s="132"/>
    </row>
    <row r="332" spans="2:35" s="130" customFormat="1" ht="15.75" customHeight="1" outlineLevel="1">
      <c r="B332" s="128"/>
      <c r="C332" s="129"/>
      <c r="E332" s="231" t="s">
        <v>83</v>
      </c>
      <c r="F332" s="264">
        <f>COUNTIF(F285:F329,5)</f>
        <v>0</v>
      </c>
      <c r="G332" s="181">
        <f t="shared" ref="G332:R332" si="84">COUNTIF(G285:G329,5)</f>
        <v>0</v>
      </c>
      <c r="H332" s="181">
        <f t="shared" si="84"/>
        <v>0</v>
      </c>
      <c r="I332" s="181">
        <f t="shared" si="84"/>
        <v>0</v>
      </c>
      <c r="J332" s="181">
        <f t="shared" si="84"/>
        <v>0</v>
      </c>
      <c r="K332" s="181">
        <f t="shared" si="84"/>
        <v>0</v>
      </c>
      <c r="L332" s="181">
        <f t="shared" si="84"/>
        <v>0</v>
      </c>
      <c r="M332" s="181">
        <f t="shared" si="84"/>
        <v>0</v>
      </c>
      <c r="N332" s="181">
        <f t="shared" si="84"/>
        <v>0</v>
      </c>
      <c r="O332" s="265">
        <f t="shared" si="84"/>
        <v>0</v>
      </c>
      <c r="P332" s="272">
        <f t="shared" si="84"/>
        <v>0</v>
      </c>
      <c r="Q332" s="231">
        <f t="shared" si="84"/>
        <v>0</v>
      </c>
      <c r="R332" s="275">
        <f t="shared" si="84"/>
        <v>0</v>
      </c>
      <c r="S332" s="356"/>
      <c r="T332" s="292" t="s">
        <v>151</v>
      </c>
      <c r="U332" s="131"/>
      <c r="V332" s="131"/>
      <c r="W332" s="129"/>
      <c r="X332" s="129"/>
      <c r="AE332" s="132"/>
    </row>
    <row r="333" spans="2:35" s="130" customFormat="1" ht="15.75" customHeight="1" outlineLevel="1">
      <c r="B333" s="128"/>
      <c r="C333" s="129"/>
      <c r="E333" s="231" t="s">
        <v>85</v>
      </c>
      <c r="F333" s="264">
        <f>COUNTIF(F285:F329,4)</f>
        <v>0</v>
      </c>
      <c r="G333" s="181">
        <f t="shared" ref="G333:R333" si="85">COUNTIF(G285:G329,4)</f>
        <v>0</v>
      </c>
      <c r="H333" s="181">
        <f t="shared" si="85"/>
        <v>0</v>
      </c>
      <c r="I333" s="181">
        <f t="shared" si="85"/>
        <v>0</v>
      </c>
      <c r="J333" s="181">
        <f t="shared" si="85"/>
        <v>0</v>
      </c>
      <c r="K333" s="181">
        <f t="shared" si="85"/>
        <v>0</v>
      </c>
      <c r="L333" s="181">
        <f t="shared" si="85"/>
        <v>0</v>
      </c>
      <c r="M333" s="181">
        <f t="shared" si="85"/>
        <v>0</v>
      </c>
      <c r="N333" s="181">
        <f t="shared" si="85"/>
        <v>0</v>
      </c>
      <c r="O333" s="265">
        <f t="shared" si="85"/>
        <v>0</v>
      </c>
      <c r="P333" s="272">
        <f t="shared" si="85"/>
        <v>0</v>
      </c>
      <c r="Q333" s="231">
        <f t="shared" si="85"/>
        <v>0</v>
      </c>
      <c r="R333" s="275">
        <f t="shared" si="85"/>
        <v>0</v>
      </c>
      <c r="S333" s="132"/>
      <c r="T333" s="292" t="s">
        <v>151</v>
      </c>
      <c r="U333" s="131"/>
      <c r="V333" s="131"/>
      <c r="W333" s="129"/>
      <c r="X333" s="129"/>
      <c r="AE333" s="132"/>
    </row>
    <row r="334" spans="2:35" s="130" customFormat="1" ht="15.75" customHeight="1" outlineLevel="1">
      <c r="B334" s="128"/>
      <c r="C334" s="129"/>
      <c r="E334" s="231" t="s">
        <v>86</v>
      </c>
      <c r="F334" s="264">
        <f>COUNTIF(F285:F329,3)</f>
        <v>0</v>
      </c>
      <c r="G334" s="181">
        <f t="shared" ref="G334:R334" si="86">COUNTIF(G285:G329,3)</f>
        <v>0</v>
      </c>
      <c r="H334" s="181">
        <f t="shared" si="86"/>
        <v>0</v>
      </c>
      <c r="I334" s="181">
        <f t="shared" si="86"/>
        <v>0</v>
      </c>
      <c r="J334" s="181">
        <f t="shared" si="86"/>
        <v>0</v>
      </c>
      <c r="K334" s="181">
        <f t="shared" si="86"/>
        <v>0</v>
      </c>
      <c r="L334" s="181">
        <f t="shared" si="86"/>
        <v>0</v>
      </c>
      <c r="M334" s="181">
        <f t="shared" si="86"/>
        <v>0</v>
      </c>
      <c r="N334" s="181">
        <f t="shared" si="86"/>
        <v>0</v>
      </c>
      <c r="O334" s="265">
        <f t="shared" si="86"/>
        <v>0</v>
      </c>
      <c r="P334" s="272">
        <f t="shared" si="86"/>
        <v>0</v>
      </c>
      <c r="Q334" s="231">
        <f t="shared" si="86"/>
        <v>0</v>
      </c>
      <c r="R334" s="275">
        <f t="shared" si="86"/>
        <v>0</v>
      </c>
      <c r="S334" s="132"/>
      <c r="T334" s="292" t="s">
        <v>151</v>
      </c>
      <c r="U334" s="131"/>
      <c r="V334" s="131"/>
      <c r="W334" s="129"/>
      <c r="X334" s="129"/>
      <c r="AE334" s="132"/>
    </row>
    <row r="335" spans="2:35" s="130" customFormat="1" ht="15.75" customHeight="1" outlineLevel="1" thickBot="1">
      <c r="B335" s="128"/>
      <c r="C335" s="129"/>
      <c r="E335" s="231" t="s">
        <v>87</v>
      </c>
      <c r="F335" s="264">
        <f>COUNTIF(F285:F329,2)</f>
        <v>0</v>
      </c>
      <c r="G335" s="181">
        <f t="shared" ref="G335:R335" si="87">COUNTIF(G285:G329,2)</f>
        <v>0</v>
      </c>
      <c r="H335" s="181">
        <f t="shared" si="87"/>
        <v>0</v>
      </c>
      <c r="I335" s="181">
        <f t="shared" si="87"/>
        <v>0</v>
      </c>
      <c r="J335" s="181">
        <f t="shared" si="87"/>
        <v>0</v>
      </c>
      <c r="K335" s="181">
        <f t="shared" si="87"/>
        <v>0</v>
      </c>
      <c r="L335" s="181">
        <f t="shared" si="87"/>
        <v>0</v>
      </c>
      <c r="M335" s="181">
        <f t="shared" si="87"/>
        <v>0</v>
      </c>
      <c r="N335" s="181">
        <f t="shared" si="87"/>
        <v>0</v>
      </c>
      <c r="O335" s="265">
        <f t="shared" si="87"/>
        <v>0</v>
      </c>
      <c r="P335" s="272">
        <f t="shared" si="87"/>
        <v>0</v>
      </c>
      <c r="Q335" s="231">
        <f t="shared" si="87"/>
        <v>0</v>
      </c>
      <c r="R335" s="275">
        <f t="shared" si="87"/>
        <v>0</v>
      </c>
      <c r="S335" s="357"/>
      <c r="T335" s="292" t="s">
        <v>151</v>
      </c>
      <c r="U335" s="131"/>
      <c r="V335" s="131"/>
      <c r="W335" s="129"/>
      <c r="X335" s="129"/>
      <c r="AE335" s="132"/>
    </row>
    <row r="336" spans="2:35" s="130" customFormat="1" ht="15.75" customHeight="1">
      <c r="B336" s="128"/>
      <c r="C336" s="129"/>
      <c r="E336" s="232" t="s">
        <v>88</v>
      </c>
      <c r="F336" s="266" t="str">
        <f>Рсч!$G$51</f>
        <v>-</v>
      </c>
      <c r="G336" s="267" t="str">
        <f>Рсч!$L$51</f>
        <v>-</v>
      </c>
      <c r="H336" s="267" t="str">
        <f>Рсч!$Q$51</f>
        <v>-</v>
      </c>
      <c r="I336" s="267" t="str">
        <f>Рсч!$V$51</f>
        <v>-</v>
      </c>
      <c r="J336" s="267" t="str">
        <f>Рсч!$AA$51</f>
        <v>-</v>
      </c>
      <c r="K336" s="267" t="str">
        <f>Рсч!$AF$51</f>
        <v>-</v>
      </c>
      <c r="L336" s="267" t="str">
        <f>Рсч!$AK$51</f>
        <v>-</v>
      </c>
      <c r="M336" s="267" t="str">
        <f>Рсч!$AP$51</f>
        <v>-</v>
      </c>
      <c r="N336" s="267" t="str">
        <f>Рсч!$AU$51</f>
        <v>-</v>
      </c>
      <c r="O336" s="268" t="str">
        <f>Рсч!$AZ$51</f>
        <v>-</v>
      </c>
      <c r="P336" s="273"/>
      <c r="Q336" s="232" t="str">
        <f>Рсч!$BE$51</f>
        <v>-</v>
      </c>
      <c r="R336" s="276"/>
      <c r="S336" s="358"/>
      <c r="T336" s="292" t="s">
        <v>151</v>
      </c>
      <c r="U336" s="131"/>
      <c r="V336" s="131"/>
      <c r="W336" s="129"/>
      <c r="X336" s="129"/>
      <c r="AE336" s="132"/>
    </row>
    <row r="337" spans="2:31" s="130" customFormat="1" ht="15.75" customHeight="1" thickBot="1">
      <c r="B337" s="128"/>
      <c r="C337" s="129"/>
      <c r="E337" s="233" t="s">
        <v>89</v>
      </c>
      <c r="F337" s="230" t="str">
        <f>Рсч!$G$52</f>
        <v>-</v>
      </c>
      <c r="G337" s="228" t="str">
        <f>Рсч!$L$52</f>
        <v>-</v>
      </c>
      <c r="H337" s="228" t="str">
        <f>Рсч!$Q$52</f>
        <v>-</v>
      </c>
      <c r="I337" s="437" t="str">
        <f>Рсч!$V$52</f>
        <v>-</v>
      </c>
      <c r="J337" s="228" t="str">
        <f>Рсч!$AA$52</f>
        <v>-</v>
      </c>
      <c r="K337" s="228" t="str">
        <f>Рсч!$AF$52</f>
        <v>-</v>
      </c>
      <c r="L337" s="228" t="str">
        <f>Рсч!$AK$52</f>
        <v>-</v>
      </c>
      <c r="M337" s="228" t="str">
        <f>Рсч!$AP$52</f>
        <v>-</v>
      </c>
      <c r="N337" s="228" t="str">
        <f>Рсч!$AU$52</f>
        <v>-</v>
      </c>
      <c r="O337" s="229" t="str">
        <f>Рсч!$AZ$52</f>
        <v>-</v>
      </c>
      <c r="P337" s="274"/>
      <c r="Q337" s="278">
        <f>Рсч!$BE$52</f>
        <v>0</v>
      </c>
      <c r="R337" s="277"/>
      <c r="S337" s="358"/>
      <c r="T337" s="292" t="s">
        <v>151</v>
      </c>
      <c r="U337" s="131"/>
      <c r="V337" s="131"/>
      <c r="W337" s="129"/>
      <c r="X337" s="129"/>
      <c r="AE337" s="132"/>
    </row>
    <row r="338" spans="2:31" s="131" customFormat="1" ht="15.75" customHeight="1" outlineLevel="1" thickTop="1" thickBot="1">
      <c r="B338" s="280"/>
      <c r="C338" s="281"/>
      <c r="E338" s="279"/>
      <c r="F338" s="154"/>
      <c r="G338" s="154"/>
      <c r="H338" s="154"/>
      <c r="I338" s="154"/>
      <c r="J338" s="154"/>
      <c r="K338" s="154"/>
      <c r="L338" s="154"/>
      <c r="M338" s="154"/>
      <c r="N338" s="154"/>
      <c r="O338" s="154"/>
      <c r="P338" s="153"/>
      <c r="Q338" s="153"/>
      <c r="R338" s="154"/>
      <c r="T338" s="568" t="s">
        <v>771</v>
      </c>
      <c r="W338" s="281"/>
      <c r="X338" s="281"/>
      <c r="AE338" s="132"/>
    </row>
    <row r="339" spans="2:31" s="130" customFormat="1" ht="30" customHeight="1" outlineLevel="1" thickTop="1">
      <c r="B339" s="128"/>
      <c r="C339" s="129"/>
      <c r="E339" s="282" t="s">
        <v>376</v>
      </c>
      <c r="F339" s="283" t="s">
        <v>128</v>
      </c>
      <c r="G339" s="284" t="s">
        <v>74</v>
      </c>
      <c r="H339" s="284" t="s">
        <v>75</v>
      </c>
      <c r="I339" s="284" t="s">
        <v>14</v>
      </c>
      <c r="J339" s="284" t="s">
        <v>80</v>
      </c>
      <c r="K339" s="284" t="s">
        <v>129</v>
      </c>
      <c r="L339" s="284" t="s">
        <v>15</v>
      </c>
      <c r="M339" s="284" t="s">
        <v>13</v>
      </c>
      <c r="N339" s="284" t="s">
        <v>78</v>
      </c>
      <c r="O339" s="285" t="s">
        <v>130</v>
      </c>
      <c r="P339" s="286" t="s">
        <v>132</v>
      </c>
      <c r="Q339" s="287" t="s">
        <v>81</v>
      </c>
      <c r="R339" s="288" t="s">
        <v>131</v>
      </c>
      <c r="S339" s="355"/>
      <c r="T339" s="292" t="s">
        <v>152</v>
      </c>
      <c r="U339" s="131"/>
      <c r="V339" s="131"/>
      <c r="W339" s="129"/>
      <c r="X339" s="129"/>
      <c r="AE339" s="132"/>
    </row>
    <row r="340" spans="2:31" s="130" customFormat="1" ht="15.75" customHeight="1" outlineLevel="1">
      <c r="B340" s="128"/>
      <c r="C340" s="129"/>
      <c r="E340" s="231" t="s">
        <v>83</v>
      </c>
      <c r="F340" s="264">
        <f>COUNTIFS(F285:F329,5,U285:U329,1)</f>
        <v>0</v>
      </c>
      <c r="G340" s="181">
        <f>COUNTIFS(G285:G329,5,U285:U329,1)</f>
        <v>0</v>
      </c>
      <c r="H340" s="181">
        <f>COUNTIFS(H285:H329,5,U285:U329,1)</f>
        <v>0</v>
      </c>
      <c r="I340" s="181">
        <f>COUNTIFS(I285:I329,5,U285:U329,1)</f>
        <v>0</v>
      </c>
      <c r="J340" s="181">
        <f>COUNTIFS(J285:J329,5,U285:U329,1)</f>
        <v>0</v>
      </c>
      <c r="K340" s="181">
        <f>COUNTIFS(K285:K329,5,U285:U329,1)</f>
        <v>0</v>
      </c>
      <c r="L340" s="181">
        <f>COUNTIFS(L285:L329,5,U285:U329,1)</f>
        <v>0</v>
      </c>
      <c r="M340" s="181">
        <f>COUNTIFS(M285:M329,5,U285:U329,1)</f>
        <v>0</v>
      </c>
      <c r="N340" s="181">
        <f>COUNTIFS(N285:N329,5,U285:U329,1)</f>
        <v>0</v>
      </c>
      <c r="O340" s="265">
        <f>COUNTIFS(O285:O329,5,U285:U329,1)</f>
        <v>0</v>
      </c>
      <c r="P340" s="272">
        <f>COUNTIFS(P285:P329,5,U285:U329,1)</f>
        <v>0</v>
      </c>
      <c r="Q340" s="231">
        <f>COUNTIFS(Q285:Q329,5,U285:U329,1)</f>
        <v>0</v>
      </c>
      <c r="R340" s="275">
        <f>COUNTIFS(R285:R329,5,U285:U329,1)</f>
        <v>0</v>
      </c>
      <c r="S340" s="356"/>
      <c r="T340" s="292" t="s">
        <v>152</v>
      </c>
      <c r="U340" s="131"/>
      <c r="V340" s="131"/>
      <c r="W340" s="129"/>
      <c r="X340" s="129"/>
      <c r="AE340" s="132"/>
    </row>
    <row r="341" spans="2:31" s="130" customFormat="1" ht="15.75" customHeight="1" outlineLevel="1">
      <c r="B341" s="128"/>
      <c r="C341" s="129"/>
      <c r="E341" s="231" t="s">
        <v>85</v>
      </c>
      <c r="F341" s="264">
        <f>COUNTIFS(F285:F329,4,U285:U329,1)</f>
        <v>0</v>
      </c>
      <c r="G341" s="181">
        <f>COUNTIFS(G285:G329,4,U285:U329,1)</f>
        <v>0</v>
      </c>
      <c r="H341" s="181">
        <f>COUNTIFS(H285:H329,4,U285:U329,1)</f>
        <v>0</v>
      </c>
      <c r="I341" s="181">
        <f>COUNTIFS(I285:I329,4,U285:U329,1)</f>
        <v>0</v>
      </c>
      <c r="J341" s="181">
        <f>COUNTIFS(J285:J329,4,U285:U329,1)</f>
        <v>0</v>
      </c>
      <c r="K341" s="181">
        <f>COUNTIFS(K285:K329,4,U285:U329,1)</f>
        <v>0</v>
      </c>
      <c r="L341" s="181">
        <f>COUNTIFS(L285:L329,4,U285:U329,1)</f>
        <v>0</v>
      </c>
      <c r="M341" s="181">
        <f>COUNTIFS(M285:M329,4,U285:U329,1)</f>
        <v>0</v>
      </c>
      <c r="N341" s="181">
        <f>COUNTIFS(N285:N329,4,U285:U329,1)</f>
        <v>0</v>
      </c>
      <c r="O341" s="265">
        <f>COUNTIFS(O285:O329,4,U285:U329,1)</f>
        <v>0</v>
      </c>
      <c r="P341" s="272">
        <f>COUNTIFS(P285:P329,4,U285:U329,1)</f>
        <v>0</v>
      </c>
      <c r="Q341" s="231">
        <f>COUNTIFS(Q285:Q329,4,U285:U329,1)</f>
        <v>0</v>
      </c>
      <c r="R341" s="275">
        <f>COUNTIFS(R285:R329,4,U285:U329,1)</f>
        <v>0</v>
      </c>
      <c r="S341" s="132"/>
      <c r="T341" s="292" t="s">
        <v>152</v>
      </c>
      <c r="U341" s="131"/>
      <c r="V341" s="131"/>
      <c r="W341" s="129"/>
      <c r="X341" s="129"/>
      <c r="AE341" s="132"/>
    </row>
    <row r="342" spans="2:31" s="130" customFormat="1" ht="15.75" customHeight="1" outlineLevel="1">
      <c r="B342" s="128"/>
      <c r="C342" s="129"/>
      <c r="E342" s="231" t="s">
        <v>86</v>
      </c>
      <c r="F342" s="264">
        <f>COUNTIFS(F285:F329,3,U285:U329,1)</f>
        <v>0</v>
      </c>
      <c r="G342" s="181">
        <f>COUNTIFS(G285:G329,3,U285:U329,1)</f>
        <v>0</v>
      </c>
      <c r="H342" s="181">
        <f>COUNTIFS(H285:H329,3,U285:U329,1)</f>
        <v>0</v>
      </c>
      <c r="I342" s="181">
        <f>COUNTIFS(I285:I329,3,U285:U329,1)</f>
        <v>0</v>
      </c>
      <c r="J342" s="181">
        <f>COUNTIFS(J285:J329,3,U285:U329,1)</f>
        <v>0</v>
      </c>
      <c r="K342" s="181">
        <f>COUNTIFS(K285:K329,3,U285:U329,1)</f>
        <v>0</v>
      </c>
      <c r="L342" s="181">
        <f>COUNTIFS(L285:L329,3,U285:U329,1)</f>
        <v>0</v>
      </c>
      <c r="M342" s="181">
        <f>COUNTIFS(M285:M329,3,U285:U329,1)</f>
        <v>0</v>
      </c>
      <c r="N342" s="181">
        <f>COUNTIFS(N285:N329,3,U285:U329,1)</f>
        <v>0</v>
      </c>
      <c r="O342" s="265">
        <f>COUNTIFS(O285:O329,3,U285:U329,1)</f>
        <v>0</v>
      </c>
      <c r="P342" s="272">
        <f>COUNTIFS(P285:P329,3,U285:U329,1)</f>
        <v>0</v>
      </c>
      <c r="Q342" s="231">
        <f>COUNTIFS(Q285:Q329,3,U285:U329,1)</f>
        <v>0</v>
      </c>
      <c r="R342" s="275">
        <f>COUNTIFS(R285:R329,3,U285:U329,1)</f>
        <v>0</v>
      </c>
      <c r="S342" s="132"/>
      <c r="T342" s="292" t="s">
        <v>152</v>
      </c>
      <c r="U342" s="131"/>
      <c r="V342" s="131"/>
      <c r="W342" s="129"/>
      <c r="X342" s="129"/>
      <c r="AE342" s="132"/>
    </row>
    <row r="343" spans="2:31" s="130" customFormat="1" ht="15.75" customHeight="1" outlineLevel="1" thickBot="1">
      <c r="B343" s="128"/>
      <c r="C343" s="129"/>
      <c r="E343" s="231" t="s">
        <v>87</v>
      </c>
      <c r="F343" s="264">
        <f>COUNTIFS(F285:F329,2,U285:U329,1)</f>
        <v>0</v>
      </c>
      <c r="G343" s="181">
        <f>COUNTIFS(G285:G329,2,U285:U329,1)</f>
        <v>0</v>
      </c>
      <c r="H343" s="181">
        <f>COUNTIFS(H285:H329,2,U285:U329,1)</f>
        <v>0</v>
      </c>
      <c r="I343" s="181">
        <f>COUNTIFS(I285:I329,2,U285:U329,1)</f>
        <v>0</v>
      </c>
      <c r="J343" s="181">
        <f>COUNTIFS(J285:J329,2,U285:U329,1)</f>
        <v>0</v>
      </c>
      <c r="K343" s="181">
        <f>COUNTIFS(K285:K329,2,U285:U329,1)</f>
        <v>0</v>
      </c>
      <c r="L343" s="181">
        <f>COUNTIFS(L285:L329,2,U285:U329,1)</f>
        <v>0</v>
      </c>
      <c r="M343" s="181">
        <f>COUNTIFS(M285:M329,2,U285:U329,1)</f>
        <v>0</v>
      </c>
      <c r="N343" s="181">
        <f>COUNTIFS(N285:N329,2,U285:U329,1)</f>
        <v>0</v>
      </c>
      <c r="O343" s="265">
        <f>COUNTIFS(O285:O329,2,U285:U329,1)</f>
        <v>0</v>
      </c>
      <c r="P343" s="272">
        <f>COUNTIFS(P285:P329,2,U285:U329,1)</f>
        <v>0</v>
      </c>
      <c r="Q343" s="231">
        <f>COUNTIFS(Q285:Q329,2,U285:U329,1)</f>
        <v>0</v>
      </c>
      <c r="R343" s="275">
        <f>COUNTIFS(R285:R329,2,U285:U329,1)</f>
        <v>0</v>
      </c>
      <c r="S343" s="357"/>
      <c r="T343" s="292" t="s">
        <v>152</v>
      </c>
      <c r="U343" s="131"/>
      <c r="V343" s="131"/>
      <c r="W343" s="129"/>
      <c r="X343" s="129"/>
      <c r="AE343" s="132"/>
    </row>
    <row r="344" spans="2:31" s="130" customFormat="1" ht="15.75" customHeight="1">
      <c r="B344" s="128"/>
      <c r="C344" s="129"/>
      <c r="E344" s="232" t="s">
        <v>88</v>
      </c>
      <c r="F344" s="266" t="str">
        <f>'Рсч-оф'!$G$51</f>
        <v>-</v>
      </c>
      <c r="G344" s="267" t="str">
        <f>'Рсч-оф'!$L$51</f>
        <v>-</v>
      </c>
      <c r="H344" s="267" t="str">
        <f>'Рсч-оф'!$Q$51</f>
        <v>-</v>
      </c>
      <c r="I344" s="267" t="str">
        <f>'Рсч-оф'!$V$51</f>
        <v>-</v>
      </c>
      <c r="J344" s="267" t="str">
        <f>'Рсч-оф'!$AA$51</f>
        <v>-</v>
      </c>
      <c r="K344" s="267" t="str">
        <f>'Рсч-оф'!$AF$51</f>
        <v>-</v>
      </c>
      <c r="L344" s="267" t="str">
        <f>'Рсч-оф'!$AK$51</f>
        <v>-</v>
      </c>
      <c r="M344" s="267" t="str">
        <f>'Рсч-оф'!$AP$51</f>
        <v>-</v>
      </c>
      <c r="N344" s="267" t="str">
        <f>'Рсч-оф'!$AU$51</f>
        <v>-</v>
      </c>
      <c r="O344" s="268" t="str">
        <f>'Рсч-оф'!$AZ$51</f>
        <v>-</v>
      </c>
      <c r="P344" s="273"/>
      <c r="Q344" s="232" t="str">
        <f>'Рсч-оф'!$BE$51</f>
        <v>-</v>
      </c>
      <c r="R344" s="276"/>
      <c r="S344" s="358"/>
      <c r="T344" s="292" t="s">
        <v>152</v>
      </c>
      <c r="U344" s="131"/>
      <c r="V344" s="131"/>
      <c r="W344" s="129"/>
      <c r="X344" s="129"/>
      <c r="AE344" s="132"/>
    </row>
    <row r="345" spans="2:31" s="130" customFormat="1" ht="15.75" customHeight="1" thickBot="1">
      <c r="B345" s="128"/>
      <c r="C345" s="129"/>
      <c r="E345" s="233" t="s">
        <v>89</v>
      </c>
      <c r="F345" s="230" t="str">
        <f>'Рсч-оф'!$G$52</f>
        <v>-</v>
      </c>
      <c r="G345" s="228" t="str">
        <f>'Рсч-оф'!$L$52</f>
        <v>-</v>
      </c>
      <c r="H345" s="228" t="str">
        <f>'Рсч-оф'!$Q$52</f>
        <v>-</v>
      </c>
      <c r="I345" s="437" t="str">
        <f>'Рсч-оф'!$V$52</f>
        <v>-</v>
      </c>
      <c r="J345" s="228" t="str">
        <f>'Рсч-оф'!$AA$52</f>
        <v>-</v>
      </c>
      <c r="K345" s="228" t="str">
        <f>'Рсч-оф'!$AF$52</f>
        <v>-</v>
      </c>
      <c r="L345" s="228" t="str">
        <f>'Рсч-оф'!$AK$52</f>
        <v>-</v>
      </c>
      <c r="M345" s="228" t="str">
        <f>'Рсч-оф'!$AP$52</f>
        <v>-</v>
      </c>
      <c r="N345" s="228" t="str">
        <f>'Рсч-оф'!$AU$52</f>
        <v>-</v>
      </c>
      <c r="O345" s="229" t="str">
        <f>'Рсч-оф'!$AZ$52</f>
        <v>-</v>
      </c>
      <c r="P345" s="274"/>
      <c r="Q345" s="278" t="str">
        <f>'Рсч-оф'!$BE$52</f>
        <v>-</v>
      </c>
      <c r="R345" s="277"/>
      <c r="S345" s="358"/>
      <c r="T345" s="292" t="s">
        <v>152</v>
      </c>
      <c r="U345" s="131"/>
      <c r="V345" s="131"/>
      <c r="W345" s="129"/>
      <c r="X345" s="129"/>
      <c r="AE345" s="132"/>
    </row>
    <row r="346" spans="2:31" s="131" customFormat="1" ht="15.75" customHeight="1" outlineLevel="1" thickTop="1" thickBot="1">
      <c r="B346" s="280"/>
      <c r="C346" s="281"/>
      <c r="E346" s="279"/>
      <c r="F346" s="154"/>
      <c r="G346" s="154"/>
      <c r="H346" s="154"/>
      <c r="I346" s="154"/>
      <c r="J346" s="154"/>
      <c r="K346" s="154"/>
      <c r="L346" s="154"/>
      <c r="M346" s="154"/>
      <c r="N346" s="154"/>
      <c r="O346" s="154"/>
      <c r="P346" s="153"/>
      <c r="Q346" s="153"/>
      <c r="R346" s="154"/>
      <c r="T346" s="568" t="s">
        <v>771</v>
      </c>
      <c r="W346" s="281"/>
      <c r="X346" s="281"/>
      <c r="AE346" s="132"/>
    </row>
    <row r="347" spans="2:31" s="130" customFormat="1" ht="30" customHeight="1" outlineLevel="1" thickTop="1">
      <c r="B347" s="128"/>
      <c r="C347" s="129"/>
      <c r="E347" s="282" t="s">
        <v>377</v>
      </c>
      <c r="F347" s="283" t="s">
        <v>128</v>
      </c>
      <c r="G347" s="284" t="s">
        <v>74</v>
      </c>
      <c r="H347" s="284" t="s">
        <v>75</v>
      </c>
      <c r="I347" s="284" t="s">
        <v>14</v>
      </c>
      <c r="J347" s="284" t="s">
        <v>80</v>
      </c>
      <c r="K347" s="284" t="s">
        <v>129</v>
      </c>
      <c r="L347" s="284" t="s">
        <v>15</v>
      </c>
      <c r="M347" s="284" t="s">
        <v>13</v>
      </c>
      <c r="N347" s="284" t="s">
        <v>78</v>
      </c>
      <c r="O347" s="285" t="s">
        <v>130</v>
      </c>
      <c r="P347" s="286" t="s">
        <v>132</v>
      </c>
      <c r="Q347" s="287" t="s">
        <v>81</v>
      </c>
      <c r="R347" s="288" t="s">
        <v>131</v>
      </c>
      <c r="S347" s="355"/>
      <c r="T347" s="292" t="s">
        <v>153</v>
      </c>
      <c r="U347" s="131"/>
      <c r="V347" s="131"/>
      <c r="W347" s="129"/>
      <c r="X347" s="129"/>
      <c r="AE347" s="132"/>
    </row>
    <row r="348" spans="2:31" s="130" customFormat="1" ht="15.75" customHeight="1" outlineLevel="1">
      <c r="B348" s="128"/>
      <c r="C348" s="129"/>
      <c r="E348" s="231" t="s">
        <v>83</v>
      </c>
      <c r="F348" s="264">
        <f>COUNTIFS(F285:F329,5,U285:U329,2)</f>
        <v>0</v>
      </c>
      <c r="G348" s="181">
        <f>COUNTIFS(G285:G329,5,U285:U329,2)</f>
        <v>0</v>
      </c>
      <c r="H348" s="181">
        <f>COUNTIFS(H285:H329,5,U285:U329,2)</f>
        <v>0</v>
      </c>
      <c r="I348" s="181">
        <f>COUNTIFS(I285:I329,5,U285:U329,2)</f>
        <v>0</v>
      </c>
      <c r="J348" s="181">
        <f>COUNTIFS(J285:J329,5,U285:U329,2)</f>
        <v>0</v>
      </c>
      <c r="K348" s="181">
        <f>COUNTIFS(K285:K329,5,U285:U329,2)</f>
        <v>0</v>
      </c>
      <c r="L348" s="181">
        <f>COUNTIFS(L285:L329,5,U285:U329,2)</f>
        <v>0</v>
      </c>
      <c r="M348" s="181">
        <f>COUNTIFS(M285:M329,5,U285:U329,2)</f>
        <v>0</v>
      </c>
      <c r="N348" s="181">
        <f>COUNTIFS(N285:N329,5,U285:U329,2)</f>
        <v>0</v>
      </c>
      <c r="O348" s="265">
        <f>COUNTIFS(O285:O329,5,U285:U329,2)</f>
        <v>0</v>
      </c>
      <c r="P348" s="272">
        <f>COUNTIFS(P285:P329,5,U285:U329,2)</f>
        <v>0</v>
      </c>
      <c r="Q348" s="231">
        <f>COUNTIFS(Q285:Q329,5,U285:U329,2)</f>
        <v>0</v>
      </c>
      <c r="R348" s="275">
        <f>COUNTIFS(R285:R329,5,U285:U329,2)</f>
        <v>0</v>
      </c>
      <c r="S348" s="356"/>
      <c r="T348" s="292" t="s">
        <v>153</v>
      </c>
      <c r="U348" s="131"/>
      <c r="V348" s="131"/>
      <c r="W348" s="129"/>
      <c r="X348" s="129"/>
      <c r="AE348" s="132"/>
    </row>
    <row r="349" spans="2:31" s="130" customFormat="1" ht="15.75" customHeight="1" outlineLevel="1">
      <c r="B349" s="128"/>
      <c r="C349" s="129"/>
      <c r="E349" s="231" t="s">
        <v>85</v>
      </c>
      <c r="F349" s="264">
        <f>COUNTIFS(F285:F329,4,U285:U329,2)</f>
        <v>0</v>
      </c>
      <c r="G349" s="181">
        <f>COUNTIFS(G285:G329,4,U285:U329,2)</f>
        <v>0</v>
      </c>
      <c r="H349" s="181">
        <f>COUNTIFS(H285:H329,4,U285:U329,2)</f>
        <v>0</v>
      </c>
      <c r="I349" s="181">
        <f>COUNTIFS(I285:I329,4,U285:U329,2)</f>
        <v>0</v>
      </c>
      <c r="J349" s="181">
        <f>COUNTIFS(J285:J329,4,U285:U329,2)</f>
        <v>0</v>
      </c>
      <c r="K349" s="181">
        <f>COUNTIFS(K285:K329,4,U285:U329,2)</f>
        <v>0</v>
      </c>
      <c r="L349" s="181">
        <f>COUNTIFS(L285:L329,4,U285:U329,2)</f>
        <v>0</v>
      </c>
      <c r="M349" s="181">
        <f>COUNTIFS(M285:M329,4,U285:U329,2)</f>
        <v>0</v>
      </c>
      <c r="N349" s="181">
        <f>COUNTIFS(N285:N329,4,U285:U329,2)</f>
        <v>0</v>
      </c>
      <c r="O349" s="265">
        <f>COUNTIFS(O285:O329,4,U285:U329,2)</f>
        <v>0</v>
      </c>
      <c r="P349" s="272">
        <f>COUNTIFS(P285:P329,4,U285:U329,2)</f>
        <v>0</v>
      </c>
      <c r="Q349" s="231">
        <f>COUNTIFS(Q285:Q329,4,U285:U329,2)</f>
        <v>0</v>
      </c>
      <c r="R349" s="275">
        <f>COUNTIFS(R285:R329,4,U285:U329,2)</f>
        <v>0</v>
      </c>
      <c r="S349" s="132"/>
      <c r="T349" s="292" t="s">
        <v>153</v>
      </c>
      <c r="U349" s="131"/>
      <c r="V349" s="131"/>
      <c r="W349" s="129"/>
      <c r="X349" s="129"/>
      <c r="AE349" s="132"/>
    </row>
    <row r="350" spans="2:31" s="130" customFormat="1" ht="15.75" customHeight="1" outlineLevel="1">
      <c r="B350" s="128"/>
      <c r="C350" s="129"/>
      <c r="E350" s="231" t="s">
        <v>86</v>
      </c>
      <c r="F350" s="264">
        <f>COUNTIFS(F285:F329,3,U285:U329,2)</f>
        <v>0</v>
      </c>
      <c r="G350" s="181">
        <f>COUNTIFS(G285:G329,3,U285:U329,2)</f>
        <v>0</v>
      </c>
      <c r="H350" s="181">
        <f>COUNTIFS(H285:H329,3,U285:U329,2)</f>
        <v>0</v>
      </c>
      <c r="I350" s="181">
        <f>COUNTIFS(I285:I329,3,U285:U329,2)</f>
        <v>0</v>
      </c>
      <c r="J350" s="181">
        <f>COUNTIFS(J285:J329,3,U285:U329,2)</f>
        <v>0</v>
      </c>
      <c r="K350" s="181">
        <f>COUNTIFS(K285:K329,3,U285:U329,2)</f>
        <v>0</v>
      </c>
      <c r="L350" s="181">
        <f>COUNTIFS(L285:L329,3,U285:U329,2)</f>
        <v>0</v>
      </c>
      <c r="M350" s="181">
        <f>COUNTIFS(M285:M329,3,U285:U329,2)</f>
        <v>0</v>
      </c>
      <c r="N350" s="181">
        <f>COUNTIFS(N285:N329,3,U285:U329,2)</f>
        <v>0</v>
      </c>
      <c r="O350" s="265">
        <f>COUNTIFS(O285:O329,3,U285:U329,2)</f>
        <v>0</v>
      </c>
      <c r="P350" s="272">
        <f>COUNTIFS(P285:P329,3,U285:U329,2)</f>
        <v>0</v>
      </c>
      <c r="Q350" s="231">
        <f>COUNTIFS(Q285:Q329,3,U285:U329,2)</f>
        <v>0</v>
      </c>
      <c r="R350" s="275">
        <f>COUNTIFS(R285:R329,3,U285:U329,2)</f>
        <v>0</v>
      </c>
      <c r="S350" s="132"/>
      <c r="T350" s="292" t="s">
        <v>153</v>
      </c>
      <c r="U350" s="131"/>
      <c r="V350" s="131"/>
      <c r="W350" s="129"/>
      <c r="X350" s="129"/>
      <c r="AE350" s="132"/>
    </row>
    <row r="351" spans="2:31" s="130" customFormat="1" ht="15.75" customHeight="1" outlineLevel="1" thickBot="1">
      <c r="B351" s="128"/>
      <c r="C351" s="129"/>
      <c r="E351" s="231" t="s">
        <v>87</v>
      </c>
      <c r="F351" s="264">
        <f>COUNTIFS(F285:F329,2,U285:U329,2)</f>
        <v>0</v>
      </c>
      <c r="G351" s="181">
        <f>COUNTIFS(G285:G329,2,U285:U329,2)</f>
        <v>0</v>
      </c>
      <c r="H351" s="181">
        <f>COUNTIFS(H285:H329,2,U285:U329,2)</f>
        <v>0</v>
      </c>
      <c r="I351" s="181">
        <f>COUNTIFS(I285:I329,2,U285:U329,2)</f>
        <v>0</v>
      </c>
      <c r="J351" s="181">
        <f>COUNTIFS(J285:J329,2,U285:U329,2)</f>
        <v>0</v>
      </c>
      <c r="K351" s="181">
        <f>COUNTIFS(K285:K329,2,U285:U329,2)</f>
        <v>0</v>
      </c>
      <c r="L351" s="181">
        <f>COUNTIFS(L285:L329,2,U285:U329,2)</f>
        <v>0</v>
      </c>
      <c r="M351" s="181">
        <f>COUNTIFS(M285:M329,2,U285:U329,2)</f>
        <v>0</v>
      </c>
      <c r="N351" s="181">
        <f>COUNTIFS(N285:N329,2,U285:U329,2)</f>
        <v>0</v>
      </c>
      <c r="O351" s="265">
        <f>COUNTIFS(O285:O329,2,U285:U329,2)</f>
        <v>0</v>
      </c>
      <c r="P351" s="272">
        <f>COUNTIFS(P285:P329,2,U285:U329,2)</f>
        <v>0</v>
      </c>
      <c r="Q351" s="231">
        <f>COUNTIFS(Q285:Q329,2,U285:U329,2)</f>
        <v>0</v>
      </c>
      <c r="R351" s="275">
        <f>COUNTIFS(R285:R329,2,U285:U329,2)</f>
        <v>0</v>
      </c>
      <c r="S351" s="357"/>
      <c r="T351" s="292" t="s">
        <v>153</v>
      </c>
      <c r="U351" s="131"/>
      <c r="V351" s="131"/>
      <c r="W351" s="129"/>
      <c r="X351" s="129"/>
      <c r="AE351" s="132"/>
    </row>
    <row r="352" spans="2:31" s="130" customFormat="1" ht="15.75" customHeight="1">
      <c r="B352" s="128"/>
      <c r="C352" s="129"/>
      <c r="E352" s="232" t="s">
        <v>88</v>
      </c>
      <c r="F352" s="266" t="str">
        <f>'Рсч-серж'!$G$39</f>
        <v>-</v>
      </c>
      <c r="G352" s="267" t="str">
        <f>'Рсч-серж'!$L$39</f>
        <v>-</v>
      </c>
      <c r="H352" s="267" t="str">
        <f>'Рсч-серж'!$Q$39</f>
        <v>-</v>
      </c>
      <c r="I352" s="267" t="str">
        <f>'Рсч-серж'!$V$39</f>
        <v>-</v>
      </c>
      <c r="J352" s="267" t="str">
        <f>'Рсч-серж'!$AA$39</f>
        <v>-</v>
      </c>
      <c r="K352" s="267" t="str">
        <f>'Рсч-серж'!$AF$39</f>
        <v>-</v>
      </c>
      <c r="L352" s="267" t="str">
        <f>'Рсч-серж'!$AK$39</f>
        <v>-</v>
      </c>
      <c r="M352" s="267" t="str">
        <f>'Рсч-серж'!$AP$39</f>
        <v>-</v>
      </c>
      <c r="N352" s="267" t="str">
        <f>'Рсч-серж'!$AU$39</f>
        <v>-</v>
      </c>
      <c r="O352" s="268" t="str">
        <f>'Рсч-серж'!$AZ$39</f>
        <v>-</v>
      </c>
      <c r="P352" s="273"/>
      <c r="Q352" s="232" t="str">
        <f>'Рсч-серж'!$BE$39</f>
        <v>-</v>
      </c>
      <c r="R352" s="276"/>
      <c r="S352" s="358"/>
      <c r="T352" s="292" t="s">
        <v>153</v>
      </c>
      <c r="U352" s="131"/>
      <c r="V352" s="131"/>
      <c r="W352" s="129"/>
      <c r="X352" s="129"/>
      <c r="AE352" s="132"/>
    </row>
    <row r="353" spans="2:31" s="130" customFormat="1" ht="15.75" customHeight="1" thickBot="1">
      <c r="B353" s="128"/>
      <c r="C353" s="129"/>
      <c r="E353" s="233" t="s">
        <v>89</v>
      </c>
      <c r="F353" s="230" t="str">
        <f>'Рсч-серж'!$G$40</f>
        <v>-</v>
      </c>
      <c r="G353" s="228" t="str">
        <f>'Рсч-серж'!$L$40</f>
        <v>-</v>
      </c>
      <c r="H353" s="228" t="str">
        <f>'Рсч-серж'!$Q$40</f>
        <v>-</v>
      </c>
      <c r="I353" s="437" t="str">
        <f>'Рсч-серж'!$V$40</f>
        <v>-</v>
      </c>
      <c r="J353" s="228" t="str">
        <f>'Рсч-серж'!$AA$40</f>
        <v>-</v>
      </c>
      <c r="K353" s="228" t="str">
        <f>'Рсч-серж'!$AF$40</f>
        <v>-</v>
      </c>
      <c r="L353" s="228" t="str">
        <f>'Рсч-серж'!$AK$40</f>
        <v>-</v>
      </c>
      <c r="M353" s="228" t="str">
        <f>'Рсч-серж'!$AP$40</f>
        <v>-</v>
      </c>
      <c r="N353" s="228" t="str">
        <f>'Рсч-серж'!$AU$40</f>
        <v>-</v>
      </c>
      <c r="O353" s="229" t="str">
        <f>'Рсч-серж'!$AZ$40</f>
        <v>-</v>
      </c>
      <c r="P353" s="274"/>
      <c r="Q353" s="278">
        <f>'Рсч-серж'!$BE$40</f>
        <v>0</v>
      </c>
      <c r="R353" s="277"/>
      <c r="S353" s="358"/>
      <c r="T353" s="292" t="s">
        <v>153</v>
      </c>
      <c r="U353" s="131"/>
      <c r="V353" s="131"/>
      <c r="W353" s="129"/>
      <c r="X353" s="129"/>
      <c r="AE353" s="132"/>
    </row>
    <row r="354" spans="2:31" s="131" customFormat="1" ht="15.75" customHeight="1" outlineLevel="1" thickTop="1" thickBot="1">
      <c r="B354" s="280"/>
      <c r="C354" s="281"/>
      <c r="E354" s="279"/>
      <c r="F354" s="154"/>
      <c r="G354" s="154"/>
      <c r="H354" s="154"/>
      <c r="I354" s="154"/>
      <c r="J354" s="154"/>
      <c r="K354" s="154"/>
      <c r="L354" s="154"/>
      <c r="M354" s="154"/>
      <c r="N354" s="154"/>
      <c r="O354" s="154"/>
      <c r="P354" s="153"/>
      <c r="Q354" s="153"/>
      <c r="R354" s="154"/>
      <c r="T354" s="568" t="s">
        <v>771</v>
      </c>
      <c r="W354" s="281"/>
      <c r="X354" s="281"/>
      <c r="AE354" s="132"/>
    </row>
    <row r="355" spans="2:31" s="130" customFormat="1" ht="30" customHeight="1" outlineLevel="1" thickTop="1">
      <c r="B355" s="128"/>
      <c r="C355" s="129"/>
      <c r="E355" s="282" t="s">
        <v>378</v>
      </c>
      <c r="F355" s="283" t="s">
        <v>128</v>
      </c>
      <c r="G355" s="284" t="s">
        <v>74</v>
      </c>
      <c r="H355" s="284" t="s">
        <v>75</v>
      </c>
      <c r="I355" s="284" t="s">
        <v>14</v>
      </c>
      <c r="J355" s="284" t="s">
        <v>80</v>
      </c>
      <c r="K355" s="284" t="s">
        <v>129</v>
      </c>
      <c r="L355" s="284" t="s">
        <v>15</v>
      </c>
      <c r="M355" s="284" t="s">
        <v>13</v>
      </c>
      <c r="N355" s="284" t="s">
        <v>78</v>
      </c>
      <c r="O355" s="285" t="s">
        <v>130</v>
      </c>
      <c r="P355" s="286" t="s">
        <v>132</v>
      </c>
      <c r="Q355" s="287" t="s">
        <v>81</v>
      </c>
      <c r="R355" s="288" t="s">
        <v>131</v>
      </c>
      <c r="S355" s="355"/>
      <c r="T355" s="292" t="s">
        <v>154</v>
      </c>
      <c r="U355" s="131"/>
      <c r="V355" s="131"/>
      <c r="W355" s="129"/>
      <c r="X355" s="129"/>
      <c r="AE355" s="132"/>
    </row>
    <row r="356" spans="2:31" s="130" customFormat="1" ht="15.75" customHeight="1" outlineLevel="1">
      <c r="B356" s="128"/>
      <c r="C356" s="129"/>
      <c r="E356" s="231" t="s">
        <v>83</v>
      </c>
      <c r="F356" s="264">
        <f>COUNTIFS(F285:F329,5,U285:U329,3)</f>
        <v>0</v>
      </c>
      <c r="G356" s="181">
        <f>COUNTIFS(G285:G329,5,U285:U329,3)</f>
        <v>0</v>
      </c>
      <c r="H356" s="181">
        <f>COUNTIFS(H285:H329,5,U285:U329,3)</f>
        <v>0</v>
      </c>
      <c r="I356" s="181">
        <f>COUNTIFS(I285:I329,5,U285:U329,3)</f>
        <v>0</v>
      </c>
      <c r="J356" s="181">
        <f>COUNTIFS(J285:J329,5,U285:U329,3)</f>
        <v>0</v>
      </c>
      <c r="K356" s="181">
        <f>COUNTIFS(K285:K329,5,U285:U329,3)</f>
        <v>0</v>
      </c>
      <c r="L356" s="181">
        <f>COUNTIFS(L285:L329,5,U285:U329,3)</f>
        <v>0</v>
      </c>
      <c r="M356" s="181">
        <f>COUNTIFS(M285:M329,5,U285:U329,3)</f>
        <v>0</v>
      </c>
      <c r="N356" s="181">
        <f>COUNTIFS(N285:N329,5,U285:U329,3)</f>
        <v>0</v>
      </c>
      <c r="O356" s="265">
        <f>COUNTIFS(O285:O329,5,U285:U329,3)</f>
        <v>0</v>
      </c>
      <c r="P356" s="272">
        <f>COUNTIFS(P285:P329,5,U285:U329,3)</f>
        <v>0</v>
      </c>
      <c r="Q356" s="231">
        <f>COUNTIFS(Q285:Q329,5,U285:U329,3)</f>
        <v>0</v>
      </c>
      <c r="R356" s="275">
        <f>COUNTIFS(R285:R329,5,U285:U329,3)</f>
        <v>0</v>
      </c>
      <c r="S356" s="356"/>
      <c r="T356" s="292" t="s">
        <v>154</v>
      </c>
      <c r="U356" s="131"/>
      <c r="V356" s="131"/>
      <c r="W356" s="129"/>
      <c r="X356" s="129"/>
      <c r="AE356" s="132"/>
    </row>
    <row r="357" spans="2:31" s="130" customFormat="1" ht="15.75" customHeight="1" outlineLevel="1">
      <c r="B357" s="128"/>
      <c r="C357" s="129"/>
      <c r="E357" s="231" t="s">
        <v>85</v>
      </c>
      <c r="F357" s="264">
        <f>COUNTIFS(F285:F329,4,U285:U329,3)</f>
        <v>0</v>
      </c>
      <c r="G357" s="181">
        <f>COUNTIFS(G285:G329,4,U285:U329,3)</f>
        <v>0</v>
      </c>
      <c r="H357" s="181">
        <f>COUNTIFS(H285:H329,4,U285:U329,3)</f>
        <v>0</v>
      </c>
      <c r="I357" s="181">
        <f>COUNTIFS(I285:I329,4,U285:U329,3)</f>
        <v>0</v>
      </c>
      <c r="J357" s="181">
        <f>COUNTIFS(J285:J329,4,U285:U329,3)</f>
        <v>0</v>
      </c>
      <c r="K357" s="181">
        <f>COUNTIFS(K285:K329,4,U285:U329,3)</f>
        <v>0</v>
      </c>
      <c r="L357" s="181">
        <f>COUNTIFS(L285:L329,4,U285:U329,3)</f>
        <v>0</v>
      </c>
      <c r="M357" s="181">
        <f>COUNTIFS(M285:M329,4,U285:U329,3)</f>
        <v>0</v>
      </c>
      <c r="N357" s="181">
        <f>COUNTIFS(N285:N329,4,U285:U329,3)</f>
        <v>0</v>
      </c>
      <c r="O357" s="265">
        <f>COUNTIFS(O285:O329,4,U285:U329,3)</f>
        <v>0</v>
      </c>
      <c r="P357" s="272">
        <f>COUNTIFS(P285:P329,4,U285:U329,3)</f>
        <v>0</v>
      </c>
      <c r="Q357" s="231">
        <f>COUNTIFS(Q285:Q329,4,U285:U329,3)</f>
        <v>0</v>
      </c>
      <c r="R357" s="275">
        <f>COUNTIFS(R285:R329,4,U285:U329,3)</f>
        <v>0</v>
      </c>
      <c r="S357" s="132"/>
      <c r="T357" s="292" t="s">
        <v>154</v>
      </c>
      <c r="U357" s="131"/>
      <c r="V357" s="131"/>
      <c r="W357" s="129"/>
      <c r="X357" s="129"/>
      <c r="AE357" s="132"/>
    </row>
    <row r="358" spans="2:31" s="130" customFormat="1" ht="15.75" customHeight="1" outlineLevel="1">
      <c r="B358" s="128"/>
      <c r="C358" s="129"/>
      <c r="E358" s="231" t="s">
        <v>86</v>
      </c>
      <c r="F358" s="264">
        <f>COUNTIFS(F285:F329,3,U285:U329,3)</f>
        <v>0</v>
      </c>
      <c r="G358" s="181">
        <f>COUNTIFS(G285:G329,3,U285:U329,3)</f>
        <v>0</v>
      </c>
      <c r="H358" s="181">
        <f>COUNTIFS(H285:H329,3,U285:U329,3)</f>
        <v>0</v>
      </c>
      <c r="I358" s="181">
        <f>COUNTIFS(I285:I329,3,U285:U329,3)</f>
        <v>0</v>
      </c>
      <c r="J358" s="181">
        <f>COUNTIFS(J285:J329,3,U285:U329,3)</f>
        <v>0</v>
      </c>
      <c r="K358" s="181">
        <f>COUNTIFS(K285:K329,3,U285:U329,3)</f>
        <v>0</v>
      </c>
      <c r="L358" s="181">
        <f>COUNTIFS(L285:L329,3,U285:U329,3)</f>
        <v>0</v>
      </c>
      <c r="M358" s="181">
        <f>COUNTIFS(M285:M329,3,U285:U329,3)</f>
        <v>0</v>
      </c>
      <c r="N358" s="181">
        <f>COUNTIFS(N285:N329,3,U285:U329,3)</f>
        <v>0</v>
      </c>
      <c r="O358" s="265">
        <f>COUNTIFS(O285:O329,3,U285:U329,3)</f>
        <v>0</v>
      </c>
      <c r="P358" s="272">
        <f>COUNTIFS(P285:P329,3,U285:U329,3)</f>
        <v>0</v>
      </c>
      <c r="Q358" s="231">
        <f>COUNTIFS(Q285:Q329,3,U285:U329,3)</f>
        <v>0</v>
      </c>
      <c r="R358" s="275">
        <f>COUNTIFS(R285:R329,3,U285:U329,3)</f>
        <v>0</v>
      </c>
      <c r="S358" s="132"/>
      <c r="T358" s="292" t="s">
        <v>154</v>
      </c>
      <c r="U358" s="131"/>
      <c r="V358" s="131"/>
      <c r="W358" s="129"/>
      <c r="X358" s="129"/>
      <c r="AE358" s="132"/>
    </row>
    <row r="359" spans="2:31" s="130" customFormat="1" ht="15.75" customHeight="1" outlineLevel="1" thickBot="1">
      <c r="B359" s="128"/>
      <c r="C359" s="129"/>
      <c r="E359" s="231" t="s">
        <v>87</v>
      </c>
      <c r="F359" s="264">
        <f>COUNTIFS(F285:F329,2,U285:U329,3)</f>
        <v>0</v>
      </c>
      <c r="G359" s="181">
        <f>COUNTIFS(G285:G329,2,U285:U329,3)</f>
        <v>0</v>
      </c>
      <c r="H359" s="181">
        <f>COUNTIFS(H285:H329,2,U285:U329,3)</f>
        <v>0</v>
      </c>
      <c r="I359" s="181">
        <f>COUNTIFS(I285:I329,2,U285:U329,3)</f>
        <v>0</v>
      </c>
      <c r="J359" s="181">
        <f>COUNTIFS(J285:J329,2,U285:U329,3)</f>
        <v>0</v>
      </c>
      <c r="K359" s="181">
        <f>COUNTIFS(K285:K329,2,U285:U329,3)</f>
        <v>0</v>
      </c>
      <c r="L359" s="181">
        <f>COUNTIFS(L285:L329,2,U285:U329,3)</f>
        <v>0</v>
      </c>
      <c r="M359" s="181">
        <f>COUNTIFS(M285:M329,2,U285:U329,3)</f>
        <v>0</v>
      </c>
      <c r="N359" s="181">
        <f>COUNTIFS(N285:N329,2,U285:U329,3)</f>
        <v>0</v>
      </c>
      <c r="O359" s="265">
        <f>COUNTIFS(O285:O329,2,U285:U329,3)</f>
        <v>0</v>
      </c>
      <c r="P359" s="272">
        <f>COUNTIFS(P285:P329,2,U285:U329,3)</f>
        <v>0</v>
      </c>
      <c r="Q359" s="231">
        <f>COUNTIFS(Q285:Q329,2,U285:U329,3)</f>
        <v>0</v>
      </c>
      <c r="R359" s="275">
        <f>COUNTIFS(R285:R329,2,U285:U329,3)</f>
        <v>0</v>
      </c>
      <c r="S359" s="357"/>
      <c r="T359" s="292" t="s">
        <v>154</v>
      </c>
      <c r="U359" s="131"/>
      <c r="V359" s="131"/>
      <c r="W359" s="129"/>
      <c r="X359" s="129"/>
      <c r="AE359" s="132"/>
    </row>
    <row r="360" spans="2:31" s="130" customFormat="1" ht="15.75" customHeight="1">
      <c r="B360" s="128"/>
      <c r="C360" s="129"/>
      <c r="E360" s="232" t="s">
        <v>88</v>
      </c>
      <c r="F360" s="266" t="str">
        <f>'Рсч-солд'!$G$39</f>
        <v>-</v>
      </c>
      <c r="G360" s="267" t="str">
        <f>'Рсч-солд'!$L$39</f>
        <v>-</v>
      </c>
      <c r="H360" s="267" t="str">
        <f>'Рсч-солд'!$Q$39</f>
        <v>-</v>
      </c>
      <c r="I360" s="267" t="str">
        <f>'Рсч-солд'!$V$39</f>
        <v>-</v>
      </c>
      <c r="J360" s="267" t="str">
        <f>'Рсч-солд'!$AA$39</f>
        <v>-</v>
      </c>
      <c r="K360" s="267" t="str">
        <f>'Рсч-солд'!$AF$39</f>
        <v>-</v>
      </c>
      <c r="L360" s="267" t="str">
        <f>'Рсч-солд'!$AK$39</f>
        <v>-</v>
      </c>
      <c r="M360" s="267" t="str">
        <f>'Рсч-солд'!$AP$39</f>
        <v>-</v>
      </c>
      <c r="N360" s="267" t="str">
        <f>'Рсч-солд'!$AU$39</f>
        <v>-</v>
      </c>
      <c r="O360" s="268" t="str">
        <f>'Рсч-солд'!$AZ$39</f>
        <v>-</v>
      </c>
      <c r="P360" s="273"/>
      <c r="Q360" s="232" t="str">
        <f>'Рсч-солд'!$BE$39</f>
        <v>-</v>
      </c>
      <c r="R360" s="276"/>
      <c r="S360" s="358"/>
      <c r="T360" s="292" t="s">
        <v>154</v>
      </c>
      <c r="U360" s="131"/>
      <c r="V360" s="131"/>
      <c r="W360" s="129"/>
      <c r="X360" s="129"/>
      <c r="AE360" s="132"/>
    </row>
    <row r="361" spans="2:31" s="130" customFormat="1" ht="15.75" customHeight="1" thickBot="1">
      <c r="B361" s="128"/>
      <c r="C361" s="129"/>
      <c r="E361" s="233" t="s">
        <v>89</v>
      </c>
      <c r="F361" s="230" t="str">
        <f>'Рсч-солд'!$G$40</f>
        <v>-</v>
      </c>
      <c r="G361" s="228" t="str">
        <f>'Рсч-солд'!$L$40</f>
        <v>-</v>
      </c>
      <c r="H361" s="228" t="str">
        <f>'Рсч-солд'!$Q$40</f>
        <v>-</v>
      </c>
      <c r="I361" s="437" t="str">
        <f>'Рсч-солд'!$V$40</f>
        <v>-</v>
      </c>
      <c r="J361" s="228" t="str">
        <f>'Рсч-солд'!$AA$40</f>
        <v>-</v>
      </c>
      <c r="K361" s="228" t="str">
        <f>'Рсч-солд'!$AF$40</f>
        <v>-</v>
      </c>
      <c r="L361" s="228" t="str">
        <f>'Рсч-солд'!$AK$40</f>
        <v>-</v>
      </c>
      <c r="M361" s="228" t="str">
        <f>'Рсч-солд'!$AP$40</f>
        <v>-</v>
      </c>
      <c r="N361" s="228" t="str">
        <f>'Рсч-солд'!$AU$40</f>
        <v>-</v>
      </c>
      <c r="O361" s="229" t="str">
        <f>'Рсч-солд'!$AZ$40</f>
        <v>-</v>
      </c>
      <c r="P361" s="274"/>
      <c r="Q361" s="278">
        <f>'Рсч-солд'!$BE$40</f>
        <v>0</v>
      </c>
      <c r="R361" s="277"/>
      <c r="S361" s="358"/>
      <c r="T361" s="292" t="s">
        <v>154</v>
      </c>
      <c r="U361" s="131"/>
      <c r="V361" s="131"/>
      <c r="W361" s="129"/>
      <c r="X361" s="129"/>
      <c r="AE361" s="132"/>
    </row>
    <row r="362" spans="2:31" ht="15.75" customHeight="1" thickTop="1" thickBot="1">
      <c r="Q362" s="112"/>
      <c r="T362" s="568" t="s">
        <v>771</v>
      </c>
    </row>
    <row r="363" spans="2:31" ht="30" customHeight="1" thickBot="1">
      <c r="B363" s="715" t="s">
        <v>305</v>
      </c>
      <c r="C363" s="707"/>
      <c r="D363" s="707"/>
      <c r="E363" s="707"/>
      <c r="F363" s="707"/>
      <c r="G363" s="707"/>
      <c r="H363" s="707"/>
      <c r="I363" s="707"/>
      <c r="J363" s="707"/>
      <c r="K363" s="707"/>
      <c r="L363" s="707"/>
      <c r="M363" s="707"/>
      <c r="N363" s="707"/>
      <c r="O363" s="707"/>
      <c r="P363" s="707"/>
      <c r="Q363" s="707"/>
      <c r="R363" s="707"/>
      <c r="S363" s="716"/>
      <c r="T363" s="289" t="s">
        <v>633</v>
      </c>
    </row>
    <row r="364" spans="2:31" ht="15.75" customHeight="1" thickBot="1">
      <c r="Q364" s="112"/>
      <c r="T364" s="568" t="s">
        <v>771</v>
      </c>
    </row>
    <row r="365" spans="2:31" ht="30" customHeight="1" thickTop="1">
      <c r="E365" s="282" t="s">
        <v>362</v>
      </c>
      <c r="F365" s="283" t="s">
        <v>128</v>
      </c>
      <c r="G365" s="284" t="s">
        <v>74</v>
      </c>
      <c r="H365" s="284" t="s">
        <v>75</v>
      </c>
      <c r="I365" s="284" t="s">
        <v>14</v>
      </c>
      <c r="J365" s="284" t="s">
        <v>80</v>
      </c>
      <c r="K365" s="284" t="s">
        <v>129</v>
      </c>
      <c r="L365" s="284" t="s">
        <v>15</v>
      </c>
      <c r="M365" s="284" t="s">
        <v>13</v>
      </c>
      <c r="N365" s="284" t="s">
        <v>78</v>
      </c>
      <c r="O365" s="285" t="s">
        <v>130</v>
      </c>
      <c r="P365" s="286" t="s">
        <v>132</v>
      </c>
      <c r="Q365" s="287" t="s">
        <v>81</v>
      </c>
      <c r="R365" s="288" t="s">
        <v>131</v>
      </c>
      <c r="T365" s="292" t="s">
        <v>151</v>
      </c>
    </row>
    <row r="366" spans="2:31" ht="15.75" customHeight="1">
      <c r="E366" s="231" t="s">
        <v>83</v>
      </c>
      <c r="F366" s="264">
        <f t="shared" ref="F366:H369" si="88">SUM(F87,F172,F252,F332)</f>
        <v>0</v>
      </c>
      <c r="G366" s="181">
        <f t="shared" si="88"/>
        <v>0</v>
      </c>
      <c r="H366" s="181">
        <f t="shared" si="88"/>
        <v>0</v>
      </c>
      <c r="I366" s="181">
        <f t="shared" ref="I366:K369" si="89">SUM(I87,I172,I252,I332)</f>
        <v>0</v>
      </c>
      <c r="J366" s="181">
        <f t="shared" si="89"/>
        <v>0</v>
      </c>
      <c r="K366" s="181">
        <f t="shared" si="89"/>
        <v>0</v>
      </c>
      <c r="L366" s="181">
        <f t="shared" ref="L366:O369" si="90">SUM(L87,L172,L252,L332)</f>
        <v>0</v>
      </c>
      <c r="M366" s="181">
        <f t="shared" si="90"/>
        <v>0</v>
      </c>
      <c r="N366" s="181">
        <f t="shared" si="90"/>
        <v>0</v>
      </c>
      <c r="O366" s="265">
        <f t="shared" si="90"/>
        <v>0</v>
      </c>
      <c r="P366" s="272">
        <f t="shared" ref="P366:Q369" si="91">SUM(P87,P172,P252,P332)</f>
        <v>0</v>
      </c>
      <c r="Q366" s="231">
        <f t="shared" si="91"/>
        <v>0</v>
      </c>
      <c r="R366" s="275">
        <f>SUM(R87,R172,R252,R332)</f>
        <v>0</v>
      </c>
      <c r="T366" s="292" t="s">
        <v>151</v>
      </c>
    </row>
    <row r="367" spans="2:31" ht="15.75" customHeight="1">
      <c r="E367" s="231" t="s">
        <v>85</v>
      </c>
      <c r="F367" s="264">
        <f t="shared" si="88"/>
        <v>0</v>
      </c>
      <c r="G367" s="181">
        <f t="shared" si="88"/>
        <v>0</v>
      </c>
      <c r="H367" s="181">
        <f t="shared" si="88"/>
        <v>0</v>
      </c>
      <c r="I367" s="181">
        <f t="shared" si="89"/>
        <v>0</v>
      </c>
      <c r="J367" s="181">
        <f t="shared" si="89"/>
        <v>0</v>
      </c>
      <c r="K367" s="181">
        <f t="shared" si="89"/>
        <v>0</v>
      </c>
      <c r="L367" s="181">
        <f t="shared" si="90"/>
        <v>0</v>
      </c>
      <c r="M367" s="181">
        <f t="shared" si="90"/>
        <v>0</v>
      </c>
      <c r="N367" s="181">
        <f t="shared" si="90"/>
        <v>0</v>
      </c>
      <c r="O367" s="265">
        <f t="shared" si="90"/>
        <v>0</v>
      </c>
      <c r="P367" s="272">
        <f t="shared" si="91"/>
        <v>0</v>
      </c>
      <c r="Q367" s="231">
        <f t="shared" si="91"/>
        <v>0</v>
      </c>
      <c r="R367" s="275">
        <f>SUM(R88,R173,R253,R333)</f>
        <v>0</v>
      </c>
      <c r="T367" s="292" t="s">
        <v>151</v>
      </c>
    </row>
    <row r="368" spans="2:31" ht="15.75" customHeight="1">
      <c r="E368" s="231" t="s">
        <v>86</v>
      </c>
      <c r="F368" s="264">
        <f t="shared" si="88"/>
        <v>0</v>
      </c>
      <c r="G368" s="181">
        <f t="shared" si="88"/>
        <v>0</v>
      </c>
      <c r="H368" s="181">
        <f t="shared" si="88"/>
        <v>0</v>
      </c>
      <c r="I368" s="181">
        <f t="shared" si="89"/>
        <v>0</v>
      </c>
      <c r="J368" s="181">
        <f t="shared" si="89"/>
        <v>0</v>
      </c>
      <c r="K368" s="181">
        <f t="shared" si="89"/>
        <v>0</v>
      </c>
      <c r="L368" s="181">
        <f t="shared" si="90"/>
        <v>0</v>
      </c>
      <c r="M368" s="181">
        <f t="shared" si="90"/>
        <v>0</v>
      </c>
      <c r="N368" s="181">
        <f t="shared" si="90"/>
        <v>0</v>
      </c>
      <c r="O368" s="265">
        <f t="shared" si="90"/>
        <v>0</v>
      </c>
      <c r="P368" s="272">
        <f t="shared" si="91"/>
        <v>0</v>
      </c>
      <c r="Q368" s="231">
        <f t="shared" si="91"/>
        <v>0</v>
      </c>
      <c r="R368" s="275">
        <f>SUM(R89,R174,R254,R334)</f>
        <v>0</v>
      </c>
      <c r="T368" s="292" t="s">
        <v>151</v>
      </c>
    </row>
    <row r="369" spans="5:20" ht="15.75" customHeight="1" thickBot="1">
      <c r="E369" s="231" t="s">
        <v>87</v>
      </c>
      <c r="F369" s="264">
        <f t="shared" si="88"/>
        <v>0</v>
      </c>
      <c r="G369" s="181">
        <f t="shared" si="88"/>
        <v>0</v>
      </c>
      <c r="H369" s="181">
        <f t="shared" si="88"/>
        <v>0</v>
      </c>
      <c r="I369" s="181">
        <f t="shared" si="89"/>
        <v>0</v>
      </c>
      <c r="J369" s="181">
        <f t="shared" si="89"/>
        <v>0</v>
      </c>
      <c r="K369" s="181">
        <f t="shared" si="89"/>
        <v>0</v>
      </c>
      <c r="L369" s="181">
        <f t="shared" si="90"/>
        <v>0</v>
      </c>
      <c r="M369" s="181">
        <f t="shared" si="90"/>
        <v>0</v>
      </c>
      <c r="N369" s="181">
        <f t="shared" si="90"/>
        <v>0</v>
      </c>
      <c r="O369" s="265">
        <f t="shared" si="90"/>
        <v>0</v>
      </c>
      <c r="P369" s="272">
        <f t="shared" si="91"/>
        <v>0</v>
      </c>
      <c r="Q369" s="231">
        <f t="shared" si="91"/>
        <v>0</v>
      </c>
      <c r="R369" s="275">
        <f>SUM(R90,R175,R255,R335)</f>
        <v>0</v>
      </c>
      <c r="T369" s="292" t="s">
        <v>151</v>
      </c>
    </row>
    <row r="370" spans="5:20" ht="15.75" customHeight="1">
      <c r="E370" s="232" t="s">
        <v>88</v>
      </c>
      <c r="F370" s="266" t="str">
        <f>Рсч!$G$64</f>
        <v>-</v>
      </c>
      <c r="G370" s="267" t="str">
        <f>Рсч!$L$64</f>
        <v>-</v>
      </c>
      <c r="H370" s="267" t="str">
        <f>Рсч!$Q$64</f>
        <v>-</v>
      </c>
      <c r="I370" s="267" t="str">
        <f>Рсч!$V$64</f>
        <v>-</v>
      </c>
      <c r="J370" s="267" t="str">
        <f>Рсч!$AA$64</f>
        <v>-</v>
      </c>
      <c r="K370" s="267" t="str">
        <f>Рсч!$AF$64</f>
        <v>-</v>
      </c>
      <c r="L370" s="267" t="str">
        <f>Рсч!$AK$64</f>
        <v>-</v>
      </c>
      <c r="M370" s="267" t="str">
        <f>Рсч!$AP$64</f>
        <v>-</v>
      </c>
      <c r="N370" s="267" t="str">
        <f>Рсч!$AU$64</f>
        <v>-</v>
      </c>
      <c r="O370" s="268" t="str">
        <f>Рсч!$AZ$64</f>
        <v>-</v>
      </c>
      <c r="P370" s="273"/>
      <c r="Q370" s="232" t="str">
        <f>Рсч!$BE$64</f>
        <v>-</v>
      </c>
      <c r="R370" s="276"/>
      <c r="T370" s="292" t="s">
        <v>151</v>
      </c>
    </row>
    <row r="371" spans="5:20" ht="15.75" customHeight="1" thickBot="1">
      <c r="E371" s="233" t="s">
        <v>89</v>
      </c>
      <c r="F371" s="230" t="str">
        <f>Рсч!$G$65</f>
        <v>-</v>
      </c>
      <c r="G371" s="228" t="str">
        <f>Рсч!$L$65</f>
        <v>-</v>
      </c>
      <c r="H371" s="228" t="str">
        <f>Рсч!$Q$65</f>
        <v>-</v>
      </c>
      <c r="I371" s="437" t="str">
        <f>Рсч!$V$65</f>
        <v>-</v>
      </c>
      <c r="J371" s="228" t="str">
        <f>Рсч!$AA$65</f>
        <v>-</v>
      </c>
      <c r="K371" s="228" t="str">
        <f>Рсч!$AF$65</f>
        <v>-</v>
      </c>
      <c r="L371" s="228" t="str">
        <f>Рсч!$AK$65</f>
        <v>-</v>
      </c>
      <c r="M371" s="228" t="str">
        <f>Рсч!$AP$65</f>
        <v>-</v>
      </c>
      <c r="N371" s="228" t="str">
        <f>Рсч!$AU$65</f>
        <v>-</v>
      </c>
      <c r="O371" s="229" t="str">
        <f>Рсч!$AZ$65</f>
        <v>-</v>
      </c>
      <c r="P371" s="274"/>
      <c r="Q371" s="278" t="str">
        <f>Рсч!$BE$65</f>
        <v>-</v>
      </c>
      <c r="R371" s="277"/>
      <c r="T371" s="292" t="s">
        <v>151</v>
      </c>
    </row>
    <row r="372" spans="5:20" ht="15.75" customHeight="1" thickTop="1" thickBot="1">
      <c r="E372" s="279"/>
      <c r="F372" s="154"/>
      <c r="G372" s="154"/>
      <c r="H372" s="154"/>
      <c r="I372" s="154"/>
      <c r="J372" s="154"/>
      <c r="K372" s="154"/>
      <c r="L372" s="154"/>
      <c r="M372" s="154"/>
      <c r="N372" s="154"/>
      <c r="O372" s="154"/>
      <c r="P372" s="153"/>
      <c r="Q372" s="153"/>
      <c r="R372" s="154"/>
      <c r="T372" s="568" t="s">
        <v>771</v>
      </c>
    </row>
    <row r="373" spans="5:20" ht="30" customHeight="1" thickTop="1">
      <c r="E373" s="282" t="s">
        <v>379</v>
      </c>
      <c r="F373" s="283" t="s">
        <v>128</v>
      </c>
      <c r="G373" s="284" t="s">
        <v>74</v>
      </c>
      <c r="H373" s="284" t="s">
        <v>75</v>
      </c>
      <c r="I373" s="284" t="s">
        <v>14</v>
      </c>
      <c r="J373" s="284" t="s">
        <v>80</v>
      </c>
      <c r="K373" s="284" t="s">
        <v>129</v>
      </c>
      <c r="L373" s="284" t="s">
        <v>15</v>
      </c>
      <c r="M373" s="284" t="s">
        <v>13</v>
      </c>
      <c r="N373" s="284" t="s">
        <v>78</v>
      </c>
      <c r="O373" s="285" t="s">
        <v>130</v>
      </c>
      <c r="P373" s="286" t="s">
        <v>132</v>
      </c>
      <c r="Q373" s="287" t="s">
        <v>81</v>
      </c>
      <c r="R373" s="288" t="s">
        <v>131</v>
      </c>
      <c r="T373" s="292" t="s">
        <v>152</v>
      </c>
    </row>
    <row r="374" spans="5:20" ht="15.75" customHeight="1">
      <c r="E374" s="231" t="s">
        <v>83</v>
      </c>
      <c r="F374" s="264">
        <f t="shared" ref="F374:Q374" si="92">SUM(F95,F180,F260,F340)</f>
        <v>0</v>
      </c>
      <c r="G374" s="181">
        <f t="shared" si="92"/>
        <v>0</v>
      </c>
      <c r="H374" s="181">
        <f t="shared" si="92"/>
        <v>0</v>
      </c>
      <c r="I374" s="181">
        <f t="shared" si="92"/>
        <v>0</v>
      </c>
      <c r="J374" s="181">
        <f t="shared" si="92"/>
        <v>0</v>
      </c>
      <c r="K374" s="181">
        <f t="shared" si="92"/>
        <v>0</v>
      </c>
      <c r="L374" s="181">
        <f t="shared" si="92"/>
        <v>0</v>
      </c>
      <c r="M374" s="181">
        <f t="shared" si="92"/>
        <v>0</v>
      </c>
      <c r="N374" s="181">
        <f t="shared" si="92"/>
        <v>0</v>
      </c>
      <c r="O374" s="265">
        <f t="shared" si="92"/>
        <v>0</v>
      </c>
      <c r="P374" s="272">
        <f t="shared" si="92"/>
        <v>0</v>
      </c>
      <c r="Q374" s="231">
        <f t="shared" si="92"/>
        <v>0</v>
      </c>
      <c r="R374" s="275">
        <f>SUM(R95,R180,R260,R340)</f>
        <v>0</v>
      </c>
      <c r="T374" s="292" t="s">
        <v>152</v>
      </c>
    </row>
    <row r="375" spans="5:20" ht="15.75" customHeight="1">
      <c r="E375" s="231" t="s">
        <v>85</v>
      </c>
      <c r="F375" s="264">
        <f t="shared" ref="F375:Q375" si="93">SUM(F96,F181,F261,F341)</f>
        <v>0</v>
      </c>
      <c r="G375" s="181">
        <f t="shared" si="93"/>
        <v>0</v>
      </c>
      <c r="H375" s="181">
        <f t="shared" si="93"/>
        <v>0</v>
      </c>
      <c r="I375" s="181">
        <f t="shared" si="93"/>
        <v>0</v>
      </c>
      <c r="J375" s="181">
        <f t="shared" si="93"/>
        <v>0</v>
      </c>
      <c r="K375" s="181">
        <f t="shared" si="93"/>
        <v>0</v>
      </c>
      <c r="L375" s="181">
        <f t="shared" si="93"/>
        <v>0</v>
      </c>
      <c r="M375" s="181">
        <f t="shared" si="93"/>
        <v>0</v>
      </c>
      <c r="N375" s="181">
        <f t="shared" si="93"/>
        <v>0</v>
      </c>
      <c r="O375" s="265">
        <f t="shared" si="93"/>
        <v>0</v>
      </c>
      <c r="P375" s="272">
        <f t="shared" si="93"/>
        <v>0</v>
      </c>
      <c r="Q375" s="231">
        <f t="shared" si="93"/>
        <v>0</v>
      </c>
      <c r="R375" s="275">
        <f>SUM(R96,R181,R261,R341)</f>
        <v>0</v>
      </c>
      <c r="T375" s="292" t="s">
        <v>152</v>
      </c>
    </row>
    <row r="376" spans="5:20" ht="15.75" customHeight="1">
      <c r="E376" s="231" t="s">
        <v>86</v>
      </c>
      <c r="F376" s="264">
        <f t="shared" ref="F376:K377" si="94">SUM(F97,F182,F262,F342)</f>
        <v>0</v>
      </c>
      <c r="G376" s="181">
        <f t="shared" si="94"/>
        <v>0</v>
      </c>
      <c r="H376" s="181">
        <f t="shared" si="94"/>
        <v>0</v>
      </c>
      <c r="I376" s="181">
        <f t="shared" si="94"/>
        <v>0</v>
      </c>
      <c r="J376" s="181">
        <f t="shared" si="94"/>
        <v>0</v>
      </c>
      <c r="K376" s="181">
        <f t="shared" si="94"/>
        <v>0</v>
      </c>
      <c r="L376" s="181">
        <f>SUM(,L97,L182,L262,L342)</f>
        <v>0</v>
      </c>
      <c r="M376" s="181">
        <f t="shared" ref="M376:Q377" si="95">SUM(M97,M182,M262,M342)</f>
        <v>0</v>
      </c>
      <c r="N376" s="181">
        <f t="shared" si="95"/>
        <v>0</v>
      </c>
      <c r="O376" s="265">
        <f t="shared" si="95"/>
        <v>0</v>
      </c>
      <c r="P376" s="272">
        <f t="shared" si="95"/>
        <v>0</v>
      </c>
      <c r="Q376" s="231">
        <f t="shared" si="95"/>
        <v>0</v>
      </c>
      <c r="R376" s="275">
        <f>SUM(R97,R182,R262,R342)</f>
        <v>0</v>
      </c>
      <c r="T376" s="292" t="s">
        <v>152</v>
      </c>
    </row>
    <row r="377" spans="5:20" ht="15.75" customHeight="1" thickBot="1">
      <c r="E377" s="231" t="s">
        <v>87</v>
      </c>
      <c r="F377" s="264">
        <f t="shared" si="94"/>
        <v>0</v>
      </c>
      <c r="G377" s="181">
        <f t="shared" si="94"/>
        <v>0</v>
      </c>
      <c r="H377" s="181">
        <f t="shared" si="94"/>
        <v>0</v>
      </c>
      <c r="I377" s="181">
        <f t="shared" si="94"/>
        <v>0</v>
      </c>
      <c r="J377" s="181">
        <f t="shared" si="94"/>
        <v>0</v>
      </c>
      <c r="K377" s="181">
        <f t="shared" si="94"/>
        <v>0</v>
      </c>
      <c r="L377" s="181">
        <f>SUM(L98,L183,L263,L343)</f>
        <v>0</v>
      </c>
      <c r="M377" s="181">
        <f t="shared" si="95"/>
        <v>0</v>
      </c>
      <c r="N377" s="181">
        <f t="shared" si="95"/>
        <v>0</v>
      </c>
      <c r="O377" s="265">
        <f t="shared" si="95"/>
        <v>0</v>
      </c>
      <c r="P377" s="272">
        <f t="shared" si="95"/>
        <v>0</v>
      </c>
      <c r="Q377" s="231">
        <f t="shared" si="95"/>
        <v>0</v>
      </c>
      <c r="R377" s="275">
        <f>SUM(R98,R183,R263,R343)</f>
        <v>0</v>
      </c>
      <c r="T377" s="292" t="s">
        <v>152</v>
      </c>
    </row>
    <row r="378" spans="5:20" ht="15.75" customHeight="1">
      <c r="E378" s="232" t="s">
        <v>88</v>
      </c>
      <c r="F378" s="266" t="str">
        <f>'Рсч-оф'!$G$64</f>
        <v>-</v>
      </c>
      <c r="G378" s="267" t="str">
        <f>'Рсч-оф'!$L$64</f>
        <v>-</v>
      </c>
      <c r="H378" s="267" t="str">
        <f>'Рсч-оф'!$Q$64</f>
        <v>-</v>
      </c>
      <c r="I378" s="267" t="str">
        <f>'Рсч-оф'!$V$64</f>
        <v>-</v>
      </c>
      <c r="J378" s="267" t="str">
        <f>'Рсч-оф'!$AA$64</f>
        <v>-</v>
      </c>
      <c r="K378" s="267" t="str">
        <f>'Рсч-оф'!$AF$64</f>
        <v>-</v>
      </c>
      <c r="L378" s="267" t="str">
        <f>'Рсч-оф'!$AK$64</f>
        <v>-</v>
      </c>
      <c r="M378" s="267" t="str">
        <f>'Рсч-оф'!$AP$64</f>
        <v>-</v>
      </c>
      <c r="N378" s="267" t="str">
        <f>'Рсч-оф'!$AU$64</f>
        <v>-</v>
      </c>
      <c r="O378" s="268" t="str">
        <f>'Рсч-оф'!$AZ$64</f>
        <v>-</v>
      </c>
      <c r="P378" s="273"/>
      <c r="Q378" s="232" t="str">
        <f>'Рсч-оф'!$BE$64</f>
        <v>-</v>
      </c>
      <c r="R378" s="276"/>
      <c r="T378" s="292" t="s">
        <v>152</v>
      </c>
    </row>
    <row r="379" spans="5:20" ht="15.75" customHeight="1" thickBot="1">
      <c r="E379" s="233" t="s">
        <v>89</v>
      </c>
      <c r="F379" s="230" t="str">
        <f>'Рсч-оф'!$G$65</f>
        <v>-</v>
      </c>
      <c r="G379" s="228" t="str">
        <f>'Рсч-оф'!$L$65</f>
        <v>-</v>
      </c>
      <c r="H379" s="228" t="str">
        <f>'Рсч-оф'!$Q$65</f>
        <v>-</v>
      </c>
      <c r="I379" s="437" t="str">
        <f>'Рсч-оф'!$V$65</f>
        <v>-</v>
      </c>
      <c r="J379" s="228" t="str">
        <f>'Рсч-оф'!$AA$65</f>
        <v>-</v>
      </c>
      <c r="K379" s="228" t="str">
        <f>'Рсч-оф'!$AF$65</f>
        <v>-</v>
      </c>
      <c r="L379" s="228" t="str">
        <f>'Рсч-оф'!$AK$65</f>
        <v>-</v>
      </c>
      <c r="M379" s="228" t="str">
        <f>'Рсч-оф'!$AP$65</f>
        <v>-</v>
      </c>
      <c r="N379" s="228" t="str">
        <f>'Рсч-оф'!$AU$65</f>
        <v>-</v>
      </c>
      <c r="O379" s="229" t="str">
        <f>'Рсч-оф'!$AZ$65</f>
        <v>-</v>
      </c>
      <c r="P379" s="274"/>
      <c r="Q379" s="278" t="str">
        <f>'Рсч-оф'!$BE$65</f>
        <v>-</v>
      </c>
      <c r="R379" s="277"/>
      <c r="T379" s="292" t="s">
        <v>152</v>
      </c>
    </row>
    <row r="380" spans="5:20" ht="15.75" customHeight="1" thickTop="1" thickBot="1">
      <c r="E380" s="279"/>
      <c r="F380" s="154"/>
      <c r="G380" s="154"/>
      <c r="H380" s="154"/>
      <c r="I380" s="154"/>
      <c r="J380" s="154"/>
      <c r="K380" s="154"/>
      <c r="L380" s="154"/>
      <c r="M380" s="154"/>
      <c r="N380" s="154"/>
      <c r="O380" s="154"/>
      <c r="P380" s="153"/>
      <c r="Q380" s="153"/>
      <c r="R380" s="154"/>
      <c r="T380" s="568" t="s">
        <v>771</v>
      </c>
    </row>
    <row r="381" spans="5:20" ht="30" customHeight="1" thickTop="1">
      <c r="E381" s="282" t="s">
        <v>380</v>
      </c>
      <c r="F381" s="283" t="s">
        <v>128</v>
      </c>
      <c r="G381" s="284" t="s">
        <v>74</v>
      </c>
      <c r="H381" s="284" t="s">
        <v>75</v>
      </c>
      <c r="I381" s="284" t="s">
        <v>14</v>
      </c>
      <c r="J381" s="284" t="s">
        <v>80</v>
      </c>
      <c r="K381" s="284" t="s">
        <v>129</v>
      </c>
      <c r="L381" s="284" t="s">
        <v>15</v>
      </c>
      <c r="M381" s="284" t="s">
        <v>13</v>
      </c>
      <c r="N381" s="284" t="s">
        <v>78</v>
      </c>
      <c r="O381" s="285" t="s">
        <v>130</v>
      </c>
      <c r="P381" s="286" t="s">
        <v>132</v>
      </c>
      <c r="Q381" s="287" t="s">
        <v>81</v>
      </c>
      <c r="R381" s="288" t="s">
        <v>131</v>
      </c>
      <c r="T381" s="292" t="s">
        <v>153</v>
      </c>
    </row>
    <row r="382" spans="5:20" ht="15.75" customHeight="1">
      <c r="E382" s="231" t="s">
        <v>83</v>
      </c>
      <c r="F382" s="264">
        <f t="shared" ref="F382:Q382" si="96">SUM(F103,F188,F268,F348)</f>
        <v>0</v>
      </c>
      <c r="G382" s="181">
        <f t="shared" si="96"/>
        <v>0</v>
      </c>
      <c r="H382" s="181">
        <f t="shared" si="96"/>
        <v>0</v>
      </c>
      <c r="I382" s="181">
        <f t="shared" si="96"/>
        <v>0</v>
      </c>
      <c r="J382" s="181">
        <f t="shared" si="96"/>
        <v>0</v>
      </c>
      <c r="K382" s="181">
        <f t="shared" si="96"/>
        <v>0</v>
      </c>
      <c r="L382" s="181">
        <f t="shared" si="96"/>
        <v>0</v>
      </c>
      <c r="M382" s="181">
        <f t="shared" si="96"/>
        <v>0</v>
      </c>
      <c r="N382" s="181">
        <f t="shared" si="96"/>
        <v>0</v>
      </c>
      <c r="O382" s="265">
        <f t="shared" si="96"/>
        <v>0</v>
      </c>
      <c r="P382" s="272">
        <f t="shared" si="96"/>
        <v>0</v>
      </c>
      <c r="Q382" s="231">
        <f t="shared" si="96"/>
        <v>0</v>
      </c>
      <c r="R382" s="275">
        <f>SUM(R103,R188,R268,R348)</f>
        <v>0</v>
      </c>
      <c r="T382" s="292" t="s">
        <v>153</v>
      </c>
    </row>
    <row r="383" spans="5:20" ht="15.75" customHeight="1">
      <c r="E383" s="231" t="s">
        <v>85</v>
      </c>
      <c r="F383" s="264">
        <f t="shared" ref="F383:Q383" si="97">SUM(F104,F189,F269,F349)</f>
        <v>0</v>
      </c>
      <c r="G383" s="181">
        <f t="shared" si="97"/>
        <v>0</v>
      </c>
      <c r="H383" s="181">
        <f t="shared" si="97"/>
        <v>0</v>
      </c>
      <c r="I383" s="181">
        <f t="shared" si="97"/>
        <v>0</v>
      </c>
      <c r="J383" s="181">
        <f t="shared" si="97"/>
        <v>0</v>
      </c>
      <c r="K383" s="181">
        <f t="shared" si="97"/>
        <v>0</v>
      </c>
      <c r="L383" s="181">
        <f t="shared" si="97"/>
        <v>0</v>
      </c>
      <c r="M383" s="181">
        <f t="shared" si="97"/>
        <v>0</v>
      </c>
      <c r="N383" s="181">
        <f t="shared" si="97"/>
        <v>0</v>
      </c>
      <c r="O383" s="265">
        <f t="shared" si="97"/>
        <v>0</v>
      </c>
      <c r="P383" s="272">
        <f t="shared" si="97"/>
        <v>0</v>
      </c>
      <c r="Q383" s="231">
        <f t="shared" si="97"/>
        <v>0</v>
      </c>
      <c r="R383" s="275">
        <f>SUM(R104,R189,R269,R349)</f>
        <v>0</v>
      </c>
      <c r="T383" s="292" t="s">
        <v>153</v>
      </c>
    </row>
    <row r="384" spans="5:20" ht="15.75" customHeight="1">
      <c r="E384" s="231" t="s">
        <v>86</v>
      </c>
      <c r="F384" s="264">
        <f t="shared" ref="F384:Q384" si="98">SUM(F105,F190,F270,F350)</f>
        <v>0</v>
      </c>
      <c r="G384" s="181">
        <f t="shared" si="98"/>
        <v>0</v>
      </c>
      <c r="H384" s="181">
        <f t="shared" si="98"/>
        <v>0</v>
      </c>
      <c r="I384" s="181">
        <f t="shared" si="98"/>
        <v>0</v>
      </c>
      <c r="J384" s="181">
        <f t="shared" si="98"/>
        <v>0</v>
      </c>
      <c r="K384" s="181">
        <f t="shared" si="98"/>
        <v>0</v>
      </c>
      <c r="L384" s="181">
        <f t="shared" si="98"/>
        <v>0</v>
      </c>
      <c r="M384" s="181">
        <f t="shared" si="98"/>
        <v>0</v>
      </c>
      <c r="N384" s="181">
        <f t="shared" si="98"/>
        <v>0</v>
      </c>
      <c r="O384" s="265">
        <f t="shared" si="98"/>
        <v>0</v>
      </c>
      <c r="P384" s="272">
        <f t="shared" si="98"/>
        <v>0</v>
      </c>
      <c r="Q384" s="231">
        <f t="shared" si="98"/>
        <v>0</v>
      </c>
      <c r="R384" s="275">
        <f>SUM(R105,R190,R270,R350)</f>
        <v>0</v>
      </c>
      <c r="T384" s="292" t="s">
        <v>153</v>
      </c>
    </row>
    <row r="385" spans="2:24" ht="15.75" customHeight="1" thickBot="1">
      <c r="E385" s="231" t="s">
        <v>87</v>
      </c>
      <c r="F385" s="264">
        <f t="shared" ref="F385:Q385" si="99">SUM(F106,F191,F271,F351)</f>
        <v>0</v>
      </c>
      <c r="G385" s="181">
        <f t="shared" si="99"/>
        <v>0</v>
      </c>
      <c r="H385" s="181">
        <f t="shared" si="99"/>
        <v>0</v>
      </c>
      <c r="I385" s="181">
        <f t="shared" si="99"/>
        <v>0</v>
      </c>
      <c r="J385" s="181">
        <f t="shared" si="99"/>
        <v>0</v>
      </c>
      <c r="K385" s="181">
        <f t="shared" si="99"/>
        <v>0</v>
      </c>
      <c r="L385" s="181">
        <f t="shared" si="99"/>
        <v>0</v>
      </c>
      <c r="M385" s="181">
        <f t="shared" si="99"/>
        <v>0</v>
      </c>
      <c r="N385" s="181">
        <f t="shared" si="99"/>
        <v>0</v>
      </c>
      <c r="O385" s="265">
        <f t="shared" si="99"/>
        <v>0</v>
      </c>
      <c r="P385" s="272">
        <f t="shared" si="99"/>
        <v>0</v>
      </c>
      <c r="Q385" s="231">
        <f t="shared" si="99"/>
        <v>0</v>
      </c>
      <c r="R385" s="275">
        <f>SUM(R106,R191,R271,R351)</f>
        <v>0</v>
      </c>
      <c r="T385" s="292" t="s">
        <v>153</v>
      </c>
    </row>
    <row r="386" spans="2:24" ht="15.75" customHeight="1">
      <c r="E386" s="232" t="s">
        <v>88</v>
      </c>
      <c r="F386" s="266" t="str">
        <f>'Рсч-серж'!$G$52</f>
        <v>-</v>
      </c>
      <c r="G386" s="267" t="str">
        <f>'Рсч-серж'!$L$52</f>
        <v>-</v>
      </c>
      <c r="H386" s="267" t="str">
        <f>'Рсч-серж'!$Q$52</f>
        <v>-</v>
      </c>
      <c r="I386" s="267" t="str">
        <f>'Рсч-серж'!$V$52</f>
        <v>-</v>
      </c>
      <c r="J386" s="267" t="str">
        <f>'Рсч-серж'!$AA$52</f>
        <v>-</v>
      </c>
      <c r="K386" s="267" t="str">
        <f>'Рсч-серж'!$AF$52</f>
        <v>-</v>
      </c>
      <c r="L386" s="267" t="str">
        <f>'Рсч-серж'!$AK$52</f>
        <v>-</v>
      </c>
      <c r="M386" s="267" t="str">
        <f>'Рсч-серж'!$AP$52</f>
        <v>-</v>
      </c>
      <c r="N386" s="267" t="str">
        <f>'Рсч-серж'!$AU$52</f>
        <v>-</v>
      </c>
      <c r="O386" s="268" t="str">
        <f>'Рсч-серж'!$AZ$52</f>
        <v>-</v>
      </c>
      <c r="P386" s="273"/>
      <c r="Q386" s="232" t="str">
        <f>'Рсч-серж'!$BE$52</f>
        <v>-</v>
      </c>
      <c r="R386" s="276"/>
      <c r="T386" s="292" t="s">
        <v>153</v>
      </c>
    </row>
    <row r="387" spans="2:24" ht="15.75" customHeight="1" thickBot="1">
      <c r="E387" s="233" t="s">
        <v>89</v>
      </c>
      <c r="F387" s="230" t="str">
        <f>'Рсч-серж'!$G$53</f>
        <v>-</v>
      </c>
      <c r="G387" s="228" t="str">
        <f>'Рсч-серж'!$L$53</f>
        <v>-</v>
      </c>
      <c r="H387" s="228" t="str">
        <f>'Рсч-серж'!$Q$53</f>
        <v>-</v>
      </c>
      <c r="I387" s="437" t="str">
        <f>'Рсч-серж'!$V$53</f>
        <v>-</v>
      </c>
      <c r="J387" s="228" t="str">
        <f>'Рсч-серж'!$AA$53</f>
        <v>-</v>
      </c>
      <c r="K387" s="228" t="str">
        <f>'Рсч-серж'!$AF$53</f>
        <v>-</v>
      </c>
      <c r="L387" s="228" t="str">
        <f>'Рсч-серж'!$AK$53</f>
        <v>-</v>
      </c>
      <c r="M387" s="228" t="str">
        <f>'Рсч-серж'!$AP$53</f>
        <v>-</v>
      </c>
      <c r="N387" s="228" t="str">
        <f>'Рсч-серж'!$AU$53</f>
        <v>-</v>
      </c>
      <c r="O387" s="229" t="str">
        <f>'Рсч-серж'!$AZ$53</f>
        <v>-</v>
      </c>
      <c r="P387" s="274"/>
      <c r="Q387" s="278" t="str">
        <f>'Рсч-серж'!$BE$53</f>
        <v>-</v>
      </c>
      <c r="R387" s="277"/>
      <c r="T387" s="292" t="s">
        <v>153</v>
      </c>
    </row>
    <row r="388" spans="2:24" ht="15.75" customHeight="1" thickTop="1" thickBot="1">
      <c r="E388" s="279"/>
      <c r="F388" s="154"/>
      <c r="G388" s="154"/>
      <c r="H388" s="154"/>
      <c r="I388" s="154"/>
      <c r="J388" s="154"/>
      <c r="K388" s="154"/>
      <c r="L388" s="154"/>
      <c r="M388" s="154"/>
      <c r="N388" s="154"/>
      <c r="O388" s="154"/>
      <c r="P388" s="153"/>
      <c r="Q388" s="153"/>
      <c r="R388" s="154"/>
      <c r="T388" s="568" t="s">
        <v>771</v>
      </c>
    </row>
    <row r="389" spans="2:24" ht="30" customHeight="1" thickTop="1">
      <c r="E389" s="282" t="s">
        <v>381</v>
      </c>
      <c r="F389" s="283" t="s">
        <v>128</v>
      </c>
      <c r="G389" s="284" t="s">
        <v>74</v>
      </c>
      <c r="H389" s="284" t="s">
        <v>75</v>
      </c>
      <c r="I389" s="284" t="s">
        <v>14</v>
      </c>
      <c r="J389" s="284" t="s">
        <v>80</v>
      </c>
      <c r="K389" s="284" t="s">
        <v>129</v>
      </c>
      <c r="L389" s="284" t="s">
        <v>15</v>
      </c>
      <c r="M389" s="284" t="s">
        <v>13</v>
      </c>
      <c r="N389" s="284" t="s">
        <v>78</v>
      </c>
      <c r="O389" s="285" t="s">
        <v>130</v>
      </c>
      <c r="P389" s="286" t="s">
        <v>132</v>
      </c>
      <c r="Q389" s="287" t="s">
        <v>81</v>
      </c>
      <c r="R389" s="288" t="s">
        <v>131</v>
      </c>
      <c r="T389" s="292" t="s">
        <v>154</v>
      </c>
    </row>
    <row r="390" spans="2:24" ht="15.75" customHeight="1">
      <c r="E390" s="231" t="s">
        <v>83</v>
      </c>
      <c r="F390" s="264">
        <f t="shared" ref="F390:I393" si="100">SUM(F111,F196,F276,F356)</f>
        <v>0</v>
      </c>
      <c r="G390" s="181">
        <f t="shared" si="100"/>
        <v>0</v>
      </c>
      <c r="H390" s="181">
        <f t="shared" si="100"/>
        <v>0</v>
      </c>
      <c r="I390" s="181">
        <f t="shared" si="100"/>
        <v>0</v>
      </c>
      <c r="J390" s="181">
        <f t="shared" ref="J390:Q390" si="101">SUM(J111,J196,J276,J356)</f>
        <v>0</v>
      </c>
      <c r="K390" s="181">
        <f t="shared" si="101"/>
        <v>0</v>
      </c>
      <c r="L390" s="181">
        <f t="shared" si="101"/>
        <v>0</v>
      </c>
      <c r="M390" s="181">
        <f t="shared" si="101"/>
        <v>0</v>
      </c>
      <c r="N390" s="181">
        <f t="shared" si="101"/>
        <v>0</v>
      </c>
      <c r="O390" s="265">
        <f t="shared" si="101"/>
        <v>0</v>
      </c>
      <c r="P390" s="272">
        <f t="shared" si="101"/>
        <v>0</v>
      </c>
      <c r="Q390" s="231">
        <f t="shared" si="101"/>
        <v>0</v>
      </c>
      <c r="R390" s="275">
        <f>SUM(R111,R196,R276,R356)</f>
        <v>0</v>
      </c>
      <c r="T390" s="292" t="s">
        <v>154</v>
      </c>
    </row>
    <row r="391" spans="2:24" ht="15.75" customHeight="1">
      <c r="E391" s="231" t="s">
        <v>85</v>
      </c>
      <c r="F391" s="264">
        <f t="shared" si="100"/>
        <v>0</v>
      </c>
      <c r="G391" s="181">
        <f t="shared" si="100"/>
        <v>0</v>
      </c>
      <c r="H391" s="181">
        <f t="shared" si="100"/>
        <v>0</v>
      </c>
      <c r="I391" s="181">
        <f t="shared" si="100"/>
        <v>0</v>
      </c>
      <c r="J391" s="181">
        <f t="shared" ref="J391:Q391" si="102">SUM(J112,J197,J277,J357)</f>
        <v>0</v>
      </c>
      <c r="K391" s="181">
        <f t="shared" si="102"/>
        <v>0</v>
      </c>
      <c r="L391" s="181">
        <f t="shared" si="102"/>
        <v>0</v>
      </c>
      <c r="M391" s="181">
        <f t="shared" si="102"/>
        <v>0</v>
      </c>
      <c r="N391" s="181">
        <f t="shared" si="102"/>
        <v>0</v>
      </c>
      <c r="O391" s="265">
        <f t="shared" si="102"/>
        <v>0</v>
      </c>
      <c r="P391" s="272">
        <f t="shared" si="102"/>
        <v>0</v>
      </c>
      <c r="Q391" s="231">
        <f t="shared" si="102"/>
        <v>0</v>
      </c>
      <c r="R391" s="275">
        <f>SUM(R112,R197,R277,R357)</f>
        <v>0</v>
      </c>
      <c r="T391" s="292" t="s">
        <v>154</v>
      </c>
    </row>
    <row r="392" spans="2:24" ht="15.75" customHeight="1">
      <c r="E392" s="231" t="s">
        <v>86</v>
      </c>
      <c r="F392" s="264">
        <f t="shared" si="100"/>
        <v>0</v>
      </c>
      <c r="G392" s="181">
        <f t="shared" si="100"/>
        <v>0</v>
      </c>
      <c r="H392" s="181">
        <f t="shared" si="100"/>
        <v>0</v>
      </c>
      <c r="I392" s="181">
        <f t="shared" si="100"/>
        <v>0</v>
      </c>
      <c r="J392" s="181">
        <f t="shared" ref="J392:Q392" si="103">SUM(J113,J198,J278,J358)</f>
        <v>0</v>
      </c>
      <c r="K392" s="181">
        <f t="shared" si="103"/>
        <v>0</v>
      </c>
      <c r="L392" s="181">
        <f t="shared" si="103"/>
        <v>0</v>
      </c>
      <c r="M392" s="181">
        <f t="shared" si="103"/>
        <v>0</v>
      </c>
      <c r="N392" s="181">
        <f t="shared" si="103"/>
        <v>0</v>
      </c>
      <c r="O392" s="265">
        <f t="shared" si="103"/>
        <v>0</v>
      </c>
      <c r="P392" s="272">
        <f t="shared" si="103"/>
        <v>0</v>
      </c>
      <c r="Q392" s="231">
        <f t="shared" si="103"/>
        <v>0</v>
      </c>
      <c r="R392" s="275">
        <f>SUM(R113,R198,R278,R358)</f>
        <v>0</v>
      </c>
      <c r="T392" s="292" t="s">
        <v>154</v>
      </c>
    </row>
    <row r="393" spans="2:24" ht="15.75" customHeight="1" thickBot="1">
      <c r="E393" s="231" t="s">
        <v>87</v>
      </c>
      <c r="F393" s="264">
        <f t="shared" si="100"/>
        <v>0</v>
      </c>
      <c r="G393" s="181">
        <f t="shared" si="100"/>
        <v>0</v>
      </c>
      <c r="H393" s="181">
        <f t="shared" si="100"/>
        <v>0</v>
      </c>
      <c r="I393" s="181">
        <f t="shared" si="100"/>
        <v>0</v>
      </c>
      <c r="J393" s="181">
        <f t="shared" ref="J393:Q393" si="104">SUM(J114,J199,J279,J359)</f>
        <v>0</v>
      </c>
      <c r="K393" s="181">
        <f t="shared" si="104"/>
        <v>0</v>
      </c>
      <c r="L393" s="181">
        <f t="shared" si="104"/>
        <v>0</v>
      </c>
      <c r="M393" s="181">
        <f t="shared" si="104"/>
        <v>0</v>
      </c>
      <c r="N393" s="181">
        <f t="shared" si="104"/>
        <v>0</v>
      </c>
      <c r="O393" s="265">
        <f t="shared" si="104"/>
        <v>0</v>
      </c>
      <c r="P393" s="272">
        <f t="shared" si="104"/>
        <v>0</v>
      </c>
      <c r="Q393" s="231">
        <f t="shared" si="104"/>
        <v>0</v>
      </c>
      <c r="R393" s="275">
        <f>SUM(R114,R199,R279,R359)</f>
        <v>0</v>
      </c>
      <c r="T393" s="292" t="s">
        <v>154</v>
      </c>
    </row>
    <row r="394" spans="2:24" ht="15.75" customHeight="1">
      <c r="E394" s="232" t="s">
        <v>88</v>
      </c>
      <c r="F394" s="266" t="str">
        <f>'Рсч-солд'!$G$52</f>
        <v>-</v>
      </c>
      <c r="G394" s="267" t="str">
        <f>'Рсч-солд'!$L$52</f>
        <v>-</v>
      </c>
      <c r="H394" s="267" t="str">
        <f>'Рсч-солд'!$Q$52</f>
        <v>-</v>
      </c>
      <c r="I394" s="267" t="str">
        <f>'Рсч-солд'!$V$52</f>
        <v>-</v>
      </c>
      <c r="J394" s="267" t="str">
        <f>'Рсч-солд'!$AA$52</f>
        <v>-</v>
      </c>
      <c r="K394" s="267" t="str">
        <f>'Рсч-солд'!$AF$52</f>
        <v>-</v>
      </c>
      <c r="L394" s="267" t="str">
        <f>'Рсч-солд'!$AK$52</f>
        <v>-</v>
      </c>
      <c r="M394" s="267" t="str">
        <f>'Рсч-солд'!$AP$52</f>
        <v>-</v>
      </c>
      <c r="N394" s="267" t="str">
        <f>'Рсч-солд'!$AU$52</f>
        <v>-</v>
      </c>
      <c r="O394" s="268" t="str">
        <f>'Рсч-солд'!$AZ$52</f>
        <v>-</v>
      </c>
      <c r="P394" s="273"/>
      <c r="Q394" s="232" t="str">
        <f>'Рсч-солд'!$BE$52</f>
        <v>-</v>
      </c>
      <c r="R394" s="276"/>
      <c r="T394" s="292" t="s">
        <v>154</v>
      </c>
    </row>
    <row r="395" spans="2:24" ht="15.75" customHeight="1" thickBot="1">
      <c r="E395" s="233" t="s">
        <v>89</v>
      </c>
      <c r="F395" s="230" t="str">
        <f>'Рсч-солд'!$G$53</f>
        <v>-</v>
      </c>
      <c r="G395" s="228" t="str">
        <f>'Рсч-солд'!$L$53</f>
        <v>-</v>
      </c>
      <c r="H395" s="228" t="str">
        <f>'Рсч-солд'!$Q$53</f>
        <v>-</v>
      </c>
      <c r="I395" s="437" t="str">
        <f>'Рсч-солд'!$V$53</f>
        <v>-</v>
      </c>
      <c r="J395" s="228" t="str">
        <f>'Рсч-солд'!$AA$53</f>
        <v>-</v>
      </c>
      <c r="K395" s="228" t="str">
        <f>'Рсч-солд'!$AF$53</f>
        <v>-</v>
      </c>
      <c r="L395" s="228" t="str">
        <f>'Рсч-солд'!$AK$53</f>
        <v>-</v>
      </c>
      <c r="M395" s="228" t="str">
        <f>'Рсч-солд'!$AP$53</f>
        <v>-</v>
      </c>
      <c r="N395" s="228" t="str">
        <f>'Рсч-солд'!$AU$53</f>
        <v>-</v>
      </c>
      <c r="O395" s="229" t="str">
        <f>'Рсч-солд'!$AZ$53</f>
        <v>-</v>
      </c>
      <c r="P395" s="274"/>
      <c r="Q395" s="278" t="str">
        <f>'Рсч-солд'!$BE$53</f>
        <v>-</v>
      </c>
      <c r="R395" s="277"/>
      <c r="T395" s="292" t="s">
        <v>154</v>
      </c>
    </row>
    <row r="396" spans="2:24" ht="15.75" customHeight="1" thickTop="1">
      <c r="B396" s="700"/>
      <c r="C396" s="700"/>
      <c r="D396" s="700"/>
      <c r="E396" s="700"/>
      <c r="F396" s="700"/>
      <c r="G396" s="700"/>
      <c r="H396" s="700"/>
      <c r="I396" s="700"/>
      <c r="J396" s="700"/>
      <c r="K396" s="700"/>
      <c r="L396" s="700"/>
      <c r="M396" s="700"/>
      <c r="N396" s="700"/>
      <c r="O396" s="700"/>
      <c r="P396" s="700"/>
      <c r="Q396" s="700"/>
      <c r="R396" s="700"/>
      <c r="S396" s="700"/>
      <c r="T396" s="290" t="s">
        <v>188</v>
      </c>
      <c r="W396" s="594"/>
      <c r="X396" s="594"/>
    </row>
    <row r="397" spans="2:24" ht="36" customHeight="1">
      <c r="B397" s="703" t="str">
        <f>Подпись.Должность</f>
        <v>ЗАМЕСТИТЕЛЬ КОМАНДИРА ВОЙСКОВОЙ ЧАСТИ 74400 - 
НАЧАЛЬНИК УЧЕБНОГО ОТДЕЛЕНИЯ</v>
      </c>
      <c r="C397" s="703"/>
      <c r="D397" s="703"/>
      <c r="E397" s="703"/>
      <c r="F397" s="703"/>
      <c r="G397" s="703"/>
      <c r="H397" s="703"/>
      <c r="I397" s="703"/>
      <c r="J397" s="703"/>
      <c r="K397" s="703"/>
      <c r="L397" s="703"/>
      <c r="M397" s="703"/>
      <c r="N397" s="703"/>
      <c r="O397" s="703"/>
      <c r="P397" s="703"/>
      <c r="Q397" s="703"/>
      <c r="R397" s="703"/>
      <c r="S397" s="703"/>
      <c r="T397" s="290" t="s">
        <v>188</v>
      </c>
      <c r="W397" s="594"/>
      <c r="X397" s="594"/>
    </row>
    <row r="398" spans="2:24" ht="15.75" customHeight="1">
      <c r="B398" s="704" t="str">
        <f>Подпись.Звание</f>
        <v>подполковник</v>
      </c>
      <c r="C398" s="704"/>
      <c r="D398" s="704"/>
      <c r="E398" s="704"/>
      <c r="F398" s="704"/>
      <c r="G398" s="704"/>
      <c r="H398" s="704"/>
      <c r="I398" s="704"/>
      <c r="J398" s="704"/>
      <c r="K398" s="704"/>
      <c r="L398" s="704"/>
      <c r="M398" s="704"/>
      <c r="N398" s="704"/>
      <c r="O398" s="704"/>
      <c r="P398" s="704"/>
      <c r="Q398" s="704"/>
      <c r="R398" s="704"/>
      <c r="S398" s="704"/>
      <c r="T398" s="290" t="s">
        <v>188</v>
      </c>
      <c r="W398" s="594"/>
      <c r="X398" s="594"/>
    </row>
    <row r="399" spans="2:24" ht="15.75" customHeight="1">
      <c r="B399" s="699" t="str">
        <f>Подпись.ИФамилия</f>
        <v>А.Федосеев</v>
      </c>
      <c r="C399" s="699"/>
      <c r="D399" s="699"/>
      <c r="E399" s="699"/>
      <c r="F399" s="699"/>
      <c r="G399" s="699"/>
      <c r="H399" s="699"/>
      <c r="I399" s="699"/>
      <c r="J399" s="699"/>
      <c r="K399" s="699"/>
      <c r="L399" s="699"/>
      <c r="M399" s="699"/>
      <c r="N399" s="699"/>
      <c r="O399" s="699"/>
      <c r="P399" s="699"/>
      <c r="Q399" s="699"/>
      <c r="R399" s="699"/>
      <c r="S399" s="699"/>
      <c r="T399" s="290" t="s">
        <v>188</v>
      </c>
      <c r="W399" s="594"/>
      <c r="X399" s="594"/>
    </row>
    <row r="400" spans="2:24" ht="15.75" customHeight="1">
      <c r="Q400" s="112"/>
    </row>
    <row r="401" spans="17:17" ht="15.75" customHeight="1">
      <c r="Q401" s="112"/>
    </row>
    <row r="402" spans="17:17" ht="15.75" customHeight="1">
      <c r="Q402" s="112"/>
    </row>
    <row r="403" spans="17:17" ht="15.75" customHeight="1">
      <c r="Q403" s="112"/>
    </row>
    <row r="404" spans="17:17" ht="15.75" customHeight="1">
      <c r="Q404" s="112"/>
    </row>
    <row r="405" spans="17:17" ht="15.75" customHeight="1">
      <c r="Q405" s="112"/>
    </row>
    <row r="406" spans="17:17" ht="15.75" customHeight="1">
      <c r="Q406" s="112"/>
    </row>
    <row r="407" spans="17:17" ht="15.75" customHeight="1">
      <c r="Q407" s="112"/>
    </row>
    <row r="408" spans="17:17" ht="15.75" customHeight="1">
      <c r="Q408" s="112"/>
    </row>
    <row r="409" spans="17:17" ht="15.75" customHeight="1">
      <c r="Q409" s="112"/>
    </row>
    <row r="410" spans="17:17" ht="15.75" customHeight="1">
      <c r="Q410" s="112"/>
    </row>
    <row r="411" spans="17:17" ht="15.75" customHeight="1">
      <c r="Q411" s="112"/>
    </row>
    <row r="412" spans="17:17" ht="15.75" customHeight="1">
      <c r="Q412" s="112"/>
    </row>
    <row r="413" spans="17:17" ht="15.75" customHeight="1">
      <c r="Q413" s="112"/>
    </row>
    <row r="414" spans="17:17" ht="15.75" customHeight="1">
      <c r="Q414" s="112"/>
    </row>
    <row r="415" spans="17:17" ht="15.75" customHeight="1">
      <c r="Q415" s="112"/>
    </row>
    <row r="416" spans="17:17" ht="15.75" customHeight="1">
      <c r="Q416" s="112"/>
    </row>
    <row r="417" spans="17:17" ht="15.75" customHeight="1">
      <c r="Q417" s="112"/>
    </row>
    <row r="418" spans="17:17" ht="15.75" customHeight="1">
      <c r="Q418" s="112"/>
    </row>
    <row r="419" spans="17:17" ht="15.75" customHeight="1">
      <c r="Q419" s="112"/>
    </row>
    <row r="420" spans="17:17" ht="15.75" customHeight="1">
      <c r="Q420" s="112"/>
    </row>
    <row r="421" spans="17:17" ht="15.75" customHeight="1">
      <c r="Q421" s="112"/>
    </row>
    <row r="422" spans="17:17" ht="15.75" customHeight="1">
      <c r="Q422" s="112"/>
    </row>
    <row r="423" spans="17:17" ht="15.75" customHeight="1">
      <c r="Q423" s="112"/>
    </row>
    <row r="424" spans="17:17" ht="15.75" customHeight="1">
      <c r="Q424" s="112"/>
    </row>
    <row r="425" spans="17:17" ht="15.75" customHeight="1">
      <c r="Q425" s="112"/>
    </row>
    <row r="426" spans="17:17" ht="15.75" customHeight="1">
      <c r="Q426" s="112"/>
    </row>
    <row r="427" spans="17:17" ht="15.75" customHeight="1">
      <c r="Q427" s="112"/>
    </row>
    <row r="428" spans="17:17" ht="15.75" customHeight="1">
      <c r="Q428" s="112"/>
    </row>
    <row r="429" spans="17:17" ht="15.75" customHeight="1">
      <c r="Q429" s="112"/>
    </row>
    <row r="430" spans="17:17" ht="15.75" customHeight="1">
      <c r="Q430" s="112"/>
    </row>
    <row r="431" spans="17:17" ht="15.75" customHeight="1">
      <c r="Q431" s="112"/>
    </row>
    <row r="432" spans="17:17" ht="15.75" customHeight="1">
      <c r="Q432" s="112"/>
    </row>
    <row r="433" spans="17:17" ht="15.75" customHeight="1">
      <c r="Q433" s="112"/>
    </row>
    <row r="434" spans="17:17" ht="15.75" customHeight="1">
      <c r="Q434" s="112"/>
    </row>
    <row r="435" spans="17:17" ht="15.75" customHeight="1">
      <c r="Q435" s="112"/>
    </row>
    <row r="436" spans="17:17" ht="15.75" customHeight="1">
      <c r="Q436" s="112"/>
    </row>
    <row r="437" spans="17:17" ht="15.75" customHeight="1">
      <c r="Q437" s="112"/>
    </row>
    <row r="438" spans="17:17" ht="15.75" customHeight="1">
      <c r="Q438" s="112"/>
    </row>
    <row r="439" spans="17:17" ht="15.75" customHeight="1">
      <c r="Q439" s="112"/>
    </row>
    <row r="440" spans="17:17" ht="15.75" customHeight="1">
      <c r="Q440" s="112"/>
    </row>
    <row r="441" spans="17:17" ht="15.75" customHeight="1">
      <c r="Q441" s="112"/>
    </row>
    <row r="442" spans="17:17" ht="15.75" customHeight="1">
      <c r="Q442" s="112"/>
    </row>
    <row r="443" spans="17:17" ht="15.75" customHeight="1">
      <c r="Q443" s="112"/>
    </row>
    <row r="444" spans="17:17" ht="15.75" customHeight="1">
      <c r="Q444" s="112"/>
    </row>
    <row r="445" spans="17:17" ht="15.75" customHeight="1">
      <c r="Q445" s="112"/>
    </row>
    <row r="446" spans="17:17" ht="15.75" customHeight="1">
      <c r="Q446" s="112"/>
    </row>
    <row r="447" spans="17:17" ht="15.75" customHeight="1">
      <c r="Q447" s="112"/>
    </row>
    <row r="448" spans="17:17" ht="15.75" customHeight="1">
      <c r="Q448" s="112"/>
    </row>
    <row r="449" spans="17:17" ht="15.75" customHeight="1">
      <c r="Q449" s="112"/>
    </row>
    <row r="450" spans="17:17" ht="15.75" customHeight="1">
      <c r="Q450" s="112"/>
    </row>
    <row r="451" spans="17:17" ht="15.75" customHeight="1">
      <c r="Q451" s="112"/>
    </row>
    <row r="452" spans="17:17" ht="15.75" customHeight="1">
      <c r="Q452" s="112"/>
    </row>
    <row r="453" spans="17:17" ht="15.75" customHeight="1">
      <c r="Q453" s="112"/>
    </row>
    <row r="454" spans="17:17" ht="15.75" customHeight="1">
      <c r="Q454" s="112"/>
    </row>
    <row r="455" spans="17:17" ht="15.75" customHeight="1">
      <c r="Q455" s="112"/>
    </row>
    <row r="456" spans="17:17" ht="15.75" customHeight="1">
      <c r="Q456" s="112"/>
    </row>
    <row r="457" spans="17:17" ht="15.75" customHeight="1">
      <c r="Q457" s="112"/>
    </row>
    <row r="458" spans="17:17" ht="15.75" customHeight="1">
      <c r="Q458" s="112"/>
    </row>
    <row r="459" spans="17:17" ht="15.75" customHeight="1">
      <c r="Q459" s="112"/>
    </row>
    <row r="460" spans="17:17" ht="15.75" customHeight="1">
      <c r="Q460" s="112"/>
    </row>
    <row r="461" spans="17:17" ht="15.75" customHeight="1">
      <c r="Q461" s="112"/>
    </row>
    <row r="462" spans="17:17" ht="15.75" customHeight="1">
      <c r="Q462" s="112"/>
    </row>
    <row r="463" spans="17:17" ht="15.75" customHeight="1">
      <c r="Q463" s="112"/>
    </row>
    <row r="464" spans="17:17" ht="15.75" customHeight="1">
      <c r="Q464" s="112"/>
    </row>
    <row r="465" spans="17:17" ht="15.75" customHeight="1">
      <c r="Q465" s="112"/>
    </row>
    <row r="466" spans="17:17" ht="15.75" customHeight="1">
      <c r="Q466" s="112"/>
    </row>
    <row r="467" spans="17:17" ht="15.75" customHeight="1">
      <c r="Q467" s="112"/>
    </row>
    <row r="468" spans="17:17" ht="15.75" customHeight="1">
      <c r="Q468" s="112"/>
    </row>
    <row r="469" spans="17:17" ht="15.75" customHeight="1">
      <c r="Q469" s="112"/>
    </row>
    <row r="470" spans="17:17" ht="15.75" customHeight="1">
      <c r="Q470" s="112"/>
    </row>
    <row r="471" spans="17:17" ht="15.75" customHeight="1">
      <c r="Q471" s="112"/>
    </row>
    <row r="472" spans="17:17" ht="15.75" customHeight="1">
      <c r="Q472" s="112"/>
    </row>
    <row r="473" spans="17:17" ht="15.75" customHeight="1">
      <c r="Q473" s="112"/>
    </row>
    <row r="474" spans="17:17" ht="15.75" customHeight="1">
      <c r="Q474" s="112"/>
    </row>
    <row r="475" spans="17:17" ht="15.75" customHeight="1">
      <c r="Q475" s="112"/>
    </row>
    <row r="476" spans="17:17" ht="15.75" customHeight="1">
      <c r="Q476" s="112"/>
    </row>
    <row r="477" spans="17:17" ht="15.75" customHeight="1">
      <c r="Q477" s="112"/>
    </row>
    <row r="478" spans="17:17" ht="15.75" customHeight="1">
      <c r="Q478" s="112"/>
    </row>
    <row r="479" spans="17:17" ht="15.75" customHeight="1">
      <c r="Q479" s="112"/>
    </row>
    <row r="480" spans="17:17" ht="15.75" customHeight="1">
      <c r="Q480" s="112"/>
    </row>
    <row r="481" spans="17:17" ht="15.75" customHeight="1">
      <c r="Q481" s="112"/>
    </row>
    <row r="482" spans="17:17" ht="15.75" customHeight="1">
      <c r="Q482" s="112"/>
    </row>
    <row r="483" spans="17:17" ht="15.75" customHeight="1">
      <c r="Q483" s="112"/>
    </row>
    <row r="484" spans="17:17" ht="15.75" customHeight="1">
      <c r="Q484" s="112"/>
    </row>
    <row r="485" spans="17:17" ht="15.75" customHeight="1">
      <c r="Q485" s="112"/>
    </row>
    <row r="486" spans="17:17" ht="15.75" customHeight="1">
      <c r="Q486" s="112"/>
    </row>
    <row r="487" spans="17:17" ht="15.75" customHeight="1">
      <c r="Q487" s="112"/>
    </row>
    <row r="488" spans="17:17" ht="15.75" customHeight="1">
      <c r="Q488" s="112"/>
    </row>
    <row r="489" spans="17:17" ht="15.75" customHeight="1">
      <c r="Q489" s="112"/>
    </row>
    <row r="490" spans="17:17" ht="15.75" customHeight="1">
      <c r="Q490" s="112"/>
    </row>
    <row r="491" spans="17:17" ht="15.75" customHeight="1">
      <c r="Q491" s="112"/>
    </row>
    <row r="492" spans="17:17" ht="15.75" customHeight="1">
      <c r="Q492" s="112"/>
    </row>
    <row r="493" spans="17:17" ht="15.75" customHeight="1">
      <c r="Q493" s="112"/>
    </row>
    <row r="494" spans="17:17" ht="15.75" customHeight="1">
      <c r="Q494" s="112"/>
    </row>
    <row r="495" spans="17:17" ht="15.75" customHeight="1">
      <c r="Q495" s="112"/>
    </row>
    <row r="496" spans="17:17" ht="15.75" customHeight="1">
      <c r="Q496" s="112"/>
    </row>
    <row r="497" spans="17:17" ht="15.75" customHeight="1">
      <c r="Q497" s="112"/>
    </row>
    <row r="498" spans="17:17" ht="15.75" customHeight="1">
      <c r="Q498" s="112"/>
    </row>
    <row r="499" spans="17:17" ht="15.75" customHeight="1">
      <c r="Q499" s="112"/>
    </row>
    <row r="500" spans="17:17" ht="15.75" customHeight="1">
      <c r="Q500" s="112"/>
    </row>
    <row r="501" spans="17:17" ht="15.75" customHeight="1">
      <c r="Q501" s="112"/>
    </row>
    <row r="502" spans="17:17" ht="15.75" customHeight="1">
      <c r="Q502" s="112"/>
    </row>
    <row r="503" spans="17:17" ht="15.75" customHeight="1">
      <c r="Q503" s="112"/>
    </row>
    <row r="504" spans="17:17" ht="15.75" customHeight="1">
      <c r="Q504" s="112"/>
    </row>
    <row r="505" spans="17:17" ht="15.75" customHeight="1">
      <c r="Q505" s="112"/>
    </row>
    <row r="506" spans="17:17" ht="15.75" customHeight="1">
      <c r="Q506" s="112"/>
    </row>
    <row r="507" spans="17:17" ht="15.75" customHeight="1">
      <c r="Q507" s="112"/>
    </row>
    <row r="508" spans="17:17" ht="15.75" customHeight="1">
      <c r="Q508" s="112"/>
    </row>
    <row r="509" spans="17:17" ht="15.75" customHeight="1">
      <c r="Q509" s="112"/>
    </row>
    <row r="510" spans="17:17" ht="15.75" customHeight="1">
      <c r="Q510" s="112"/>
    </row>
    <row r="511" spans="17:17" ht="15.75" customHeight="1">
      <c r="Q511" s="112"/>
    </row>
    <row r="512" spans="17:17" ht="15.75" customHeight="1">
      <c r="Q512" s="112"/>
    </row>
    <row r="513" spans="17:17" ht="15.75" customHeight="1">
      <c r="Q513" s="112"/>
    </row>
    <row r="514" spans="17:17" ht="15.75" customHeight="1">
      <c r="Q514" s="112"/>
    </row>
    <row r="515" spans="17:17" ht="15.75" customHeight="1">
      <c r="Q515" s="112"/>
    </row>
    <row r="516" spans="17:17" ht="15.75" customHeight="1">
      <c r="Q516" s="112"/>
    </row>
    <row r="517" spans="17:17" ht="15.75" customHeight="1">
      <c r="Q517" s="112"/>
    </row>
    <row r="518" spans="17:17" ht="15.75" customHeight="1">
      <c r="Q518" s="112"/>
    </row>
    <row r="519" spans="17:17" ht="15.75" customHeight="1">
      <c r="Q519" s="112"/>
    </row>
    <row r="520" spans="17:17" ht="15.75" customHeight="1">
      <c r="Q520" s="112"/>
    </row>
    <row r="521" spans="17:17" ht="15.75" customHeight="1">
      <c r="Q521" s="112"/>
    </row>
    <row r="522" spans="17:17" ht="15.75" customHeight="1">
      <c r="Q522" s="112"/>
    </row>
    <row r="523" spans="17:17" ht="15.75" customHeight="1">
      <c r="Q523" s="112"/>
    </row>
    <row r="524" spans="17:17" ht="15.75" customHeight="1">
      <c r="Q524" s="112"/>
    </row>
    <row r="525" spans="17:17" ht="15.75" customHeight="1">
      <c r="Q525" s="112"/>
    </row>
    <row r="526" spans="17:17" ht="15.75" customHeight="1">
      <c r="Q526" s="112"/>
    </row>
    <row r="527" spans="17:17" ht="15.75" customHeight="1">
      <c r="Q527" s="112"/>
    </row>
    <row r="528" spans="17:17" ht="15.75" customHeight="1">
      <c r="Q528" s="112"/>
    </row>
    <row r="529" spans="17:17" ht="15.75" customHeight="1">
      <c r="Q529" s="112"/>
    </row>
    <row r="530" spans="17:17" ht="15.75" customHeight="1">
      <c r="Q530" s="112"/>
    </row>
    <row r="531" spans="17:17" ht="15.75" customHeight="1">
      <c r="Q531" s="112"/>
    </row>
    <row r="532" spans="17:17" ht="15.75" customHeight="1">
      <c r="Q532" s="112"/>
    </row>
    <row r="533" spans="17:17" ht="15.75" customHeight="1">
      <c r="Q533" s="112"/>
    </row>
    <row r="534" spans="17:17" ht="15.75" customHeight="1">
      <c r="Q534" s="112"/>
    </row>
    <row r="535" spans="17:17" ht="15.75" customHeight="1">
      <c r="Q535" s="112"/>
    </row>
    <row r="536" spans="17:17" ht="15.75" customHeight="1">
      <c r="Q536" s="112"/>
    </row>
    <row r="537" spans="17:17" ht="15.75" customHeight="1">
      <c r="Q537" s="112"/>
    </row>
    <row r="538" spans="17:17" ht="15.75" customHeight="1">
      <c r="Q538" s="112"/>
    </row>
    <row r="539" spans="17:17" ht="15.75" customHeight="1">
      <c r="Q539" s="112"/>
    </row>
    <row r="540" spans="17:17" ht="15.75" customHeight="1">
      <c r="Q540" s="112"/>
    </row>
    <row r="541" spans="17:17" ht="15.75" customHeight="1">
      <c r="Q541" s="112"/>
    </row>
    <row r="542" spans="17:17" ht="15.75" customHeight="1">
      <c r="Q542" s="112"/>
    </row>
    <row r="543" spans="17:17" ht="15.75" customHeight="1">
      <c r="Q543" s="112"/>
    </row>
    <row r="544" spans="17:17" ht="15.75" customHeight="1">
      <c r="Q544" s="112"/>
    </row>
    <row r="545" spans="17:17" ht="15.75" customHeight="1">
      <c r="Q545" s="112"/>
    </row>
    <row r="546" spans="17:17" ht="15.75" customHeight="1">
      <c r="Q546" s="112"/>
    </row>
    <row r="547" spans="17:17" ht="15.75" customHeight="1">
      <c r="Q547" s="112"/>
    </row>
    <row r="548" spans="17:17" ht="15.75" customHeight="1">
      <c r="Q548" s="112"/>
    </row>
    <row r="549" spans="17:17" ht="15.75" customHeight="1">
      <c r="Q549" s="112"/>
    </row>
    <row r="550" spans="17:17" ht="15.75" customHeight="1">
      <c r="Q550" s="112"/>
    </row>
    <row r="551" spans="17:17" ht="15.75" customHeight="1">
      <c r="Q551" s="112"/>
    </row>
    <row r="552" spans="17:17" ht="15.75" customHeight="1">
      <c r="Q552" s="112"/>
    </row>
    <row r="553" spans="17:17" ht="15.75" customHeight="1">
      <c r="Q553" s="112"/>
    </row>
    <row r="554" spans="17:17" ht="15.75" customHeight="1">
      <c r="Q554" s="112"/>
    </row>
    <row r="555" spans="17:17" ht="15.75" customHeight="1">
      <c r="Q555" s="112"/>
    </row>
    <row r="556" spans="17:17" ht="15.75" customHeight="1">
      <c r="Q556" s="112"/>
    </row>
    <row r="557" spans="17:17" ht="15.75" customHeight="1">
      <c r="Q557" s="112"/>
    </row>
    <row r="558" spans="17:17" ht="15.75" customHeight="1">
      <c r="Q558" s="112"/>
    </row>
    <row r="559" spans="17:17" ht="15.75" customHeight="1">
      <c r="Q559" s="112"/>
    </row>
    <row r="560" spans="17:17" ht="15.75" customHeight="1">
      <c r="Q560" s="112"/>
    </row>
    <row r="561" spans="17:17" ht="15.75" customHeight="1">
      <c r="Q561" s="112"/>
    </row>
    <row r="562" spans="17:17" ht="15.75" customHeight="1">
      <c r="Q562" s="112"/>
    </row>
    <row r="563" spans="17:17" ht="15.75" customHeight="1">
      <c r="Q563" s="112"/>
    </row>
    <row r="564" spans="17:17" ht="15.75" customHeight="1">
      <c r="Q564" s="112"/>
    </row>
    <row r="565" spans="17:17" ht="15.75" customHeight="1">
      <c r="Q565" s="112"/>
    </row>
    <row r="566" spans="17:17" ht="15.75" customHeight="1">
      <c r="Q566" s="112"/>
    </row>
    <row r="567" spans="17:17" ht="15.75" customHeight="1">
      <c r="Q567" s="112"/>
    </row>
    <row r="568" spans="17:17" ht="15.75" customHeight="1">
      <c r="Q568" s="112"/>
    </row>
    <row r="569" spans="17:17" ht="15.75" customHeight="1">
      <c r="Q569" s="112"/>
    </row>
    <row r="570" spans="17:17" ht="15.75" customHeight="1">
      <c r="Q570" s="112"/>
    </row>
    <row r="571" spans="17:17" ht="15.75" customHeight="1">
      <c r="Q571" s="112"/>
    </row>
    <row r="572" spans="17:17" ht="15.75" customHeight="1">
      <c r="Q572" s="112"/>
    </row>
    <row r="573" spans="17:17" ht="15.75" customHeight="1">
      <c r="Q573" s="112"/>
    </row>
    <row r="574" spans="17:17" ht="15.75" customHeight="1">
      <c r="Q574" s="112"/>
    </row>
    <row r="575" spans="17:17" ht="15.75" customHeight="1">
      <c r="Q575" s="112"/>
    </row>
    <row r="576" spans="17:17" ht="15.75" customHeight="1">
      <c r="Q576" s="112"/>
    </row>
    <row r="577" spans="17:17" ht="15.75" customHeight="1">
      <c r="Q577" s="112"/>
    </row>
    <row r="578" spans="17:17" ht="15.75" customHeight="1">
      <c r="Q578" s="112"/>
    </row>
    <row r="579" spans="17:17" ht="15.75" customHeight="1">
      <c r="Q579" s="112"/>
    </row>
    <row r="580" spans="17:17" ht="15.75" customHeight="1">
      <c r="Q580" s="112"/>
    </row>
    <row r="581" spans="17:17" ht="15.75" customHeight="1">
      <c r="Q581" s="112"/>
    </row>
    <row r="582" spans="17:17" ht="15.75" customHeight="1">
      <c r="Q582" s="112"/>
    </row>
    <row r="583" spans="17:17" ht="15.75" customHeight="1">
      <c r="Q583" s="112"/>
    </row>
    <row r="584" spans="17:17" ht="15.75" customHeight="1">
      <c r="Q584" s="112"/>
    </row>
    <row r="585" spans="17:17" ht="15.75" customHeight="1">
      <c r="Q585" s="112"/>
    </row>
    <row r="586" spans="17:17" ht="15.75" customHeight="1">
      <c r="Q586" s="112"/>
    </row>
    <row r="587" spans="17:17" ht="15.75" customHeight="1">
      <c r="Q587" s="112"/>
    </row>
    <row r="588" spans="17:17" ht="15.75" customHeight="1">
      <c r="Q588" s="112"/>
    </row>
    <row r="589" spans="17:17" ht="15.75" customHeight="1">
      <c r="Q589" s="112"/>
    </row>
    <row r="590" spans="17:17" ht="15.75" customHeight="1">
      <c r="Q590" s="112"/>
    </row>
    <row r="591" spans="17:17" ht="15.75" customHeight="1">
      <c r="Q591" s="112"/>
    </row>
    <row r="592" spans="17:17" ht="15.75" customHeight="1">
      <c r="Q592" s="112"/>
    </row>
    <row r="593" spans="17:17" ht="15.75" customHeight="1">
      <c r="Q593" s="112"/>
    </row>
    <row r="594" spans="17:17" ht="15.75" customHeight="1">
      <c r="Q594" s="112"/>
    </row>
    <row r="595" spans="17:17" ht="15.75" customHeight="1">
      <c r="Q595" s="112"/>
    </row>
    <row r="596" spans="17:17" ht="15.75" customHeight="1">
      <c r="Q596" s="112"/>
    </row>
    <row r="597" spans="17:17" ht="15.75" customHeight="1">
      <c r="Q597" s="112"/>
    </row>
    <row r="598" spans="17:17" ht="15.75" customHeight="1">
      <c r="Q598" s="112"/>
    </row>
    <row r="599" spans="17:17" ht="15.75" customHeight="1">
      <c r="Q599" s="112"/>
    </row>
    <row r="600" spans="17:17" ht="15.75" customHeight="1">
      <c r="Q600" s="112"/>
    </row>
    <row r="601" spans="17:17" ht="15.75" customHeight="1">
      <c r="Q601" s="112"/>
    </row>
    <row r="602" spans="17:17" ht="15.75" customHeight="1">
      <c r="Q602" s="112"/>
    </row>
    <row r="603" spans="17:17" ht="15.75" customHeight="1">
      <c r="Q603" s="112"/>
    </row>
    <row r="604" spans="17:17" ht="15.75" customHeight="1">
      <c r="Q604" s="112"/>
    </row>
    <row r="605" spans="17:17" ht="15.75" customHeight="1">
      <c r="Q605" s="112"/>
    </row>
    <row r="606" spans="17:17" ht="15.75" customHeight="1">
      <c r="Q606" s="112"/>
    </row>
    <row r="607" spans="17:17" ht="15.75" customHeight="1">
      <c r="Q607" s="112"/>
    </row>
    <row r="608" spans="17:17" ht="15.75" customHeight="1">
      <c r="Q608" s="112"/>
    </row>
    <row r="609" spans="17:17" ht="15.75" customHeight="1">
      <c r="Q609" s="112"/>
    </row>
    <row r="610" spans="17:17" ht="15.75" customHeight="1">
      <c r="Q610" s="112"/>
    </row>
    <row r="611" spans="17:17" ht="15.75" customHeight="1">
      <c r="Q611" s="112"/>
    </row>
    <row r="612" spans="17:17" ht="15.75" customHeight="1">
      <c r="Q612" s="112"/>
    </row>
    <row r="613" spans="17:17" ht="15.75" customHeight="1">
      <c r="Q613" s="112"/>
    </row>
    <row r="614" spans="17:17" ht="15.75" customHeight="1">
      <c r="Q614" s="112"/>
    </row>
    <row r="615" spans="17:17" ht="15.75" customHeight="1">
      <c r="Q615" s="112"/>
    </row>
    <row r="616" spans="17:17" ht="15.75" customHeight="1">
      <c r="Q616" s="112"/>
    </row>
    <row r="617" spans="17:17" ht="15.75" customHeight="1">
      <c r="Q617" s="112"/>
    </row>
    <row r="618" spans="17:17" ht="15.75" customHeight="1">
      <c r="Q618" s="112"/>
    </row>
    <row r="619" spans="17:17" ht="15.75" customHeight="1">
      <c r="Q619" s="112"/>
    </row>
    <row r="620" spans="17:17" ht="15.75" customHeight="1">
      <c r="Q620" s="112"/>
    </row>
    <row r="621" spans="17:17" ht="15.75" customHeight="1">
      <c r="Q621" s="112"/>
    </row>
    <row r="622" spans="17:17" ht="15.75" customHeight="1">
      <c r="Q622" s="112"/>
    </row>
    <row r="623" spans="17:17" ht="15.75" customHeight="1">
      <c r="Q623" s="112"/>
    </row>
    <row r="624" spans="17:17" ht="15.75" customHeight="1">
      <c r="Q624" s="112"/>
    </row>
    <row r="625" spans="17:17" ht="15.75" customHeight="1">
      <c r="Q625" s="112"/>
    </row>
    <row r="626" spans="17:17" ht="15.75" customHeight="1">
      <c r="Q626" s="112"/>
    </row>
    <row r="627" spans="17:17" ht="15.75" customHeight="1">
      <c r="Q627" s="112"/>
    </row>
    <row r="628" spans="17:17" ht="15.75" customHeight="1">
      <c r="Q628" s="112"/>
    </row>
    <row r="629" spans="17:17" ht="15.75" customHeight="1">
      <c r="Q629" s="112"/>
    </row>
    <row r="630" spans="17:17" ht="15.75" customHeight="1">
      <c r="Q630" s="112"/>
    </row>
    <row r="631" spans="17:17" ht="15.75" customHeight="1">
      <c r="Q631" s="112"/>
    </row>
    <row r="632" spans="17:17" ht="15.75" customHeight="1">
      <c r="Q632" s="112"/>
    </row>
    <row r="633" spans="17:17" ht="15.75" customHeight="1">
      <c r="Q633" s="112"/>
    </row>
    <row r="634" spans="17:17" ht="15.75" customHeight="1">
      <c r="Q634" s="112"/>
    </row>
    <row r="635" spans="17:17" ht="15.75" customHeight="1">
      <c r="Q635" s="112"/>
    </row>
    <row r="636" spans="17:17" ht="15.75" customHeight="1">
      <c r="Q636" s="112"/>
    </row>
    <row r="637" spans="17:17" ht="15.75" customHeight="1">
      <c r="Q637" s="112"/>
    </row>
    <row r="638" spans="17:17" ht="15.75" customHeight="1">
      <c r="Q638" s="112"/>
    </row>
    <row r="639" spans="17:17" ht="15.75" customHeight="1">
      <c r="Q639" s="112"/>
    </row>
    <row r="640" spans="17:17" ht="15.75" customHeight="1">
      <c r="Q640" s="112"/>
    </row>
    <row r="641" spans="17:17" ht="15.75" customHeight="1">
      <c r="Q641" s="112"/>
    </row>
    <row r="642" spans="17:17" ht="15.75" customHeight="1">
      <c r="Q642" s="112"/>
    </row>
    <row r="643" spans="17:17" ht="15.75" customHeight="1">
      <c r="Q643" s="112"/>
    </row>
    <row r="644" spans="17:17" ht="15.75" customHeight="1">
      <c r="Q644" s="112"/>
    </row>
    <row r="645" spans="17:17" ht="15.75" customHeight="1">
      <c r="Q645" s="112"/>
    </row>
    <row r="646" spans="17:17" ht="15.75" customHeight="1">
      <c r="Q646" s="112"/>
    </row>
    <row r="647" spans="17:17" ht="15.75" customHeight="1">
      <c r="Q647" s="112"/>
    </row>
    <row r="648" spans="17:17" ht="15.75" customHeight="1">
      <c r="Q648" s="112"/>
    </row>
    <row r="649" spans="17:17" ht="15.75" customHeight="1">
      <c r="Q649" s="112"/>
    </row>
    <row r="650" spans="17:17" ht="15.75" customHeight="1">
      <c r="Q650" s="112"/>
    </row>
    <row r="651" spans="17:17" ht="15.75" customHeight="1">
      <c r="Q651" s="112"/>
    </row>
    <row r="652" spans="17:17" ht="15.75" customHeight="1">
      <c r="Q652" s="112"/>
    </row>
    <row r="653" spans="17:17" ht="15.75" customHeight="1">
      <c r="Q653" s="112"/>
    </row>
    <row r="654" spans="17:17" ht="15.75" customHeight="1">
      <c r="Q654" s="112"/>
    </row>
    <row r="655" spans="17:17" ht="15.75" customHeight="1">
      <c r="Q655" s="112"/>
    </row>
    <row r="656" spans="17:17" ht="15.75" customHeight="1">
      <c r="Q656" s="112"/>
    </row>
    <row r="657" spans="17:17" ht="15.75" customHeight="1">
      <c r="Q657" s="112"/>
    </row>
    <row r="658" spans="17:17" ht="15.75" customHeight="1">
      <c r="Q658" s="112"/>
    </row>
    <row r="659" spans="17:17" ht="15.75" customHeight="1">
      <c r="Q659" s="112"/>
    </row>
    <row r="660" spans="17:17" ht="15.75" customHeight="1">
      <c r="Q660" s="112"/>
    </row>
    <row r="661" spans="17:17" ht="15.75" customHeight="1">
      <c r="Q661" s="112"/>
    </row>
    <row r="662" spans="17:17" ht="15.75" customHeight="1">
      <c r="Q662" s="112"/>
    </row>
    <row r="663" spans="17:17" ht="15.75" customHeight="1">
      <c r="Q663" s="112"/>
    </row>
    <row r="664" spans="17:17" ht="15.75" customHeight="1">
      <c r="Q664" s="112"/>
    </row>
    <row r="665" spans="17:17" ht="15.75" customHeight="1">
      <c r="Q665" s="112"/>
    </row>
    <row r="666" spans="17:17" ht="15.75" customHeight="1">
      <c r="Q666" s="112"/>
    </row>
    <row r="667" spans="17:17" ht="15.75" customHeight="1">
      <c r="Q667" s="112"/>
    </row>
    <row r="668" spans="17:17" ht="15.75" customHeight="1">
      <c r="Q668" s="112"/>
    </row>
    <row r="669" spans="17:17" ht="15.75" customHeight="1">
      <c r="Q669" s="112"/>
    </row>
    <row r="670" spans="17:17" ht="15.75" customHeight="1">
      <c r="Q670" s="112"/>
    </row>
    <row r="671" spans="17:17" ht="15.75" customHeight="1">
      <c r="Q671" s="112"/>
    </row>
    <row r="672" spans="17:17" ht="15.75" customHeight="1">
      <c r="Q672" s="112"/>
    </row>
    <row r="673" spans="17:17" ht="15.75" customHeight="1">
      <c r="Q673" s="112"/>
    </row>
    <row r="674" spans="17:17" ht="15.75" customHeight="1">
      <c r="Q674" s="112"/>
    </row>
    <row r="675" spans="17:17" ht="15.75" customHeight="1">
      <c r="Q675" s="112"/>
    </row>
    <row r="676" spans="17:17" ht="15.75" customHeight="1">
      <c r="Q676" s="112"/>
    </row>
    <row r="677" spans="17:17" ht="15.75" customHeight="1">
      <c r="Q677" s="112"/>
    </row>
    <row r="678" spans="17:17" ht="15.75" customHeight="1">
      <c r="Q678" s="112"/>
    </row>
    <row r="679" spans="17:17" ht="15.75" customHeight="1">
      <c r="Q679" s="112"/>
    </row>
    <row r="680" spans="17:17" ht="15.75" customHeight="1">
      <c r="Q680" s="112"/>
    </row>
    <row r="681" spans="17:17" ht="15.75" customHeight="1">
      <c r="Q681" s="112"/>
    </row>
    <row r="682" spans="17:17" ht="15.75" customHeight="1">
      <c r="Q682" s="112"/>
    </row>
    <row r="683" spans="17:17" ht="15.75" customHeight="1">
      <c r="Q683" s="112"/>
    </row>
    <row r="684" spans="17:17" ht="15.75" customHeight="1">
      <c r="Q684" s="112"/>
    </row>
    <row r="685" spans="17:17" ht="15.75" customHeight="1">
      <c r="Q685" s="112"/>
    </row>
    <row r="686" spans="17:17" ht="15.75" customHeight="1">
      <c r="Q686" s="112"/>
    </row>
    <row r="687" spans="17:17" ht="15.75" customHeight="1">
      <c r="Q687" s="112"/>
    </row>
    <row r="688" spans="17:17" ht="15.75" customHeight="1">
      <c r="Q688" s="112"/>
    </row>
    <row r="689" spans="17:17" ht="15.75" customHeight="1">
      <c r="Q689" s="112"/>
    </row>
    <row r="690" spans="17:17" ht="15.75" customHeight="1">
      <c r="Q690" s="112"/>
    </row>
    <row r="691" spans="17:17" ht="15.75" customHeight="1">
      <c r="Q691" s="112"/>
    </row>
    <row r="692" spans="17:17" ht="15.75" customHeight="1">
      <c r="Q692" s="112"/>
    </row>
    <row r="693" spans="17:17" ht="15.75" customHeight="1">
      <c r="Q693" s="112"/>
    </row>
    <row r="694" spans="17:17" ht="15.75" customHeight="1">
      <c r="Q694" s="112"/>
    </row>
    <row r="695" spans="17:17" ht="15.75" customHeight="1">
      <c r="Q695" s="112"/>
    </row>
    <row r="696" spans="17:17" ht="15.75" customHeight="1">
      <c r="Q696" s="112"/>
    </row>
    <row r="697" spans="17:17" ht="15.75" customHeight="1">
      <c r="Q697" s="112"/>
    </row>
    <row r="698" spans="17:17" ht="15.75" customHeight="1">
      <c r="Q698" s="112"/>
    </row>
    <row r="699" spans="17:17" ht="15.75" customHeight="1">
      <c r="Q699" s="112"/>
    </row>
    <row r="700" spans="17:17" ht="15.75" customHeight="1">
      <c r="Q700" s="112"/>
    </row>
    <row r="701" spans="17:17" ht="15.75" customHeight="1">
      <c r="Q701" s="112"/>
    </row>
    <row r="702" spans="17:17" ht="15.75" customHeight="1">
      <c r="Q702" s="112"/>
    </row>
    <row r="703" spans="17:17" ht="15.75" customHeight="1">
      <c r="Q703" s="112"/>
    </row>
    <row r="704" spans="17:17" ht="15.75" customHeight="1">
      <c r="Q704" s="112"/>
    </row>
    <row r="705" spans="17:17" ht="15.75" customHeight="1">
      <c r="Q705" s="112"/>
    </row>
    <row r="706" spans="17:17" ht="15.75" customHeight="1">
      <c r="Q706" s="112"/>
    </row>
    <row r="707" spans="17:17" ht="15.75" customHeight="1">
      <c r="Q707" s="112"/>
    </row>
    <row r="708" spans="17:17" ht="15.75" customHeight="1">
      <c r="Q708" s="112"/>
    </row>
    <row r="709" spans="17:17" ht="15.75" customHeight="1">
      <c r="Q709" s="112"/>
    </row>
    <row r="710" spans="17:17" ht="15.75" customHeight="1">
      <c r="Q710" s="112"/>
    </row>
    <row r="711" spans="17:17" ht="15.75" customHeight="1">
      <c r="Q711" s="112"/>
    </row>
    <row r="712" spans="17:17" ht="15.75" customHeight="1">
      <c r="Q712" s="112"/>
    </row>
    <row r="713" spans="17:17" ht="15.75" customHeight="1">
      <c r="Q713" s="112"/>
    </row>
    <row r="714" spans="17:17" ht="15.75" customHeight="1">
      <c r="Q714" s="112"/>
    </row>
    <row r="715" spans="17:17" ht="15.75" customHeight="1">
      <c r="Q715" s="112"/>
    </row>
    <row r="716" spans="17:17" ht="15.75" customHeight="1">
      <c r="Q716" s="112"/>
    </row>
    <row r="717" spans="17:17" ht="15.75" customHeight="1">
      <c r="Q717" s="112"/>
    </row>
    <row r="718" spans="17:17" ht="15.75" customHeight="1">
      <c r="Q718" s="112"/>
    </row>
    <row r="719" spans="17:17" ht="15.75" customHeight="1">
      <c r="Q719" s="112"/>
    </row>
    <row r="720" spans="17:17" ht="15.75" customHeight="1">
      <c r="Q720" s="112"/>
    </row>
    <row r="721" spans="17:17" ht="15.75" customHeight="1">
      <c r="Q721" s="112"/>
    </row>
    <row r="722" spans="17:17" ht="15.75" customHeight="1">
      <c r="Q722" s="112"/>
    </row>
    <row r="723" spans="17:17" ht="15.75" customHeight="1">
      <c r="Q723" s="112"/>
    </row>
    <row r="724" spans="17:17" ht="15.75" customHeight="1">
      <c r="Q724" s="112"/>
    </row>
    <row r="725" spans="17:17" ht="15.75" customHeight="1">
      <c r="Q725" s="112"/>
    </row>
    <row r="726" spans="17:17" ht="15.75" customHeight="1">
      <c r="Q726" s="112"/>
    </row>
    <row r="727" spans="17:17" ht="15.75" customHeight="1">
      <c r="Q727" s="112"/>
    </row>
    <row r="728" spans="17:17" ht="15.75" customHeight="1">
      <c r="Q728" s="112"/>
    </row>
    <row r="729" spans="17:17" ht="15.75" customHeight="1">
      <c r="Q729" s="112"/>
    </row>
    <row r="730" spans="17:17" ht="15.75" customHeight="1">
      <c r="Q730" s="112"/>
    </row>
    <row r="731" spans="17:17" ht="15.75" customHeight="1">
      <c r="Q731" s="112"/>
    </row>
    <row r="732" spans="17:17" ht="15.75" customHeight="1">
      <c r="Q732" s="112"/>
    </row>
    <row r="733" spans="17:17" ht="15.75" customHeight="1">
      <c r="Q733" s="112"/>
    </row>
    <row r="734" spans="17:17" ht="15.75" customHeight="1">
      <c r="Q734" s="112"/>
    </row>
    <row r="735" spans="17:17" ht="15.75" customHeight="1">
      <c r="Q735" s="112"/>
    </row>
    <row r="736" spans="17:17" ht="15.75" customHeight="1">
      <c r="Q736" s="112"/>
    </row>
    <row r="737" spans="17:17" ht="15.75" customHeight="1">
      <c r="Q737" s="112"/>
    </row>
    <row r="738" spans="17:17" ht="15.75" customHeight="1">
      <c r="Q738" s="112"/>
    </row>
    <row r="739" spans="17:17" ht="15.75" customHeight="1">
      <c r="Q739" s="112"/>
    </row>
    <row r="740" spans="17:17" ht="15.75" customHeight="1">
      <c r="Q740" s="112"/>
    </row>
    <row r="741" spans="17:17" ht="15.75" customHeight="1">
      <c r="Q741" s="112"/>
    </row>
    <row r="742" spans="17:17" ht="15.75" customHeight="1">
      <c r="Q742" s="112"/>
    </row>
    <row r="743" spans="17:17" ht="15.75" customHeight="1">
      <c r="Q743" s="112"/>
    </row>
    <row r="744" spans="17:17" ht="15.75" customHeight="1">
      <c r="Q744" s="112"/>
    </row>
    <row r="745" spans="17:17" ht="15.75" customHeight="1">
      <c r="Q745" s="112"/>
    </row>
    <row r="746" spans="17:17" ht="15.75" customHeight="1">
      <c r="Q746" s="112"/>
    </row>
    <row r="747" spans="17:17" ht="15.75" customHeight="1">
      <c r="Q747" s="112"/>
    </row>
    <row r="748" spans="17:17" ht="15.75" customHeight="1">
      <c r="Q748" s="112"/>
    </row>
    <row r="749" spans="17:17" ht="15.75" customHeight="1">
      <c r="Q749" s="112"/>
    </row>
    <row r="750" spans="17:17" ht="15.75" customHeight="1">
      <c r="Q750" s="112"/>
    </row>
    <row r="751" spans="17:17" ht="15.75" customHeight="1">
      <c r="Q751" s="112"/>
    </row>
    <row r="752" spans="17:17" ht="15.75" customHeight="1">
      <c r="Q752" s="112"/>
    </row>
    <row r="753" spans="17:17" ht="15.75" customHeight="1">
      <c r="Q753" s="112"/>
    </row>
    <row r="754" spans="17:17" ht="15.75" customHeight="1">
      <c r="Q754" s="112"/>
    </row>
    <row r="755" spans="17:17" ht="15.75" customHeight="1">
      <c r="Q755" s="112"/>
    </row>
    <row r="756" spans="17:17" ht="15.75" customHeight="1">
      <c r="Q756" s="112"/>
    </row>
    <row r="757" spans="17:17" ht="15.75" customHeight="1">
      <c r="Q757" s="112"/>
    </row>
    <row r="758" spans="17:17" ht="15.75" customHeight="1">
      <c r="Q758" s="112"/>
    </row>
    <row r="759" spans="17:17" ht="15.75" customHeight="1">
      <c r="Q759" s="112"/>
    </row>
    <row r="760" spans="17:17" ht="15.75" customHeight="1">
      <c r="Q760" s="112"/>
    </row>
    <row r="761" spans="17:17" ht="15.75" customHeight="1">
      <c r="Q761" s="112"/>
    </row>
    <row r="762" spans="17:17" ht="15.75" customHeight="1">
      <c r="Q762" s="112"/>
    </row>
    <row r="763" spans="17:17" ht="15.75" customHeight="1">
      <c r="Q763" s="112"/>
    </row>
    <row r="764" spans="17:17" ht="15.75" customHeight="1">
      <c r="Q764" s="112"/>
    </row>
    <row r="765" spans="17:17" ht="15.75" customHeight="1">
      <c r="Q765" s="112"/>
    </row>
    <row r="766" spans="17:17" ht="15.75" customHeight="1">
      <c r="Q766" s="112"/>
    </row>
    <row r="767" spans="17:17" ht="15.75" customHeight="1">
      <c r="Q767" s="112"/>
    </row>
    <row r="768" spans="17:17" ht="15.75" customHeight="1">
      <c r="Q768" s="112"/>
    </row>
    <row r="769" spans="17:17" ht="15.75" customHeight="1">
      <c r="Q769" s="112"/>
    </row>
    <row r="770" spans="17:17" ht="15.75" customHeight="1">
      <c r="Q770" s="112"/>
    </row>
    <row r="771" spans="17:17" ht="15.75" customHeight="1">
      <c r="Q771" s="112"/>
    </row>
    <row r="772" spans="17:17" ht="15.75" customHeight="1">
      <c r="Q772" s="112"/>
    </row>
    <row r="773" spans="17:17" ht="15.75" customHeight="1">
      <c r="Q773" s="112"/>
    </row>
    <row r="774" spans="17:17" ht="15.75" customHeight="1">
      <c r="Q774" s="112"/>
    </row>
    <row r="775" spans="17:17" ht="15.75" customHeight="1">
      <c r="Q775" s="112"/>
    </row>
    <row r="776" spans="17:17" ht="15.75" customHeight="1">
      <c r="Q776" s="112"/>
    </row>
    <row r="777" spans="17:17" ht="15.75" customHeight="1">
      <c r="Q777" s="112"/>
    </row>
    <row r="778" spans="17:17" ht="15.75" customHeight="1">
      <c r="Q778" s="112"/>
    </row>
    <row r="779" spans="17:17" ht="15.75" customHeight="1">
      <c r="Q779" s="112"/>
    </row>
    <row r="780" spans="17:17" ht="15.75" customHeight="1">
      <c r="Q780" s="112"/>
    </row>
    <row r="781" spans="17:17" ht="15.75" customHeight="1">
      <c r="Q781" s="112"/>
    </row>
    <row r="782" spans="17:17" ht="15.75" customHeight="1">
      <c r="Q782" s="112"/>
    </row>
    <row r="783" spans="17:17" ht="15.75" customHeight="1">
      <c r="Q783" s="112"/>
    </row>
    <row r="784" spans="17:17" ht="15.75" customHeight="1">
      <c r="Q784" s="112"/>
    </row>
    <row r="785" spans="17:17" ht="15.75" customHeight="1">
      <c r="Q785" s="112"/>
    </row>
    <row r="786" spans="17:17" ht="15.75" customHeight="1">
      <c r="Q786" s="112"/>
    </row>
    <row r="787" spans="17:17" ht="15.75" customHeight="1">
      <c r="Q787" s="112"/>
    </row>
    <row r="788" spans="17:17" ht="15.75" customHeight="1">
      <c r="Q788" s="112"/>
    </row>
    <row r="789" spans="17:17" ht="15.75" customHeight="1">
      <c r="Q789" s="112"/>
    </row>
    <row r="790" spans="17:17" ht="15.75" customHeight="1">
      <c r="Q790" s="112"/>
    </row>
    <row r="791" spans="17:17" ht="15.75" customHeight="1">
      <c r="Q791" s="112"/>
    </row>
    <row r="792" spans="17:17" ht="15.75" customHeight="1">
      <c r="Q792" s="112"/>
    </row>
    <row r="793" spans="17:17" ht="15.75" customHeight="1">
      <c r="Q793" s="112"/>
    </row>
    <row r="794" spans="17:17" ht="15.75" customHeight="1">
      <c r="Q794" s="112"/>
    </row>
    <row r="795" spans="17:17" ht="15.75" customHeight="1">
      <c r="Q795" s="112"/>
    </row>
    <row r="796" spans="17:17" ht="15.75" customHeight="1">
      <c r="Q796" s="112"/>
    </row>
    <row r="797" spans="17:17" ht="15.75" customHeight="1">
      <c r="Q797" s="112"/>
    </row>
    <row r="798" spans="17:17" ht="15.75" customHeight="1">
      <c r="Q798" s="112"/>
    </row>
    <row r="799" spans="17:17" ht="15.75" customHeight="1">
      <c r="Q799" s="112"/>
    </row>
    <row r="800" spans="17:17" ht="15.75" customHeight="1">
      <c r="Q800" s="112"/>
    </row>
    <row r="801" spans="17:17" ht="15.75" customHeight="1">
      <c r="Q801" s="112"/>
    </row>
    <row r="802" spans="17:17" ht="15.75" customHeight="1">
      <c r="Q802" s="112"/>
    </row>
    <row r="803" spans="17:17" ht="15.75" customHeight="1">
      <c r="Q803" s="112"/>
    </row>
    <row r="804" spans="17:17" ht="15.75" customHeight="1">
      <c r="Q804" s="112"/>
    </row>
    <row r="805" spans="17:17" ht="15.75" customHeight="1">
      <c r="Q805" s="112"/>
    </row>
    <row r="806" spans="17:17" ht="15.75" customHeight="1">
      <c r="Q806" s="112"/>
    </row>
    <row r="807" spans="17:17" ht="15.75" customHeight="1">
      <c r="Q807" s="112"/>
    </row>
    <row r="808" spans="17:17" ht="15.75" customHeight="1">
      <c r="Q808" s="112"/>
    </row>
    <row r="809" spans="17:17" ht="15.75" customHeight="1">
      <c r="Q809" s="112"/>
    </row>
    <row r="810" spans="17:17" ht="15.75" customHeight="1">
      <c r="Q810" s="112"/>
    </row>
    <row r="811" spans="17:17" ht="15.75" customHeight="1">
      <c r="Q811" s="112"/>
    </row>
    <row r="812" spans="17:17" ht="15.75" customHeight="1">
      <c r="Q812" s="112"/>
    </row>
    <row r="813" spans="17:17" ht="15.75" customHeight="1">
      <c r="Q813" s="112"/>
    </row>
    <row r="814" spans="17:17" ht="15.75" customHeight="1">
      <c r="Q814" s="112"/>
    </row>
    <row r="815" spans="17:17" ht="15.75" customHeight="1">
      <c r="Q815" s="112"/>
    </row>
    <row r="816" spans="17:17" ht="15.75" customHeight="1">
      <c r="Q816" s="112"/>
    </row>
    <row r="817" spans="17:17" ht="15.75" customHeight="1">
      <c r="Q817" s="112"/>
    </row>
    <row r="818" spans="17:17" ht="15.75" customHeight="1">
      <c r="Q818" s="112"/>
    </row>
    <row r="819" spans="17:17" ht="15.75" customHeight="1">
      <c r="Q819" s="112"/>
    </row>
    <row r="820" spans="17:17" ht="15.75" customHeight="1">
      <c r="Q820" s="112"/>
    </row>
    <row r="821" spans="17:17" ht="15.75" customHeight="1">
      <c r="Q821" s="112"/>
    </row>
    <row r="822" spans="17:17" ht="15.75" customHeight="1">
      <c r="Q822" s="112"/>
    </row>
    <row r="823" spans="17:17" ht="15.75" customHeight="1">
      <c r="Q823" s="112"/>
    </row>
    <row r="824" spans="17:17" ht="15.75" customHeight="1">
      <c r="Q824" s="112"/>
    </row>
    <row r="825" spans="17:17" ht="15.75" customHeight="1">
      <c r="Q825" s="112"/>
    </row>
    <row r="826" spans="17:17" ht="15.75" customHeight="1">
      <c r="Q826" s="112"/>
    </row>
    <row r="827" spans="17:17" ht="15.75" customHeight="1">
      <c r="Q827" s="112"/>
    </row>
    <row r="828" spans="17:17" ht="15.75" customHeight="1">
      <c r="Q828" s="112"/>
    </row>
    <row r="829" spans="17:17" ht="15.75" customHeight="1">
      <c r="Q829" s="112"/>
    </row>
    <row r="830" spans="17:17" ht="15.75" customHeight="1">
      <c r="Q830" s="112"/>
    </row>
    <row r="831" spans="17:17" ht="15.75" customHeight="1">
      <c r="Q831" s="112"/>
    </row>
    <row r="832" spans="17:17" ht="15.75" customHeight="1">
      <c r="Q832" s="112"/>
    </row>
    <row r="833" spans="17:17" ht="15.75" customHeight="1">
      <c r="Q833" s="112"/>
    </row>
    <row r="834" spans="17:17" ht="15.75" customHeight="1">
      <c r="Q834" s="112"/>
    </row>
    <row r="835" spans="17:17" ht="15.75" customHeight="1">
      <c r="Q835" s="112"/>
    </row>
    <row r="836" spans="17:17" ht="15.75" customHeight="1">
      <c r="Q836" s="112"/>
    </row>
    <row r="837" spans="17:17" ht="15.75" customHeight="1">
      <c r="Q837" s="112"/>
    </row>
    <row r="838" spans="17:17" ht="15.75" customHeight="1">
      <c r="Q838" s="112"/>
    </row>
    <row r="839" spans="17:17" ht="15.75" customHeight="1">
      <c r="Q839" s="112"/>
    </row>
    <row r="840" spans="17:17" ht="15.75" customHeight="1">
      <c r="Q840" s="112"/>
    </row>
    <row r="841" spans="17:17" ht="15.75" customHeight="1">
      <c r="Q841" s="112"/>
    </row>
    <row r="842" spans="17:17" ht="15.75" customHeight="1">
      <c r="Q842" s="112"/>
    </row>
    <row r="843" spans="17:17" ht="15.75" customHeight="1">
      <c r="Q843" s="112"/>
    </row>
    <row r="844" spans="17:17" ht="15.75" customHeight="1">
      <c r="Q844" s="112"/>
    </row>
    <row r="845" spans="17:17" ht="15.75" customHeight="1">
      <c r="Q845" s="112"/>
    </row>
    <row r="846" spans="17:17" ht="15.75" customHeight="1">
      <c r="Q846" s="112"/>
    </row>
    <row r="847" spans="17:17" ht="15.75" customHeight="1">
      <c r="Q847" s="112"/>
    </row>
    <row r="848" spans="17:17" ht="15.75" customHeight="1">
      <c r="Q848" s="112"/>
    </row>
    <row r="849" spans="17:17" ht="15.75" customHeight="1">
      <c r="Q849" s="112"/>
    </row>
    <row r="850" spans="17:17" ht="15.75" customHeight="1">
      <c r="Q850" s="112"/>
    </row>
    <row r="851" spans="17:17" ht="15.75" customHeight="1">
      <c r="Q851" s="112"/>
    </row>
    <row r="852" spans="17:17" ht="15.75" customHeight="1">
      <c r="Q852" s="112"/>
    </row>
    <row r="853" spans="17:17" ht="15.75" customHeight="1">
      <c r="Q853" s="112"/>
    </row>
    <row r="854" spans="17:17" ht="15.75" customHeight="1">
      <c r="Q854" s="112"/>
    </row>
    <row r="855" spans="17:17" ht="15.75" customHeight="1">
      <c r="Q855" s="112"/>
    </row>
    <row r="856" spans="17:17" ht="15.75" customHeight="1">
      <c r="Q856" s="112"/>
    </row>
    <row r="857" spans="17:17" ht="15.75" customHeight="1">
      <c r="Q857" s="112"/>
    </row>
    <row r="858" spans="17:17" ht="15.75" customHeight="1">
      <c r="Q858" s="112"/>
    </row>
    <row r="859" spans="17:17" ht="15.75" customHeight="1">
      <c r="Q859" s="112"/>
    </row>
    <row r="860" spans="17:17" ht="15.75" customHeight="1">
      <c r="Q860" s="112"/>
    </row>
    <row r="861" spans="17:17" ht="15.75" customHeight="1">
      <c r="Q861" s="112"/>
    </row>
    <row r="862" spans="17:17" ht="15.75" customHeight="1">
      <c r="Q862" s="112"/>
    </row>
    <row r="863" spans="17:17" ht="15.75" customHeight="1">
      <c r="Q863" s="112"/>
    </row>
    <row r="864" spans="17:17" ht="15.75" customHeight="1">
      <c r="Q864" s="112"/>
    </row>
    <row r="865" spans="17:17" ht="15.75" customHeight="1">
      <c r="Q865" s="112"/>
    </row>
    <row r="866" spans="17:17" ht="15.75" customHeight="1">
      <c r="Q866" s="112"/>
    </row>
    <row r="867" spans="17:17" ht="15.75" customHeight="1">
      <c r="Q867" s="112"/>
    </row>
    <row r="868" spans="17:17" ht="15.75" customHeight="1">
      <c r="Q868" s="112"/>
    </row>
    <row r="869" spans="17:17" ht="15.75" customHeight="1">
      <c r="Q869" s="112"/>
    </row>
    <row r="870" spans="17:17" ht="15.75" customHeight="1">
      <c r="Q870" s="112"/>
    </row>
    <row r="871" spans="17:17" ht="15.75" customHeight="1">
      <c r="Q871" s="112"/>
    </row>
    <row r="872" spans="17:17" ht="15.75" customHeight="1">
      <c r="Q872" s="112"/>
    </row>
    <row r="873" spans="17:17" ht="15.75" customHeight="1">
      <c r="Q873" s="112"/>
    </row>
    <row r="874" spans="17:17" ht="15.75" customHeight="1">
      <c r="Q874" s="112"/>
    </row>
    <row r="875" spans="17:17" ht="15.75" customHeight="1">
      <c r="Q875" s="112"/>
    </row>
    <row r="876" spans="17:17" ht="15.75" customHeight="1">
      <c r="Q876" s="112"/>
    </row>
    <row r="877" spans="17:17" ht="15.75" customHeight="1">
      <c r="Q877" s="112"/>
    </row>
    <row r="878" spans="17:17" ht="15.75" customHeight="1">
      <c r="Q878" s="112"/>
    </row>
    <row r="879" spans="17:17" ht="15.75" customHeight="1">
      <c r="Q879" s="112"/>
    </row>
    <row r="880" spans="17:17" ht="15.75" customHeight="1">
      <c r="Q880" s="112"/>
    </row>
    <row r="881" spans="17:17" ht="15.75" customHeight="1">
      <c r="Q881" s="112"/>
    </row>
    <row r="882" spans="17:17" ht="15.75" customHeight="1">
      <c r="Q882" s="112"/>
    </row>
    <row r="883" spans="17:17" ht="15.75" customHeight="1">
      <c r="Q883" s="112"/>
    </row>
    <row r="884" spans="17:17" ht="15.75" customHeight="1">
      <c r="Q884" s="112"/>
    </row>
    <row r="885" spans="17:17" ht="15.75" customHeight="1">
      <c r="Q885" s="112"/>
    </row>
    <row r="886" spans="17:17" ht="15.75" customHeight="1">
      <c r="Q886" s="112"/>
    </row>
    <row r="887" spans="17:17" ht="15.75" customHeight="1">
      <c r="Q887" s="112"/>
    </row>
    <row r="888" spans="17:17" ht="15.75" customHeight="1">
      <c r="Q888" s="112"/>
    </row>
    <row r="889" spans="17:17" ht="15.75" customHeight="1">
      <c r="Q889" s="112"/>
    </row>
    <row r="890" spans="17:17" ht="15.75" customHeight="1">
      <c r="Q890" s="112"/>
    </row>
    <row r="891" spans="17:17" ht="15.75" customHeight="1">
      <c r="Q891" s="112"/>
    </row>
    <row r="892" spans="17:17" ht="15.75" customHeight="1">
      <c r="Q892" s="112"/>
    </row>
    <row r="893" spans="17:17" ht="15.75" customHeight="1">
      <c r="Q893" s="112"/>
    </row>
    <row r="894" spans="17:17" ht="15.75" customHeight="1">
      <c r="Q894" s="112"/>
    </row>
    <row r="895" spans="17:17" ht="15.75" customHeight="1">
      <c r="Q895" s="112"/>
    </row>
    <row r="896" spans="17:17" ht="15.75" customHeight="1">
      <c r="Q896" s="112"/>
    </row>
    <row r="897" spans="17:17" ht="15.75" customHeight="1">
      <c r="Q897" s="112"/>
    </row>
    <row r="898" spans="17:17" ht="15.75" customHeight="1">
      <c r="Q898" s="112"/>
    </row>
    <row r="899" spans="17:17" ht="15.75" customHeight="1">
      <c r="Q899" s="112"/>
    </row>
    <row r="900" spans="17:17" ht="15.75" customHeight="1">
      <c r="Q900" s="112"/>
    </row>
    <row r="901" spans="17:17" ht="15.75" customHeight="1">
      <c r="Q901" s="112"/>
    </row>
    <row r="902" spans="17:17" ht="15.75" customHeight="1">
      <c r="Q902" s="112"/>
    </row>
    <row r="903" spans="17:17" ht="15.75" customHeight="1">
      <c r="Q903" s="112"/>
    </row>
    <row r="904" spans="17:17" ht="15.75" customHeight="1">
      <c r="Q904" s="112"/>
    </row>
    <row r="905" spans="17:17" ht="15.75" customHeight="1">
      <c r="Q905" s="112"/>
    </row>
    <row r="906" spans="17:17" ht="15.75" customHeight="1">
      <c r="Q906" s="112"/>
    </row>
    <row r="907" spans="17:17" ht="15.75" customHeight="1">
      <c r="Q907" s="112"/>
    </row>
    <row r="908" spans="17:17" ht="15.75" customHeight="1">
      <c r="Q908" s="112"/>
    </row>
    <row r="909" spans="17:17" ht="15.75" customHeight="1">
      <c r="Q909" s="112"/>
    </row>
    <row r="910" spans="17:17" ht="15.75" customHeight="1">
      <c r="Q910" s="112"/>
    </row>
    <row r="911" spans="17:17" ht="15.75" customHeight="1">
      <c r="Q911" s="112"/>
    </row>
    <row r="912" spans="17:17" ht="15.75" customHeight="1">
      <c r="Q912" s="112"/>
    </row>
    <row r="913" spans="17:17" ht="15.75" customHeight="1">
      <c r="Q913" s="112"/>
    </row>
    <row r="914" spans="17:17" ht="15.75" customHeight="1">
      <c r="Q914" s="112"/>
    </row>
    <row r="915" spans="17:17" ht="15.75" customHeight="1">
      <c r="Q915" s="112"/>
    </row>
    <row r="916" spans="17:17" ht="15.75" customHeight="1">
      <c r="Q916" s="112"/>
    </row>
    <row r="917" spans="17:17" ht="15.75" customHeight="1">
      <c r="Q917" s="112"/>
    </row>
    <row r="918" spans="17:17" ht="15.75" customHeight="1">
      <c r="Q918" s="112"/>
    </row>
    <row r="919" spans="17:17" ht="15.75" customHeight="1">
      <c r="Q919" s="112"/>
    </row>
    <row r="920" spans="17:17" ht="15.75" customHeight="1">
      <c r="Q920" s="112"/>
    </row>
    <row r="921" spans="17:17" ht="15.75" customHeight="1">
      <c r="Q921" s="112"/>
    </row>
    <row r="922" spans="17:17" ht="15.75" customHeight="1">
      <c r="Q922" s="112"/>
    </row>
    <row r="923" spans="17:17" ht="15.75" customHeight="1">
      <c r="Q923" s="112"/>
    </row>
    <row r="924" spans="17:17" ht="15.75" customHeight="1">
      <c r="Q924" s="112"/>
    </row>
    <row r="925" spans="17:17" ht="15.75" customHeight="1">
      <c r="Q925" s="112"/>
    </row>
    <row r="926" spans="17:17" ht="15.75" customHeight="1">
      <c r="Q926" s="112"/>
    </row>
    <row r="927" spans="17:17" ht="15.75" customHeight="1">
      <c r="Q927" s="112"/>
    </row>
    <row r="928" spans="17:17" ht="15.75" customHeight="1">
      <c r="Q928" s="112"/>
    </row>
    <row r="929" spans="17:17" ht="15.75" customHeight="1">
      <c r="Q929" s="112"/>
    </row>
    <row r="930" spans="17:17" ht="15.75" customHeight="1">
      <c r="Q930" s="112"/>
    </row>
    <row r="931" spans="17:17" ht="15.75" customHeight="1">
      <c r="Q931" s="112"/>
    </row>
    <row r="932" spans="17:17" ht="15.75" customHeight="1">
      <c r="Q932" s="112"/>
    </row>
    <row r="933" spans="17:17" ht="15.75" customHeight="1">
      <c r="Q933" s="112"/>
    </row>
    <row r="934" spans="17:17" ht="15.75" customHeight="1">
      <c r="Q934" s="112"/>
    </row>
    <row r="935" spans="17:17" ht="15.75" customHeight="1">
      <c r="Q935" s="112"/>
    </row>
    <row r="936" spans="17:17" ht="15.75" customHeight="1">
      <c r="Q936" s="112"/>
    </row>
    <row r="937" spans="17:17" ht="15.75" customHeight="1">
      <c r="Q937" s="112"/>
    </row>
    <row r="938" spans="17:17" ht="15.75" customHeight="1">
      <c r="Q938" s="112"/>
    </row>
    <row r="939" spans="17:17" ht="15.75" customHeight="1">
      <c r="Q939" s="112"/>
    </row>
    <row r="940" spans="17:17" ht="15.75" customHeight="1">
      <c r="Q940" s="112"/>
    </row>
    <row r="941" spans="17:17" ht="15.75" customHeight="1">
      <c r="Q941" s="112"/>
    </row>
    <row r="942" spans="17:17" ht="15.75" customHeight="1">
      <c r="Q942" s="112"/>
    </row>
    <row r="943" spans="17:17" ht="15.75" customHeight="1">
      <c r="Q943" s="112"/>
    </row>
    <row r="944" spans="17:17" ht="15.75" customHeight="1">
      <c r="Q944" s="112"/>
    </row>
    <row r="945" spans="17:17" ht="15.75" customHeight="1">
      <c r="Q945" s="112"/>
    </row>
    <row r="946" spans="17:17" ht="15.75" customHeight="1">
      <c r="Q946" s="112"/>
    </row>
    <row r="947" spans="17:17" ht="15.75" customHeight="1">
      <c r="Q947" s="112"/>
    </row>
    <row r="948" spans="17:17" ht="15.75" customHeight="1">
      <c r="Q948" s="112"/>
    </row>
    <row r="949" spans="17:17" ht="15.75" customHeight="1">
      <c r="Q949" s="112"/>
    </row>
    <row r="950" spans="17:17" ht="15.75" customHeight="1">
      <c r="Q950" s="112"/>
    </row>
    <row r="951" spans="17:17" ht="15.75" customHeight="1">
      <c r="Q951" s="112"/>
    </row>
    <row r="952" spans="17:17" ht="15.75" customHeight="1">
      <c r="Q952" s="112"/>
    </row>
    <row r="953" spans="17:17" ht="15.75" customHeight="1">
      <c r="Q953" s="112"/>
    </row>
    <row r="954" spans="17:17" ht="15.75" customHeight="1">
      <c r="Q954" s="112"/>
    </row>
    <row r="955" spans="17:17" ht="15.75" customHeight="1">
      <c r="Q955" s="112"/>
    </row>
    <row r="956" spans="17:17" ht="15.75" customHeight="1">
      <c r="Q956" s="112"/>
    </row>
    <row r="957" spans="17:17" ht="15.75" customHeight="1">
      <c r="Q957" s="112"/>
    </row>
    <row r="958" spans="17:17" ht="15.75" customHeight="1">
      <c r="Q958" s="112"/>
    </row>
    <row r="959" spans="17:17" ht="15.75" customHeight="1">
      <c r="Q959" s="112"/>
    </row>
    <row r="960" spans="17:17" ht="15.75" customHeight="1">
      <c r="Q960" s="112"/>
    </row>
    <row r="961" spans="17:17" ht="15.75" customHeight="1">
      <c r="Q961" s="112"/>
    </row>
    <row r="962" spans="17:17" ht="15.75" customHeight="1">
      <c r="Q962" s="112"/>
    </row>
    <row r="963" spans="17:17" ht="15.75" customHeight="1">
      <c r="Q963" s="112"/>
    </row>
    <row r="964" spans="17:17" ht="15.75" customHeight="1">
      <c r="Q964" s="112"/>
    </row>
    <row r="965" spans="17:17" ht="15.75" customHeight="1">
      <c r="Q965" s="112"/>
    </row>
    <row r="966" spans="17:17" ht="15.75" customHeight="1">
      <c r="Q966" s="112"/>
    </row>
    <row r="967" spans="17:17" ht="15.75" customHeight="1">
      <c r="Q967" s="112"/>
    </row>
    <row r="968" spans="17:17" ht="15.75" customHeight="1">
      <c r="Q968" s="112"/>
    </row>
    <row r="969" spans="17:17" ht="15.75" customHeight="1">
      <c r="Q969" s="112"/>
    </row>
    <row r="970" spans="17:17" ht="15.75" customHeight="1">
      <c r="Q970" s="112"/>
    </row>
    <row r="971" spans="17:17" ht="15.75" customHeight="1">
      <c r="Q971" s="112"/>
    </row>
    <row r="972" spans="17:17" ht="15.75" customHeight="1">
      <c r="Q972" s="112"/>
    </row>
    <row r="973" spans="17:17" ht="15.75" customHeight="1">
      <c r="Q973" s="112"/>
    </row>
    <row r="974" spans="17:17" ht="15.75" customHeight="1">
      <c r="Q974" s="112"/>
    </row>
    <row r="975" spans="17:17" ht="15.75" customHeight="1">
      <c r="Q975" s="112"/>
    </row>
    <row r="976" spans="17:17" ht="15.75" customHeight="1">
      <c r="Q976" s="112"/>
    </row>
    <row r="977" spans="17:17" ht="15.75" customHeight="1">
      <c r="Q977" s="112"/>
    </row>
    <row r="978" spans="17:17" ht="15.75" customHeight="1">
      <c r="Q978" s="112"/>
    </row>
    <row r="979" spans="17:17" ht="15.75" customHeight="1">
      <c r="Q979" s="112"/>
    </row>
    <row r="980" spans="17:17" ht="15.75" customHeight="1">
      <c r="Q980" s="112"/>
    </row>
    <row r="981" spans="17:17" ht="15.75" customHeight="1">
      <c r="Q981" s="112"/>
    </row>
    <row r="982" spans="17:17" ht="15.75" customHeight="1">
      <c r="Q982" s="112"/>
    </row>
    <row r="983" spans="17:17" ht="15.75" customHeight="1">
      <c r="Q983" s="112"/>
    </row>
    <row r="984" spans="17:17" ht="15.75" customHeight="1">
      <c r="Q984" s="112"/>
    </row>
    <row r="985" spans="17:17" ht="15.75" customHeight="1">
      <c r="Q985" s="112"/>
    </row>
    <row r="986" spans="17:17" ht="15.75" customHeight="1">
      <c r="Q986" s="112"/>
    </row>
    <row r="987" spans="17:17" ht="15.75" customHeight="1">
      <c r="Q987" s="112"/>
    </row>
    <row r="988" spans="17:17" ht="15.75" customHeight="1">
      <c r="Q988" s="112"/>
    </row>
    <row r="989" spans="17:17" ht="15.75" customHeight="1">
      <c r="Q989" s="112"/>
    </row>
    <row r="990" spans="17:17" ht="15.75" customHeight="1">
      <c r="Q990" s="112"/>
    </row>
    <row r="991" spans="17:17" ht="15.75" customHeight="1">
      <c r="Q991" s="112"/>
    </row>
    <row r="992" spans="17:17" ht="15.75" customHeight="1">
      <c r="Q992" s="112"/>
    </row>
    <row r="993" spans="17:17" ht="15.75" customHeight="1">
      <c r="Q993" s="112"/>
    </row>
    <row r="994" spans="17:17" ht="15.75" customHeight="1">
      <c r="Q994" s="112"/>
    </row>
    <row r="995" spans="17:17" ht="15.75" customHeight="1">
      <c r="Q995" s="112"/>
    </row>
    <row r="996" spans="17:17" ht="15.75" customHeight="1">
      <c r="Q996" s="112"/>
    </row>
    <row r="997" spans="17:17" ht="15.75" customHeight="1">
      <c r="Q997" s="112"/>
    </row>
    <row r="998" spans="17:17" ht="15.75" customHeight="1">
      <c r="Q998" s="112"/>
    </row>
    <row r="999" spans="17:17" ht="15.75" customHeight="1">
      <c r="Q999" s="112"/>
    </row>
    <row r="1000" spans="17:17" ht="15.75" customHeight="1">
      <c r="Q1000" s="112"/>
    </row>
    <row r="1001" spans="17:17" ht="15.75" customHeight="1">
      <c r="Q1001" s="112"/>
    </row>
    <row r="1002" spans="17:17" ht="15.75" customHeight="1">
      <c r="Q1002" s="112"/>
    </row>
    <row r="1003" spans="17:17" ht="15.75" customHeight="1">
      <c r="Q1003" s="112"/>
    </row>
    <row r="1004" spans="17:17" ht="15.75" customHeight="1">
      <c r="Q1004" s="112"/>
    </row>
    <row r="1005" spans="17:17" ht="15.75" customHeight="1">
      <c r="Q1005" s="112"/>
    </row>
    <row r="1006" spans="17:17" ht="15.75" customHeight="1">
      <c r="Q1006" s="112"/>
    </row>
    <row r="1007" spans="17:17" ht="15.75" customHeight="1">
      <c r="Q1007" s="112"/>
    </row>
    <row r="1008" spans="17:17" ht="15.75" customHeight="1">
      <c r="Q1008" s="112"/>
    </row>
    <row r="1009" spans="17:17" ht="15.75" customHeight="1">
      <c r="Q1009" s="112"/>
    </row>
    <row r="1010" spans="17:17" ht="15.75" customHeight="1">
      <c r="Q1010" s="112"/>
    </row>
    <row r="1011" spans="17:17" ht="15.75" customHeight="1">
      <c r="Q1011" s="112"/>
    </row>
    <row r="1012" spans="17:17" ht="15.75" customHeight="1">
      <c r="Q1012" s="112"/>
    </row>
    <row r="1013" spans="17:17" ht="15.75" customHeight="1">
      <c r="Q1013" s="112"/>
    </row>
    <row r="1014" spans="17:17" ht="15.75" customHeight="1">
      <c r="Q1014" s="112"/>
    </row>
    <row r="1015" spans="17:17" ht="15.75" customHeight="1">
      <c r="Q1015" s="112"/>
    </row>
    <row r="1016" spans="17:17" ht="15.75" customHeight="1">
      <c r="Q1016" s="112"/>
    </row>
    <row r="1017" spans="17:17" ht="15.75" customHeight="1">
      <c r="Q1017" s="112"/>
    </row>
    <row r="1018" spans="17:17" ht="15.75" customHeight="1">
      <c r="Q1018" s="112"/>
    </row>
    <row r="1019" spans="17:17" ht="15.75" customHeight="1">
      <c r="Q1019" s="112"/>
    </row>
    <row r="1020" spans="17:17" ht="15.75" customHeight="1">
      <c r="Q1020" s="112"/>
    </row>
    <row r="1021" spans="17:17" ht="15.75" customHeight="1">
      <c r="Q1021" s="112"/>
    </row>
    <row r="1022" spans="17:17" ht="15.75" customHeight="1">
      <c r="Q1022" s="112"/>
    </row>
    <row r="1023" spans="17:17" ht="15.75" customHeight="1">
      <c r="Q1023" s="112"/>
    </row>
    <row r="1024" spans="17:17" ht="15.75" customHeight="1">
      <c r="Q1024" s="112"/>
    </row>
    <row r="1025" spans="17:17" ht="15.75" customHeight="1">
      <c r="Q1025" s="112"/>
    </row>
    <row r="1026" spans="17:17" ht="15.75" customHeight="1">
      <c r="Q1026" s="112"/>
    </row>
    <row r="1027" spans="17:17" ht="15.75" customHeight="1">
      <c r="Q1027" s="112"/>
    </row>
    <row r="1028" spans="17:17" ht="15.75" customHeight="1">
      <c r="Q1028" s="112"/>
    </row>
    <row r="1029" spans="17:17" ht="15.75" customHeight="1">
      <c r="Q1029" s="112"/>
    </row>
    <row r="1030" spans="17:17" ht="15.75" customHeight="1">
      <c r="Q1030" s="112"/>
    </row>
    <row r="1031" spans="17:17" ht="15.75" customHeight="1">
      <c r="Q1031" s="112"/>
    </row>
    <row r="1032" spans="17:17" ht="15.75" customHeight="1">
      <c r="Q1032" s="112"/>
    </row>
    <row r="1033" spans="17:17" ht="15.75" customHeight="1">
      <c r="Q1033" s="112"/>
    </row>
    <row r="1034" spans="17:17" ht="15.75" customHeight="1">
      <c r="Q1034" s="112"/>
    </row>
    <row r="1035" spans="17:17" ht="15.75" customHeight="1">
      <c r="Q1035" s="112"/>
    </row>
    <row r="1036" spans="17:17" ht="15.75" customHeight="1">
      <c r="Q1036" s="112"/>
    </row>
    <row r="1037" spans="17:17" ht="15.75" customHeight="1">
      <c r="Q1037" s="112"/>
    </row>
    <row r="1038" spans="17:17" ht="15.75" customHeight="1">
      <c r="Q1038" s="112"/>
    </row>
    <row r="1039" spans="17:17" ht="15.75" customHeight="1">
      <c r="Q1039" s="112"/>
    </row>
    <row r="1040" spans="17:17" ht="15.75" customHeight="1">
      <c r="Q1040" s="112"/>
    </row>
    <row r="1041" spans="17:17" ht="15.75" customHeight="1">
      <c r="Q1041" s="112"/>
    </row>
    <row r="1042" spans="17:17" ht="15.75" customHeight="1">
      <c r="Q1042" s="112"/>
    </row>
    <row r="1043" spans="17:17" ht="15.75" customHeight="1">
      <c r="Q1043" s="112"/>
    </row>
    <row r="1044" spans="17:17" ht="15.75" customHeight="1">
      <c r="Q1044" s="112"/>
    </row>
    <row r="1045" spans="17:17" ht="15.75" customHeight="1">
      <c r="Q1045" s="112"/>
    </row>
    <row r="1046" spans="17:17" ht="15.75" customHeight="1">
      <c r="Q1046" s="112"/>
    </row>
    <row r="1047" spans="17:17" ht="15.75" customHeight="1">
      <c r="Q1047" s="112"/>
    </row>
    <row r="1048" spans="17:17" ht="15.75" customHeight="1">
      <c r="Q1048" s="112"/>
    </row>
    <row r="1049" spans="17:17" ht="15.75" customHeight="1">
      <c r="Q1049" s="112"/>
    </row>
    <row r="1050" spans="17:17" ht="15.75" customHeight="1">
      <c r="Q1050" s="112"/>
    </row>
    <row r="1051" spans="17:17" ht="15.75" customHeight="1">
      <c r="Q1051" s="112"/>
    </row>
    <row r="1052" spans="17:17" ht="15.75" customHeight="1">
      <c r="Q1052" s="112"/>
    </row>
    <row r="1053" spans="17:17" ht="15.75" customHeight="1">
      <c r="Q1053" s="112"/>
    </row>
    <row r="1054" spans="17:17" ht="15.75" customHeight="1">
      <c r="Q1054" s="112"/>
    </row>
    <row r="1055" spans="17:17" ht="15.75" customHeight="1">
      <c r="Q1055" s="112"/>
    </row>
    <row r="1056" spans="17:17" ht="15.75" customHeight="1">
      <c r="Q1056" s="112"/>
    </row>
    <row r="1057" spans="17:17" ht="15.75" customHeight="1">
      <c r="Q1057" s="112"/>
    </row>
    <row r="1058" spans="17:17" ht="15.75" customHeight="1">
      <c r="Q1058" s="112"/>
    </row>
    <row r="1059" spans="17:17" ht="15.75" customHeight="1">
      <c r="Q1059" s="112"/>
    </row>
    <row r="1060" spans="17:17" ht="15.75" customHeight="1">
      <c r="Q1060" s="112"/>
    </row>
    <row r="1061" spans="17:17" ht="15.75" customHeight="1">
      <c r="Q1061" s="112"/>
    </row>
    <row r="1062" spans="17:17" ht="15.75" customHeight="1">
      <c r="Q1062" s="112"/>
    </row>
    <row r="1063" spans="17:17" ht="15.75" customHeight="1">
      <c r="Q1063" s="112"/>
    </row>
    <row r="1064" spans="17:17" ht="15.75" customHeight="1">
      <c r="Q1064" s="112"/>
    </row>
    <row r="1065" spans="17:17" ht="15.75" customHeight="1">
      <c r="Q1065" s="112"/>
    </row>
    <row r="1066" spans="17:17" ht="15.75" customHeight="1">
      <c r="Q1066" s="112"/>
    </row>
    <row r="1067" spans="17:17" ht="15.75" customHeight="1">
      <c r="Q1067" s="112"/>
    </row>
    <row r="1068" spans="17:17" ht="15.75" customHeight="1">
      <c r="Q1068" s="112"/>
    </row>
    <row r="1069" spans="17:17" ht="15.75" customHeight="1">
      <c r="Q1069" s="112"/>
    </row>
    <row r="1070" spans="17:17" ht="15.75" customHeight="1">
      <c r="Q1070" s="112"/>
    </row>
    <row r="1071" spans="17:17" ht="15.75" customHeight="1">
      <c r="Q1071" s="112"/>
    </row>
    <row r="1072" spans="17:17" ht="15.75" customHeight="1">
      <c r="Q1072" s="112"/>
    </row>
    <row r="1073" spans="17:17" ht="15.75" customHeight="1">
      <c r="Q1073" s="112"/>
    </row>
    <row r="1074" spans="17:17" ht="15.75" customHeight="1">
      <c r="Q1074" s="112"/>
    </row>
    <row r="1075" spans="17:17" ht="15.75" customHeight="1">
      <c r="Q1075" s="112"/>
    </row>
    <row r="1076" spans="17:17" ht="15.75" customHeight="1">
      <c r="Q1076" s="112"/>
    </row>
    <row r="1077" spans="17:17" ht="15.75" customHeight="1">
      <c r="Q1077" s="112"/>
    </row>
    <row r="1078" spans="17:17" ht="15.75" customHeight="1">
      <c r="Q1078" s="112"/>
    </row>
    <row r="1079" spans="17:17" ht="15.75" customHeight="1">
      <c r="Q1079" s="112"/>
    </row>
    <row r="1080" spans="17:17" ht="15.75" customHeight="1">
      <c r="Q1080" s="112"/>
    </row>
    <row r="1081" spans="17:17" ht="15.75" customHeight="1">
      <c r="Q1081" s="112"/>
    </row>
    <row r="1082" spans="17:17" ht="15.75" customHeight="1">
      <c r="Q1082" s="112"/>
    </row>
    <row r="1083" spans="17:17" ht="15.75" customHeight="1">
      <c r="Q1083" s="112"/>
    </row>
    <row r="1084" spans="17:17" ht="15.75" customHeight="1">
      <c r="Q1084" s="112"/>
    </row>
    <row r="1085" spans="17:17" ht="15.75" customHeight="1">
      <c r="Q1085" s="112"/>
    </row>
    <row r="1086" spans="17:17" ht="15.75" customHeight="1">
      <c r="Q1086" s="112"/>
    </row>
    <row r="1087" spans="17:17" ht="15.75" customHeight="1">
      <c r="Q1087" s="112"/>
    </row>
    <row r="1088" spans="17:17" ht="15.75" customHeight="1">
      <c r="Q1088" s="112"/>
    </row>
    <row r="1089" spans="17:17" ht="15.75" customHeight="1">
      <c r="Q1089" s="112"/>
    </row>
    <row r="1090" spans="17:17" ht="15.75" customHeight="1">
      <c r="Q1090" s="112"/>
    </row>
    <row r="1091" spans="17:17" ht="15.75" customHeight="1">
      <c r="Q1091" s="112"/>
    </row>
    <row r="1092" spans="17:17" ht="15.75" customHeight="1">
      <c r="Q1092" s="112"/>
    </row>
    <row r="1093" spans="17:17" ht="15.75" customHeight="1">
      <c r="Q1093" s="112"/>
    </row>
    <row r="1094" spans="17:17" ht="15.75" customHeight="1">
      <c r="Q1094" s="112"/>
    </row>
    <row r="1095" spans="17:17" ht="15.75" customHeight="1">
      <c r="Q1095" s="112"/>
    </row>
    <row r="1096" spans="17:17" ht="15.75" customHeight="1">
      <c r="Q1096" s="112"/>
    </row>
    <row r="1097" spans="17:17" ht="15.75" customHeight="1">
      <c r="Q1097" s="112"/>
    </row>
    <row r="1098" spans="17:17" ht="15.75" customHeight="1">
      <c r="Q1098" s="112"/>
    </row>
    <row r="1099" spans="17:17" ht="15.75" customHeight="1">
      <c r="Q1099" s="112"/>
    </row>
    <row r="1100" spans="17:17" ht="15.75" customHeight="1">
      <c r="Q1100" s="112"/>
    </row>
    <row r="1101" spans="17:17" ht="15.75" customHeight="1">
      <c r="Q1101" s="112"/>
    </row>
    <row r="1102" spans="17:17" ht="15.75" customHeight="1">
      <c r="Q1102" s="112"/>
    </row>
    <row r="1103" spans="17:17" ht="15.75" customHeight="1">
      <c r="Q1103" s="112"/>
    </row>
    <row r="1104" spans="17:17" ht="15.75" customHeight="1">
      <c r="Q1104" s="112"/>
    </row>
    <row r="1105" spans="17:17" ht="15.75" customHeight="1">
      <c r="Q1105" s="112"/>
    </row>
    <row r="1106" spans="17:17" ht="15.75" customHeight="1">
      <c r="Q1106" s="112"/>
    </row>
    <row r="1107" spans="17:17" ht="15.75" customHeight="1">
      <c r="Q1107" s="112"/>
    </row>
    <row r="1108" spans="17:17" ht="15.75" customHeight="1">
      <c r="Q1108" s="112"/>
    </row>
    <row r="1109" spans="17:17" ht="15.75" customHeight="1">
      <c r="Q1109" s="112"/>
    </row>
    <row r="1110" spans="17:17" ht="15.75" customHeight="1">
      <c r="Q1110" s="112"/>
    </row>
    <row r="1111" spans="17:17" ht="15.75" customHeight="1">
      <c r="Q1111" s="112"/>
    </row>
    <row r="1112" spans="17:17" ht="15.75" customHeight="1">
      <c r="Q1112" s="112"/>
    </row>
    <row r="1113" spans="17:17" ht="15.75" customHeight="1">
      <c r="Q1113" s="112"/>
    </row>
    <row r="1114" spans="17:17" ht="15.75" customHeight="1">
      <c r="Q1114" s="112"/>
    </row>
    <row r="1115" spans="17:17" ht="15.75" customHeight="1">
      <c r="Q1115" s="112"/>
    </row>
    <row r="1116" spans="17:17" ht="15.75" customHeight="1">
      <c r="Q1116" s="112"/>
    </row>
    <row r="1117" spans="17:17" ht="15.75" customHeight="1">
      <c r="Q1117" s="112"/>
    </row>
    <row r="1118" spans="17:17" ht="15.75" customHeight="1">
      <c r="Q1118" s="112"/>
    </row>
    <row r="1119" spans="17:17" ht="15.75" customHeight="1">
      <c r="Q1119" s="112"/>
    </row>
    <row r="1120" spans="17:17" ht="15.75" customHeight="1">
      <c r="Q1120" s="112"/>
    </row>
    <row r="1121" spans="17:17" ht="15.75" customHeight="1">
      <c r="Q1121" s="112"/>
    </row>
    <row r="1122" spans="17:17" ht="15.75" customHeight="1">
      <c r="Q1122" s="112"/>
    </row>
    <row r="1123" spans="17:17" ht="15.75" customHeight="1">
      <c r="Q1123" s="112"/>
    </row>
    <row r="1124" spans="17:17" ht="15.75" customHeight="1">
      <c r="Q1124" s="112"/>
    </row>
    <row r="1125" spans="17:17" ht="15.75" customHeight="1">
      <c r="Q1125" s="112"/>
    </row>
    <row r="1126" spans="17:17" ht="15.75" customHeight="1">
      <c r="Q1126" s="112"/>
    </row>
    <row r="1127" spans="17:17" ht="15.75" customHeight="1">
      <c r="Q1127" s="112"/>
    </row>
    <row r="1128" spans="17:17" ht="15.75" customHeight="1">
      <c r="Q1128" s="112"/>
    </row>
    <row r="1129" spans="17:17" ht="15.75" customHeight="1">
      <c r="Q1129" s="112"/>
    </row>
    <row r="1130" spans="17:17" ht="15.75" customHeight="1">
      <c r="Q1130" s="112"/>
    </row>
    <row r="1131" spans="17:17" ht="15.75" customHeight="1">
      <c r="Q1131" s="112"/>
    </row>
    <row r="1132" spans="17:17" ht="15.75" customHeight="1">
      <c r="Q1132" s="112"/>
    </row>
    <row r="1133" spans="17:17" ht="15.75" customHeight="1">
      <c r="Q1133" s="112"/>
    </row>
    <row r="1134" spans="17:17" ht="15.75" customHeight="1">
      <c r="Q1134" s="112"/>
    </row>
    <row r="1135" spans="17:17" ht="15.75" customHeight="1">
      <c r="Q1135" s="112"/>
    </row>
    <row r="1136" spans="17:17" ht="15.75" customHeight="1">
      <c r="Q1136" s="112"/>
    </row>
    <row r="1137" spans="17:17" ht="15.75" customHeight="1">
      <c r="Q1137" s="112"/>
    </row>
    <row r="1138" spans="17:17" ht="15.75" customHeight="1">
      <c r="Q1138" s="112"/>
    </row>
    <row r="1139" spans="17:17" ht="15.75" customHeight="1">
      <c r="Q1139" s="112"/>
    </row>
    <row r="1140" spans="17:17" ht="15.75" customHeight="1">
      <c r="Q1140" s="112"/>
    </row>
    <row r="1141" spans="17:17" ht="15.75" customHeight="1">
      <c r="Q1141" s="112"/>
    </row>
    <row r="1142" spans="17:17" ht="15.75" customHeight="1">
      <c r="Q1142" s="112"/>
    </row>
    <row r="1143" spans="17:17" ht="15.75" customHeight="1">
      <c r="Q1143" s="112"/>
    </row>
    <row r="1144" spans="17:17" ht="15.75" customHeight="1">
      <c r="Q1144" s="112"/>
    </row>
    <row r="1145" spans="17:17" ht="15.75" customHeight="1">
      <c r="Q1145" s="112"/>
    </row>
    <row r="1146" spans="17:17" ht="15.75" customHeight="1">
      <c r="Q1146" s="112"/>
    </row>
    <row r="1147" spans="17:17" ht="15.75" customHeight="1">
      <c r="Q1147" s="112"/>
    </row>
    <row r="1148" spans="17:17" ht="15.75" customHeight="1">
      <c r="Q1148" s="112"/>
    </row>
    <row r="1149" spans="17:17" ht="15.75" customHeight="1">
      <c r="Q1149" s="112"/>
    </row>
    <row r="1150" spans="17:17" ht="15.75" customHeight="1">
      <c r="Q1150" s="112"/>
    </row>
    <row r="1151" spans="17:17" ht="15.75" customHeight="1">
      <c r="Q1151" s="112"/>
    </row>
    <row r="1152" spans="17:17" ht="15.75" customHeight="1">
      <c r="Q1152" s="112"/>
    </row>
    <row r="1153" spans="17:17" ht="15.75" customHeight="1">
      <c r="Q1153" s="112"/>
    </row>
    <row r="1154" spans="17:17" ht="15.75" customHeight="1">
      <c r="Q1154" s="112"/>
    </row>
    <row r="1155" spans="17:17" ht="15.75" customHeight="1">
      <c r="Q1155" s="112"/>
    </row>
    <row r="1156" spans="17:17" ht="15.75" customHeight="1">
      <c r="Q1156" s="112"/>
    </row>
    <row r="1157" spans="17:17" ht="15.75" customHeight="1">
      <c r="Q1157" s="112"/>
    </row>
    <row r="1158" spans="17:17" ht="15.75" customHeight="1">
      <c r="Q1158" s="112"/>
    </row>
    <row r="1159" spans="17:17" ht="15.75" customHeight="1">
      <c r="Q1159" s="112"/>
    </row>
    <row r="1160" spans="17:17" ht="15.75" customHeight="1">
      <c r="Q1160" s="112"/>
    </row>
    <row r="1161" spans="17:17" ht="15.75" customHeight="1">
      <c r="Q1161" s="112"/>
    </row>
    <row r="1162" spans="17:17" ht="15.75" customHeight="1">
      <c r="Q1162" s="112"/>
    </row>
    <row r="1163" spans="17:17" ht="15.75" customHeight="1">
      <c r="Q1163" s="112"/>
    </row>
    <row r="1164" spans="17:17" ht="15.75" customHeight="1">
      <c r="Q1164" s="112"/>
    </row>
    <row r="1165" spans="17:17" ht="15.75" customHeight="1">
      <c r="Q1165" s="112"/>
    </row>
    <row r="1166" spans="17:17" ht="15.75" customHeight="1">
      <c r="Q1166" s="112"/>
    </row>
    <row r="1167" spans="17:17" ht="15.75" customHeight="1">
      <c r="Q1167" s="112"/>
    </row>
    <row r="1168" spans="17:17" ht="15.75" customHeight="1">
      <c r="Q1168" s="112"/>
    </row>
    <row r="1169" spans="17:17" ht="15.75" customHeight="1">
      <c r="Q1169" s="112"/>
    </row>
    <row r="1170" spans="17:17" ht="15.75" customHeight="1">
      <c r="Q1170" s="112"/>
    </row>
    <row r="1171" spans="17:17" ht="15.75" customHeight="1">
      <c r="Q1171" s="112"/>
    </row>
    <row r="1172" spans="17:17" ht="15.75" customHeight="1">
      <c r="Q1172" s="112"/>
    </row>
    <row r="1173" spans="17:17" ht="15.75" customHeight="1">
      <c r="Q1173" s="112"/>
    </row>
    <row r="1174" spans="17:17" ht="15.75" customHeight="1">
      <c r="Q1174" s="112"/>
    </row>
    <row r="1175" spans="17:17" ht="15.75" customHeight="1">
      <c r="Q1175" s="112"/>
    </row>
    <row r="1176" spans="17:17" ht="15.75" customHeight="1">
      <c r="Q1176" s="112"/>
    </row>
    <row r="1177" spans="17:17" ht="15.75" customHeight="1">
      <c r="Q1177" s="112"/>
    </row>
    <row r="1178" spans="17:17" ht="15.75" customHeight="1">
      <c r="Q1178" s="112"/>
    </row>
    <row r="1179" spans="17:17" ht="15.75" customHeight="1">
      <c r="Q1179" s="112"/>
    </row>
    <row r="1180" spans="17:17" ht="15.75" customHeight="1">
      <c r="Q1180" s="112"/>
    </row>
    <row r="1181" spans="17:17" ht="15.75" customHeight="1">
      <c r="Q1181" s="112"/>
    </row>
    <row r="1182" spans="17:17" ht="15.75" customHeight="1">
      <c r="Q1182" s="112"/>
    </row>
    <row r="1183" spans="17:17" ht="15.75" customHeight="1">
      <c r="Q1183" s="112"/>
    </row>
    <row r="1184" spans="17:17" ht="15.75" customHeight="1">
      <c r="Q1184" s="112"/>
    </row>
    <row r="1185" spans="17:17" ht="15.75" customHeight="1">
      <c r="Q1185" s="112"/>
    </row>
    <row r="1186" spans="17:17" ht="15.75" customHeight="1">
      <c r="Q1186" s="112"/>
    </row>
    <row r="1187" spans="17:17" ht="15.75" customHeight="1">
      <c r="Q1187" s="112"/>
    </row>
    <row r="1188" spans="17:17" ht="15.75" customHeight="1">
      <c r="Q1188" s="112"/>
    </row>
    <row r="1189" spans="17:17" ht="15.75" customHeight="1">
      <c r="Q1189" s="112"/>
    </row>
    <row r="1190" spans="17:17" ht="15.75" customHeight="1">
      <c r="Q1190" s="112"/>
    </row>
    <row r="1191" spans="17:17" ht="15.75" customHeight="1">
      <c r="Q1191" s="112"/>
    </row>
    <row r="1192" spans="17:17" ht="15.75" customHeight="1">
      <c r="Q1192" s="112"/>
    </row>
    <row r="1193" spans="17:17" ht="15.75" customHeight="1">
      <c r="Q1193" s="112"/>
    </row>
    <row r="1194" spans="17:17" ht="15.75" customHeight="1">
      <c r="Q1194" s="112"/>
    </row>
    <row r="1195" spans="17:17" ht="15.75" customHeight="1">
      <c r="Q1195" s="112"/>
    </row>
    <row r="1196" spans="17:17" ht="15.75" customHeight="1">
      <c r="Q1196" s="112"/>
    </row>
    <row r="1197" spans="17:17" ht="15.75" customHeight="1">
      <c r="Q1197" s="112"/>
    </row>
    <row r="1198" spans="17:17" ht="15.75" customHeight="1">
      <c r="Q1198" s="112"/>
    </row>
    <row r="1199" spans="17:17" ht="15.75" customHeight="1">
      <c r="Q1199" s="112"/>
    </row>
    <row r="1200" spans="17:17" ht="15.75" customHeight="1">
      <c r="Q1200" s="112"/>
    </row>
    <row r="1201" spans="17:17" ht="15.75" customHeight="1">
      <c r="Q1201" s="112"/>
    </row>
    <row r="1202" spans="17:17" ht="15.75" customHeight="1">
      <c r="Q1202" s="112"/>
    </row>
    <row r="1203" spans="17:17" ht="15.75" customHeight="1">
      <c r="Q1203" s="112"/>
    </row>
    <row r="1204" spans="17:17" ht="15.75" customHeight="1">
      <c r="Q1204" s="112"/>
    </row>
    <row r="1205" spans="17:17" ht="15.75" customHeight="1">
      <c r="Q1205" s="112"/>
    </row>
    <row r="1206" spans="17:17" ht="15.75" customHeight="1">
      <c r="Q1206" s="112"/>
    </row>
    <row r="1207" spans="17:17" ht="15.75" customHeight="1">
      <c r="Q1207" s="112"/>
    </row>
    <row r="1208" spans="17:17" ht="15.75" customHeight="1">
      <c r="Q1208" s="112"/>
    </row>
    <row r="1209" spans="17:17" ht="15.75" customHeight="1">
      <c r="Q1209" s="112"/>
    </row>
    <row r="1210" spans="17:17" ht="15.75" customHeight="1">
      <c r="Q1210" s="112"/>
    </row>
    <row r="1211" spans="17:17" ht="15.75" customHeight="1">
      <c r="Q1211" s="112"/>
    </row>
    <row r="1212" spans="17:17" ht="15.75" customHeight="1">
      <c r="Q1212" s="112"/>
    </row>
    <row r="1213" spans="17:17" ht="15.75" customHeight="1">
      <c r="Q1213" s="112"/>
    </row>
    <row r="1214" spans="17:17" ht="15.75" customHeight="1">
      <c r="Q1214" s="112"/>
    </row>
    <row r="1215" spans="17:17" ht="15.75" customHeight="1">
      <c r="Q1215" s="112"/>
    </row>
    <row r="1216" spans="17:17" ht="15.75" customHeight="1">
      <c r="Q1216" s="112"/>
    </row>
    <row r="1217" spans="17:17" ht="15.75" customHeight="1">
      <c r="Q1217" s="112"/>
    </row>
    <row r="1218" spans="17:17" ht="15.75" customHeight="1">
      <c r="Q1218" s="112"/>
    </row>
    <row r="1219" spans="17:17" ht="15.75" customHeight="1">
      <c r="Q1219" s="112"/>
    </row>
    <row r="1220" spans="17:17" ht="15.75" customHeight="1">
      <c r="Q1220" s="112"/>
    </row>
    <row r="1221" spans="17:17" ht="15.75" customHeight="1">
      <c r="Q1221" s="112"/>
    </row>
    <row r="1222" spans="17:17" ht="15.75" customHeight="1">
      <c r="Q1222" s="112"/>
    </row>
    <row r="1223" spans="17:17" ht="15.75" customHeight="1">
      <c r="Q1223" s="112"/>
    </row>
    <row r="1224" spans="17:17" ht="15.75" customHeight="1">
      <c r="Q1224" s="112"/>
    </row>
    <row r="1225" spans="17:17" ht="15.75" customHeight="1">
      <c r="Q1225" s="112"/>
    </row>
    <row r="1226" spans="17:17" ht="15.75" customHeight="1">
      <c r="Q1226" s="112"/>
    </row>
    <row r="1227" spans="17:17" ht="15.75" customHeight="1">
      <c r="Q1227" s="112"/>
    </row>
    <row r="1228" spans="17:17" ht="15.75" customHeight="1">
      <c r="Q1228" s="112"/>
    </row>
    <row r="1229" spans="17:17" ht="15.75" customHeight="1">
      <c r="Q1229" s="112"/>
    </row>
    <row r="1230" spans="17:17" ht="15.75" customHeight="1">
      <c r="Q1230" s="112"/>
    </row>
    <row r="1231" spans="17:17" ht="15.75" customHeight="1">
      <c r="Q1231" s="112"/>
    </row>
    <row r="1232" spans="17:17" ht="15.75" customHeight="1">
      <c r="Q1232" s="112"/>
    </row>
    <row r="1233" spans="17:17" ht="15.75" customHeight="1">
      <c r="Q1233" s="112"/>
    </row>
    <row r="1234" spans="17:17" ht="15.75" customHeight="1">
      <c r="Q1234" s="112"/>
    </row>
    <row r="1235" spans="17:17" ht="15.75" customHeight="1">
      <c r="Q1235" s="112"/>
    </row>
    <row r="1236" spans="17:17" ht="15.75" customHeight="1">
      <c r="Q1236" s="112"/>
    </row>
    <row r="1237" spans="17:17" ht="15.75" customHeight="1">
      <c r="Q1237" s="112"/>
    </row>
    <row r="1238" spans="17:17" ht="15.75" customHeight="1">
      <c r="Q1238" s="112"/>
    </row>
    <row r="1239" spans="17:17" ht="15.75" customHeight="1">
      <c r="Q1239" s="112"/>
    </row>
    <row r="1240" spans="17:17" ht="15.75" customHeight="1">
      <c r="Q1240" s="112"/>
    </row>
    <row r="1241" spans="17:17" ht="15.75" customHeight="1">
      <c r="Q1241" s="112"/>
    </row>
    <row r="1242" spans="17:17" ht="15.75" customHeight="1">
      <c r="Q1242" s="112"/>
    </row>
    <row r="1243" spans="17:17" ht="15.75" customHeight="1">
      <c r="Q1243" s="112"/>
    </row>
    <row r="1244" spans="17:17" ht="15.75" customHeight="1">
      <c r="Q1244" s="112"/>
    </row>
    <row r="1245" spans="17:17" ht="15.75" customHeight="1">
      <c r="Q1245" s="112"/>
    </row>
    <row r="1246" spans="17:17" ht="15.75" customHeight="1">
      <c r="Q1246" s="112"/>
    </row>
    <row r="1247" spans="17:17" ht="15.75" customHeight="1">
      <c r="Q1247" s="112"/>
    </row>
    <row r="1248" spans="17:17" ht="15.75" customHeight="1">
      <c r="Q1248" s="112"/>
    </row>
    <row r="1249" spans="17:17" ht="15.75" customHeight="1">
      <c r="Q1249" s="112"/>
    </row>
    <row r="1250" spans="17:17" ht="15.75" customHeight="1">
      <c r="Q1250" s="112"/>
    </row>
    <row r="1251" spans="17:17" ht="15.75" customHeight="1">
      <c r="Q1251" s="112"/>
    </row>
    <row r="1252" spans="17:17" ht="15.75" customHeight="1">
      <c r="Q1252" s="112"/>
    </row>
    <row r="1253" spans="17:17" ht="15.75" customHeight="1">
      <c r="Q1253" s="112"/>
    </row>
    <row r="1254" spans="17:17" ht="15.75" customHeight="1">
      <c r="Q1254" s="112"/>
    </row>
    <row r="1255" spans="17:17" ht="15.75" customHeight="1">
      <c r="Q1255" s="112"/>
    </row>
    <row r="1256" spans="17:17" ht="15.75" customHeight="1">
      <c r="Q1256" s="112"/>
    </row>
    <row r="1257" spans="17:17" ht="15.75" customHeight="1">
      <c r="Q1257" s="112"/>
    </row>
    <row r="1258" spans="17:17" ht="15.75" customHeight="1">
      <c r="Q1258" s="112"/>
    </row>
    <row r="1259" spans="17:17" ht="15.75" customHeight="1">
      <c r="Q1259" s="112"/>
    </row>
    <row r="1260" spans="17:17" ht="15.75" customHeight="1">
      <c r="Q1260" s="112"/>
    </row>
    <row r="1261" spans="17:17" ht="15.75" customHeight="1">
      <c r="Q1261" s="112"/>
    </row>
    <row r="1262" spans="17:17" ht="15.75" customHeight="1">
      <c r="Q1262" s="112"/>
    </row>
    <row r="1263" spans="17:17" ht="15.75" customHeight="1">
      <c r="Q1263" s="112"/>
    </row>
    <row r="1264" spans="17:17" ht="15.75" customHeight="1">
      <c r="Q1264" s="112"/>
    </row>
    <row r="1265" spans="17:17" ht="15.75" customHeight="1">
      <c r="Q1265" s="112"/>
    </row>
    <row r="1266" spans="17:17" ht="15.75" customHeight="1">
      <c r="Q1266" s="112"/>
    </row>
    <row r="1267" spans="17:17" ht="15.75" customHeight="1">
      <c r="Q1267" s="112"/>
    </row>
    <row r="1268" spans="17:17" ht="15.75" customHeight="1">
      <c r="Q1268" s="112"/>
    </row>
    <row r="1269" spans="17:17" ht="15.75" customHeight="1">
      <c r="Q1269" s="112"/>
    </row>
    <row r="1270" spans="17:17" ht="15.75" customHeight="1">
      <c r="Q1270" s="112"/>
    </row>
    <row r="1271" spans="17:17" ht="15.75" customHeight="1">
      <c r="Q1271" s="112"/>
    </row>
    <row r="1272" spans="17:17" ht="15.75" customHeight="1">
      <c r="Q1272" s="112"/>
    </row>
    <row r="1273" spans="17:17" ht="15.75" customHeight="1">
      <c r="Q1273" s="112"/>
    </row>
    <row r="1274" spans="17:17" ht="15.75" customHeight="1">
      <c r="Q1274" s="112"/>
    </row>
    <row r="1275" spans="17:17" ht="15.75" customHeight="1">
      <c r="Q1275" s="112"/>
    </row>
    <row r="1276" spans="17:17" ht="15.75" customHeight="1">
      <c r="Q1276" s="112"/>
    </row>
    <row r="1277" spans="17:17" ht="15.75" customHeight="1">
      <c r="Q1277" s="112"/>
    </row>
    <row r="1278" spans="17:17" ht="15.75" customHeight="1">
      <c r="Q1278" s="112"/>
    </row>
    <row r="1279" spans="17:17" ht="15.75" customHeight="1">
      <c r="Q1279" s="112"/>
    </row>
    <row r="1280" spans="17:17" ht="15.75" customHeight="1">
      <c r="Q1280" s="112"/>
    </row>
    <row r="1281" spans="17:17" ht="15.75" customHeight="1">
      <c r="Q1281" s="112"/>
    </row>
    <row r="1282" spans="17:17" ht="15.75" customHeight="1">
      <c r="Q1282" s="112"/>
    </row>
    <row r="1283" spans="17:17" ht="15.75" customHeight="1">
      <c r="Q1283" s="112"/>
    </row>
    <row r="1284" spans="17:17" ht="15.75" customHeight="1">
      <c r="Q1284" s="112"/>
    </row>
    <row r="1285" spans="17:17" ht="15.75" customHeight="1">
      <c r="Q1285" s="112"/>
    </row>
    <row r="1286" spans="17:17" ht="15.75" customHeight="1">
      <c r="Q1286" s="112"/>
    </row>
    <row r="1287" spans="17:17" ht="15.75" customHeight="1">
      <c r="Q1287" s="112"/>
    </row>
    <row r="1288" spans="17:17" ht="15.75" customHeight="1">
      <c r="Q1288" s="112"/>
    </row>
    <row r="1289" spans="17:17" ht="15.75" customHeight="1">
      <c r="Q1289" s="112"/>
    </row>
    <row r="1290" spans="17:17" ht="15.75" customHeight="1">
      <c r="Q1290" s="112"/>
    </row>
    <row r="1291" spans="17:17" ht="15.75" customHeight="1">
      <c r="Q1291" s="112"/>
    </row>
    <row r="1292" spans="17:17" ht="15.75" customHeight="1">
      <c r="Q1292" s="112"/>
    </row>
    <row r="1293" spans="17:17" ht="15.75" customHeight="1">
      <c r="Q1293" s="112"/>
    </row>
    <row r="1294" spans="17:17" ht="15.75" customHeight="1">
      <c r="Q1294" s="112"/>
    </row>
    <row r="1295" spans="17:17" ht="15.75" customHeight="1">
      <c r="Q1295" s="112"/>
    </row>
    <row r="1296" spans="17:17" ht="15.75" customHeight="1">
      <c r="Q1296" s="112"/>
    </row>
    <row r="1297" spans="17:17" ht="15.75" customHeight="1">
      <c r="Q1297" s="112"/>
    </row>
    <row r="1298" spans="17:17" ht="15.75" customHeight="1">
      <c r="Q1298" s="112"/>
    </row>
    <row r="1299" spans="17:17" ht="15.75" customHeight="1">
      <c r="Q1299" s="112"/>
    </row>
    <row r="1300" spans="17:17" ht="15.75" customHeight="1">
      <c r="Q1300" s="112"/>
    </row>
    <row r="1301" spans="17:17" ht="15.75" customHeight="1">
      <c r="Q1301" s="112"/>
    </row>
    <row r="1302" spans="17:17" ht="15.75" customHeight="1">
      <c r="Q1302" s="112"/>
    </row>
    <row r="1303" spans="17:17" ht="15.75" customHeight="1">
      <c r="Q1303" s="112"/>
    </row>
    <row r="1304" spans="17:17" ht="15.75" customHeight="1">
      <c r="Q1304" s="112"/>
    </row>
    <row r="1305" spans="17:17" ht="15.75" customHeight="1">
      <c r="Q1305" s="112"/>
    </row>
    <row r="1306" spans="17:17" ht="15.75" customHeight="1">
      <c r="Q1306" s="112"/>
    </row>
    <row r="1307" spans="17:17" ht="15.75" customHeight="1">
      <c r="Q1307" s="112"/>
    </row>
    <row r="1308" spans="17:17" ht="15.75" customHeight="1">
      <c r="Q1308" s="112"/>
    </row>
    <row r="1309" spans="17:17" ht="15.75" customHeight="1">
      <c r="Q1309" s="112"/>
    </row>
    <row r="1310" spans="17:17" ht="15.75" customHeight="1">
      <c r="Q1310" s="112"/>
    </row>
    <row r="1311" spans="17:17" ht="15.75" customHeight="1">
      <c r="Q1311" s="112"/>
    </row>
    <row r="1312" spans="17:17" ht="15.75" customHeight="1">
      <c r="Q1312" s="112"/>
    </row>
    <row r="1313" spans="17:17" ht="15.75" customHeight="1">
      <c r="Q1313" s="112"/>
    </row>
    <row r="1314" spans="17:17" ht="15.75" customHeight="1">
      <c r="Q1314" s="112"/>
    </row>
    <row r="1315" spans="17:17" ht="15.75" customHeight="1">
      <c r="Q1315" s="112"/>
    </row>
    <row r="1316" spans="17:17" ht="15.75" customHeight="1">
      <c r="Q1316" s="112"/>
    </row>
    <row r="1317" spans="17:17" ht="15.75" customHeight="1">
      <c r="Q1317" s="112"/>
    </row>
    <row r="1318" spans="17:17" ht="15.75" customHeight="1">
      <c r="Q1318" s="112"/>
    </row>
    <row r="1319" spans="17:17" ht="15.75" customHeight="1">
      <c r="Q1319" s="112"/>
    </row>
    <row r="1320" spans="17:17" ht="15.75" customHeight="1">
      <c r="Q1320" s="112"/>
    </row>
    <row r="1321" spans="17:17" ht="15.75" customHeight="1">
      <c r="Q1321" s="112"/>
    </row>
    <row r="1322" spans="17:17" ht="15.75" customHeight="1">
      <c r="Q1322" s="112"/>
    </row>
    <row r="1323" spans="17:17" ht="15.75" customHeight="1">
      <c r="Q1323" s="112"/>
    </row>
    <row r="1324" spans="17:17" ht="15.75" customHeight="1">
      <c r="Q1324" s="112"/>
    </row>
    <row r="1325" spans="17:17" ht="15.75" customHeight="1">
      <c r="Q1325" s="112"/>
    </row>
    <row r="1326" spans="17:17" ht="15.75" customHeight="1">
      <c r="Q1326" s="112"/>
    </row>
    <row r="1327" spans="17:17" ht="15.75" customHeight="1">
      <c r="Q1327" s="112"/>
    </row>
    <row r="1328" spans="17:17" ht="15.75" customHeight="1">
      <c r="Q1328" s="112"/>
    </row>
    <row r="1329" spans="2:19" ht="15.75" customHeight="1">
      <c r="B1329" s="385"/>
      <c r="Q1329" s="112"/>
    </row>
    <row r="1330" spans="2:19" ht="15.75" customHeight="1">
      <c r="B1330" s="720"/>
      <c r="C1330" s="720"/>
      <c r="D1330" s="720"/>
      <c r="E1330" s="720"/>
      <c r="F1330" s="721"/>
      <c r="G1330" s="720"/>
      <c r="H1330" s="720"/>
      <c r="I1330" s="720"/>
      <c r="J1330" s="720"/>
      <c r="K1330" s="720"/>
      <c r="L1330" s="720"/>
      <c r="M1330" s="720"/>
      <c r="N1330" s="720"/>
      <c r="O1330" s="721"/>
      <c r="P1330" s="721"/>
      <c r="Q1330" s="720"/>
      <c r="R1330" s="721"/>
      <c r="S1330" s="720"/>
    </row>
    <row r="1331" spans="2:19" ht="15.75" customHeight="1">
      <c r="B1331" s="722"/>
      <c r="C1331" s="722"/>
      <c r="D1331" s="722"/>
      <c r="E1331" s="722"/>
      <c r="F1331" s="719"/>
      <c r="G1331" s="722"/>
      <c r="H1331" s="722"/>
      <c r="I1331" s="722"/>
      <c r="J1331" s="722"/>
      <c r="K1331" s="722"/>
      <c r="L1331" s="722"/>
      <c r="M1331" s="722"/>
      <c r="N1331" s="722"/>
      <c r="O1331" s="719"/>
      <c r="P1331" s="719"/>
      <c r="Q1331" s="722"/>
      <c r="R1331" s="719"/>
      <c r="S1331" s="722"/>
    </row>
    <row r="1332" spans="2:19" ht="15.75" customHeight="1">
      <c r="B1332" s="718"/>
      <c r="C1332" s="718"/>
      <c r="D1332" s="718"/>
      <c r="E1332" s="718"/>
      <c r="F1332" s="719"/>
      <c r="G1332" s="718"/>
      <c r="H1332" s="718"/>
      <c r="I1332" s="718"/>
      <c r="J1332" s="718"/>
      <c r="K1332" s="718"/>
      <c r="L1332" s="718"/>
      <c r="M1332" s="718"/>
      <c r="N1332" s="718"/>
      <c r="O1332" s="719"/>
      <c r="P1332" s="719"/>
      <c r="Q1332" s="718"/>
      <c r="R1332" s="719"/>
      <c r="S1332" s="718"/>
    </row>
    <row r="1333" spans="2:19" ht="15.75" customHeight="1">
      <c r="B1333" s="719"/>
      <c r="C1333" s="719"/>
      <c r="D1333" s="719"/>
      <c r="E1333" s="719"/>
      <c r="F1333" s="719"/>
      <c r="G1333" s="719"/>
      <c r="H1333" s="719"/>
      <c r="I1333" s="719"/>
      <c r="J1333" s="719"/>
      <c r="K1333" s="719"/>
      <c r="L1333" s="719"/>
      <c r="M1333" s="719"/>
      <c r="N1333" s="719"/>
      <c r="O1333" s="719"/>
      <c r="P1333" s="719"/>
      <c r="Q1333" s="719"/>
      <c r="R1333" s="719"/>
      <c r="S1333" s="719"/>
    </row>
  </sheetData>
  <sheetProtection formatCells="0" selectLockedCells="1" autoFilter="0"/>
  <autoFilter ref="T1:T1333"/>
  <mergeCells count="23">
    <mergeCell ref="B118:S118"/>
    <mergeCell ref="B1332:S1332"/>
    <mergeCell ref="B1333:S1333"/>
    <mergeCell ref="B1330:S1330"/>
    <mergeCell ref="B1331:S1331"/>
    <mergeCell ref="B398:S398"/>
    <mergeCell ref="B397:S397"/>
    <mergeCell ref="B399:S399"/>
    <mergeCell ref="B203:S203"/>
    <mergeCell ref="B283:S283"/>
    <mergeCell ref="B363:S363"/>
    <mergeCell ref="B396:S396"/>
    <mergeCell ref="AF118:AI118"/>
    <mergeCell ref="AA283:AD283"/>
    <mergeCell ref="AF283:AI283"/>
    <mergeCell ref="AA203:AD203"/>
    <mergeCell ref="AF203:AI203"/>
    <mergeCell ref="AA118:AD118"/>
    <mergeCell ref="B2:S2"/>
    <mergeCell ref="AA4:AD4"/>
    <mergeCell ref="AF4:AI4"/>
    <mergeCell ref="B3:S3"/>
    <mergeCell ref="B4:S4"/>
  </mergeCells>
  <printOptions horizontalCentered="1"/>
  <pageMargins left="0.25" right="0.25" top="0.75" bottom="0.75" header="0.3" footer="0.3"/>
  <pageSetup paperSize="9" scale="11" orientation="portrait" r:id="rId1"/>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55">
    <tabColor theme="5" tint="-0.499984740745262"/>
    <pageSetUpPr fitToPage="1"/>
  </sheetPr>
  <dimension ref="A1:BR89"/>
  <sheetViews>
    <sheetView view="pageBreakPreview" zoomScale="85" zoomScaleSheetLayoutView="85" workbookViewId="0">
      <selection activeCell="BE50" sqref="BE50"/>
    </sheetView>
  </sheetViews>
  <sheetFormatPr defaultRowHeight="12.75"/>
  <cols>
    <col min="1" max="1" width="15" style="104" customWidth="1"/>
    <col min="2" max="2" width="4.7109375" style="104" customWidth="1"/>
    <col min="3" max="6" width="4.85546875" style="104" customWidth="1"/>
    <col min="7" max="7" width="5.7109375" style="104" customWidth="1"/>
    <col min="8" max="11" width="4.85546875" style="104" customWidth="1"/>
    <col min="12" max="12" width="5" style="104" customWidth="1"/>
    <col min="13" max="16" width="4.85546875" style="104" customWidth="1"/>
    <col min="17" max="17" width="4.42578125" style="104" customWidth="1"/>
    <col min="18" max="21" width="4.85546875" style="104" customWidth="1"/>
    <col min="22" max="22" width="4.42578125" style="104" customWidth="1"/>
    <col min="23" max="26" width="4.85546875" style="104" customWidth="1"/>
    <col min="27" max="27" width="4.42578125" style="104" customWidth="1"/>
    <col min="28" max="31" width="4.85546875" style="104" customWidth="1"/>
    <col min="32" max="32" width="4.42578125" style="104" customWidth="1"/>
    <col min="33" max="36" width="4.85546875" style="104" customWidth="1"/>
    <col min="37" max="37" width="4.42578125" style="104" customWidth="1"/>
    <col min="38" max="41" width="4.85546875" style="104" customWidth="1"/>
    <col min="42" max="42" width="4.42578125" style="104" customWidth="1"/>
    <col min="43" max="46" width="4.85546875" style="104" customWidth="1"/>
    <col min="47" max="47" width="4.42578125" style="104" customWidth="1"/>
    <col min="48" max="51" width="4.85546875" style="104" customWidth="1"/>
    <col min="52" max="52" width="4.42578125" style="104" customWidth="1"/>
    <col min="53" max="56" width="4.85546875" style="104" customWidth="1"/>
    <col min="57" max="57" width="4.42578125" style="104" customWidth="1"/>
    <col min="58" max="61" width="4.85546875" style="104" customWidth="1"/>
    <col min="62" max="62" width="4.42578125" style="104" customWidth="1"/>
    <col min="63" max="63" width="4" style="104" customWidth="1"/>
    <col min="64" max="70" width="4" style="127" bestFit="1" customWidth="1"/>
    <col min="71" max="16384" width="9.140625" style="104"/>
  </cols>
  <sheetData>
    <row r="1" spans="1:70" ht="14.25" customHeight="1" thickBot="1">
      <c r="A1" s="758" t="s">
        <v>363</v>
      </c>
      <c r="B1" s="758"/>
      <c r="C1" s="758"/>
      <c r="D1" s="758"/>
      <c r="E1" s="758"/>
      <c r="F1" s="758"/>
      <c r="G1" s="758"/>
      <c r="H1" s="758"/>
      <c r="I1" s="758"/>
      <c r="J1" s="758"/>
      <c r="K1" s="758"/>
      <c r="L1" s="758"/>
      <c r="M1" s="758"/>
      <c r="N1" s="758"/>
      <c r="O1" s="758"/>
      <c r="P1" s="758"/>
      <c r="Q1" s="758"/>
      <c r="R1" s="758"/>
      <c r="S1" s="758"/>
      <c r="T1" s="758"/>
      <c r="U1" s="758"/>
      <c r="V1" s="758"/>
      <c r="W1" s="758"/>
      <c r="X1" s="758"/>
      <c r="Y1" s="758"/>
      <c r="Z1" s="758"/>
      <c r="AA1" s="758"/>
      <c r="AB1" s="758"/>
      <c r="AC1" s="758"/>
      <c r="AD1" s="758"/>
      <c r="AE1" s="758"/>
      <c r="AF1" s="758"/>
      <c r="AG1" s="758"/>
      <c r="AH1" s="758"/>
      <c r="AI1" s="758"/>
      <c r="AJ1" s="758"/>
      <c r="AK1" s="758"/>
      <c r="AL1" s="758"/>
      <c r="AM1" s="758"/>
      <c r="AN1" s="758"/>
      <c r="AO1" s="758"/>
      <c r="AP1" s="758"/>
      <c r="AQ1" s="758"/>
      <c r="AR1" s="758"/>
      <c r="AS1" s="758"/>
      <c r="AT1" s="758"/>
      <c r="AU1" s="758"/>
      <c r="AV1" s="758"/>
      <c r="AW1" s="758"/>
      <c r="AX1" s="758"/>
      <c r="AY1" s="758"/>
      <c r="AZ1" s="758"/>
      <c r="BA1" s="758"/>
      <c r="BB1" s="758"/>
      <c r="BC1" s="758"/>
      <c r="BD1" s="758"/>
      <c r="BE1" s="758"/>
      <c r="BF1" s="758"/>
      <c r="BG1" s="758"/>
      <c r="BH1" s="758"/>
      <c r="BI1" s="758"/>
      <c r="BJ1" s="758"/>
      <c r="BL1" s="186"/>
      <c r="BM1" s="186"/>
      <c r="BN1" s="186"/>
      <c r="BO1" s="186"/>
      <c r="BP1" s="186"/>
      <c r="BQ1" s="186"/>
      <c r="BR1" s="186"/>
    </row>
    <row r="2" spans="1:70" ht="15.75" customHeight="1" thickBot="1">
      <c r="A2" s="764" t="s">
        <v>5</v>
      </c>
      <c r="B2" s="766" t="s">
        <v>353</v>
      </c>
      <c r="C2" s="769"/>
      <c r="D2" s="770"/>
      <c r="E2" s="770"/>
      <c r="F2" s="770"/>
      <c r="G2" s="770"/>
      <c r="H2" s="770"/>
      <c r="I2" s="770"/>
      <c r="J2" s="770"/>
      <c r="K2" s="770"/>
      <c r="L2" s="770"/>
      <c r="M2" s="770"/>
      <c r="N2" s="770"/>
      <c r="O2" s="770"/>
      <c r="P2" s="770"/>
      <c r="Q2" s="770"/>
      <c r="R2" s="770"/>
      <c r="S2" s="770"/>
      <c r="T2" s="770"/>
      <c r="U2" s="770"/>
      <c r="V2" s="770"/>
      <c r="W2" s="770"/>
      <c r="X2" s="770"/>
      <c r="Y2" s="770"/>
      <c r="Z2" s="770"/>
      <c r="AA2" s="770"/>
      <c r="AB2" s="770"/>
      <c r="AC2" s="770"/>
      <c r="AD2" s="770"/>
      <c r="AE2" s="770"/>
      <c r="AF2" s="770"/>
      <c r="AG2" s="770"/>
      <c r="AH2" s="770"/>
      <c r="AI2" s="770"/>
      <c r="AJ2" s="770"/>
      <c r="AK2" s="770"/>
      <c r="AL2" s="770"/>
      <c r="AM2" s="770"/>
      <c r="AN2" s="770"/>
      <c r="AO2" s="770"/>
      <c r="AP2" s="770"/>
      <c r="AQ2" s="770"/>
      <c r="AR2" s="770"/>
      <c r="AS2" s="770"/>
      <c r="AT2" s="770"/>
      <c r="AU2" s="770"/>
      <c r="AV2" s="770"/>
      <c r="AW2" s="770"/>
      <c r="AX2" s="770"/>
      <c r="AY2" s="770"/>
      <c r="AZ2" s="771"/>
      <c r="BA2" s="769"/>
      <c r="BB2" s="770"/>
      <c r="BC2" s="770"/>
      <c r="BD2" s="770"/>
      <c r="BE2" s="770"/>
      <c r="BF2" s="770"/>
      <c r="BG2" s="770"/>
      <c r="BH2" s="770"/>
      <c r="BI2" s="770"/>
      <c r="BJ2" s="771"/>
      <c r="BK2" s="103"/>
      <c r="BL2" s="186"/>
      <c r="BM2" s="186"/>
      <c r="BN2" s="186"/>
      <c r="BO2" s="186"/>
      <c r="BP2" s="186"/>
      <c r="BQ2" s="186"/>
      <c r="BR2" s="186"/>
    </row>
    <row r="3" spans="1:70" ht="12.75" customHeight="1">
      <c r="A3" s="765"/>
      <c r="B3" s="767"/>
      <c r="C3" s="761" t="s">
        <v>128</v>
      </c>
      <c r="D3" s="762"/>
      <c r="E3" s="762"/>
      <c r="F3" s="762"/>
      <c r="G3" s="763"/>
      <c r="H3" s="761" t="s">
        <v>74</v>
      </c>
      <c r="I3" s="762"/>
      <c r="J3" s="762"/>
      <c r="K3" s="762"/>
      <c r="L3" s="763"/>
      <c r="M3" s="761" t="s">
        <v>75</v>
      </c>
      <c r="N3" s="762"/>
      <c r="O3" s="762"/>
      <c r="P3" s="762"/>
      <c r="Q3" s="763"/>
      <c r="R3" s="761" t="s">
        <v>14</v>
      </c>
      <c r="S3" s="762"/>
      <c r="T3" s="762"/>
      <c r="U3" s="762"/>
      <c r="V3" s="763"/>
      <c r="W3" s="761" t="s">
        <v>80</v>
      </c>
      <c r="X3" s="762"/>
      <c r="Y3" s="762"/>
      <c r="Z3" s="762"/>
      <c r="AA3" s="763"/>
      <c r="AB3" s="761" t="s">
        <v>129</v>
      </c>
      <c r="AC3" s="762"/>
      <c r="AD3" s="762"/>
      <c r="AE3" s="762"/>
      <c r="AF3" s="763"/>
      <c r="AG3" s="761" t="s">
        <v>15</v>
      </c>
      <c r="AH3" s="762"/>
      <c r="AI3" s="762"/>
      <c r="AJ3" s="762"/>
      <c r="AK3" s="763"/>
      <c r="AL3" s="761" t="s">
        <v>13</v>
      </c>
      <c r="AM3" s="762"/>
      <c r="AN3" s="762"/>
      <c r="AO3" s="762"/>
      <c r="AP3" s="763"/>
      <c r="AQ3" s="761" t="s">
        <v>78</v>
      </c>
      <c r="AR3" s="762"/>
      <c r="AS3" s="762"/>
      <c r="AT3" s="762"/>
      <c r="AU3" s="763"/>
      <c r="AV3" s="761" t="s">
        <v>130</v>
      </c>
      <c r="AW3" s="762"/>
      <c r="AX3" s="762"/>
      <c r="AY3" s="762"/>
      <c r="AZ3" s="763"/>
      <c r="BA3" s="761" t="s">
        <v>357</v>
      </c>
      <c r="BB3" s="762"/>
      <c r="BC3" s="762"/>
      <c r="BD3" s="762"/>
      <c r="BE3" s="763"/>
      <c r="BF3" s="761" t="s">
        <v>356</v>
      </c>
      <c r="BG3" s="762"/>
      <c r="BH3" s="762"/>
      <c r="BI3" s="762"/>
      <c r="BJ3" s="763"/>
      <c r="BK3" s="103"/>
      <c r="BL3" s="186"/>
      <c r="BM3" s="186"/>
      <c r="BN3" s="186"/>
      <c r="BO3" s="186"/>
      <c r="BP3" s="186"/>
      <c r="BQ3" s="186"/>
      <c r="BR3" s="186"/>
    </row>
    <row r="4" spans="1:70" ht="45.75" customHeight="1">
      <c r="A4" s="765"/>
      <c r="B4" s="768"/>
      <c r="C4" s="234">
        <v>5</v>
      </c>
      <c r="D4" s="235">
        <v>4</v>
      </c>
      <c r="E4" s="235">
        <v>3</v>
      </c>
      <c r="F4" s="235">
        <v>2</v>
      </c>
      <c r="G4" s="236" t="s">
        <v>93</v>
      </c>
      <c r="H4" s="234">
        <v>5</v>
      </c>
      <c r="I4" s="235">
        <v>4</v>
      </c>
      <c r="J4" s="235">
        <v>3</v>
      </c>
      <c r="K4" s="235">
        <v>2</v>
      </c>
      <c r="L4" s="236" t="s">
        <v>93</v>
      </c>
      <c r="M4" s="234">
        <v>5</v>
      </c>
      <c r="N4" s="235">
        <v>4</v>
      </c>
      <c r="O4" s="235">
        <v>3</v>
      </c>
      <c r="P4" s="235">
        <v>2</v>
      </c>
      <c r="Q4" s="236" t="s">
        <v>93</v>
      </c>
      <c r="R4" s="234">
        <v>5</v>
      </c>
      <c r="S4" s="235">
        <v>4</v>
      </c>
      <c r="T4" s="235">
        <v>3</v>
      </c>
      <c r="U4" s="235">
        <v>2</v>
      </c>
      <c r="V4" s="237" t="s">
        <v>93</v>
      </c>
      <c r="W4" s="234">
        <v>5</v>
      </c>
      <c r="X4" s="235">
        <v>4</v>
      </c>
      <c r="Y4" s="235">
        <v>3</v>
      </c>
      <c r="Z4" s="235">
        <v>2</v>
      </c>
      <c r="AA4" s="237" t="s">
        <v>93</v>
      </c>
      <c r="AB4" s="234">
        <v>5</v>
      </c>
      <c r="AC4" s="235">
        <v>4</v>
      </c>
      <c r="AD4" s="235">
        <v>3</v>
      </c>
      <c r="AE4" s="235">
        <v>2</v>
      </c>
      <c r="AF4" s="237" t="s">
        <v>93</v>
      </c>
      <c r="AG4" s="234">
        <v>5</v>
      </c>
      <c r="AH4" s="235">
        <v>4</v>
      </c>
      <c r="AI4" s="235">
        <v>3</v>
      </c>
      <c r="AJ4" s="235">
        <v>2</v>
      </c>
      <c r="AK4" s="237" t="s">
        <v>93</v>
      </c>
      <c r="AL4" s="234">
        <v>5</v>
      </c>
      <c r="AM4" s="235">
        <v>4</v>
      </c>
      <c r="AN4" s="235">
        <v>3</v>
      </c>
      <c r="AO4" s="235">
        <v>2</v>
      </c>
      <c r="AP4" s="237" t="s">
        <v>93</v>
      </c>
      <c r="AQ4" s="234">
        <v>5</v>
      </c>
      <c r="AR4" s="235">
        <v>4</v>
      </c>
      <c r="AS4" s="235">
        <v>3</v>
      </c>
      <c r="AT4" s="235">
        <v>2</v>
      </c>
      <c r="AU4" s="237" t="s">
        <v>93</v>
      </c>
      <c r="AV4" s="234">
        <v>5</v>
      </c>
      <c r="AW4" s="262">
        <v>4</v>
      </c>
      <c r="AX4" s="262">
        <v>3</v>
      </c>
      <c r="AY4" s="262">
        <v>2</v>
      </c>
      <c r="AZ4" s="237" t="s">
        <v>93</v>
      </c>
      <c r="BA4" s="234">
        <v>5</v>
      </c>
      <c r="BB4" s="235">
        <v>4</v>
      </c>
      <c r="BC4" s="235">
        <v>3</v>
      </c>
      <c r="BD4" s="235">
        <v>2</v>
      </c>
      <c r="BE4" s="237" t="s">
        <v>358</v>
      </c>
      <c r="BF4" s="234">
        <v>5</v>
      </c>
      <c r="BG4" s="308">
        <v>4</v>
      </c>
      <c r="BH4" s="308">
        <v>3</v>
      </c>
      <c r="BI4" s="308">
        <v>2</v>
      </c>
      <c r="BJ4" s="237" t="s">
        <v>93</v>
      </c>
      <c r="BK4" s="185"/>
      <c r="BL4" s="186"/>
      <c r="BM4" s="186"/>
      <c r="BN4" s="186"/>
      <c r="BO4" s="186"/>
      <c r="BP4" s="186"/>
      <c r="BQ4" s="186"/>
      <c r="BR4" s="186"/>
    </row>
    <row r="5" spans="1:70" ht="13.5" customHeight="1">
      <c r="A5" s="747" t="s">
        <v>187</v>
      </c>
      <c r="B5" s="740">
        <f>Упр!W5+Упр!X5</f>
        <v>0</v>
      </c>
      <c r="C5" s="238">
        <f>Упр!$F$33</f>
        <v>0</v>
      </c>
      <c r="D5" s="239">
        <f>Упр!$F$34</f>
        <v>0</v>
      </c>
      <c r="E5" s="239">
        <f>Упр!$F$35</f>
        <v>0</v>
      </c>
      <c r="F5" s="239">
        <f>Упр!$F$36</f>
        <v>0</v>
      </c>
      <c r="G5" s="198" t="str">
        <f>IF(SUM(C5:F5)=0,"-",IF(AND(F6&lt;10,C6&gt;=50),5,IF(AND(F6&lt;20,(C6+D6)&gt;=50),4,IF(F6&lt;30,3,2))))</f>
        <v>-</v>
      </c>
      <c r="H5" s="238">
        <f>Упр!$G$33</f>
        <v>0</v>
      </c>
      <c r="I5" s="239">
        <f>Упр!$G$34</f>
        <v>0</v>
      </c>
      <c r="J5" s="239">
        <f>Упр!$G$35</f>
        <v>0</v>
      </c>
      <c r="K5" s="239">
        <f>Упр!$G$36</f>
        <v>0</v>
      </c>
      <c r="L5" s="198" t="str">
        <f>IF(SUM(H5:K5)=0,"-",IF(AND(K6&lt;10,H6&gt;=50),5,IF(AND(K6&lt;20,(H6+I6)&gt;=50),4,IF(K6&lt;30,3,2))))</f>
        <v>-</v>
      </c>
      <c r="M5" s="238">
        <f>Упр!$H$33</f>
        <v>0</v>
      </c>
      <c r="N5" s="239">
        <f>Упр!$H$34</f>
        <v>0</v>
      </c>
      <c r="O5" s="239">
        <f>Упр!$H$35</f>
        <v>0</v>
      </c>
      <c r="P5" s="239">
        <f>Упр!$F$36</f>
        <v>0</v>
      </c>
      <c r="Q5" s="198" t="str">
        <f>IF(SUM(M5:P5)=0,"-",IF(AND(P6&lt;10,M6&gt;=50),5,IF(AND(P6&lt;20,(M6+N6)&gt;=50),4,IF(P6&lt;30,3,2))))</f>
        <v>-</v>
      </c>
      <c r="R5" s="238">
        <f>Упр!$I$33</f>
        <v>0</v>
      </c>
      <c r="S5" s="239">
        <f>Упр!$I$34</f>
        <v>0</v>
      </c>
      <c r="T5" s="239">
        <f>Упр!$I$35</f>
        <v>0</v>
      </c>
      <c r="U5" s="239">
        <f>Упр!$I$36</f>
        <v>0</v>
      </c>
      <c r="V5" s="198" t="str">
        <f>IF(SUM(R5:U5)=0,"-",IF(AND(U6&lt;10,R6&gt;=50),5,IF(AND(U6&lt;20,(R6+S6)&gt;=50),4,IF(U6&lt;30,3,2))))</f>
        <v>-</v>
      </c>
      <c r="W5" s="238">
        <f>Упр!$J$33</f>
        <v>0</v>
      </c>
      <c r="X5" s="239">
        <f>Упр!$J$34</f>
        <v>0</v>
      </c>
      <c r="Y5" s="239">
        <f>Упр!$J$35</f>
        <v>0</v>
      </c>
      <c r="Z5" s="239">
        <f>Упр!$J$36</f>
        <v>0</v>
      </c>
      <c r="AA5" s="198" t="str">
        <f>IF(SUM(W5:Z5)=0,"-",IF(AND(Z6&lt;10,W6&gt;=50),5,IF(AND(Z6&lt;20,(W6+X6)&gt;=50),4,IF(Z6&lt;30,3,2))))</f>
        <v>-</v>
      </c>
      <c r="AB5" s="238">
        <f>Упр!$K$33</f>
        <v>0</v>
      </c>
      <c r="AC5" s="239">
        <f>Упр!$K$34</f>
        <v>0</v>
      </c>
      <c r="AD5" s="239">
        <f>Упр!$K$35</f>
        <v>0</v>
      </c>
      <c r="AE5" s="239">
        <f>Упр!$K$36</f>
        <v>0</v>
      </c>
      <c r="AF5" s="198" t="str">
        <f>IF(SUM(AB5:AE5)=0,"-",IF(AND(AE6&lt;10,AB6&gt;=50),5,IF(AND(AE6&lt;20,(AB6+AC6)&gt;=50),4,IF(AE6&lt;30,3,2))))</f>
        <v>-</v>
      </c>
      <c r="AG5" s="238">
        <f>Упр!$L$33</f>
        <v>0</v>
      </c>
      <c r="AH5" s="239">
        <f>Упр!$L$34</f>
        <v>0</v>
      </c>
      <c r="AI5" s="239">
        <f>Упр!$L$35</f>
        <v>0</v>
      </c>
      <c r="AJ5" s="239">
        <f>Упр!$L$36</f>
        <v>0</v>
      </c>
      <c r="AK5" s="198" t="str">
        <f>IF(SUM(AG5:AJ5)=0,"-",IF(AND(AJ6&lt;10,AG6&gt;=50),5,IF(AND(AJ6&lt;20,(AG6+AH6)&gt;=50),4,IF(AJ6&lt;30,3,2))))</f>
        <v>-</v>
      </c>
      <c r="AL5" s="238">
        <f>Упр!$M$33</f>
        <v>0</v>
      </c>
      <c r="AM5" s="239">
        <f>Упр!$M$34</f>
        <v>0</v>
      </c>
      <c r="AN5" s="239">
        <f>Упр!$M$35</f>
        <v>0</v>
      </c>
      <c r="AO5" s="239">
        <f>Упр!$M$36</f>
        <v>0</v>
      </c>
      <c r="AP5" s="198" t="str">
        <f>IF(SUM(AL5:AO5)=0,"-",IF(AND(AO6&lt;10,AL6&gt;=50),5,IF(AND(AO6&lt;20,(AL6+AM6)&gt;=50),4,IF(AO6&lt;30,3,2))))</f>
        <v>-</v>
      </c>
      <c r="AQ5" s="238">
        <f>Упр!$N$33</f>
        <v>0</v>
      </c>
      <c r="AR5" s="239">
        <f>Упр!$N$34</f>
        <v>0</v>
      </c>
      <c r="AS5" s="239">
        <f>Упр!$N$35</f>
        <v>0</v>
      </c>
      <c r="AT5" s="239">
        <f>Упр!$N$36</f>
        <v>0</v>
      </c>
      <c r="AU5" s="198" t="str">
        <f>IF(SUM(AQ5:AT5)=0,"-",IF(AND(AT6&lt;10,AQ6&gt;=50),5,IF(AND(AT6&lt;20,(AQ6+AR6)&gt;=50),4,IF(AT6&lt;30,3,2))))</f>
        <v>-</v>
      </c>
      <c r="AV5" s="238">
        <f>Упр!$O$33</f>
        <v>0</v>
      </c>
      <c r="AW5" s="239">
        <f>Упр!$O$34</f>
        <v>0</v>
      </c>
      <c r="AX5" s="239">
        <f>Упр!$O$35</f>
        <v>0</v>
      </c>
      <c r="AY5" s="239">
        <f>Упр!$O$36</f>
        <v>0</v>
      </c>
      <c r="AZ5" s="198" t="str">
        <f>IF(SUM(AV5:AY5)=0,"-",IF(AND(AY6&lt;10,AV6&gt;=50),5,IF(AND(AY6&lt;20,(AV6+AW6)&gt;=50),4,IF(AY6&lt;30,3,2))))</f>
        <v>-</v>
      </c>
      <c r="BA5" s="238">
        <f>IF(G5=5,1,0) + IF(L5=5,1,0) + IF(Q5=5,1,0) + IF(V5=5,1,0) + IF(AA5=5,1,0) + IF(AF5=5,1,0) + IF(AK5=5,1,0) + IF(AP5=5,1,0) + IF(AU5=5,1,0) + IF(AZ5=5,1,0)</f>
        <v>0</v>
      </c>
      <c r="BB5" s="239">
        <f>IF(G5=4,1,0) + IF(L5=4,1,0) + IF(Q5=4,1,0) + IF(V5=4,1,0) + IF(AA5=4,1,0) + IF(AF5=4,1,0) + IF(AK5=4,1,0) + IF(AP5=4,1,0) + IF(AU5=4,1,0) + IF(AZ5=4,1,0)</f>
        <v>0</v>
      </c>
      <c r="BC5" s="239">
        <f>IF(G5=3,1,0) + IF(L5=3,1,0) + IF(Q5=3,1,0) + IF(V5=3,1,0) + IF(AA5=3,1,0) + IF(AF5=3,1,0) + IF(AK5=3,1,0) + IF(AP5=3,1,0) + IF(AU5=3,1,0) + IF(AZ5=3,1,0)</f>
        <v>0</v>
      </c>
      <c r="BD5" s="239">
        <f>IF(G5=2,1,0) + IF(L5=2,1,0) + IF(Q5=2,1,0) + IF(V5=2,1,0) + IF(AA5=2,1,0) + IF(AF5=2,1,0) + IF(AK5=2,1,0) + IF(AP5=2,1,0) + IF(AU5=2,1,0) + IF(AZ5=2,1,0)</f>
        <v>0</v>
      </c>
      <c r="BE5" s="198" t="str">
        <f>IF(SUM(BA5:BD5)=0,"-",MIN(IF(AND(BA6&gt;=50,BC6=0,BD6=0),5,IF(AND(BA6+BB6&gt;=50,BD6=0),4,IF(BD6&lt;30,3,2))),G5,L5,Q5,AA5))</f>
        <v>-</v>
      </c>
      <c r="BF5" s="238">
        <f>Упр!Q33</f>
        <v>0</v>
      </c>
      <c r="BG5" s="239">
        <f>Упр!Q34</f>
        <v>0</v>
      </c>
      <c r="BH5" s="239">
        <f>Упр!Q35</f>
        <v>0</v>
      </c>
      <c r="BI5" s="239">
        <f>Упр!Q36</f>
        <v>0</v>
      </c>
      <c r="BJ5" s="198" t="str">
        <f>IF(SUM(BF5:BI5)=0,"-",MIN(AF5,IF(AND(BI6&lt;10,BF6&gt;=50),5,IF(AND(BI6&lt;20,(BF6+BG6)&gt;=50),4,IF(BI6&lt;30,3,2)))))</f>
        <v>-</v>
      </c>
      <c r="BL5" s="186"/>
      <c r="BM5" s="186"/>
      <c r="BN5" s="186"/>
      <c r="BO5" s="186"/>
      <c r="BP5" s="186"/>
      <c r="BQ5" s="186"/>
      <c r="BR5" s="186"/>
    </row>
    <row r="6" spans="1:70" ht="13.5" customHeight="1">
      <c r="A6" s="747"/>
      <c r="B6" s="740"/>
      <c r="C6" s="240">
        <f>IF(ISERR(C5/SUM(C5:F5)*100),0,C5/SUM(C5:F5)*100)</f>
        <v>0</v>
      </c>
      <c r="D6" s="241">
        <f>IF(ISERR(D5/SUM(C5:F5)*100),0,D5/SUM(C5:F5)*100)</f>
        <v>0</v>
      </c>
      <c r="E6" s="241">
        <f>IF(ISERR(E5/SUM(C5:F5)*100),0,E5/SUM(C5:F5)*100)</f>
        <v>0</v>
      </c>
      <c r="F6" s="241">
        <f>IF(ISERR(F5/SUM(C5:F5)*100),0,F5/SUM(C5:F5)*100)</f>
        <v>0</v>
      </c>
      <c r="G6" s="199" t="str">
        <f>IF(ISERR(SUM(C5*5,D5*4,E5*3,F5*2)/SUM(C5:F5)),"-",SUM(C5*5,D5*4,E5*3,F5*2)/SUM(C5:F5))</f>
        <v>-</v>
      </c>
      <c r="H6" s="240">
        <f>IF(ISERR(H5/SUM(H5:K5)*100),0,H5/SUM(H5:K5)*100)</f>
        <v>0</v>
      </c>
      <c r="I6" s="241">
        <f>IF(ISERR(I5/SUM(H5:K5)*100),0,I5/SUM(H5:K5)*100)</f>
        <v>0</v>
      </c>
      <c r="J6" s="241">
        <f>IF(ISERR(J5/SUM(H5:K5)*100),0,J5/SUM(H5:K5)*100)</f>
        <v>0</v>
      </c>
      <c r="K6" s="241">
        <f>IF(ISERR(K5/SUM(H5:K5)*100),0,K5/SUM(H5:K5)*100)</f>
        <v>0</v>
      </c>
      <c r="L6" s="199" t="str">
        <f>IF(ISERR(SUM(H5*5,I5*4,J5*3,K5*2)/SUM(H5:K5)),"-",SUM(H5*5,I5*4,J5*3,K5*2)/SUM(H5:K5))</f>
        <v>-</v>
      </c>
      <c r="M6" s="240">
        <f>IF(ISERR(M5/SUM(M5:P5)*100),0,M5/SUM(M5:P5)*100)</f>
        <v>0</v>
      </c>
      <c r="N6" s="241">
        <f>IF(ISERR(N5/SUM(M5:P5)*100),0,N5/SUM(M5:P5)*100)</f>
        <v>0</v>
      </c>
      <c r="O6" s="241">
        <f>IF(ISERR(O5/SUM(M5:P5)*100),0,O5/SUM(M5:P5)*100)</f>
        <v>0</v>
      </c>
      <c r="P6" s="241">
        <f>IF(ISERR(P5/SUM(M5:P5)*100),0,P5/SUM(M5:P5)*100)</f>
        <v>0</v>
      </c>
      <c r="Q6" s="199" t="str">
        <f>IF(ISERR(SUM(M5*5,N5*4,O5*3,P5*2)/SUM(M5:P5)),"-",SUM(M5*5,N5*4,O5*3,P5*2)/SUM(M5:P5))</f>
        <v>-</v>
      </c>
      <c r="R6" s="240">
        <f>IF(ISERR(R5/SUM(R5:U5)*100),0,R5/SUM(R5:U5)*100)</f>
        <v>0</v>
      </c>
      <c r="S6" s="241">
        <f>IF(ISERR(S5/SUM(R5:U5)*100),0,S5/SUM(R5:U5)*100)</f>
        <v>0</v>
      </c>
      <c r="T6" s="241">
        <f>IF(ISERR(T5/SUM(R5:U5)*100),0,T5/SUM(R5:U5)*100)</f>
        <v>0</v>
      </c>
      <c r="U6" s="241">
        <f>IF(ISERR(U5/SUM(R5:U5)*100),0,U5/SUM(R5:U5)*100)</f>
        <v>0</v>
      </c>
      <c r="V6" s="199" t="str">
        <f>IF(ISERR(SUM(R5*5,S5*4,T5*3,U5*2)/SUM(R5:U5)),"-",SUM(R5*5,S5*4,T5*3,U5*2)/SUM(R5:U5))</f>
        <v>-</v>
      </c>
      <c r="W6" s="240">
        <f>IF(ISERR(W5/SUM(W5:Z5)*100),0,W5/SUM(W5:Z5)*100)</f>
        <v>0</v>
      </c>
      <c r="X6" s="241">
        <f>IF(ISERR(X5/SUM(W5:Z5)*100),0,X5/SUM(W5:Z5)*100)</f>
        <v>0</v>
      </c>
      <c r="Y6" s="241">
        <f>IF(ISERR(Y5/SUM(W5:Z5)*100),0,Y5/SUM(W5:Z5)*100)</f>
        <v>0</v>
      </c>
      <c r="Z6" s="241">
        <f>IF(ISERR(Z5/SUM(W5:Z5)*100),0,Z5/SUM(W5:Z5)*100)</f>
        <v>0</v>
      </c>
      <c r="AA6" s="199" t="str">
        <f>IF(ISERR(SUM(W5*5,X5*4,Y5*3,Z5*2)/SUM(W5:Z5)),"-",SUM(W5*5,X5*4,Y5*3,Z5*2)/SUM(W5:Z5))</f>
        <v>-</v>
      </c>
      <c r="AB6" s="240">
        <f>IF(ISERR(AB5/SUM(AB5:AE5)*100),0,AB5/SUM(AB5:AE5)*100)</f>
        <v>0</v>
      </c>
      <c r="AC6" s="241">
        <f>IF(ISERR(AC5/SUM(AB5:AE5)*100),0,AC5/SUM(AB5:AE5)*100)</f>
        <v>0</v>
      </c>
      <c r="AD6" s="241">
        <f>IF(ISERR(AD5/SUM(AB5:AE5)*100),0,AD5/SUM(AB5:AE5)*100)</f>
        <v>0</v>
      </c>
      <c r="AE6" s="241">
        <f>IF(ISERR(AE5/SUM(AB5:AE5)*100),0,AE5/SUM(AB5:AE5)*100)</f>
        <v>0</v>
      </c>
      <c r="AF6" s="199" t="str">
        <f>IF(ISERR(SUM(AB5*5,AC5*4,AD5*3,AE5*2)/SUM(AB5:AE5)),"-",SUM(AB5*5,AC5*4,AD5*3,AE5*2)/SUM(AB5:AE5))</f>
        <v>-</v>
      </c>
      <c r="AG6" s="240">
        <f>IF(ISERR(AG5/SUM(AG5:AJ5)*100),0,AG5/SUM(AG5:AJ5)*100)</f>
        <v>0</v>
      </c>
      <c r="AH6" s="241">
        <f>IF(ISERR(AH5/SUM(AG5:AJ5)*100),0,AH5/SUM(AG5:AJ5)*100)</f>
        <v>0</v>
      </c>
      <c r="AI6" s="241">
        <f>IF(ISERR(AI5/SUM(AG5:AJ5)*100),0,AI5/SUM(AG5:AJ5)*100)</f>
        <v>0</v>
      </c>
      <c r="AJ6" s="241">
        <f>IF(ISERR(AJ5/SUM(AG5:AJ5)*100),0,AJ5/SUM(AG5:AJ5)*100)</f>
        <v>0</v>
      </c>
      <c r="AK6" s="199" t="str">
        <f>IF(ISERR(SUM(AG5*5,AH5*4,AI5*3,AJ5*2)/SUM(AG5:AJ5)),"-",SUM(AG5*5,AH5*4,AI5*3,AJ5*2)/SUM(AG5:AJ5))</f>
        <v>-</v>
      </c>
      <c r="AL6" s="240">
        <f>IF(ISERR(AL5/SUM(AL5:AO5)*100),0,AL5/SUM(AL5:AO5)*100)</f>
        <v>0</v>
      </c>
      <c r="AM6" s="241">
        <f>IF(ISERR(AM5/SUM(AL5:AO5)*100),0,AM5/SUM(AL5:AO5)*100)</f>
        <v>0</v>
      </c>
      <c r="AN6" s="241">
        <f>IF(ISERR(AN5/SUM(AL5:AO5)*100),0,AN5/SUM(AL5:AO5)*100)</f>
        <v>0</v>
      </c>
      <c r="AO6" s="241">
        <f>IF(ISERR(AO5/SUM(AL5:AO5)*100),0,AO5/SUM(AL5:AO5)*100)</f>
        <v>0</v>
      </c>
      <c r="AP6" s="199" t="str">
        <f>IF(ISERR(SUM(AL5*5,AM5*4,AN5*3,AO5*2)/SUM(AL5:AO5)),"-",SUM(AL5*5,AM5*4,AN5*3,AO5*2)/SUM(AL5:AO5))</f>
        <v>-</v>
      </c>
      <c r="AQ6" s="240">
        <f>IF(ISERR(AQ5/SUM(AQ5:AT5)*100),0,AQ5/SUM(AQ5:AT5)*100)</f>
        <v>0</v>
      </c>
      <c r="AR6" s="241">
        <f>IF(ISERR(AR5/SUM(AQ5:AT5)*100),0,AR5/SUM(AQ5:AT5)*100)</f>
        <v>0</v>
      </c>
      <c r="AS6" s="241">
        <f>IF(ISERR(AS5/SUM(AQ5:AT5)*100),0,AS5/SUM(AQ5:AT5)*100)</f>
        <v>0</v>
      </c>
      <c r="AT6" s="241">
        <f>IF(ISERR(AT5/SUM(AQ5:AT5)*100),0,AT5/SUM(AQ5:AT5)*100)</f>
        <v>0</v>
      </c>
      <c r="AU6" s="199" t="str">
        <f>IF(ISERR(SUM(AQ5*5,AR5*4,AS5*3,AT5*2)/SUM(AQ5:AT5)),"-",SUM(AQ5*5,AR5*4,AS5*3,AT5*2)/SUM(AQ5:AT5))</f>
        <v>-</v>
      </c>
      <c r="AV6" s="240">
        <f>IF(ISERR(AV5/SUM(AV5:AY5)*100),0,AV5/SUM(AV5:AY5)*100)</f>
        <v>0</v>
      </c>
      <c r="AW6" s="241">
        <f>IF(ISERR(AW5/SUM(AV5:AY5)*100),0,AW5/SUM(AV5:AY5)*100)</f>
        <v>0</v>
      </c>
      <c r="AX6" s="241">
        <f>IF(ISERR(AX5/SUM(AV5:AY5)*100),0,AX5/SUM(AV5:AY5)*100)</f>
        <v>0</v>
      </c>
      <c r="AY6" s="241">
        <f>IF(ISERR(AY5/SUM(AV5:AY5)*100),0,AY5/SUM(AV5:AY5)*100)</f>
        <v>0</v>
      </c>
      <c r="AZ6" s="199" t="str">
        <f>IF(ISERR(SUM(AV5*5,AW5*4,AX5*3,AY5*2)/SUM(AV5:AY5)),"-",SUM(AV5*5,AW5*4,AX5*3,AY5*2)/SUM(AV5:AY5))</f>
        <v>-</v>
      </c>
      <c r="BA6" s="240">
        <f>IF(ISERR(BA5/SUM(BA5:BD5)*100),0,BA5/SUM(BA5:BD5)*100)</f>
        <v>0</v>
      </c>
      <c r="BB6" s="241">
        <f>IF(ISERR(BB5/SUM(BA5:BD5)*100),0,BB5/SUM(BA5:BD5)*100)</f>
        <v>0</v>
      </c>
      <c r="BC6" s="241">
        <f>IF(ISERR(BC5/SUM(BA5:BD5)*100),0,BC5/SUM(BA5:BD5)*100)</f>
        <v>0</v>
      </c>
      <c r="BD6" s="241">
        <f>IF(ISERR(BD5/SUM(BA5:BD5)*100),0,BD5/SUM(BA5:BD5)*100)</f>
        <v>0</v>
      </c>
      <c r="BE6" s="199" t="str">
        <f>IF(ISERR(SUM(BA5*5,BB5*4,BC5*3,BD5*2)/SUM(BA5:BD5)),"-",SUM(BA5*5,BB5*4,BC5*3,BD5*2)/SUM(BA5:BD5))</f>
        <v>-</v>
      </c>
      <c r="BF6" s="240">
        <f>IF(ISERR(BF5/SUM(BF5:BI5)*100),0,BF5/SUM(BF5:BI5)*100)</f>
        <v>0</v>
      </c>
      <c r="BG6" s="241">
        <f>IF(ISERR(BG5/SUM(BF5:BI5)*100),0,BG5/SUM(BF5:BI5)*100)</f>
        <v>0</v>
      </c>
      <c r="BH6" s="241">
        <f>IF(ISERR(BH5/SUM(BF5:BI5)*100),0,BH5/SUM(BF5:BI5)*100)</f>
        <v>0</v>
      </c>
      <c r="BI6" s="241">
        <f>IF(ISERR(BI5/SUM(BF5:BI5)*100),0,BI5/SUM(BF5:BI5)*100)</f>
        <v>0</v>
      </c>
      <c r="BJ6" s="199" t="str">
        <f>IF(ISERR(SUM(BF5*5,BG5*4,BH5*3,BI5*2)/SUM(BF5:BI5)),"-",SUM(BF5*5,BG5*4,BH5*3,BI5*2)/SUM(BF5:BI5))</f>
        <v>-</v>
      </c>
      <c r="BL6" s="133"/>
      <c r="BM6" s="133"/>
      <c r="BN6" s="133"/>
      <c r="BO6" s="133"/>
      <c r="BP6" s="133"/>
      <c r="BQ6" s="133"/>
      <c r="BR6" s="133"/>
    </row>
    <row r="7" spans="1:70" ht="13.5" customHeight="1">
      <c r="A7" s="747" t="s">
        <v>137</v>
      </c>
      <c r="B7" s="740">
        <f>'1б'!W5+'1б'!X5</f>
        <v>0</v>
      </c>
      <c r="C7" s="238">
        <f>'1б'!$F$16</f>
        <v>0</v>
      </c>
      <c r="D7" s="239">
        <f>'1б'!$F$17</f>
        <v>0</v>
      </c>
      <c r="E7" s="239">
        <f>'1б'!$F$18</f>
        <v>0</v>
      </c>
      <c r="F7" s="239">
        <f>'1б'!$F$19</f>
        <v>0</v>
      </c>
      <c r="G7" s="198" t="str">
        <f>IF(SUM(C7:F7)=0,"-",IF(AND(F8&lt;10,C8&gt;=50),5,IF(AND(F8&lt;20,(C8+D8)&gt;=50),4,IF(F8&lt;30,3,2))))</f>
        <v>-</v>
      </c>
      <c r="H7" s="238">
        <f>'1б'!$G$16</f>
        <v>0</v>
      </c>
      <c r="I7" s="239">
        <f>'1б'!$G$17</f>
        <v>0</v>
      </c>
      <c r="J7" s="239">
        <f>'1б'!$G$18</f>
        <v>0</v>
      </c>
      <c r="K7" s="239">
        <f>'1б'!$G$19</f>
        <v>0</v>
      </c>
      <c r="L7" s="198" t="str">
        <f>IF(SUM(H7:K7)=0,"-",IF(AND(K8&lt;10,H8&gt;=50),5,IF(AND(K8&lt;20,(H8+I8)&gt;=50),4,IF(K8&lt;30,3,2))))</f>
        <v>-</v>
      </c>
      <c r="M7" s="238">
        <f>'1б'!$H$16</f>
        <v>0</v>
      </c>
      <c r="N7" s="239">
        <f>'1б'!$H$17</f>
        <v>0</v>
      </c>
      <c r="O7" s="239">
        <f>'1б'!$H$18</f>
        <v>0</v>
      </c>
      <c r="P7" s="239">
        <f>'1б'!$F$19</f>
        <v>0</v>
      </c>
      <c r="Q7" s="198" t="str">
        <f>IF(SUM(M7:P7)=0,"-",IF(AND(P8&lt;10,M8&gt;=50),5,IF(AND(P8&lt;20,(M8+N8)&gt;=50),4,IF(P8&lt;30,3,2))))</f>
        <v>-</v>
      </c>
      <c r="R7" s="238">
        <f>'1б'!$I$16</f>
        <v>0</v>
      </c>
      <c r="S7" s="239">
        <f>'1б'!$I$17</f>
        <v>0</v>
      </c>
      <c r="T7" s="239">
        <f>'1б'!$I$18</f>
        <v>0</v>
      </c>
      <c r="U7" s="239">
        <f>'1б'!$I$19</f>
        <v>0</v>
      </c>
      <c r="V7" s="198" t="str">
        <f>IF(SUM(R7:U7)=0,"-",IF(AND(U8&lt;10,R8&gt;=50),5,IF(AND(U8&lt;20,(R8+S8)&gt;=50),4,IF(U8&lt;30,3,2))))</f>
        <v>-</v>
      </c>
      <c r="W7" s="238">
        <f>'1б'!$J$16</f>
        <v>0</v>
      </c>
      <c r="X7" s="239">
        <f>'1б'!$J$17</f>
        <v>0</v>
      </c>
      <c r="Y7" s="239">
        <f>'1б'!$J$18</f>
        <v>0</v>
      </c>
      <c r="Z7" s="239">
        <f>'1б'!$J$19</f>
        <v>0</v>
      </c>
      <c r="AA7" s="198" t="str">
        <f>IF(SUM(W7:Z7)=0,"-",IF(AND(Z8&lt;10,W8&gt;=50),5,IF(AND(Z8&lt;20,(W8+X8)&gt;=50),4,IF(Z8&lt;30,3,2))))</f>
        <v>-</v>
      </c>
      <c r="AB7" s="238">
        <f>'1б'!$K$16</f>
        <v>0</v>
      </c>
      <c r="AC7" s="239">
        <f>'1б'!$K$17</f>
        <v>0</v>
      </c>
      <c r="AD7" s="239">
        <f>'1б'!$K$18</f>
        <v>0</v>
      </c>
      <c r="AE7" s="239">
        <f>'1б'!$K$19</f>
        <v>0</v>
      </c>
      <c r="AF7" s="198" t="str">
        <f>IF(SUM(AB7:AE7)=0,"-",IF(AND(AE8&lt;10,AB8&gt;=50),5,IF(AND(AE8&lt;20,(AB8+AC8)&gt;=50),4,IF(AE8&lt;30,3,2))))</f>
        <v>-</v>
      </c>
      <c r="AG7" s="238">
        <f>'1б'!$L$16</f>
        <v>0</v>
      </c>
      <c r="AH7" s="239">
        <f>'1б'!$L$17</f>
        <v>0</v>
      </c>
      <c r="AI7" s="239">
        <f>'1б'!$L$18</f>
        <v>0</v>
      </c>
      <c r="AJ7" s="239">
        <f>'1б'!$L$19</f>
        <v>0</v>
      </c>
      <c r="AK7" s="198" t="str">
        <f>IF(SUM(AG7:AJ7)=0,"-",IF(AND(AJ8&lt;10,AG8&gt;=50),5,IF(AND(AJ8&lt;20,(AG8+AH8)&gt;=50),4,IF(AJ8&lt;30,3,2))))</f>
        <v>-</v>
      </c>
      <c r="AL7" s="238">
        <f>'1б'!$M$16</f>
        <v>0</v>
      </c>
      <c r="AM7" s="239">
        <f>'1б'!$M$17</f>
        <v>0</v>
      </c>
      <c r="AN7" s="239">
        <f>'1б'!$M$18</f>
        <v>0</v>
      </c>
      <c r="AO7" s="239">
        <f>'1б'!$M$19</f>
        <v>0</v>
      </c>
      <c r="AP7" s="198" t="str">
        <f>IF(SUM(AL7:AO7)=0,"-",IF(AND(AO8&lt;10,AL8&gt;=50),5,IF(AND(AO8&lt;20,(AL8+AM8)&gt;=50),4,IF(AO8&lt;30,3,2))))</f>
        <v>-</v>
      </c>
      <c r="AQ7" s="238">
        <f>'1б'!$N$16</f>
        <v>0</v>
      </c>
      <c r="AR7" s="239">
        <f>'1б'!$N$17</f>
        <v>0</v>
      </c>
      <c r="AS7" s="239">
        <f>'1б'!$N$18</f>
        <v>0</v>
      </c>
      <c r="AT7" s="239">
        <f>'1б'!$N$19</f>
        <v>0</v>
      </c>
      <c r="AU7" s="198" t="str">
        <f>IF(SUM(AQ7:AT7)=0,"-",IF(AND(AT8&lt;10,AQ8&gt;=50),5,IF(AND(AT8&lt;20,(AQ8+AR8)&gt;=50),4,IF(AT8&lt;30,3,2))))</f>
        <v>-</v>
      </c>
      <c r="AV7" s="238">
        <f>'1б'!$O$16</f>
        <v>0</v>
      </c>
      <c r="AW7" s="239">
        <f>'1б'!$O$17</f>
        <v>0</v>
      </c>
      <c r="AX7" s="239">
        <f>'1б'!$O$18</f>
        <v>0</v>
      </c>
      <c r="AY7" s="239">
        <f>'1б'!$O$19</f>
        <v>0</v>
      </c>
      <c r="AZ7" s="198" t="str">
        <f>IF(SUM(AV7:AY7)=0,"-",IF(AND(AY8&lt;10,AV8&gt;=50),5,IF(AND(AY8&lt;20,(AV8+AW8)&gt;=50),4,IF(AY8&lt;30,3,2))))</f>
        <v>-</v>
      </c>
      <c r="BA7" s="238">
        <f>'1б'!$Q$16</f>
        <v>0</v>
      </c>
      <c r="BB7" s="239">
        <f>'1б'!$Q$17</f>
        <v>0</v>
      </c>
      <c r="BC7" s="239">
        <f>'1б'!$Q$18</f>
        <v>0</v>
      </c>
      <c r="BD7" s="239">
        <f>'1б'!$Q$19</f>
        <v>0</v>
      </c>
      <c r="BE7" s="198" t="str">
        <f>BJ7</f>
        <v>-</v>
      </c>
      <c r="BF7" s="238">
        <f>'1б'!$Q$16</f>
        <v>0</v>
      </c>
      <c r="BG7" s="239">
        <f>'1б'!$Q$17</f>
        <v>0</v>
      </c>
      <c r="BH7" s="239">
        <f>'1б'!$Q$18</f>
        <v>0</v>
      </c>
      <c r="BI7" s="239">
        <f>'1б'!$Q$19</f>
        <v>0</v>
      </c>
      <c r="BJ7" s="198" t="str">
        <f>IF(SUM(BF7:BI7)=0,"-",MIN(AF7,IF(AND(BI8&lt;10,BF8&gt;=50),5,IF(AND(BI8&lt;20,(BF8+BG8)&gt;=50),4,IF(BI8&lt;30,3,2)))))</f>
        <v>-</v>
      </c>
      <c r="BL7" s="186"/>
      <c r="BM7" s="186"/>
      <c r="BN7" s="186"/>
      <c r="BO7" s="186"/>
      <c r="BP7" s="186"/>
      <c r="BQ7" s="186"/>
      <c r="BR7" s="186"/>
    </row>
    <row r="8" spans="1:70" ht="13.5" customHeight="1">
      <c r="A8" s="747"/>
      <c r="B8" s="740"/>
      <c r="C8" s="240">
        <f>IF(ISERR(C7/SUM(C7:F7)*100),0,C7/SUM(C7:F7)*100)</f>
        <v>0</v>
      </c>
      <c r="D8" s="241">
        <f>IF(ISERR(D7/SUM(C7:F7)*100),0,D7/SUM(C7:F7)*100)</f>
        <v>0</v>
      </c>
      <c r="E8" s="241">
        <f>IF(ISERR(E7/SUM(C7:F7)*100),0,E7/SUM(C7:F7)*100)</f>
        <v>0</v>
      </c>
      <c r="F8" s="241">
        <f>IF(ISERR(F7/SUM(C7:F7)*100),0,F7/SUM(C7:F7)*100)</f>
        <v>0</v>
      </c>
      <c r="G8" s="199" t="str">
        <f>IF(ISERR(SUM(C7*5,D7*4,E7*3,F7*2)/SUM(C7:F7)),"-",SUM(C7*5,D7*4,E7*3,F7*2)/SUM(C7:F7))</f>
        <v>-</v>
      </c>
      <c r="H8" s="240">
        <f>IF(ISERR(H7/SUM(H7:K7)*100),0,H7/SUM(H7:K7)*100)</f>
        <v>0</v>
      </c>
      <c r="I8" s="241">
        <f>IF(ISERR(I7/SUM(H7:K7)*100),0,I7/SUM(H7:K7)*100)</f>
        <v>0</v>
      </c>
      <c r="J8" s="241">
        <f>IF(ISERR(J7/SUM(H7:K7)*100),0,J7/SUM(H7:K7)*100)</f>
        <v>0</v>
      </c>
      <c r="K8" s="241">
        <f>IF(ISERR(K7/SUM(H7:K7)*100),0,K7/SUM(H7:K7)*100)</f>
        <v>0</v>
      </c>
      <c r="L8" s="199" t="str">
        <f>IF(ISERR(SUM(H7*5,I7*4,J7*3,K7*2)/SUM(H7:K7)),"-",SUM(H7*5,I7*4,J7*3,K7*2)/SUM(H7:K7))</f>
        <v>-</v>
      </c>
      <c r="M8" s="240">
        <f>IF(ISERR(M7/SUM(M7:P7)*100),0,M7/SUM(M7:P7)*100)</f>
        <v>0</v>
      </c>
      <c r="N8" s="241">
        <f>IF(ISERR(N7/SUM(M7:P7)*100),0,N7/SUM(M7:P7)*100)</f>
        <v>0</v>
      </c>
      <c r="O8" s="241">
        <f>IF(ISERR(O7/SUM(M7:P7)*100),0,O7/SUM(M7:P7)*100)</f>
        <v>0</v>
      </c>
      <c r="P8" s="241">
        <f>IF(ISERR(P7/SUM(M7:P7)*100),0,P7/SUM(M7:P7)*100)</f>
        <v>0</v>
      </c>
      <c r="Q8" s="199" t="str">
        <f>IF(ISERR(SUM(M7*5,N7*4,O7*3,P7*2)/SUM(M7:P7)),"-",SUM(M7*5,N7*4,O7*3,P7*2)/SUM(M7:P7))</f>
        <v>-</v>
      </c>
      <c r="R8" s="240">
        <f>IF(ISERR(R7/SUM(R7:U7)*100),0,R7/SUM(R7:U7)*100)</f>
        <v>0</v>
      </c>
      <c r="S8" s="241">
        <f>IF(ISERR(S7/SUM(R7:U7)*100),0,S7/SUM(R7:U7)*100)</f>
        <v>0</v>
      </c>
      <c r="T8" s="241">
        <f>IF(ISERR(T7/SUM(R7:U7)*100),0,T7/SUM(R7:U7)*100)</f>
        <v>0</v>
      </c>
      <c r="U8" s="241">
        <f>IF(ISERR(U7/SUM(R7:U7)*100),0,U7/SUM(R7:U7)*100)</f>
        <v>0</v>
      </c>
      <c r="V8" s="199" t="str">
        <f>IF(ISERR(SUM(R7*5,S7*4,T7*3,U7*2)/SUM(R7:U7)),"-",SUM(R7*5,S7*4,T7*3,U7*2)/SUM(R7:U7))</f>
        <v>-</v>
      </c>
      <c r="W8" s="240">
        <f>IF(ISERR(W7/SUM(W7:Z7)*100),0,W7/SUM(W7:Z7)*100)</f>
        <v>0</v>
      </c>
      <c r="X8" s="241">
        <f>IF(ISERR(X7/SUM(W7:Z7)*100),0,X7/SUM(W7:Z7)*100)</f>
        <v>0</v>
      </c>
      <c r="Y8" s="241">
        <f>IF(ISERR(Y7/SUM(W7:Z7)*100),0,Y7/SUM(W7:Z7)*100)</f>
        <v>0</v>
      </c>
      <c r="Z8" s="241">
        <f>IF(ISERR(Z7/SUM(W7:Z7)*100),0,Z7/SUM(W7:Z7)*100)</f>
        <v>0</v>
      </c>
      <c r="AA8" s="199" t="str">
        <f>IF(ISERR(SUM(W7*5,X7*4,Y7*3,Z7*2)/SUM(W7:Z7)),"-",SUM(W7*5,X7*4,Y7*3,Z7*2)/SUM(W7:Z7))</f>
        <v>-</v>
      </c>
      <c r="AB8" s="240">
        <f>IF(ISERR(AB7/SUM(AB7:AE7)*100),0,AB7/SUM(AB7:AE7)*100)</f>
        <v>0</v>
      </c>
      <c r="AC8" s="241">
        <f>IF(ISERR(AC7/SUM(AB7:AE7)*100),0,AC7/SUM(AB7:AE7)*100)</f>
        <v>0</v>
      </c>
      <c r="AD8" s="241">
        <f>IF(ISERR(AD7/SUM(AB7:AE7)*100),0,AD7/SUM(AB7:AE7)*100)</f>
        <v>0</v>
      </c>
      <c r="AE8" s="241">
        <f>IF(ISERR(AE7/SUM(AB7:AE7)*100),0,AE7/SUM(AB7:AE7)*100)</f>
        <v>0</v>
      </c>
      <c r="AF8" s="199" t="str">
        <f>IF(ISERR(SUM(AB7*5,AC7*4,AD7*3,AE7*2)/SUM(AB7:AE7)),"-",SUM(AB7*5,AC7*4,AD7*3,AE7*2)/SUM(AB7:AE7))</f>
        <v>-</v>
      </c>
      <c r="AG8" s="240">
        <f>IF(ISERR(AG7/SUM(AG7:AJ7)*100),0,AG7/SUM(AG7:AJ7)*100)</f>
        <v>0</v>
      </c>
      <c r="AH8" s="241">
        <f>IF(ISERR(AH7/SUM(AG7:AJ7)*100),0,AH7/SUM(AG7:AJ7)*100)</f>
        <v>0</v>
      </c>
      <c r="AI8" s="241">
        <f>IF(ISERR(AI7/SUM(AG7:AJ7)*100),0,AI7/SUM(AG7:AJ7)*100)</f>
        <v>0</v>
      </c>
      <c r="AJ8" s="241">
        <f>IF(ISERR(AJ7/SUM(AG7:AJ7)*100),0,AJ7/SUM(AG7:AJ7)*100)</f>
        <v>0</v>
      </c>
      <c r="AK8" s="199" t="str">
        <f>IF(ISERR(SUM(AG7*5,AH7*4,AI7*3,AJ7*2)/SUM(AG7:AJ7)),"-",SUM(AG7*5,AH7*4,AI7*3,AJ7*2)/SUM(AG7:AJ7))</f>
        <v>-</v>
      </c>
      <c r="AL8" s="240">
        <f>IF(ISERR(AL7/SUM(AL7:AO7)*100),0,AL7/SUM(AL7:AO7)*100)</f>
        <v>0</v>
      </c>
      <c r="AM8" s="241">
        <f>IF(ISERR(AM7/SUM(AL7:AO7)*100),0,AM7/SUM(AL7:AO7)*100)</f>
        <v>0</v>
      </c>
      <c r="AN8" s="241">
        <f>IF(ISERR(AN7/SUM(AL7:AO7)*100),0,AN7/SUM(AL7:AO7)*100)</f>
        <v>0</v>
      </c>
      <c r="AO8" s="241">
        <f>IF(ISERR(AO7/SUM(AL7:AO7)*100),0,AO7/SUM(AL7:AO7)*100)</f>
        <v>0</v>
      </c>
      <c r="AP8" s="199" t="str">
        <f>IF(ISERR(SUM(AL7*5,AM7*4,AN7*3,AO7*2)/SUM(AL7:AO7)),"-",SUM(AL7*5,AM7*4,AN7*3,AO7*2)/SUM(AL7:AO7))</f>
        <v>-</v>
      </c>
      <c r="AQ8" s="240">
        <f>IF(ISERR(AQ7/SUM(AQ7:AT7)*100),0,AQ7/SUM(AQ7:AT7)*100)</f>
        <v>0</v>
      </c>
      <c r="AR8" s="241">
        <f>IF(ISERR(AR7/SUM(AQ7:AT7)*100),0,AR7/SUM(AQ7:AT7)*100)</f>
        <v>0</v>
      </c>
      <c r="AS8" s="241">
        <f>IF(ISERR(AS7/SUM(AQ7:AT7)*100),0,AS7/SUM(AQ7:AT7)*100)</f>
        <v>0</v>
      </c>
      <c r="AT8" s="241">
        <f>IF(ISERR(AT7/SUM(AQ7:AT7)*100),0,AT7/SUM(AQ7:AT7)*100)</f>
        <v>0</v>
      </c>
      <c r="AU8" s="199" t="str">
        <f>IF(ISERR(SUM(AQ7*5,AR7*4,AS7*3,AT7*2)/SUM(AQ7:AT7)),"-",SUM(AQ7*5,AR7*4,AS7*3,AT7*2)/SUM(AQ7:AT7))</f>
        <v>-</v>
      </c>
      <c r="AV8" s="240">
        <f>IF(ISERR(AV7/SUM(AV7:AY7)*100),0,AV7/SUM(AV7:AY7)*100)</f>
        <v>0</v>
      </c>
      <c r="AW8" s="241">
        <f>IF(ISERR(AW7/SUM(AV7:AY7)*100),0,AW7/SUM(AV7:AY7)*100)</f>
        <v>0</v>
      </c>
      <c r="AX8" s="241">
        <f>IF(ISERR(AX7/SUM(AV7:AY7)*100),0,AX7/SUM(AV7:AY7)*100)</f>
        <v>0</v>
      </c>
      <c r="AY8" s="241">
        <f>IF(ISERR(AY7/SUM(AV7:AY7)*100),0,AY7/SUM(AV7:AY7)*100)</f>
        <v>0</v>
      </c>
      <c r="AZ8" s="199" t="str">
        <f>IF(ISERR(SUM(AV7*5,AW7*4,AX7*3,AY7*2)/SUM(AV7:AY7)),"-",SUM(AV7*5,AW7*4,AX7*3,AY7*2)/SUM(AV7:AY7))</f>
        <v>-</v>
      </c>
      <c r="BA8" s="240">
        <f>IF(ISERR(BA7/SUM(BA7:BD7)*100),0,BA7/SUM(BA7:BD7)*100)</f>
        <v>0</v>
      </c>
      <c r="BB8" s="241">
        <f>IF(ISERR(BB7/SUM(BA7:BD7)*100),0,BB7/SUM(BA7:BD7)*100)</f>
        <v>0</v>
      </c>
      <c r="BC8" s="241">
        <f>IF(ISERR(BC7/SUM(BA7:BD7)*100),0,BC7/SUM(BA7:BD7)*100)</f>
        <v>0</v>
      </c>
      <c r="BD8" s="241">
        <f>IF(ISERR(BD7/SUM(BA7:BD7)*100),0,BD7/SUM(BA7:BD7)*100)</f>
        <v>0</v>
      </c>
      <c r="BE8" s="199" t="str">
        <f>IF(ISERR(SUM(BA7*5,BB7*4,BC7*3,BD7*2)/SUM(BA7:BD7)),"-",SUM(BA7*5,BB7*4,BC7*3,BD7*2)/SUM(BA7:BD7))</f>
        <v>-</v>
      </c>
      <c r="BF8" s="240">
        <f>IF(ISERR(BF7/SUM(BF7:BI7)*100),0,BF7/SUM(BF7:BI7)*100)</f>
        <v>0</v>
      </c>
      <c r="BG8" s="241">
        <f>IF(ISERR(BG7/SUM(BF7:BI7)*100),0,BG7/SUM(BF7:BI7)*100)</f>
        <v>0</v>
      </c>
      <c r="BH8" s="241">
        <f>IF(ISERR(BH7/SUM(BF7:BI7)*100),0,BH7/SUM(BF7:BI7)*100)</f>
        <v>0</v>
      </c>
      <c r="BI8" s="241">
        <f>IF(ISERR(BI7/SUM(BF7:BI7)*100),0,BI7/SUM(BF7:BI7)*100)</f>
        <v>0</v>
      </c>
      <c r="BJ8" s="199" t="str">
        <f>IF(ISERR(SUM(BF7*5,BG7*4,BH7*3,BI7*2)/SUM(BF7:BI7)),"-",SUM(BF7*5,BG7*4,BH7*3,BI7*2)/SUM(BF7:BI7))</f>
        <v>-</v>
      </c>
      <c r="BL8" s="133"/>
      <c r="BM8" s="133"/>
      <c r="BN8" s="133"/>
      <c r="BO8" s="133"/>
      <c r="BP8" s="133"/>
      <c r="BQ8" s="133"/>
      <c r="BR8" s="133"/>
    </row>
    <row r="9" spans="1:70" ht="13.5" customHeight="1">
      <c r="A9" s="747" t="s">
        <v>138</v>
      </c>
      <c r="B9" s="740">
        <f>'1б'!W48+'1б'!X48</f>
        <v>0</v>
      </c>
      <c r="C9" s="238">
        <f>'1б'!$F$58</f>
        <v>0</v>
      </c>
      <c r="D9" s="239">
        <f>'1б'!$F$59</f>
        <v>0</v>
      </c>
      <c r="E9" s="239">
        <f>'1б'!$F$60</f>
        <v>0</v>
      </c>
      <c r="F9" s="239">
        <f>'1б'!$F$61</f>
        <v>0</v>
      </c>
      <c r="G9" s="198" t="str">
        <f>IF(SUM(C9:F9)=0,"-",IF(AND(F10&lt;10,C10&gt;=50),5,IF(AND(F10&lt;20,(C10+D10)&gt;=50),4,IF(F10&lt;30,3,2))))</f>
        <v>-</v>
      </c>
      <c r="H9" s="238">
        <f>'1б'!$G$58</f>
        <v>0</v>
      </c>
      <c r="I9" s="239">
        <f>'1б'!$G$59</f>
        <v>0</v>
      </c>
      <c r="J9" s="239">
        <f>'1б'!$G$60</f>
        <v>0</v>
      </c>
      <c r="K9" s="239">
        <f>'1б'!$G$61</f>
        <v>0</v>
      </c>
      <c r="L9" s="198" t="str">
        <f>IF(SUM(H9:K9)=0,"-",IF(AND(K10&lt;10,H10&gt;=50),5,IF(AND(K10&lt;20,(H10+I10)&gt;=50),4,IF(K10&lt;30,3,2))))</f>
        <v>-</v>
      </c>
      <c r="M9" s="238">
        <f>'1б'!$H$58</f>
        <v>0</v>
      </c>
      <c r="N9" s="239">
        <f>'1б'!$H$59</f>
        <v>0</v>
      </c>
      <c r="O9" s="239">
        <f>'1б'!$H$60</f>
        <v>0</v>
      </c>
      <c r="P9" s="239">
        <f>'1б'!$F$61</f>
        <v>0</v>
      </c>
      <c r="Q9" s="198" t="str">
        <f>IF(SUM(M9:P9)=0,"-",IF(AND(P10&lt;10,M10&gt;=50),5,IF(AND(P10&lt;20,(M10+N10)&gt;=50),4,IF(P10&lt;30,3,2))))</f>
        <v>-</v>
      </c>
      <c r="R9" s="238">
        <f>'1б'!$I$58</f>
        <v>0</v>
      </c>
      <c r="S9" s="239">
        <f>'1б'!$I$59</f>
        <v>0</v>
      </c>
      <c r="T9" s="239">
        <f>'1б'!$I$60</f>
        <v>0</v>
      </c>
      <c r="U9" s="239">
        <f>'1б'!$I$61</f>
        <v>0</v>
      </c>
      <c r="V9" s="198" t="str">
        <f>IF(SUM(R9:U9)=0,"-",IF(AND(U10&lt;10,R10&gt;=50),5,IF(AND(U10&lt;20,(R10+S10)&gt;=50),4,IF(U10&lt;30,3,2))))</f>
        <v>-</v>
      </c>
      <c r="W9" s="238">
        <f>'1б'!$J$58</f>
        <v>0</v>
      </c>
      <c r="X9" s="239">
        <f>'1б'!$J$59</f>
        <v>0</v>
      </c>
      <c r="Y9" s="239">
        <f>'1б'!$J$60</f>
        <v>0</v>
      </c>
      <c r="Z9" s="239">
        <f>'1б'!$J$61</f>
        <v>0</v>
      </c>
      <c r="AA9" s="198" t="str">
        <f>IF(SUM(W9:Z9)=0,"-",IF(AND(Z10&lt;10,W10&gt;=50),5,IF(AND(Z10&lt;20,(W10+X10)&gt;=50),4,IF(Z10&lt;30,3,2))))</f>
        <v>-</v>
      </c>
      <c r="AB9" s="238">
        <f>'1б'!$K$58</f>
        <v>0</v>
      </c>
      <c r="AC9" s="239">
        <f>'1б'!$K$59</f>
        <v>0</v>
      </c>
      <c r="AD9" s="239">
        <f>'1б'!$K$60</f>
        <v>0</v>
      </c>
      <c r="AE9" s="239">
        <f>'1б'!$K$61</f>
        <v>0</v>
      </c>
      <c r="AF9" s="198" t="str">
        <f>IF(SUM(AB9:AE9)=0,"-",IF(AND(AE10&lt;10,AB10&gt;=50),5,IF(AND(AE10&lt;20,(AB10+AC10)&gt;=50),4,IF(AE10&lt;30,3,2))))</f>
        <v>-</v>
      </c>
      <c r="AG9" s="238">
        <f>'1б'!$L$58</f>
        <v>0</v>
      </c>
      <c r="AH9" s="239">
        <f>'1б'!$L$59</f>
        <v>0</v>
      </c>
      <c r="AI9" s="239">
        <f>'1б'!$L$60</f>
        <v>0</v>
      </c>
      <c r="AJ9" s="239">
        <f>'1б'!$L$61</f>
        <v>0</v>
      </c>
      <c r="AK9" s="198" t="str">
        <f>IF(SUM(AG9:AJ9)=0,"-",IF(AND(AJ10&lt;10,AG10&gt;=50),5,IF(AND(AJ10&lt;20,(AG10+AH10)&gt;=50),4,IF(AJ10&lt;30,3,2))))</f>
        <v>-</v>
      </c>
      <c r="AL9" s="238">
        <f>'1б'!$M$58</f>
        <v>0</v>
      </c>
      <c r="AM9" s="239">
        <f>'1б'!$M$59</f>
        <v>0</v>
      </c>
      <c r="AN9" s="239">
        <f>'1б'!$M$60</f>
        <v>0</v>
      </c>
      <c r="AO9" s="239">
        <f>'1б'!$M$61</f>
        <v>0</v>
      </c>
      <c r="AP9" s="198" t="str">
        <f>IF(SUM(AL9:AO9)=0,"-",IF(AND(AO10&lt;10,AL10&gt;=50),5,IF(AND(AO10&lt;20,(AL10+AM10)&gt;=50),4,IF(AO10&lt;30,3,2))))</f>
        <v>-</v>
      </c>
      <c r="AQ9" s="238">
        <f>'1б'!$N$58</f>
        <v>0</v>
      </c>
      <c r="AR9" s="239">
        <f>'1б'!$N$59</f>
        <v>0</v>
      </c>
      <c r="AS9" s="239">
        <f>'1б'!$N$60</f>
        <v>0</v>
      </c>
      <c r="AT9" s="239">
        <f>'1б'!$N$61</f>
        <v>0</v>
      </c>
      <c r="AU9" s="198" t="str">
        <f>IF(SUM(AQ9:AT9)=0,"-",IF(AND(AT10&lt;10,AQ10&gt;=50),5,IF(AND(AT10&lt;20,(AQ10+AR10)&gt;=50),4,IF(AT10&lt;30,3,2))))</f>
        <v>-</v>
      </c>
      <c r="AV9" s="238">
        <f>'1б'!$O$58</f>
        <v>0</v>
      </c>
      <c r="AW9" s="239">
        <f>'1б'!$O$59</f>
        <v>0</v>
      </c>
      <c r="AX9" s="239">
        <f>'1б'!$O$60</f>
        <v>0</v>
      </c>
      <c r="AY9" s="239">
        <f>'1б'!$O$61</f>
        <v>0</v>
      </c>
      <c r="AZ9" s="198" t="str">
        <f>IF(SUM(AV9:AY9)=0,"-",IF(AND(AY10&lt;10,AV10&gt;=50),5,IF(AND(AY10&lt;20,(AV10+AW10)&gt;=50),4,IF(AY10&lt;30,3,2))))</f>
        <v>-</v>
      </c>
      <c r="BA9" s="238">
        <f>'1б'!$Q$58</f>
        <v>0</v>
      </c>
      <c r="BB9" s="239">
        <f>'1б'!$Q$59</f>
        <v>0</v>
      </c>
      <c r="BC9" s="239">
        <f>'1б'!$Q$60</f>
        <v>0</v>
      </c>
      <c r="BD9" s="239">
        <f>'1б'!$Q$61</f>
        <v>0</v>
      </c>
      <c r="BE9" s="198" t="str">
        <f>BJ9</f>
        <v>-</v>
      </c>
      <c r="BF9" s="238">
        <f>'1б'!$Q$58</f>
        <v>0</v>
      </c>
      <c r="BG9" s="239">
        <f>'1б'!$Q$59</f>
        <v>0</v>
      </c>
      <c r="BH9" s="239">
        <f>'1б'!$Q$60</f>
        <v>0</v>
      </c>
      <c r="BI9" s="239">
        <f>'1б'!$Q$61</f>
        <v>0</v>
      </c>
      <c r="BJ9" s="198" t="str">
        <f>IF(SUM(BF9:BI9)=0,"-",MIN(AF9,IF(AND(BI10&lt;10,BF10&gt;=50),5,IF(AND(BI10&lt;20,(BF10+BG10)&gt;=50),4,IF(BI10&lt;30,3,2)))))</f>
        <v>-</v>
      </c>
      <c r="BL9" s="186"/>
      <c r="BM9" s="186"/>
      <c r="BN9" s="186"/>
      <c r="BO9" s="186"/>
      <c r="BP9" s="186"/>
      <c r="BQ9" s="186"/>
      <c r="BR9" s="186"/>
    </row>
    <row r="10" spans="1:70" ht="13.5" customHeight="1">
      <c r="A10" s="747"/>
      <c r="B10" s="740"/>
      <c r="C10" s="240">
        <f>IF(ISERR(C9/SUM(C9:F9)*100),0,C9/SUM(C9:F9)*100)</f>
        <v>0</v>
      </c>
      <c r="D10" s="241">
        <f>IF(ISERR(D9/SUM(C9:F9)*100),0,D9/SUM(C9:F9)*100)</f>
        <v>0</v>
      </c>
      <c r="E10" s="241">
        <f>IF(ISERR(E9/SUM(C9:F9)*100),0,E9/SUM(C9:F9)*100)</f>
        <v>0</v>
      </c>
      <c r="F10" s="241">
        <f>IF(ISERR(F9/SUM(C9:F9)*100),0,F9/SUM(C9:F9)*100)</f>
        <v>0</v>
      </c>
      <c r="G10" s="199" t="str">
        <f>IF(ISERR(SUM(C9*5,D9*4,E9*3,F9*2)/SUM(C9:F9)),"-",SUM(C9*5,D9*4,E9*3,F9*2)/SUM(C9:F9))</f>
        <v>-</v>
      </c>
      <c r="H10" s="240">
        <f>IF(ISERR(H9/SUM(H9:K9)*100),0,H9/SUM(H9:K9)*100)</f>
        <v>0</v>
      </c>
      <c r="I10" s="241">
        <f>IF(ISERR(I9/SUM(H9:K9)*100),0,I9/SUM(H9:K9)*100)</f>
        <v>0</v>
      </c>
      <c r="J10" s="241">
        <f>IF(ISERR(J9/SUM(H9:K9)*100),0,J9/SUM(H9:K9)*100)</f>
        <v>0</v>
      </c>
      <c r="K10" s="241">
        <f>IF(ISERR(K9/SUM(H9:K9)*100),0,K9/SUM(H9:K9)*100)</f>
        <v>0</v>
      </c>
      <c r="L10" s="199" t="str">
        <f>IF(ISERR(SUM(H9*5,I9*4,J9*3,K9*2)/SUM(H9:K9)),"-",SUM(H9*5,I9*4,J9*3,K9*2)/SUM(H9:K9))</f>
        <v>-</v>
      </c>
      <c r="M10" s="240">
        <f>IF(ISERR(M9/SUM(M9:P9)*100),0,M9/SUM(M9:P9)*100)</f>
        <v>0</v>
      </c>
      <c r="N10" s="241">
        <f>IF(ISERR(N9/SUM(M9:P9)*100),0,N9/SUM(M9:P9)*100)</f>
        <v>0</v>
      </c>
      <c r="O10" s="241">
        <f>IF(ISERR(O9/SUM(M9:P9)*100),0,O9/SUM(M9:P9)*100)</f>
        <v>0</v>
      </c>
      <c r="P10" s="241">
        <f>IF(ISERR(P9/SUM(M9:P9)*100),0,P9/SUM(M9:P9)*100)</f>
        <v>0</v>
      </c>
      <c r="Q10" s="199" t="str">
        <f>IF(ISERR(SUM(M9*5,N9*4,O9*3,P9*2)/SUM(M9:P9)),"-",SUM(M9*5,N9*4,O9*3,P9*2)/SUM(M9:P9))</f>
        <v>-</v>
      </c>
      <c r="R10" s="240">
        <f>IF(ISERR(R9/SUM(R9:U9)*100),0,R9/SUM(R9:U9)*100)</f>
        <v>0</v>
      </c>
      <c r="S10" s="241">
        <f>IF(ISERR(S9/SUM(R9:U9)*100),0,S9/SUM(R9:U9)*100)</f>
        <v>0</v>
      </c>
      <c r="T10" s="241">
        <f>IF(ISERR(T9/SUM(R9:U9)*100),0,T9/SUM(R9:U9)*100)</f>
        <v>0</v>
      </c>
      <c r="U10" s="241">
        <f>IF(ISERR(U9/SUM(R9:U9)*100),0,U9/SUM(R9:U9)*100)</f>
        <v>0</v>
      </c>
      <c r="V10" s="199" t="str">
        <f>IF(ISERR(SUM(R9*5,S9*4,T9*3,U9*2)/SUM(R9:U9)),"-",SUM(R9*5,S9*4,T9*3,U9*2)/SUM(R9:U9))</f>
        <v>-</v>
      </c>
      <c r="W10" s="240">
        <f>IF(ISERR(W9/SUM(W9:Z9)*100),0,W9/SUM(W9:Z9)*100)</f>
        <v>0</v>
      </c>
      <c r="X10" s="241">
        <f>IF(ISERR(X9/SUM(W9:Z9)*100),0,X9/SUM(W9:Z9)*100)</f>
        <v>0</v>
      </c>
      <c r="Y10" s="241">
        <f>IF(ISERR(Y9/SUM(W9:Z9)*100),0,Y9/SUM(W9:Z9)*100)</f>
        <v>0</v>
      </c>
      <c r="Z10" s="241">
        <f>IF(ISERR(Z9/SUM(W9:Z9)*100),0,Z9/SUM(W9:Z9)*100)</f>
        <v>0</v>
      </c>
      <c r="AA10" s="199" t="str">
        <f>IF(ISERR(SUM(W9*5,X9*4,Y9*3,Z9*2)/SUM(W9:Z9)),"-",SUM(W9*5,X9*4,Y9*3,Z9*2)/SUM(W9:Z9))</f>
        <v>-</v>
      </c>
      <c r="AB10" s="240">
        <f>IF(ISERR(AB9/SUM(AB9:AE9)*100),0,AB9/SUM(AB9:AE9)*100)</f>
        <v>0</v>
      </c>
      <c r="AC10" s="241">
        <f>IF(ISERR(AC9/SUM(AB9:AE9)*100),0,AC9/SUM(AB9:AE9)*100)</f>
        <v>0</v>
      </c>
      <c r="AD10" s="241">
        <f>IF(ISERR(AD9/SUM(AB9:AE9)*100),0,AD9/SUM(AB9:AE9)*100)</f>
        <v>0</v>
      </c>
      <c r="AE10" s="241">
        <f>IF(ISERR(AE9/SUM(AB9:AE9)*100),0,AE9/SUM(AB9:AE9)*100)</f>
        <v>0</v>
      </c>
      <c r="AF10" s="199" t="str">
        <f>IF(ISERR(SUM(AB9*5,AC9*4,AD9*3,AE9*2)/SUM(AB9:AE9)),"-",SUM(AB9*5,AC9*4,AD9*3,AE9*2)/SUM(AB9:AE9))</f>
        <v>-</v>
      </c>
      <c r="AG10" s="240">
        <f>IF(ISERR(AG9/SUM(AG9:AJ9)*100),0,AG9/SUM(AG9:AJ9)*100)</f>
        <v>0</v>
      </c>
      <c r="AH10" s="241">
        <f>IF(ISERR(AH9/SUM(AG9:AJ9)*100),0,AH9/SUM(AG9:AJ9)*100)</f>
        <v>0</v>
      </c>
      <c r="AI10" s="241">
        <f>IF(ISERR(AI9/SUM(AG9:AJ9)*100),0,AI9/SUM(AG9:AJ9)*100)</f>
        <v>0</v>
      </c>
      <c r="AJ10" s="241">
        <f>IF(ISERR(AJ9/SUM(AG9:AJ9)*100),0,AJ9/SUM(AG9:AJ9)*100)</f>
        <v>0</v>
      </c>
      <c r="AK10" s="199" t="str">
        <f>IF(ISERR(SUM(AG9*5,AH9*4,AI9*3,AJ9*2)/SUM(AG9:AJ9)),"-",SUM(AG9*5,AH9*4,AI9*3,AJ9*2)/SUM(AG9:AJ9))</f>
        <v>-</v>
      </c>
      <c r="AL10" s="240">
        <f>IF(ISERR(AL9/SUM(AL9:AO9)*100),0,AL9/SUM(AL9:AO9)*100)</f>
        <v>0</v>
      </c>
      <c r="AM10" s="241">
        <f>IF(ISERR(AM9/SUM(AL9:AO9)*100),0,AM9/SUM(AL9:AO9)*100)</f>
        <v>0</v>
      </c>
      <c r="AN10" s="241">
        <f>IF(ISERR(AN9/SUM(AL9:AO9)*100),0,AN9/SUM(AL9:AO9)*100)</f>
        <v>0</v>
      </c>
      <c r="AO10" s="241">
        <f>IF(ISERR(AO9/SUM(AL9:AO9)*100),0,AO9/SUM(AL9:AO9)*100)</f>
        <v>0</v>
      </c>
      <c r="AP10" s="199" t="str">
        <f>IF(ISERR(SUM(AL9*5,AM9*4,AN9*3,AO9*2)/SUM(AL9:AO9)),"-",SUM(AL9*5,AM9*4,AN9*3,AO9*2)/SUM(AL9:AO9))</f>
        <v>-</v>
      </c>
      <c r="AQ10" s="240">
        <f>IF(ISERR(AQ9/SUM(AQ9:AT9)*100),0,AQ9/SUM(AQ9:AT9)*100)</f>
        <v>0</v>
      </c>
      <c r="AR10" s="241">
        <f>IF(ISERR(AR9/SUM(AQ9:AT9)*100),0,AR9/SUM(AQ9:AT9)*100)</f>
        <v>0</v>
      </c>
      <c r="AS10" s="241">
        <f>IF(ISERR(AS9/SUM(AQ9:AT9)*100),0,AS9/SUM(AQ9:AT9)*100)</f>
        <v>0</v>
      </c>
      <c r="AT10" s="241">
        <f>IF(ISERR(AT9/SUM(AQ9:AT9)*100),0,AT9/SUM(AQ9:AT9)*100)</f>
        <v>0</v>
      </c>
      <c r="AU10" s="199" t="str">
        <f>IF(ISERR(SUM(AQ9*5,AR9*4,AS9*3,AT9*2)/SUM(AQ9:AT9)),"-",SUM(AQ9*5,AR9*4,AS9*3,AT9*2)/SUM(AQ9:AT9))</f>
        <v>-</v>
      </c>
      <c r="AV10" s="240">
        <f>IF(ISERR(AV9/SUM(AV9:AY9)*100),0,AV9/SUM(AV9:AY9)*100)</f>
        <v>0</v>
      </c>
      <c r="AW10" s="241">
        <f>IF(ISERR(AW9/SUM(AV9:AY9)*100),0,AW9/SUM(AV9:AY9)*100)</f>
        <v>0</v>
      </c>
      <c r="AX10" s="241">
        <f>IF(ISERR(AX9/SUM(AV9:AY9)*100),0,AX9/SUM(AV9:AY9)*100)</f>
        <v>0</v>
      </c>
      <c r="AY10" s="241">
        <f>IF(ISERR(AY9/SUM(AV9:AY9)*100),0,AY9/SUM(AV9:AY9)*100)</f>
        <v>0</v>
      </c>
      <c r="AZ10" s="199" t="str">
        <f>IF(ISERR(SUM(AV9*5,AW9*4,AX9*3,AY9*2)/SUM(AV9:AY9)),"-",SUM(AV9*5,AW9*4,AX9*3,AY9*2)/SUM(AV9:AY9))</f>
        <v>-</v>
      </c>
      <c r="BA10" s="240">
        <f>IF(ISERR(BA9/SUM(BA9:BD9)*100),0,BA9/SUM(BA9:BD9)*100)</f>
        <v>0</v>
      </c>
      <c r="BB10" s="241">
        <f>IF(ISERR(BB9/SUM(BA9:BD9)*100),0,BB9/SUM(BA9:BD9)*100)</f>
        <v>0</v>
      </c>
      <c r="BC10" s="241">
        <f>IF(ISERR(BC9/SUM(BA9:BD9)*100),0,BC9/SUM(BA9:BD9)*100)</f>
        <v>0</v>
      </c>
      <c r="BD10" s="241">
        <f>IF(ISERR(BD9/SUM(BA9:BD9)*100),0,BD9/SUM(BA9:BD9)*100)</f>
        <v>0</v>
      </c>
      <c r="BE10" s="199" t="str">
        <f>IF(ISERR(SUM(BA9*5,BB9*4,BC9*3,BD9*2)/SUM(BA9:BD9)),"-",SUM(BA9*5,BB9*4,BC9*3,BD9*2)/SUM(BA9:BD9))</f>
        <v>-</v>
      </c>
      <c r="BF10" s="240">
        <f>IF(ISERR(BF9/SUM(BF9:BI9)*100),0,BF9/SUM(BF9:BI9)*100)</f>
        <v>0</v>
      </c>
      <c r="BG10" s="241">
        <f>IF(ISERR(BG9/SUM(BF9:BI9)*100),0,BG9/SUM(BF9:BI9)*100)</f>
        <v>0</v>
      </c>
      <c r="BH10" s="241">
        <f>IF(ISERR(BH9/SUM(BF9:BI9)*100),0,BH9/SUM(BF9:BI9)*100)</f>
        <v>0</v>
      </c>
      <c r="BI10" s="241">
        <f>IF(ISERR(BI9/SUM(BF9:BI9)*100),0,BI9/SUM(BF9:BI9)*100)</f>
        <v>0</v>
      </c>
      <c r="BJ10" s="199" t="str">
        <f>IF(ISERR(SUM(BF9*5,BG9*4,BH9*3,BI9*2)/SUM(BF9:BI9)),"-",SUM(BF9*5,BG9*4,BH9*3,BI9*2)/SUM(BF9:BI9))</f>
        <v>-</v>
      </c>
      <c r="BL10" s="133"/>
      <c r="BM10" s="133"/>
      <c r="BN10" s="133"/>
      <c r="BO10" s="133"/>
      <c r="BP10" s="133"/>
      <c r="BQ10" s="133"/>
      <c r="BR10" s="133"/>
    </row>
    <row r="11" spans="1:70" ht="13.5" customHeight="1">
      <c r="A11" s="747" t="s">
        <v>141</v>
      </c>
      <c r="B11" s="740">
        <f>'1б'!W90+'1б'!X90</f>
        <v>0</v>
      </c>
      <c r="C11" s="238">
        <f>'1б'!$F$105</f>
        <v>0</v>
      </c>
      <c r="D11" s="239">
        <f>'1б'!$F$106</f>
        <v>0</v>
      </c>
      <c r="E11" s="239">
        <f>'1б'!$F$107</f>
        <v>0</v>
      </c>
      <c r="F11" s="239">
        <f>'1б'!$F$108</f>
        <v>0</v>
      </c>
      <c r="G11" s="198" t="str">
        <f>IF(SUM(C11:F11)=0,"-",IF(AND(F12&lt;10,C12&gt;=50),5,IF(AND(F12&lt;20,(C12+D12)&gt;=50),4,IF(F12&lt;30,3,2))))</f>
        <v>-</v>
      </c>
      <c r="H11" s="238">
        <f>'1б'!$G$105</f>
        <v>0</v>
      </c>
      <c r="I11" s="239">
        <f>'1б'!$G$106</f>
        <v>0</v>
      </c>
      <c r="J11" s="239">
        <f>'1б'!$G$107</f>
        <v>0</v>
      </c>
      <c r="K11" s="239">
        <f>'1б'!$G$108</f>
        <v>0</v>
      </c>
      <c r="L11" s="198" t="str">
        <f>IF(SUM(H11:K11)=0,"-",IF(AND(K12&lt;10,H12&gt;=50),5,IF(AND(K12&lt;20,(H12+I12)&gt;=50),4,IF(K12&lt;30,3,2))))</f>
        <v>-</v>
      </c>
      <c r="M11" s="238">
        <f>'1б'!$H$105</f>
        <v>0</v>
      </c>
      <c r="N11" s="239">
        <f>'1б'!$H$106</f>
        <v>0</v>
      </c>
      <c r="O11" s="239">
        <f>'1б'!$H$107</f>
        <v>0</v>
      </c>
      <c r="P11" s="239">
        <f>'1б'!$F$108</f>
        <v>0</v>
      </c>
      <c r="Q11" s="198" t="str">
        <f>IF(SUM(M11:P11)=0,"-",IF(AND(P12&lt;10,M12&gt;=50),5,IF(AND(P12&lt;20,(M12+N12)&gt;=50),4,IF(P12&lt;30,3,2))))</f>
        <v>-</v>
      </c>
      <c r="R11" s="238">
        <f>'1б'!$I$105</f>
        <v>0</v>
      </c>
      <c r="S11" s="239">
        <f>'1б'!$I$106</f>
        <v>0</v>
      </c>
      <c r="T11" s="239">
        <f>'1б'!$I$107</f>
        <v>0</v>
      </c>
      <c r="U11" s="239">
        <f>'1б'!$I$108</f>
        <v>0</v>
      </c>
      <c r="V11" s="198" t="str">
        <f>IF(SUM(R11:U11)=0,"-",IF(AND(U12&lt;10,R12&gt;=50),5,IF(AND(U12&lt;20,(R12+S12)&gt;=50),4,IF(U12&lt;30,3,2))))</f>
        <v>-</v>
      </c>
      <c r="W11" s="238">
        <f>'1б'!$J$105</f>
        <v>0</v>
      </c>
      <c r="X11" s="239">
        <f>'1б'!$J$106</f>
        <v>0</v>
      </c>
      <c r="Y11" s="239">
        <f>'1б'!$J$107</f>
        <v>0</v>
      </c>
      <c r="Z11" s="239">
        <f>'1б'!$J$108</f>
        <v>0</v>
      </c>
      <c r="AA11" s="198" t="str">
        <f>IF(SUM(W11:Z11)=0,"-",IF(AND(Z12&lt;10,W12&gt;=50),5,IF(AND(Z12&lt;20,(W12+X12)&gt;=50),4,IF(Z12&lt;30,3,2))))</f>
        <v>-</v>
      </c>
      <c r="AB11" s="238">
        <f>'1б'!$K$105</f>
        <v>0</v>
      </c>
      <c r="AC11" s="239">
        <f>'1б'!$K$106</f>
        <v>0</v>
      </c>
      <c r="AD11" s="239">
        <f>'1б'!$K$107</f>
        <v>0</v>
      </c>
      <c r="AE11" s="239">
        <f>'1б'!$K$108</f>
        <v>0</v>
      </c>
      <c r="AF11" s="198" t="str">
        <f>IF(SUM(AB11:AE11)=0,"-",IF(AND(AE12&lt;10,AB12&gt;=50),5,IF(AND(AE12&lt;20,(AB12+AC12)&gt;=50),4,IF(AE12&lt;30,3,2))))</f>
        <v>-</v>
      </c>
      <c r="AG11" s="238">
        <f>'1б'!$L$105</f>
        <v>0</v>
      </c>
      <c r="AH11" s="239">
        <f>'1б'!$L$106</f>
        <v>0</v>
      </c>
      <c r="AI11" s="239">
        <f>'1б'!$L$107</f>
        <v>0</v>
      </c>
      <c r="AJ11" s="239">
        <f>'1б'!$L$108</f>
        <v>0</v>
      </c>
      <c r="AK11" s="198" t="str">
        <f>IF(SUM(AG11:AJ11)=0,"-",IF(AND(AJ12&lt;10,AG12&gt;=50),5,IF(AND(AJ12&lt;20,(AG12+AH12)&gt;=50),4,IF(AJ12&lt;30,3,2))))</f>
        <v>-</v>
      </c>
      <c r="AL11" s="238">
        <f>'1б'!$M$105</f>
        <v>0</v>
      </c>
      <c r="AM11" s="239">
        <f>'1б'!$M$106</f>
        <v>0</v>
      </c>
      <c r="AN11" s="239">
        <f>'1б'!$M$107</f>
        <v>0</v>
      </c>
      <c r="AO11" s="239">
        <f>'1б'!$M$108</f>
        <v>0</v>
      </c>
      <c r="AP11" s="198" t="str">
        <f>IF(SUM(AL11:AO11)=0,"-",IF(AND(AO12&lt;10,AL12&gt;=50),5,IF(AND(AO12&lt;20,(AL12+AM12)&gt;=50),4,IF(AO12&lt;30,3,2))))</f>
        <v>-</v>
      </c>
      <c r="AQ11" s="238">
        <f>'1б'!$N$105</f>
        <v>0</v>
      </c>
      <c r="AR11" s="239">
        <f>'1б'!$N$106</f>
        <v>0</v>
      </c>
      <c r="AS11" s="239">
        <f>'1б'!$N$107</f>
        <v>0</v>
      </c>
      <c r="AT11" s="239">
        <f>'1б'!$N$108</f>
        <v>0</v>
      </c>
      <c r="AU11" s="198" t="str">
        <f>IF(SUM(AQ11:AT11)=0,"-",IF(AND(AT12&lt;10,AQ12&gt;=50),5,IF(AND(AT12&lt;20,(AQ12+AR12)&gt;=50),4,IF(AT12&lt;30,3,2))))</f>
        <v>-</v>
      </c>
      <c r="AV11" s="238">
        <f>'1б'!$O$105</f>
        <v>0</v>
      </c>
      <c r="AW11" s="239">
        <f>'1б'!$O$106</f>
        <v>0</v>
      </c>
      <c r="AX11" s="239">
        <f>'1б'!$O$107</f>
        <v>0</v>
      </c>
      <c r="AY11" s="239">
        <f>'1б'!$O$108</f>
        <v>0</v>
      </c>
      <c r="AZ11" s="198" t="str">
        <f>IF(SUM(AV11:AY11)=0,"-",IF(AND(AY12&lt;10,AV12&gt;=50),5,IF(AND(AY12&lt;20,(AV12+AW12)&gt;=50),4,IF(AY12&lt;30,3,2))))</f>
        <v>-</v>
      </c>
      <c r="BA11" s="238">
        <f>'1б'!$Q$105</f>
        <v>0</v>
      </c>
      <c r="BB11" s="239">
        <f>'1б'!$Q$106</f>
        <v>0</v>
      </c>
      <c r="BC11" s="239">
        <f>'1б'!$Q$107</f>
        <v>0</v>
      </c>
      <c r="BD11" s="239">
        <f>'1б'!$Q$108</f>
        <v>0</v>
      </c>
      <c r="BE11" s="198" t="str">
        <f>BJ11</f>
        <v>-</v>
      </c>
      <c r="BF11" s="238">
        <f>'1б'!$Q$105</f>
        <v>0</v>
      </c>
      <c r="BG11" s="239">
        <f>'1б'!$Q$106</f>
        <v>0</v>
      </c>
      <c r="BH11" s="239">
        <f>'1б'!$Q$107</f>
        <v>0</v>
      </c>
      <c r="BI11" s="239">
        <f>'1б'!$Q$108</f>
        <v>0</v>
      </c>
      <c r="BJ11" s="198" t="str">
        <f>IF(SUM(BF11:BI11)=0,"-",MIN(AF11,IF(AND(BI12&lt;10,BF12&gt;=50),5,IF(AND(BI12&lt;20,(BF12+BG12)&gt;=50),4,IF(BI12&lt;30,3,2)))))</f>
        <v>-</v>
      </c>
      <c r="BL11" s="186"/>
      <c r="BM11" s="186"/>
      <c r="BN11" s="186"/>
      <c r="BO11" s="186"/>
      <c r="BP11" s="186"/>
      <c r="BQ11" s="186"/>
      <c r="BR11" s="186"/>
    </row>
    <row r="12" spans="1:70" ht="13.5" customHeight="1">
      <c r="A12" s="747"/>
      <c r="B12" s="740"/>
      <c r="C12" s="240">
        <f>IF(ISERR(C11/SUM(C11:F11)*100),0,C11/SUM(C11:F11)*100)</f>
        <v>0</v>
      </c>
      <c r="D12" s="241">
        <f>IF(ISERR(D11/SUM(C11:F11)*100),0,D11/SUM(C11:F11)*100)</f>
        <v>0</v>
      </c>
      <c r="E12" s="241">
        <f>IF(ISERR(E11/SUM(C11:F11)*100),0,E11/SUM(C11:F11)*100)</f>
        <v>0</v>
      </c>
      <c r="F12" s="241">
        <f>IF(ISERR(F11/SUM(C11:F11)*100),0,F11/SUM(C11:F11)*100)</f>
        <v>0</v>
      </c>
      <c r="G12" s="199" t="str">
        <f>IF(ISERR(SUM(C11*5,D11*4,E11*3,F11*2)/SUM(C11:F11)),"-",SUM(C11*5,D11*4,E11*3,F11*2)/SUM(C11:F11))</f>
        <v>-</v>
      </c>
      <c r="H12" s="240">
        <f>IF(ISERR(H11/SUM(H11:K11)*100),0,H11/SUM(H11:K11)*100)</f>
        <v>0</v>
      </c>
      <c r="I12" s="241">
        <f>IF(ISERR(I11/SUM(H11:K11)*100),0,I11/SUM(H11:K11)*100)</f>
        <v>0</v>
      </c>
      <c r="J12" s="241">
        <f>IF(ISERR(J11/SUM(H11:K11)*100),0,J11/SUM(H11:K11)*100)</f>
        <v>0</v>
      </c>
      <c r="K12" s="241">
        <f>IF(ISERR(K11/SUM(H11:K11)*100),0,K11/SUM(H11:K11)*100)</f>
        <v>0</v>
      </c>
      <c r="L12" s="199" t="str">
        <f>IF(ISERR(SUM(H11*5,I11*4,J11*3,K11*2)/SUM(H11:K11)),"-",SUM(H11*5,I11*4,J11*3,K11*2)/SUM(H11:K11))</f>
        <v>-</v>
      </c>
      <c r="M12" s="240">
        <f>IF(ISERR(M11/SUM(M11:P11)*100),0,M11/SUM(M11:P11)*100)</f>
        <v>0</v>
      </c>
      <c r="N12" s="241">
        <f>IF(ISERR(N11/SUM(M11:P11)*100),0,N11/SUM(M11:P11)*100)</f>
        <v>0</v>
      </c>
      <c r="O12" s="241">
        <f>IF(ISERR(O11/SUM(M11:P11)*100),0,O11/SUM(M11:P11)*100)</f>
        <v>0</v>
      </c>
      <c r="P12" s="241">
        <f>IF(ISERR(P11/SUM(M11:P11)*100),0,P11/SUM(M11:P11)*100)</f>
        <v>0</v>
      </c>
      <c r="Q12" s="199" t="str">
        <f>IF(ISERR(SUM(M11*5,N11*4,O11*3,P11*2)/SUM(M11:P11)),"-",SUM(M11*5,N11*4,O11*3,P11*2)/SUM(M11:P11))</f>
        <v>-</v>
      </c>
      <c r="R12" s="240">
        <f>IF(ISERR(R11/SUM(R11:U11)*100),0,R11/SUM(R11:U11)*100)</f>
        <v>0</v>
      </c>
      <c r="S12" s="241">
        <f>IF(ISERR(S11/SUM(R11:U11)*100),0,S11/SUM(R11:U11)*100)</f>
        <v>0</v>
      </c>
      <c r="T12" s="241">
        <f>IF(ISERR(T11/SUM(R11:U11)*100),0,T11/SUM(R11:U11)*100)</f>
        <v>0</v>
      </c>
      <c r="U12" s="241">
        <f>IF(ISERR(U11/SUM(R11:U11)*100),0,U11/SUM(R11:U11)*100)</f>
        <v>0</v>
      </c>
      <c r="V12" s="199" t="str">
        <f>IF(ISERR(SUM(R11*5,S11*4,T11*3,U11*2)/SUM(R11:U11)),"-",SUM(R11*5,S11*4,T11*3,U11*2)/SUM(R11:U11))</f>
        <v>-</v>
      </c>
      <c r="W12" s="240">
        <f>IF(ISERR(W11/SUM(W11:Z11)*100),0,W11/SUM(W11:Z11)*100)</f>
        <v>0</v>
      </c>
      <c r="X12" s="241">
        <f>IF(ISERR(X11/SUM(W11:Z11)*100),0,X11/SUM(W11:Z11)*100)</f>
        <v>0</v>
      </c>
      <c r="Y12" s="241">
        <f>IF(ISERR(Y11/SUM(W11:Z11)*100),0,Y11/SUM(W11:Z11)*100)</f>
        <v>0</v>
      </c>
      <c r="Z12" s="241">
        <f>IF(ISERR(Z11/SUM(W11:Z11)*100),0,Z11/SUM(W11:Z11)*100)</f>
        <v>0</v>
      </c>
      <c r="AA12" s="199" t="str">
        <f>IF(ISERR(SUM(W11*5,X11*4,Y11*3,Z11*2)/SUM(W11:Z11)),"-",SUM(W11*5,X11*4,Y11*3,Z11*2)/SUM(W11:Z11))</f>
        <v>-</v>
      </c>
      <c r="AB12" s="240">
        <f>IF(ISERR(AB11/SUM(AB11:AE11)*100),0,AB11/SUM(AB11:AE11)*100)</f>
        <v>0</v>
      </c>
      <c r="AC12" s="241">
        <f>IF(ISERR(AC11/SUM(AB11:AE11)*100),0,AC11/SUM(AB11:AE11)*100)</f>
        <v>0</v>
      </c>
      <c r="AD12" s="241">
        <f>IF(ISERR(AD11/SUM(AB11:AE11)*100),0,AD11/SUM(AB11:AE11)*100)</f>
        <v>0</v>
      </c>
      <c r="AE12" s="241">
        <f>IF(ISERR(AE11/SUM(AB11:AE11)*100),0,AE11/SUM(AB11:AE11)*100)</f>
        <v>0</v>
      </c>
      <c r="AF12" s="199" t="str">
        <f>IF(ISERR(SUM(AB11*5,AC11*4,AD11*3,AE11*2)/SUM(AB11:AE11)),"-",SUM(AB11*5,AC11*4,AD11*3,AE11*2)/SUM(AB11:AE11))</f>
        <v>-</v>
      </c>
      <c r="AG12" s="240">
        <f>IF(ISERR(AG11/SUM(AG11:AJ11)*100),0,AG11/SUM(AG11:AJ11)*100)</f>
        <v>0</v>
      </c>
      <c r="AH12" s="241">
        <f>IF(ISERR(AH11/SUM(AG11:AJ11)*100),0,AH11/SUM(AG11:AJ11)*100)</f>
        <v>0</v>
      </c>
      <c r="AI12" s="241">
        <f>IF(ISERR(AI11/SUM(AG11:AJ11)*100),0,AI11/SUM(AG11:AJ11)*100)</f>
        <v>0</v>
      </c>
      <c r="AJ12" s="241">
        <f>IF(ISERR(AJ11/SUM(AG11:AJ11)*100),0,AJ11/SUM(AG11:AJ11)*100)</f>
        <v>0</v>
      </c>
      <c r="AK12" s="199" t="str">
        <f>IF(ISERR(SUM(AG11*5,AH11*4,AI11*3,AJ11*2)/SUM(AG11:AJ11)),"-",SUM(AG11*5,AH11*4,AI11*3,AJ11*2)/SUM(AG11:AJ11))</f>
        <v>-</v>
      </c>
      <c r="AL12" s="240">
        <f>IF(ISERR(AL11/SUM(AL11:AO11)*100),0,AL11/SUM(AL11:AO11)*100)</f>
        <v>0</v>
      </c>
      <c r="AM12" s="241">
        <f>IF(ISERR(AM11/SUM(AL11:AO11)*100),0,AM11/SUM(AL11:AO11)*100)</f>
        <v>0</v>
      </c>
      <c r="AN12" s="241">
        <f>IF(ISERR(AN11/SUM(AL11:AO11)*100),0,AN11/SUM(AL11:AO11)*100)</f>
        <v>0</v>
      </c>
      <c r="AO12" s="241">
        <f>IF(ISERR(AO11/SUM(AL11:AO11)*100),0,AO11/SUM(AL11:AO11)*100)</f>
        <v>0</v>
      </c>
      <c r="AP12" s="199" t="str">
        <f>IF(ISERR(SUM(AL11*5,AM11*4,AN11*3,AO11*2)/SUM(AL11:AO11)),"-",SUM(AL11*5,AM11*4,AN11*3,AO11*2)/SUM(AL11:AO11))</f>
        <v>-</v>
      </c>
      <c r="AQ12" s="240">
        <f>IF(ISERR(AQ11/SUM(AQ11:AT11)*100),0,AQ11/SUM(AQ11:AT11)*100)</f>
        <v>0</v>
      </c>
      <c r="AR12" s="241">
        <f>IF(ISERR(AR11/SUM(AQ11:AT11)*100),0,AR11/SUM(AQ11:AT11)*100)</f>
        <v>0</v>
      </c>
      <c r="AS12" s="241">
        <f>IF(ISERR(AS11/SUM(AQ11:AT11)*100),0,AS11/SUM(AQ11:AT11)*100)</f>
        <v>0</v>
      </c>
      <c r="AT12" s="241">
        <f>IF(ISERR(AT11/SUM(AQ11:AT11)*100),0,AT11/SUM(AQ11:AT11)*100)</f>
        <v>0</v>
      </c>
      <c r="AU12" s="199" t="str">
        <f>IF(ISERR(SUM(AQ11*5,AR11*4,AS11*3,AT11*2)/SUM(AQ11:AT11)),"-",SUM(AQ11*5,AR11*4,AS11*3,AT11*2)/SUM(AQ11:AT11))</f>
        <v>-</v>
      </c>
      <c r="AV12" s="240">
        <f>IF(ISERR(AV11/SUM(AV11:AY11)*100),0,AV11/SUM(AV11:AY11)*100)</f>
        <v>0</v>
      </c>
      <c r="AW12" s="241">
        <f>IF(ISERR(AW11/SUM(AV11:AY11)*100),0,AW11/SUM(AV11:AY11)*100)</f>
        <v>0</v>
      </c>
      <c r="AX12" s="241">
        <f>IF(ISERR(AX11/SUM(AV11:AY11)*100),0,AX11/SUM(AV11:AY11)*100)</f>
        <v>0</v>
      </c>
      <c r="AY12" s="241">
        <f>IF(ISERR(AY11/SUM(AV11:AY11)*100),0,AY11/SUM(AV11:AY11)*100)</f>
        <v>0</v>
      </c>
      <c r="AZ12" s="199" t="str">
        <f>IF(ISERR(SUM(AV11*5,AW11*4,AX11*3,AY11*2)/SUM(AV11:AY11)),"-",SUM(AV11*5,AW11*4,AX11*3,AY11*2)/SUM(AV11:AY11))</f>
        <v>-</v>
      </c>
      <c r="BA12" s="240">
        <f>IF(ISERR(BA11/SUM(BA11:BD11)*100),0,BA11/SUM(BA11:BD11)*100)</f>
        <v>0</v>
      </c>
      <c r="BB12" s="241">
        <f>IF(ISERR(BB11/SUM(BA11:BD11)*100),0,BB11/SUM(BA11:BD11)*100)</f>
        <v>0</v>
      </c>
      <c r="BC12" s="241">
        <f>IF(ISERR(BC11/SUM(BA11:BD11)*100),0,BC11/SUM(BA11:BD11)*100)</f>
        <v>0</v>
      </c>
      <c r="BD12" s="241">
        <f>IF(ISERR(BD11/SUM(BA11:BD11)*100),0,BD11/SUM(BA11:BD11)*100)</f>
        <v>0</v>
      </c>
      <c r="BE12" s="199" t="str">
        <f>IF(ISERR(SUM(BA11*5,BB11*4,BC11*3,BD11*2)/SUM(BA11:BD11)),"-",SUM(BA11*5,BB11*4,BC11*3,BD11*2)/SUM(BA11:BD11))</f>
        <v>-</v>
      </c>
      <c r="BF12" s="240">
        <f>IF(ISERR(BF11/SUM(BF11:BI11)*100),0,BF11/SUM(BF11:BI11)*100)</f>
        <v>0</v>
      </c>
      <c r="BG12" s="241">
        <f>IF(ISERR(BG11/SUM(BF11:BI11)*100),0,BG11/SUM(BF11:BI11)*100)</f>
        <v>0</v>
      </c>
      <c r="BH12" s="241">
        <f>IF(ISERR(BH11/SUM(BF11:BI11)*100),0,BH11/SUM(BF11:BI11)*100)</f>
        <v>0</v>
      </c>
      <c r="BI12" s="241">
        <f>IF(ISERR(BI11/SUM(BF11:BI11)*100),0,BI11/SUM(BF11:BI11)*100)</f>
        <v>0</v>
      </c>
      <c r="BJ12" s="199" t="str">
        <f>IF(ISERR(SUM(BF11*5,BG11*4,BH11*3,BI11*2)/SUM(BF11:BI11)),"-",SUM(BF11*5,BG11*4,BH11*3,BI11*2)/SUM(BF11:BI11))</f>
        <v>-</v>
      </c>
      <c r="BL12" s="133"/>
      <c r="BM12" s="133"/>
      <c r="BN12" s="133"/>
      <c r="BO12" s="133"/>
      <c r="BP12" s="133"/>
      <c r="BQ12" s="133"/>
      <c r="BR12" s="133"/>
    </row>
    <row r="13" spans="1:70" ht="13.5" customHeight="1">
      <c r="A13" s="747" t="s">
        <v>142</v>
      </c>
      <c r="B13" s="740">
        <f>'1б'!W138+'1б'!X138</f>
        <v>0</v>
      </c>
      <c r="C13" s="238">
        <f>'1б'!$F$158</f>
        <v>0</v>
      </c>
      <c r="D13" s="239">
        <f>'1б'!$F$159</f>
        <v>0</v>
      </c>
      <c r="E13" s="239">
        <f>'1б'!$F$160</f>
        <v>0</v>
      </c>
      <c r="F13" s="239">
        <f>'1б'!$F$161</f>
        <v>0</v>
      </c>
      <c r="G13" s="198" t="str">
        <f>IF(SUM(C13:F13)=0,"-",IF(AND(F14&lt;10,C14&gt;=50),5,IF(AND(F14&lt;20,(C14+D14)&gt;=50),4,IF(F14&lt;30,3,2))))</f>
        <v>-</v>
      </c>
      <c r="H13" s="238">
        <f>'1б'!$G$158</f>
        <v>0</v>
      </c>
      <c r="I13" s="239">
        <f>'1б'!$G$159</f>
        <v>0</v>
      </c>
      <c r="J13" s="239">
        <f>'1б'!$G$160</f>
        <v>0</v>
      </c>
      <c r="K13" s="239">
        <f>'1б'!$G$161</f>
        <v>0</v>
      </c>
      <c r="L13" s="198" t="str">
        <f>IF(SUM(H13:K13)=0,"-",IF(AND(K14&lt;10,H14&gt;=50),5,IF(AND(K14&lt;20,(H14+I14)&gt;=50),4,IF(K14&lt;30,3,2))))</f>
        <v>-</v>
      </c>
      <c r="M13" s="238">
        <f>'1б'!$H$158</f>
        <v>0</v>
      </c>
      <c r="N13" s="239">
        <f>'1б'!$H$159</f>
        <v>0</v>
      </c>
      <c r="O13" s="239">
        <f>'1б'!$H$160</f>
        <v>0</v>
      </c>
      <c r="P13" s="239">
        <f>'1б'!$F$161</f>
        <v>0</v>
      </c>
      <c r="Q13" s="198" t="str">
        <f>IF(SUM(M13:P13)=0,"-",IF(AND(P14&lt;10,M14&gt;=50),5,IF(AND(P14&lt;20,(M14+N14)&gt;=50),4,IF(P14&lt;30,3,2))))</f>
        <v>-</v>
      </c>
      <c r="R13" s="238">
        <f>'1б'!$I$158</f>
        <v>0</v>
      </c>
      <c r="S13" s="239">
        <f>'1б'!$I$159</f>
        <v>0</v>
      </c>
      <c r="T13" s="239">
        <f>'1б'!$I$160</f>
        <v>0</v>
      </c>
      <c r="U13" s="239">
        <f>'1б'!$I$161</f>
        <v>0</v>
      </c>
      <c r="V13" s="198" t="str">
        <f>IF(SUM(R13:U13)=0,"-",IF(AND(U14&lt;10,R14&gt;=50),5,IF(AND(U14&lt;20,(R14+S14)&gt;=50),4,IF(U14&lt;30,3,2))))</f>
        <v>-</v>
      </c>
      <c r="W13" s="238">
        <f>'1б'!$J$158</f>
        <v>0</v>
      </c>
      <c r="X13" s="239">
        <f>'1б'!$J$159</f>
        <v>0</v>
      </c>
      <c r="Y13" s="239">
        <f>'1б'!$J$160</f>
        <v>0</v>
      </c>
      <c r="Z13" s="239">
        <f>'1б'!$J$161</f>
        <v>0</v>
      </c>
      <c r="AA13" s="198" t="str">
        <f>IF(SUM(W13:Z13)=0,"-",IF(AND(Z14&lt;10,W14&gt;=50),5,IF(AND(Z14&lt;20,(W14+X14)&gt;=50),4,IF(Z14&lt;30,3,2))))</f>
        <v>-</v>
      </c>
      <c r="AB13" s="238">
        <f>'1б'!$K$158</f>
        <v>0</v>
      </c>
      <c r="AC13" s="239">
        <f>'1б'!$K$159</f>
        <v>0</v>
      </c>
      <c r="AD13" s="239">
        <f>'1б'!$K$160</f>
        <v>0</v>
      </c>
      <c r="AE13" s="239">
        <f>'1б'!$K$161</f>
        <v>0</v>
      </c>
      <c r="AF13" s="198" t="str">
        <f>IF(SUM(AB13:AE13)=0,"-",IF(AND(AE14&lt;10,AB14&gt;=50),5,IF(AND(AE14&lt;20,(AB14+AC14)&gt;=50),4,IF(AE14&lt;30,3,2))))</f>
        <v>-</v>
      </c>
      <c r="AG13" s="238">
        <f>'1б'!$L$158</f>
        <v>0</v>
      </c>
      <c r="AH13" s="239">
        <f>'1б'!$L$159</f>
        <v>0</v>
      </c>
      <c r="AI13" s="239">
        <f>'1б'!$L$160</f>
        <v>0</v>
      </c>
      <c r="AJ13" s="239">
        <f>'1б'!$L$161</f>
        <v>0</v>
      </c>
      <c r="AK13" s="198" t="str">
        <f>IF(SUM(AG13:AJ13)=0,"-",IF(AND(AJ14&lt;10,AG14&gt;=50),5,IF(AND(AJ14&lt;20,(AG14+AH14)&gt;=50),4,IF(AJ14&lt;30,3,2))))</f>
        <v>-</v>
      </c>
      <c r="AL13" s="238">
        <f>'1б'!$M$158</f>
        <v>0</v>
      </c>
      <c r="AM13" s="239">
        <f>'1б'!$M$159</f>
        <v>0</v>
      </c>
      <c r="AN13" s="239">
        <f>'1б'!$M$160</f>
        <v>0</v>
      </c>
      <c r="AO13" s="239">
        <f>'1б'!$M$161</f>
        <v>0</v>
      </c>
      <c r="AP13" s="198" t="str">
        <f>IF(SUM(AL13:AO13)=0,"-",IF(AND(AO14&lt;10,AL14&gt;=50),5,IF(AND(AO14&lt;20,(AL14+AM14)&gt;=50),4,IF(AO14&lt;30,3,2))))</f>
        <v>-</v>
      </c>
      <c r="AQ13" s="238">
        <f>'1б'!$N$158</f>
        <v>0</v>
      </c>
      <c r="AR13" s="239">
        <f>'1б'!$N$159</f>
        <v>0</v>
      </c>
      <c r="AS13" s="239">
        <f>'1б'!$N$160</f>
        <v>0</v>
      </c>
      <c r="AT13" s="239">
        <f>'1б'!$N$161</f>
        <v>0</v>
      </c>
      <c r="AU13" s="198" t="str">
        <f>IF(SUM(AQ13:AT13)=0,"-",IF(AND(AT14&lt;10,AQ14&gt;=50),5,IF(AND(AT14&lt;20,(AQ14+AR14)&gt;=50),4,IF(AT14&lt;30,3,2))))</f>
        <v>-</v>
      </c>
      <c r="AV13" s="238">
        <f>'1б'!$O$158</f>
        <v>0</v>
      </c>
      <c r="AW13" s="239">
        <f>'1б'!$O$159</f>
        <v>0</v>
      </c>
      <c r="AX13" s="239">
        <f>'1б'!$O$160</f>
        <v>0</v>
      </c>
      <c r="AY13" s="239">
        <f>'1б'!$O$161</f>
        <v>0</v>
      </c>
      <c r="AZ13" s="198" t="str">
        <f>IF(SUM(AV13:AY13)=0,"-",IF(AND(AY14&lt;10,AV14&gt;=50),5,IF(AND(AY14&lt;20,(AV14+AW14)&gt;=50),4,IF(AY14&lt;30,3,2))))</f>
        <v>-</v>
      </c>
      <c r="BA13" s="238">
        <f>'1б'!$Q$158</f>
        <v>0</v>
      </c>
      <c r="BB13" s="239">
        <f>'1б'!$Q$159</f>
        <v>0</v>
      </c>
      <c r="BC13" s="239">
        <f>'1б'!$Q$160</f>
        <v>0</v>
      </c>
      <c r="BD13" s="239">
        <f>'1б'!$Q$161</f>
        <v>0</v>
      </c>
      <c r="BE13" s="198" t="str">
        <f>BJ13</f>
        <v>-</v>
      </c>
      <c r="BF13" s="238">
        <f>'1б'!$Q$158</f>
        <v>0</v>
      </c>
      <c r="BG13" s="239">
        <f>'1б'!$Q$159</f>
        <v>0</v>
      </c>
      <c r="BH13" s="239">
        <f>'1б'!$Q$160</f>
        <v>0</v>
      </c>
      <c r="BI13" s="239">
        <f>'1б'!$Q$161</f>
        <v>0</v>
      </c>
      <c r="BJ13" s="198" t="str">
        <f>IF(SUM(BF13:BI13)=0,"-",MIN(AF13,IF(AND(BI14&lt;10,BF14&gt;=50),5,IF(AND(BI14&lt;20,(BF14+BG14)&gt;=50),4,IF(BI14&lt;30,3,2)))))</f>
        <v>-</v>
      </c>
      <c r="BL13" s="186"/>
      <c r="BM13" s="186"/>
      <c r="BN13" s="186"/>
      <c r="BO13" s="186"/>
      <c r="BP13" s="186"/>
      <c r="BQ13" s="186"/>
      <c r="BR13" s="186"/>
    </row>
    <row r="14" spans="1:70" ht="13.5" customHeight="1">
      <c r="A14" s="747"/>
      <c r="B14" s="740"/>
      <c r="C14" s="240">
        <f>IF(ISERR(C13/SUM(C13:F13)*100),0,C13/SUM(C13:F13)*100)</f>
        <v>0</v>
      </c>
      <c r="D14" s="241">
        <f>IF(ISERR(D13/SUM(C13:F13)*100),0,D13/SUM(C13:F13)*100)</f>
        <v>0</v>
      </c>
      <c r="E14" s="241">
        <f>IF(ISERR(E13/SUM(C13:F13)*100),0,E13/SUM(C13:F13)*100)</f>
        <v>0</v>
      </c>
      <c r="F14" s="241">
        <f>IF(ISERR(F13/SUM(C13:F13)*100),0,F13/SUM(C13:F13)*100)</f>
        <v>0</v>
      </c>
      <c r="G14" s="199" t="str">
        <f>IF(ISERR(SUM(C13*5,D13*4,E13*3,F13*2)/SUM(C13:F13)),"-",SUM(C13*5,D13*4,E13*3,F13*2)/SUM(C13:F13))</f>
        <v>-</v>
      </c>
      <c r="H14" s="240">
        <f>IF(ISERR(H13/SUM(H13:K13)*100),0,H13/SUM(H13:K13)*100)</f>
        <v>0</v>
      </c>
      <c r="I14" s="241">
        <f>IF(ISERR(I13/SUM(H13:K13)*100),0,I13/SUM(H13:K13)*100)</f>
        <v>0</v>
      </c>
      <c r="J14" s="241">
        <f>IF(ISERR(J13/SUM(H13:K13)*100),0,J13/SUM(H13:K13)*100)</f>
        <v>0</v>
      </c>
      <c r="K14" s="241">
        <f>IF(ISERR(K13/SUM(H13:K13)*100),0,K13/SUM(H13:K13)*100)</f>
        <v>0</v>
      </c>
      <c r="L14" s="199" t="str">
        <f>IF(ISERR(SUM(H13*5,I13*4,J13*3,K13*2)/SUM(H13:K13)),"-",SUM(H13*5,I13*4,J13*3,K13*2)/SUM(H13:K13))</f>
        <v>-</v>
      </c>
      <c r="M14" s="240">
        <f>IF(ISERR(M13/SUM(M13:P13)*100),0,M13/SUM(M13:P13)*100)</f>
        <v>0</v>
      </c>
      <c r="N14" s="241">
        <f>IF(ISERR(N13/SUM(M13:P13)*100),0,N13/SUM(M13:P13)*100)</f>
        <v>0</v>
      </c>
      <c r="O14" s="241">
        <f>IF(ISERR(O13/SUM(M13:P13)*100),0,O13/SUM(M13:P13)*100)</f>
        <v>0</v>
      </c>
      <c r="P14" s="241">
        <f>IF(ISERR(P13/SUM(M13:P13)*100),0,P13/SUM(M13:P13)*100)</f>
        <v>0</v>
      </c>
      <c r="Q14" s="199" t="str">
        <f>IF(ISERR(SUM(M13*5,N13*4,O13*3,P13*2)/SUM(M13:P13)),"-",SUM(M13*5,N13*4,O13*3,P13*2)/SUM(M13:P13))</f>
        <v>-</v>
      </c>
      <c r="R14" s="240">
        <f>IF(ISERR(R13/SUM(R13:U13)*100),0,R13/SUM(R13:U13)*100)</f>
        <v>0</v>
      </c>
      <c r="S14" s="241">
        <f>IF(ISERR(S13/SUM(R13:U13)*100),0,S13/SUM(R13:U13)*100)</f>
        <v>0</v>
      </c>
      <c r="T14" s="241">
        <f>IF(ISERR(T13/SUM(R13:U13)*100),0,T13/SUM(R13:U13)*100)</f>
        <v>0</v>
      </c>
      <c r="U14" s="241">
        <f>IF(ISERR(U13/SUM(R13:U13)*100),0,U13/SUM(R13:U13)*100)</f>
        <v>0</v>
      </c>
      <c r="V14" s="199" t="str">
        <f>IF(ISERR(SUM(R13*5,S13*4,T13*3,U13*2)/SUM(R13:U13)),"-",SUM(R13*5,S13*4,T13*3,U13*2)/SUM(R13:U13))</f>
        <v>-</v>
      </c>
      <c r="W14" s="240">
        <f>IF(ISERR(W13/SUM(W13:Z13)*100),0,W13/SUM(W13:Z13)*100)</f>
        <v>0</v>
      </c>
      <c r="X14" s="241">
        <f>IF(ISERR(X13/SUM(W13:Z13)*100),0,X13/SUM(W13:Z13)*100)</f>
        <v>0</v>
      </c>
      <c r="Y14" s="241">
        <f>IF(ISERR(Y13/SUM(W13:Z13)*100),0,Y13/SUM(W13:Z13)*100)</f>
        <v>0</v>
      </c>
      <c r="Z14" s="241">
        <f>IF(ISERR(Z13/SUM(W13:Z13)*100),0,Z13/SUM(W13:Z13)*100)</f>
        <v>0</v>
      </c>
      <c r="AA14" s="199" t="str">
        <f>IF(ISERR(SUM(W13*5,X13*4,Y13*3,Z13*2)/SUM(W13:Z13)),"-",SUM(W13*5,X13*4,Y13*3,Z13*2)/SUM(W13:Z13))</f>
        <v>-</v>
      </c>
      <c r="AB14" s="240">
        <f>IF(ISERR(AB13/SUM(AB13:AE13)*100),0,AB13/SUM(AB13:AE13)*100)</f>
        <v>0</v>
      </c>
      <c r="AC14" s="241">
        <f>IF(ISERR(AC13/SUM(AB13:AE13)*100),0,AC13/SUM(AB13:AE13)*100)</f>
        <v>0</v>
      </c>
      <c r="AD14" s="241">
        <f>IF(ISERR(AD13/SUM(AB13:AE13)*100),0,AD13/SUM(AB13:AE13)*100)</f>
        <v>0</v>
      </c>
      <c r="AE14" s="241">
        <f>IF(ISERR(AE13/SUM(AB13:AE13)*100),0,AE13/SUM(AB13:AE13)*100)</f>
        <v>0</v>
      </c>
      <c r="AF14" s="199" t="str">
        <f>IF(ISERR(SUM(AB13*5,AC13*4,AD13*3,AE13*2)/SUM(AB13:AE13)),"-",SUM(AB13*5,AC13*4,AD13*3,AE13*2)/SUM(AB13:AE13))</f>
        <v>-</v>
      </c>
      <c r="AG14" s="240">
        <f>IF(ISERR(AG13/SUM(AG13:AJ13)*100),0,AG13/SUM(AG13:AJ13)*100)</f>
        <v>0</v>
      </c>
      <c r="AH14" s="241">
        <f>IF(ISERR(AH13/SUM(AG13:AJ13)*100),0,AH13/SUM(AG13:AJ13)*100)</f>
        <v>0</v>
      </c>
      <c r="AI14" s="241">
        <f>IF(ISERR(AI13/SUM(AG13:AJ13)*100),0,AI13/SUM(AG13:AJ13)*100)</f>
        <v>0</v>
      </c>
      <c r="AJ14" s="241">
        <f>IF(ISERR(AJ13/SUM(AG13:AJ13)*100),0,AJ13/SUM(AG13:AJ13)*100)</f>
        <v>0</v>
      </c>
      <c r="AK14" s="199" t="str">
        <f>IF(ISERR(SUM(AG13*5,AH13*4,AI13*3,AJ13*2)/SUM(AG13:AJ13)),"-",SUM(AG13*5,AH13*4,AI13*3,AJ13*2)/SUM(AG13:AJ13))</f>
        <v>-</v>
      </c>
      <c r="AL14" s="240">
        <f>IF(ISERR(AL13/SUM(AL13:AO13)*100),0,AL13/SUM(AL13:AO13)*100)</f>
        <v>0</v>
      </c>
      <c r="AM14" s="241">
        <f>IF(ISERR(AM13/SUM(AL13:AO13)*100),0,AM13/SUM(AL13:AO13)*100)</f>
        <v>0</v>
      </c>
      <c r="AN14" s="241">
        <f>IF(ISERR(AN13/SUM(AL13:AO13)*100),0,AN13/SUM(AL13:AO13)*100)</f>
        <v>0</v>
      </c>
      <c r="AO14" s="241">
        <f>IF(ISERR(AO13/SUM(AL13:AO13)*100),0,AO13/SUM(AL13:AO13)*100)</f>
        <v>0</v>
      </c>
      <c r="AP14" s="199" t="str">
        <f>IF(ISERR(SUM(AL13*5,AM13*4,AN13*3,AO13*2)/SUM(AL13:AO13)),"-",SUM(AL13*5,AM13*4,AN13*3,AO13*2)/SUM(AL13:AO13))</f>
        <v>-</v>
      </c>
      <c r="AQ14" s="240">
        <f>IF(ISERR(AQ13/SUM(AQ13:AT13)*100),0,AQ13/SUM(AQ13:AT13)*100)</f>
        <v>0</v>
      </c>
      <c r="AR14" s="241">
        <f>IF(ISERR(AR13/SUM(AQ13:AT13)*100),0,AR13/SUM(AQ13:AT13)*100)</f>
        <v>0</v>
      </c>
      <c r="AS14" s="241">
        <f>IF(ISERR(AS13/SUM(AQ13:AT13)*100),0,AS13/SUM(AQ13:AT13)*100)</f>
        <v>0</v>
      </c>
      <c r="AT14" s="241">
        <f>IF(ISERR(AT13/SUM(AQ13:AT13)*100),0,AT13/SUM(AQ13:AT13)*100)</f>
        <v>0</v>
      </c>
      <c r="AU14" s="199" t="str">
        <f>IF(ISERR(SUM(AQ13*5,AR13*4,AS13*3,AT13*2)/SUM(AQ13:AT13)),"-",SUM(AQ13*5,AR13*4,AS13*3,AT13*2)/SUM(AQ13:AT13))</f>
        <v>-</v>
      </c>
      <c r="AV14" s="240">
        <f>IF(ISERR(AV13/SUM(AV13:AY13)*100),0,AV13/SUM(AV13:AY13)*100)</f>
        <v>0</v>
      </c>
      <c r="AW14" s="241">
        <f>IF(ISERR(AW13/SUM(AV13:AY13)*100),0,AW13/SUM(AV13:AY13)*100)</f>
        <v>0</v>
      </c>
      <c r="AX14" s="241">
        <f>IF(ISERR(AX13/SUM(AV13:AY13)*100),0,AX13/SUM(AV13:AY13)*100)</f>
        <v>0</v>
      </c>
      <c r="AY14" s="241">
        <f>IF(ISERR(AY13/SUM(AV13:AY13)*100),0,AY13/SUM(AV13:AY13)*100)</f>
        <v>0</v>
      </c>
      <c r="AZ14" s="199" t="str">
        <f>IF(ISERR(SUM(AV13*5,AW13*4,AX13*3,AY13*2)/SUM(AV13:AY13)),"-",SUM(AV13*5,AW13*4,AX13*3,AY13*2)/SUM(AV13:AY13))</f>
        <v>-</v>
      </c>
      <c r="BA14" s="240">
        <f>IF(ISERR(BA13/SUM(BA13:BD13)*100),0,BA13/SUM(BA13:BD13)*100)</f>
        <v>0</v>
      </c>
      <c r="BB14" s="241">
        <f>IF(ISERR(BB13/SUM(BA13:BD13)*100),0,BB13/SUM(BA13:BD13)*100)</f>
        <v>0</v>
      </c>
      <c r="BC14" s="241">
        <f>IF(ISERR(BC13/SUM(BA13:BD13)*100),0,BC13/SUM(BA13:BD13)*100)</f>
        <v>0</v>
      </c>
      <c r="BD14" s="241">
        <f>IF(ISERR(BD13/SUM(BA13:BD13)*100),0,BD13/SUM(BA13:BD13)*100)</f>
        <v>0</v>
      </c>
      <c r="BE14" s="199" t="str">
        <f>IF(ISERR(SUM(BA13*5,BB13*4,BC13*3,BD13*2)/SUM(BA13:BD13)),"-",SUM(BA13*5,BB13*4,BC13*3,BD13*2)/SUM(BA13:BD13))</f>
        <v>-</v>
      </c>
      <c r="BF14" s="240">
        <f>IF(ISERR(BF13/SUM(BF13:BI13)*100),0,BF13/SUM(BF13:BI13)*100)</f>
        <v>0</v>
      </c>
      <c r="BG14" s="241">
        <f>IF(ISERR(BG13/SUM(BF13:BI13)*100),0,BG13/SUM(BF13:BI13)*100)</f>
        <v>0</v>
      </c>
      <c r="BH14" s="241">
        <f>IF(ISERR(BH13/SUM(BF13:BI13)*100),0,BH13/SUM(BF13:BI13)*100)</f>
        <v>0</v>
      </c>
      <c r="BI14" s="241">
        <f>IF(ISERR(BI13/SUM(BF13:BI13)*100),0,BI13/SUM(BF13:BI13)*100)</f>
        <v>0</v>
      </c>
      <c r="BJ14" s="199" t="str">
        <f>IF(ISERR(SUM(BF13*5,BG13*4,BH13*3,BI13*2)/SUM(BF13:BI13)),"-",SUM(BF13*5,BG13*4,BH13*3,BI13*2)/SUM(BF13:BI13))</f>
        <v>-</v>
      </c>
      <c r="BL14" s="133"/>
      <c r="BM14" s="133"/>
      <c r="BN14" s="133"/>
      <c r="BO14" s="133"/>
      <c r="BP14" s="133"/>
      <c r="BQ14" s="133"/>
      <c r="BR14" s="133"/>
    </row>
    <row r="15" spans="1:70" ht="13.5" customHeight="1">
      <c r="A15" s="747" t="s">
        <v>186</v>
      </c>
      <c r="B15" s="740">
        <f>'2б'!W5+'2б'!X5</f>
        <v>0</v>
      </c>
      <c r="C15" s="238">
        <f>'2б'!$F$13</f>
        <v>0</v>
      </c>
      <c r="D15" s="239">
        <f>'2б'!$F$14</f>
        <v>0</v>
      </c>
      <c r="E15" s="239">
        <f>'2б'!$F$15</f>
        <v>0</v>
      </c>
      <c r="F15" s="239">
        <f>'2б'!$F$16</f>
        <v>0</v>
      </c>
      <c r="G15" s="198" t="str">
        <f>IF(SUM(C15:F15)=0,"-",IF(AND(F16&lt;10,C16&gt;=50),5,IF(AND(F16&lt;20,(C16+D16)&gt;=50),4,IF(F16&lt;30,3,2))))</f>
        <v>-</v>
      </c>
      <c r="H15" s="238">
        <f>'2б'!$G$13</f>
        <v>0</v>
      </c>
      <c r="I15" s="239">
        <f>'2б'!$G$14</f>
        <v>0</v>
      </c>
      <c r="J15" s="239">
        <f>'2б'!$G$15</f>
        <v>0</v>
      </c>
      <c r="K15" s="239">
        <f>'2б'!$G$16</f>
        <v>0</v>
      </c>
      <c r="L15" s="198" t="str">
        <f>IF(SUM(H15:K15)=0,"-",IF(AND(K16&lt;10,H16&gt;=50),5,IF(AND(K16&lt;20,(H16+I16)&gt;=50),4,IF(K16&lt;30,3,2))))</f>
        <v>-</v>
      </c>
      <c r="M15" s="238">
        <f>'2б'!$H$13</f>
        <v>0</v>
      </c>
      <c r="N15" s="239">
        <f>'2б'!$H$14</f>
        <v>0</v>
      </c>
      <c r="O15" s="239">
        <f>'2б'!$H$15</f>
        <v>0</v>
      </c>
      <c r="P15" s="239">
        <f>'2б'!$F$16</f>
        <v>0</v>
      </c>
      <c r="Q15" s="198" t="str">
        <f>IF(SUM(M15:P15)=0,"-",IF(AND(P16&lt;10,M16&gt;=50),5,IF(AND(P16&lt;20,(M16+N16)&gt;=50),4,IF(P16&lt;30,3,2))))</f>
        <v>-</v>
      </c>
      <c r="R15" s="238">
        <f>'2б'!$I$13</f>
        <v>0</v>
      </c>
      <c r="S15" s="239">
        <f>'2б'!$I$14</f>
        <v>0</v>
      </c>
      <c r="T15" s="239">
        <f>'2б'!$I$15</f>
        <v>0</v>
      </c>
      <c r="U15" s="239">
        <f>'2б'!$I$16</f>
        <v>0</v>
      </c>
      <c r="V15" s="198" t="str">
        <f>IF(SUM(R15:U15)=0,"-",IF(AND(U16&lt;10,R16&gt;=50),5,IF(AND(U16&lt;20,(R16+S16)&gt;=50),4,IF(U16&lt;30,3,2))))</f>
        <v>-</v>
      </c>
      <c r="W15" s="238">
        <f>'2б'!$J$13</f>
        <v>0</v>
      </c>
      <c r="X15" s="239">
        <f>'2б'!$J$14</f>
        <v>0</v>
      </c>
      <c r="Y15" s="239">
        <f>'2б'!$J$15</f>
        <v>0</v>
      </c>
      <c r="Z15" s="239">
        <f>'2б'!$J$16</f>
        <v>0</v>
      </c>
      <c r="AA15" s="198" t="str">
        <f>IF(SUM(W15:Z15)=0,"-",IF(AND(Z16&lt;10,W16&gt;=50),5,IF(AND(Z16&lt;20,(W16+X16)&gt;=50),4,IF(Z16&lt;30,3,2))))</f>
        <v>-</v>
      </c>
      <c r="AB15" s="238">
        <f>'2б'!$K$13</f>
        <v>0</v>
      </c>
      <c r="AC15" s="239">
        <f>'2б'!$K$14</f>
        <v>0</v>
      </c>
      <c r="AD15" s="239">
        <f>'2б'!$K$15</f>
        <v>0</v>
      </c>
      <c r="AE15" s="239">
        <f>'2б'!$K$16</f>
        <v>0</v>
      </c>
      <c r="AF15" s="198" t="str">
        <f>IF(SUM(AB15:AE15)=0,"-",IF(AND(AE16&lt;10,AB16&gt;=50),5,IF(AND(AE16&lt;20,(AB16+AC16)&gt;=50),4,IF(AE16&lt;30,3,2))))</f>
        <v>-</v>
      </c>
      <c r="AG15" s="238">
        <f>'2б'!$L$13</f>
        <v>0</v>
      </c>
      <c r="AH15" s="239">
        <f>'2б'!$L$14</f>
        <v>0</v>
      </c>
      <c r="AI15" s="239">
        <f>'2б'!$L$15</f>
        <v>0</v>
      </c>
      <c r="AJ15" s="239">
        <f>'2б'!$L$16</f>
        <v>0</v>
      </c>
      <c r="AK15" s="198" t="str">
        <f>IF(SUM(AG15:AJ15)=0,"-",IF(AND(AJ16&lt;10,AG16&gt;=50),5,IF(AND(AJ16&lt;20,(AG16+AH16)&gt;=50),4,IF(AJ16&lt;30,3,2))))</f>
        <v>-</v>
      </c>
      <c r="AL15" s="238">
        <f>'2б'!$M$13</f>
        <v>0</v>
      </c>
      <c r="AM15" s="239">
        <f>'2б'!$M$14</f>
        <v>0</v>
      </c>
      <c r="AN15" s="239">
        <f>'2б'!$M$15</f>
        <v>0</v>
      </c>
      <c r="AO15" s="239">
        <f>'2б'!$M$16</f>
        <v>0</v>
      </c>
      <c r="AP15" s="198" t="str">
        <f>IF(SUM(AL15:AO15)=0,"-",IF(AND(AO16&lt;10,AL16&gt;=50),5,IF(AND(AO16&lt;20,(AL16+AM16)&gt;=50),4,IF(AO16&lt;30,3,2))))</f>
        <v>-</v>
      </c>
      <c r="AQ15" s="238">
        <f>'2б'!$N$13</f>
        <v>0</v>
      </c>
      <c r="AR15" s="239">
        <f>'2б'!$N$14</f>
        <v>0</v>
      </c>
      <c r="AS15" s="239">
        <f>'2б'!$N$15</f>
        <v>0</v>
      </c>
      <c r="AT15" s="239">
        <f>'2б'!$N$16</f>
        <v>0</v>
      </c>
      <c r="AU15" s="198" t="str">
        <f>IF(SUM(AQ15:AT15)=0,"-",IF(AND(AT16&lt;10,AQ16&gt;=50),5,IF(AND(AT16&lt;20,(AQ16+AR16)&gt;=50),4,IF(AT16&lt;30,3,2))))</f>
        <v>-</v>
      </c>
      <c r="AV15" s="238">
        <f>'2б'!$O$13</f>
        <v>0</v>
      </c>
      <c r="AW15" s="239">
        <f>'2б'!$O$14</f>
        <v>0</v>
      </c>
      <c r="AX15" s="239">
        <f>'2б'!$O$15</f>
        <v>0</v>
      </c>
      <c r="AY15" s="239">
        <f>'2б'!$O$16</f>
        <v>0</v>
      </c>
      <c r="AZ15" s="198" t="str">
        <f>IF(SUM(AV15:AY15)=0,"-",IF(AND(AY16&lt;10,AV16&gt;=50),5,IF(AND(AY16&lt;20,(AV16+AW16)&gt;=50),4,IF(AY16&lt;30,3,2))))</f>
        <v>-</v>
      </c>
      <c r="BA15" s="238">
        <f>'2б'!$Q$13</f>
        <v>0</v>
      </c>
      <c r="BB15" s="239">
        <f>'2б'!$Q$14</f>
        <v>0</v>
      </c>
      <c r="BC15" s="239">
        <f>'2б'!$Q$15</f>
        <v>0</v>
      </c>
      <c r="BD15" s="239">
        <f>'2б'!$Q$16</f>
        <v>0</v>
      </c>
      <c r="BE15" s="198" t="str">
        <f>BJ15</f>
        <v>-</v>
      </c>
      <c r="BF15" s="238">
        <f>'2б'!$Q$13</f>
        <v>0</v>
      </c>
      <c r="BG15" s="239">
        <f>'2б'!$Q$14</f>
        <v>0</v>
      </c>
      <c r="BH15" s="239">
        <f>'2б'!$Q$15</f>
        <v>0</v>
      </c>
      <c r="BI15" s="239">
        <f>'2б'!$Q$16</f>
        <v>0</v>
      </c>
      <c r="BJ15" s="198" t="str">
        <f>IF(SUM(BF15:BI15)=0,"-",MIN(AF15,IF(AND(BI16&lt;10,BF16&gt;=50),5,IF(AND(BI16&lt;20,(BF16+BG16)&gt;=50),4,IF(BI16&lt;30,3,2)))))</f>
        <v>-</v>
      </c>
      <c r="BL15" s="186"/>
      <c r="BM15" s="186"/>
      <c r="BN15" s="186"/>
      <c r="BO15" s="186"/>
      <c r="BP15" s="186"/>
      <c r="BQ15" s="186"/>
      <c r="BR15" s="186"/>
    </row>
    <row r="16" spans="1:70" ht="13.5" customHeight="1">
      <c r="A16" s="747"/>
      <c r="B16" s="740"/>
      <c r="C16" s="240">
        <f>IF(ISERR(C15/SUM(C15:F15)*100),0,C15/SUM(C15:F15)*100)</f>
        <v>0</v>
      </c>
      <c r="D16" s="241">
        <f>IF(ISERR(D15/SUM(C15:F15)*100),0,D15/SUM(C15:F15)*100)</f>
        <v>0</v>
      </c>
      <c r="E16" s="241">
        <f>IF(ISERR(E15/SUM(C15:F15)*100),0,E15/SUM(C15:F15)*100)</f>
        <v>0</v>
      </c>
      <c r="F16" s="241">
        <f>IF(ISERR(F15/SUM(C15:F15)*100),0,F15/SUM(C15:F15)*100)</f>
        <v>0</v>
      </c>
      <c r="G16" s="199" t="str">
        <f>IF(ISERR(SUM(C15*5,D15*4,E15*3,F15*2)/SUM(C15:F15)),"-",SUM(C15*5,D15*4,E15*3,F15*2)/SUM(C15:F15))</f>
        <v>-</v>
      </c>
      <c r="H16" s="240">
        <f>IF(ISERR(H15/SUM(H15:K15)*100),0,H15/SUM(H15:K15)*100)</f>
        <v>0</v>
      </c>
      <c r="I16" s="241">
        <f>IF(ISERR(I15/SUM(H15:K15)*100),0,I15/SUM(H15:K15)*100)</f>
        <v>0</v>
      </c>
      <c r="J16" s="241">
        <f>IF(ISERR(J15/SUM(H15:K15)*100),0,J15/SUM(H15:K15)*100)</f>
        <v>0</v>
      </c>
      <c r="K16" s="241">
        <f>IF(ISERR(K15/SUM(H15:K15)*100),0,K15/SUM(H15:K15)*100)</f>
        <v>0</v>
      </c>
      <c r="L16" s="199" t="str">
        <f>IF(ISERR(SUM(H15*5,I15*4,J15*3,K15*2)/SUM(H15:K15)),"-",SUM(H15*5,I15*4,J15*3,K15*2)/SUM(H15:K15))</f>
        <v>-</v>
      </c>
      <c r="M16" s="240">
        <f>IF(ISERR(M15/SUM(M15:P15)*100),0,M15/SUM(M15:P15)*100)</f>
        <v>0</v>
      </c>
      <c r="N16" s="241">
        <f>IF(ISERR(N15/SUM(M15:P15)*100),0,N15/SUM(M15:P15)*100)</f>
        <v>0</v>
      </c>
      <c r="O16" s="241">
        <f>IF(ISERR(O15/SUM(M15:P15)*100),0,O15/SUM(M15:P15)*100)</f>
        <v>0</v>
      </c>
      <c r="P16" s="241">
        <f>IF(ISERR(P15/SUM(M15:P15)*100),0,P15/SUM(M15:P15)*100)</f>
        <v>0</v>
      </c>
      <c r="Q16" s="199" t="str">
        <f>IF(ISERR(SUM(M15*5,N15*4,O15*3,P15*2)/SUM(M15:P15)),"-",SUM(M15*5,N15*4,O15*3,P15*2)/SUM(M15:P15))</f>
        <v>-</v>
      </c>
      <c r="R16" s="240">
        <f>IF(ISERR(R15/SUM(R15:U15)*100),0,R15/SUM(R15:U15)*100)</f>
        <v>0</v>
      </c>
      <c r="S16" s="241">
        <f>IF(ISERR(S15/SUM(R15:U15)*100),0,S15/SUM(R15:U15)*100)</f>
        <v>0</v>
      </c>
      <c r="T16" s="241">
        <f>IF(ISERR(T15/SUM(R15:U15)*100),0,T15/SUM(R15:U15)*100)</f>
        <v>0</v>
      </c>
      <c r="U16" s="241">
        <f>IF(ISERR(U15/SUM(R15:U15)*100),0,U15/SUM(R15:U15)*100)</f>
        <v>0</v>
      </c>
      <c r="V16" s="199" t="str">
        <f>IF(ISERR(SUM(R15*5,S15*4,T15*3,U15*2)/SUM(R15:U15)),"-",SUM(R15*5,S15*4,T15*3,U15*2)/SUM(R15:U15))</f>
        <v>-</v>
      </c>
      <c r="W16" s="240">
        <f>IF(ISERR(W15/SUM(W15:Z15)*100),0,W15/SUM(W15:Z15)*100)</f>
        <v>0</v>
      </c>
      <c r="X16" s="241">
        <f>IF(ISERR(X15/SUM(W15:Z15)*100),0,X15/SUM(W15:Z15)*100)</f>
        <v>0</v>
      </c>
      <c r="Y16" s="241">
        <f>IF(ISERR(Y15/SUM(W15:Z15)*100),0,Y15/SUM(W15:Z15)*100)</f>
        <v>0</v>
      </c>
      <c r="Z16" s="241">
        <f>IF(ISERR(Z15/SUM(W15:Z15)*100),0,Z15/SUM(W15:Z15)*100)</f>
        <v>0</v>
      </c>
      <c r="AA16" s="199" t="str">
        <f>IF(ISERR(SUM(W15*5,X15*4,Y15*3,Z15*2)/SUM(W15:Z15)),"-",SUM(W15*5,X15*4,Y15*3,Z15*2)/SUM(W15:Z15))</f>
        <v>-</v>
      </c>
      <c r="AB16" s="240">
        <f>IF(ISERR(AB15/SUM(AB15:AE15)*100),0,AB15/SUM(AB15:AE15)*100)</f>
        <v>0</v>
      </c>
      <c r="AC16" s="241">
        <f>IF(ISERR(AC15/SUM(AB15:AE15)*100),0,AC15/SUM(AB15:AE15)*100)</f>
        <v>0</v>
      </c>
      <c r="AD16" s="241">
        <f>IF(ISERR(AD15/SUM(AB15:AE15)*100),0,AD15/SUM(AB15:AE15)*100)</f>
        <v>0</v>
      </c>
      <c r="AE16" s="241">
        <f>IF(ISERR(AE15/SUM(AB15:AE15)*100),0,AE15/SUM(AB15:AE15)*100)</f>
        <v>0</v>
      </c>
      <c r="AF16" s="199" t="str">
        <f>IF(ISERR(SUM(AB15*5,AC15*4,AD15*3,AE15*2)/SUM(AB15:AE15)),"-",SUM(AB15*5,AC15*4,AD15*3,AE15*2)/SUM(AB15:AE15))</f>
        <v>-</v>
      </c>
      <c r="AG16" s="240">
        <f>IF(ISERR(AG15/SUM(AG15:AJ15)*100),0,AG15/SUM(AG15:AJ15)*100)</f>
        <v>0</v>
      </c>
      <c r="AH16" s="241">
        <f>IF(ISERR(AH15/SUM(AG15:AJ15)*100),0,AH15/SUM(AG15:AJ15)*100)</f>
        <v>0</v>
      </c>
      <c r="AI16" s="241">
        <f>IF(ISERR(AI15/SUM(AG15:AJ15)*100),0,AI15/SUM(AG15:AJ15)*100)</f>
        <v>0</v>
      </c>
      <c r="AJ16" s="241">
        <f>IF(ISERR(AJ15/SUM(AG15:AJ15)*100),0,AJ15/SUM(AG15:AJ15)*100)</f>
        <v>0</v>
      </c>
      <c r="AK16" s="199" t="str">
        <f>IF(ISERR(SUM(AG15*5,AH15*4,AI15*3,AJ15*2)/SUM(AG15:AJ15)),"-",SUM(AG15*5,AH15*4,AI15*3,AJ15*2)/SUM(AG15:AJ15))</f>
        <v>-</v>
      </c>
      <c r="AL16" s="240">
        <f>IF(ISERR(AL15/SUM(AL15:AO15)*100),0,AL15/SUM(AL15:AO15)*100)</f>
        <v>0</v>
      </c>
      <c r="AM16" s="241">
        <f>IF(ISERR(AM15/SUM(AL15:AO15)*100),0,AM15/SUM(AL15:AO15)*100)</f>
        <v>0</v>
      </c>
      <c r="AN16" s="241">
        <f>IF(ISERR(AN15/SUM(AL15:AO15)*100),0,AN15/SUM(AL15:AO15)*100)</f>
        <v>0</v>
      </c>
      <c r="AO16" s="241">
        <f>IF(ISERR(AO15/SUM(AL15:AO15)*100),0,AO15/SUM(AL15:AO15)*100)</f>
        <v>0</v>
      </c>
      <c r="AP16" s="199" t="str">
        <f>IF(ISERR(SUM(AL15*5,AM15*4,AN15*3,AO15*2)/SUM(AL15:AO15)),"-",SUM(AL15*5,AM15*4,AN15*3,AO15*2)/SUM(AL15:AO15))</f>
        <v>-</v>
      </c>
      <c r="AQ16" s="240">
        <f>IF(ISERR(AQ15/SUM(AQ15:AT15)*100),0,AQ15/SUM(AQ15:AT15)*100)</f>
        <v>0</v>
      </c>
      <c r="AR16" s="241">
        <f>IF(ISERR(AR15/SUM(AQ15:AT15)*100),0,AR15/SUM(AQ15:AT15)*100)</f>
        <v>0</v>
      </c>
      <c r="AS16" s="241">
        <f>IF(ISERR(AS15/SUM(AQ15:AT15)*100),0,AS15/SUM(AQ15:AT15)*100)</f>
        <v>0</v>
      </c>
      <c r="AT16" s="241">
        <f>IF(ISERR(AT15/SUM(AQ15:AT15)*100),0,AT15/SUM(AQ15:AT15)*100)</f>
        <v>0</v>
      </c>
      <c r="AU16" s="199" t="str">
        <f>IF(ISERR(SUM(AQ15*5,AR15*4,AS15*3,AT15*2)/SUM(AQ15:AT15)),"-",SUM(AQ15*5,AR15*4,AS15*3,AT15*2)/SUM(AQ15:AT15))</f>
        <v>-</v>
      </c>
      <c r="AV16" s="240">
        <f>IF(ISERR(AV15/SUM(AV15:AY15)*100),0,AV15/SUM(AV15:AY15)*100)</f>
        <v>0</v>
      </c>
      <c r="AW16" s="241">
        <f>IF(ISERR(AW15/SUM(AV15:AY15)*100),0,AW15/SUM(AV15:AY15)*100)</f>
        <v>0</v>
      </c>
      <c r="AX16" s="241">
        <f>IF(ISERR(AX15/SUM(AV15:AY15)*100),0,AX15/SUM(AV15:AY15)*100)</f>
        <v>0</v>
      </c>
      <c r="AY16" s="241">
        <f>IF(ISERR(AY15/SUM(AV15:AY15)*100),0,AY15/SUM(AV15:AY15)*100)</f>
        <v>0</v>
      </c>
      <c r="AZ16" s="199" t="str">
        <f>IF(ISERR(SUM(AV15*5,AW15*4,AX15*3,AY15*2)/SUM(AV15:AY15)),"-",SUM(AV15*5,AW15*4,AX15*3,AY15*2)/SUM(AV15:AY15))</f>
        <v>-</v>
      </c>
      <c r="BA16" s="240">
        <f>IF(ISERR(BA15/SUM(BA15:BD15)*100),0,BA15/SUM(BA15:BD15)*100)</f>
        <v>0</v>
      </c>
      <c r="BB16" s="241">
        <f>IF(ISERR(BB15/SUM(BA15:BD15)*100),0,BB15/SUM(BA15:BD15)*100)</f>
        <v>0</v>
      </c>
      <c r="BC16" s="241">
        <f>IF(ISERR(BC15/SUM(BA15:BD15)*100),0,BC15/SUM(BA15:BD15)*100)</f>
        <v>0</v>
      </c>
      <c r="BD16" s="241">
        <f>IF(ISERR(BD15/SUM(BA15:BD15)*100),0,BD15/SUM(BA15:BD15)*100)</f>
        <v>0</v>
      </c>
      <c r="BE16" s="199" t="str">
        <f>IF(ISERR(SUM(BA15*5,BB15*4,BC15*3,BD15*2)/SUM(BA15:BD15)),"-",SUM(BA15*5,BB15*4,BC15*3,BD15*2)/SUM(BA15:BD15))</f>
        <v>-</v>
      </c>
      <c r="BF16" s="240">
        <f>IF(ISERR(BF15/SUM(BF15:BI15)*100),0,BF15/SUM(BF15:BI15)*100)</f>
        <v>0</v>
      </c>
      <c r="BG16" s="241">
        <f>IF(ISERR(BG15/SUM(BF15:BI15)*100),0,BG15/SUM(BF15:BI15)*100)</f>
        <v>0</v>
      </c>
      <c r="BH16" s="241">
        <f>IF(ISERR(BH15/SUM(BF15:BI15)*100),0,BH15/SUM(BF15:BI15)*100)</f>
        <v>0</v>
      </c>
      <c r="BI16" s="241">
        <f>IF(ISERR(BI15/SUM(BF15:BI15)*100),0,BI15/SUM(BF15:BI15)*100)</f>
        <v>0</v>
      </c>
      <c r="BJ16" s="199" t="str">
        <f>IF(ISERR(SUM(BF15*5,BG15*4,BH15*3,BI15*2)/SUM(BF15:BI15)),"-",SUM(BF15*5,BG15*4,BH15*3,BI15*2)/SUM(BF15:BI15))</f>
        <v>-</v>
      </c>
      <c r="BL16" s="133"/>
      <c r="BM16" s="133"/>
      <c r="BN16" s="133"/>
      <c r="BO16" s="133"/>
      <c r="BP16" s="133"/>
      <c r="BQ16" s="133"/>
      <c r="BR16" s="133"/>
    </row>
    <row r="17" spans="1:70" ht="13.5" customHeight="1">
      <c r="A17" s="747" t="s">
        <v>168</v>
      </c>
      <c r="B17" s="740">
        <f>'2б'!W46+'2б'!X46</f>
        <v>0</v>
      </c>
      <c r="C17" s="238">
        <f>'2б'!$F$60</f>
        <v>0</v>
      </c>
      <c r="D17" s="239">
        <f>'2б'!$F$61</f>
        <v>0</v>
      </c>
      <c r="E17" s="239">
        <f>'2б'!$F$62</f>
        <v>0</v>
      </c>
      <c r="F17" s="239">
        <f>'2б'!$F$63</f>
        <v>0</v>
      </c>
      <c r="G17" s="198" t="str">
        <f>IF(SUM(C17:F17)=0,"-",IF(AND(F18&lt;10,C18&gt;=50),5,IF(AND(F18&lt;20,(C18+D18)&gt;=50),4,IF(F18&lt;30,3,2))))</f>
        <v>-</v>
      </c>
      <c r="H17" s="238">
        <f>'2б'!$G$60</f>
        <v>0</v>
      </c>
      <c r="I17" s="239">
        <f>'2б'!$G$61</f>
        <v>0</v>
      </c>
      <c r="J17" s="239">
        <f>'2б'!$G$62</f>
        <v>0</v>
      </c>
      <c r="K17" s="239">
        <f>'2б'!$G$63</f>
        <v>0</v>
      </c>
      <c r="L17" s="198" t="str">
        <f>IF(SUM(H17:K17)=0,"-",IF(AND(K18&lt;10,H18&gt;=50),5,IF(AND(K18&lt;20,(H18+I18)&gt;=50),4,IF(K18&lt;30,3,2))))</f>
        <v>-</v>
      </c>
      <c r="M17" s="238">
        <f>'2б'!$H$60</f>
        <v>0</v>
      </c>
      <c r="N17" s="239">
        <f>'2б'!$H$61</f>
        <v>0</v>
      </c>
      <c r="O17" s="239">
        <f>'2б'!$H$62</f>
        <v>0</v>
      </c>
      <c r="P17" s="239">
        <f>'2б'!$F$63</f>
        <v>0</v>
      </c>
      <c r="Q17" s="198" t="str">
        <f>IF(SUM(M17:P17)=0,"-",IF(AND(P18&lt;10,M18&gt;=50),5,IF(AND(P18&lt;20,(M18+N18)&gt;=50),4,IF(P18&lt;30,3,2))))</f>
        <v>-</v>
      </c>
      <c r="R17" s="238">
        <f>'2б'!$I$60</f>
        <v>0</v>
      </c>
      <c r="S17" s="239">
        <f>'2б'!$I$61</f>
        <v>0</v>
      </c>
      <c r="T17" s="239">
        <f>'2б'!$I$62</f>
        <v>0</v>
      </c>
      <c r="U17" s="239">
        <f>'2б'!$I$63</f>
        <v>0</v>
      </c>
      <c r="V17" s="198" t="str">
        <f>IF(SUM(R17:U17)=0,"-",IF(AND(U18&lt;10,R18&gt;=50),5,IF(AND(U18&lt;20,(R18+S18)&gt;=50),4,IF(U18&lt;30,3,2))))</f>
        <v>-</v>
      </c>
      <c r="W17" s="238">
        <f>'2б'!$J$60</f>
        <v>0</v>
      </c>
      <c r="X17" s="239">
        <f>'2б'!$J$61</f>
        <v>0</v>
      </c>
      <c r="Y17" s="239">
        <f>'2б'!$J$62</f>
        <v>0</v>
      </c>
      <c r="Z17" s="239">
        <f>'2б'!$J$63</f>
        <v>0</v>
      </c>
      <c r="AA17" s="198" t="str">
        <f>IF(SUM(W17:Z17)=0,"-",IF(AND(Z18&lt;10,W18&gt;=50),5,IF(AND(Z18&lt;20,(W18+X18)&gt;=50),4,IF(Z18&lt;30,3,2))))</f>
        <v>-</v>
      </c>
      <c r="AB17" s="238">
        <f>'2б'!$K$60</f>
        <v>0</v>
      </c>
      <c r="AC17" s="239">
        <f>'2б'!$K$61</f>
        <v>0</v>
      </c>
      <c r="AD17" s="239">
        <f>'2б'!$K$62</f>
        <v>0</v>
      </c>
      <c r="AE17" s="239">
        <f>'2б'!$K$63</f>
        <v>0</v>
      </c>
      <c r="AF17" s="198" t="str">
        <f>IF(SUM(AB17:AE17)=0,"-",IF(AND(AE18&lt;10,AB18&gt;=50),5,IF(AND(AE18&lt;20,(AB18+AC18)&gt;=50),4,IF(AE18&lt;30,3,2))))</f>
        <v>-</v>
      </c>
      <c r="AG17" s="238">
        <f>'2б'!$L$60</f>
        <v>0</v>
      </c>
      <c r="AH17" s="239">
        <f>'2б'!$L$61</f>
        <v>0</v>
      </c>
      <c r="AI17" s="239">
        <f>'2б'!$L$62</f>
        <v>0</v>
      </c>
      <c r="AJ17" s="239">
        <f>'2б'!$L$63</f>
        <v>0</v>
      </c>
      <c r="AK17" s="198" t="str">
        <f>IF(SUM(AG17:AJ17)=0,"-",IF(AND(AJ18&lt;10,AG18&gt;=50),5,IF(AND(AJ18&lt;20,(AG18+AH18)&gt;=50),4,IF(AJ18&lt;30,3,2))))</f>
        <v>-</v>
      </c>
      <c r="AL17" s="238">
        <f>'2б'!$M$60</f>
        <v>0</v>
      </c>
      <c r="AM17" s="239">
        <f>'2б'!$M$61</f>
        <v>0</v>
      </c>
      <c r="AN17" s="239">
        <f>'2б'!$M$62</f>
        <v>0</v>
      </c>
      <c r="AO17" s="239">
        <f>'2б'!$M$63</f>
        <v>0</v>
      </c>
      <c r="AP17" s="198" t="str">
        <f>IF(SUM(AL17:AO17)=0,"-",IF(AND(AO18&lt;10,AL18&gt;=50),5,IF(AND(AO18&lt;20,(AL18+AM18)&gt;=50),4,IF(AO18&lt;30,3,2))))</f>
        <v>-</v>
      </c>
      <c r="AQ17" s="238">
        <f>'2б'!$N$60</f>
        <v>0</v>
      </c>
      <c r="AR17" s="239">
        <f>'2б'!$N$61</f>
        <v>0</v>
      </c>
      <c r="AS17" s="239">
        <f>'2б'!$N$62</f>
        <v>0</v>
      </c>
      <c r="AT17" s="239">
        <f>'2б'!$N$63</f>
        <v>0</v>
      </c>
      <c r="AU17" s="198" t="str">
        <f>IF(SUM(AQ17:AT17)=0,"-",IF(AND(AT18&lt;10,AQ18&gt;=50),5,IF(AND(AT18&lt;20,(AQ18+AR18)&gt;=50),4,IF(AT18&lt;30,3,2))))</f>
        <v>-</v>
      </c>
      <c r="AV17" s="238">
        <f>'2б'!$O$60</f>
        <v>0</v>
      </c>
      <c r="AW17" s="239">
        <f>'2б'!$O$61</f>
        <v>0</v>
      </c>
      <c r="AX17" s="239">
        <f>'2б'!$O$62</f>
        <v>0</v>
      </c>
      <c r="AY17" s="239">
        <f>'2б'!$O$63</f>
        <v>0</v>
      </c>
      <c r="AZ17" s="198" t="str">
        <f>IF(SUM(AV17:AY17)=0,"-",IF(AND(AY18&lt;10,AV18&gt;=50),5,IF(AND(AY18&lt;20,(AV18+AW18)&gt;=50),4,IF(AY18&lt;30,3,2))))</f>
        <v>-</v>
      </c>
      <c r="BA17" s="238">
        <f>'2б'!$Q$60</f>
        <v>0</v>
      </c>
      <c r="BB17" s="239">
        <f>'2б'!$Q$61</f>
        <v>0</v>
      </c>
      <c r="BC17" s="239">
        <f>'2б'!$Q$62</f>
        <v>0</v>
      </c>
      <c r="BD17" s="239">
        <f>'2б'!$Q$63</f>
        <v>0</v>
      </c>
      <c r="BE17" s="198" t="str">
        <f>BJ17</f>
        <v>-</v>
      </c>
      <c r="BF17" s="238">
        <f>'2б'!$Q$60</f>
        <v>0</v>
      </c>
      <c r="BG17" s="239">
        <f>'2б'!$Q$61</f>
        <v>0</v>
      </c>
      <c r="BH17" s="239">
        <f>'2б'!$Q$62</f>
        <v>0</v>
      </c>
      <c r="BI17" s="239">
        <f>'2б'!$Q$63</f>
        <v>0</v>
      </c>
      <c r="BJ17" s="198" t="str">
        <f>IF(SUM(BF17:BI17)=0,"-",MIN(AF17,IF(AND(BI18&lt;10,BF18&gt;=50),5,IF(AND(BI18&lt;20,(BF18+BG18)&gt;=50),4,IF(BI18&lt;30,3,2)))))</f>
        <v>-</v>
      </c>
      <c r="BL17" s="186"/>
      <c r="BM17" s="186"/>
      <c r="BN17" s="186"/>
      <c r="BO17" s="186"/>
      <c r="BP17" s="186"/>
      <c r="BQ17" s="186"/>
      <c r="BR17" s="186"/>
    </row>
    <row r="18" spans="1:70" ht="13.5" customHeight="1">
      <c r="A18" s="747"/>
      <c r="B18" s="740"/>
      <c r="C18" s="240">
        <f>IF(ISERR(C17/SUM(C17:F17)*100),0,C17/SUM(C17:F17)*100)</f>
        <v>0</v>
      </c>
      <c r="D18" s="241">
        <f>IF(ISERR(D17/SUM(C17:F17)*100),0,D17/SUM(C17:F17)*100)</f>
        <v>0</v>
      </c>
      <c r="E18" s="241">
        <f>IF(ISERR(E17/SUM(C17:F17)*100),0,E17/SUM(C17:F17)*100)</f>
        <v>0</v>
      </c>
      <c r="F18" s="241">
        <f>IF(ISERR(F17/SUM(C17:F17)*100),0,F17/SUM(C17:F17)*100)</f>
        <v>0</v>
      </c>
      <c r="G18" s="199" t="str">
        <f>IF(ISERR(SUM(C17*5,D17*4,E17*3,F17*2)/SUM(C17:F17)),"-",SUM(C17*5,D17*4,E17*3,F17*2)/SUM(C17:F17))</f>
        <v>-</v>
      </c>
      <c r="H18" s="240">
        <f>IF(ISERR(H17/SUM(H17:K17)*100),0,H17/SUM(H17:K17)*100)</f>
        <v>0</v>
      </c>
      <c r="I18" s="241">
        <f>IF(ISERR(I17/SUM(H17:K17)*100),0,I17/SUM(H17:K17)*100)</f>
        <v>0</v>
      </c>
      <c r="J18" s="241">
        <f>IF(ISERR(J17/SUM(H17:K17)*100),0,J17/SUM(H17:K17)*100)</f>
        <v>0</v>
      </c>
      <c r="K18" s="241">
        <f>IF(ISERR(K17/SUM(H17:K17)*100),0,K17/SUM(H17:K17)*100)</f>
        <v>0</v>
      </c>
      <c r="L18" s="199" t="str">
        <f>IF(ISERR(SUM(H17*5,I17*4,J17*3,K17*2)/SUM(H17:K17)),"-",SUM(H17*5,I17*4,J17*3,K17*2)/SUM(H17:K17))</f>
        <v>-</v>
      </c>
      <c r="M18" s="240">
        <f>IF(ISERR(M17/SUM(M17:P17)*100),0,M17/SUM(M17:P17)*100)</f>
        <v>0</v>
      </c>
      <c r="N18" s="241">
        <f>IF(ISERR(N17/SUM(M17:P17)*100),0,N17/SUM(M17:P17)*100)</f>
        <v>0</v>
      </c>
      <c r="O18" s="241">
        <f>IF(ISERR(O17/SUM(M17:P17)*100),0,O17/SUM(M17:P17)*100)</f>
        <v>0</v>
      </c>
      <c r="P18" s="241">
        <f>IF(ISERR(P17/SUM(M17:P17)*100),0,P17/SUM(M17:P17)*100)</f>
        <v>0</v>
      </c>
      <c r="Q18" s="199" t="str">
        <f>IF(ISERR(SUM(M17*5,N17*4,O17*3,P17*2)/SUM(M17:P17)),"-",SUM(M17*5,N17*4,O17*3,P17*2)/SUM(M17:P17))</f>
        <v>-</v>
      </c>
      <c r="R18" s="240">
        <f>IF(ISERR(R17/SUM(R17:U17)*100),0,R17/SUM(R17:U17)*100)</f>
        <v>0</v>
      </c>
      <c r="S18" s="241">
        <f>IF(ISERR(S17/SUM(R17:U17)*100),0,S17/SUM(R17:U17)*100)</f>
        <v>0</v>
      </c>
      <c r="T18" s="241">
        <f>IF(ISERR(T17/SUM(R17:U17)*100),0,T17/SUM(R17:U17)*100)</f>
        <v>0</v>
      </c>
      <c r="U18" s="241">
        <f>IF(ISERR(U17/SUM(R17:U17)*100),0,U17/SUM(R17:U17)*100)</f>
        <v>0</v>
      </c>
      <c r="V18" s="199" t="str">
        <f>IF(ISERR(SUM(R17*5,S17*4,T17*3,U17*2)/SUM(R17:U17)),"-",SUM(R17*5,S17*4,T17*3,U17*2)/SUM(R17:U17))</f>
        <v>-</v>
      </c>
      <c r="W18" s="240">
        <f>IF(ISERR(W17/SUM(W17:Z17)*100),0,W17/SUM(W17:Z17)*100)</f>
        <v>0</v>
      </c>
      <c r="X18" s="241">
        <f>IF(ISERR(X17/SUM(W17:Z17)*100),0,X17/SUM(W17:Z17)*100)</f>
        <v>0</v>
      </c>
      <c r="Y18" s="241">
        <f>IF(ISERR(Y17/SUM(W17:Z17)*100),0,Y17/SUM(W17:Z17)*100)</f>
        <v>0</v>
      </c>
      <c r="Z18" s="241">
        <f>IF(ISERR(Z17/SUM(W17:Z17)*100),0,Z17/SUM(W17:Z17)*100)</f>
        <v>0</v>
      </c>
      <c r="AA18" s="199" t="str">
        <f>IF(ISERR(SUM(W17*5,X17*4,Y17*3,Z17*2)/SUM(W17:Z17)),"-",SUM(W17*5,X17*4,Y17*3,Z17*2)/SUM(W17:Z17))</f>
        <v>-</v>
      </c>
      <c r="AB18" s="240">
        <f>IF(ISERR(AB17/SUM(AB17:AE17)*100),0,AB17/SUM(AB17:AE17)*100)</f>
        <v>0</v>
      </c>
      <c r="AC18" s="241">
        <f>IF(ISERR(AC17/SUM(AB17:AE17)*100),0,AC17/SUM(AB17:AE17)*100)</f>
        <v>0</v>
      </c>
      <c r="AD18" s="241">
        <f>IF(ISERR(AD17/SUM(AB17:AE17)*100),0,AD17/SUM(AB17:AE17)*100)</f>
        <v>0</v>
      </c>
      <c r="AE18" s="241">
        <f>IF(ISERR(AE17/SUM(AB17:AE17)*100),0,AE17/SUM(AB17:AE17)*100)</f>
        <v>0</v>
      </c>
      <c r="AF18" s="199" t="str">
        <f>IF(ISERR(SUM(AB17*5,AC17*4,AD17*3,AE17*2)/SUM(AB17:AE17)),"-",SUM(AB17*5,AC17*4,AD17*3,AE17*2)/SUM(AB17:AE17))</f>
        <v>-</v>
      </c>
      <c r="AG18" s="240">
        <f>IF(ISERR(AG17/SUM(AG17:AJ17)*100),0,AG17/SUM(AG17:AJ17)*100)</f>
        <v>0</v>
      </c>
      <c r="AH18" s="241">
        <f>IF(ISERR(AH17/SUM(AG17:AJ17)*100),0,AH17/SUM(AG17:AJ17)*100)</f>
        <v>0</v>
      </c>
      <c r="AI18" s="241">
        <f>IF(ISERR(AI17/SUM(AG17:AJ17)*100),0,AI17/SUM(AG17:AJ17)*100)</f>
        <v>0</v>
      </c>
      <c r="AJ18" s="241">
        <f>IF(ISERR(AJ17/SUM(AG17:AJ17)*100),0,AJ17/SUM(AG17:AJ17)*100)</f>
        <v>0</v>
      </c>
      <c r="AK18" s="199" t="str">
        <f>IF(ISERR(SUM(AG17*5,AH17*4,AI17*3,AJ17*2)/SUM(AG17:AJ17)),"-",SUM(AG17*5,AH17*4,AI17*3,AJ17*2)/SUM(AG17:AJ17))</f>
        <v>-</v>
      </c>
      <c r="AL18" s="240">
        <f>IF(ISERR(AL17/SUM(AL17:AO17)*100),0,AL17/SUM(AL17:AO17)*100)</f>
        <v>0</v>
      </c>
      <c r="AM18" s="241">
        <f>IF(ISERR(AM17/SUM(AL17:AO17)*100),0,AM17/SUM(AL17:AO17)*100)</f>
        <v>0</v>
      </c>
      <c r="AN18" s="241">
        <f>IF(ISERR(AN17/SUM(AL17:AO17)*100),0,AN17/SUM(AL17:AO17)*100)</f>
        <v>0</v>
      </c>
      <c r="AO18" s="241">
        <f>IF(ISERR(AO17/SUM(AL17:AO17)*100),0,AO17/SUM(AL17:AO17)*100)</f>
        <v>0</v>
      </c>
      <c r="AP18" s="199" t="str">
        <f>IF(ISERR(SUM(AL17*5,AM17*4,AN17*3,AO17*2)/SUM(AL17:AO17)),"-",SUM(AL17*5,AM17*4,AN17*3,AO17*2)/SUM(AL17:AO17))</f>
        <v>-</v>
      </c>
      <c r="AQ18" s="240">
        <f>IF(ISERR(AQ17/SUM(AQ17:AT17)*100),0,AQ17/SUM(AQ17:AT17)*100)</f>
        <v>0</v>
      </c>
      <c r="AR18" s="241">
        <f>IF(ISERR(AR17/SUM(AQ17:AT17)*100),0,AR17/SUM(AQ17:AT17)*100)</f>
        <v>0</v>
      </c>
      <c r="AS18" s="241">
        <f>IF(ISERR(AS17/SUM(AQ17:AT17)*100),0,AS17/SUM(AQ17:AT17)*100)</f>
        <v>0</v>
      </c>
      <c r="AT18" s="241">
        <f>IF(ISERR(AT17/SUM(AQ17:AT17)*100),0,AT17/SUM(AQ17:AT17)*100)</f>
        <v>0</v>
      </c>
      <c r="AU18" s="199" t="str">
        <f>IF(ISERR(SUM(AQ17*5,AR17*4,AS17*3,AT17*2)/SUM(AQ17:AT17)),"-",SUM(AQ17*5,AR17*4,AS17*3,AT17*2)/SUM(AQ17:AT17))</f>
        <v>-</v>
      </c>
      <c r="AV18" s="240">
        <f>IF(ISERR(AV17/SUM(AV17:AY17)*100),0,AV17/SUM(AV17:AY17)*100)</f>
        <v>0</v>
      </c>
      <c r="AW18" s="241">
        <f>IF(ISERR(AW17/SUM(AV17:AY17)*100),0,AW17/SUM(AV17:AY17)*100)</f>
        <v>0</v>
      </c>
      <c r="AX18" s="241">
        <f>IF(ISERR(AX17/SUM(AV17:AY17)*100),0,AX17/SUM(AV17:AY17)*100)</f>
        <v>0</v>
      </c>
      <c r="AY18" s="241">
        <f>IF(ISERR(AY17/SUM(AV17:AY17)*100),0,AY17/SUM(AV17:AY17)*100)</f>
        <v>0</v>
      </c>
      <c r="AZ18" s="199" t="str">
        <f>IF(ISERR(SUM(AV17*5,AW17*4,AX17*3,AY17*2)/SUM(AV17:AY17)),"-",SUM(AV17*5,AW17*4,AX17*3,AY17*2)/SUM(AV17:AY17))</f>
        <v>-</v>
      </c>
      <c r="BA18" s="240">
        <f>IF(ISERR(BA17/SUM(BA17:BD17)*100),0,BA17/SUM(BA17:BD17)*100)</f>
        <v>0</v>
      </c>
      <c r="BB18" s="241">
        <f>IF(ISERR(BB17/SUM(BA17:BD17)*100),0,BB17/SUM(BA17:BD17)*100)</f>
        <v>0</v>
      </c>
      <c r="BC18" s="241">
        <f>IF(ISERR(BC17/SUM(BA17:BD17)*100),0,BC17/SUM(BA17:BD17)*100)</f>
        <v>0</v>
      </c>
      <c r="BD18" s="241">
        <f>IF(ISERR(BD17/SUM(BA17:BD17)*100),0,BD17/SUM(BA17:BD17)*100)</f>
        <v>0</v>
      </c>
      <c r="BE18" s="199" t="str">
        <f>IF(ISERR(SUM(BA17*5,BB17*4,BC17*3,BD17*2)/SUM(BA17:BD17)),"-",SUM(BA17*5,BB17*4,BC17*3,BD17*2)/SUM(BA17:BD17))</f>
        <v>-</v>
      </c>
      <c r="BF18" s="240">
        <f>IF(ISERR(BF17/SUM(BF17:BI17)*100),0,BF17/SUM(BF17:BI17)*100)</f>
        <v>0</v>
      </c>
      <c r="BG18" s="241">
        <f>IF(ISERR(BG17/SUM(BF17:BI17)*100),0,BG17/SUM(BF17:BI17)*100)</f>
        <v>0</v>
      </c>
      <c r="BH18" s="241">
        <f>IF(ISERR(BH17/SUM(BF17:BI17)*100),0,BH17/SUM(BF17:BI17)*100)</f>
        <v>0</v>
      </c>
      <c r="BI18" s="241">
        <f>IF(ISERR(BI17/SUM(BF17:BI17)*100),0,BI17/SUM(BF17:BI17)*100)</f>
        <v>0</v>
      </c>
      <c r="BJ18" s="199" t="str">
        <f>IF(ISERR(SUM(BF17*5,BG17*4,BH17*3,BI17*2)/SUM(BF17:BI17)),"-",SUM(BF17*5,BG17*4,BH17*3,BI17*2)/SUM(BF17:BI17))</f>
        <v>-</v>
      </c>
      <c r="BL18" s="133"/>
      <c r="BM18" s="133"/>
      <c r="BN18" s="133"/>
      <c r="BO18" s="133"/>
      <c r="BP18" s="133"/>
      <c r="BQ18" s="133"/>
      <c r="BR18" s="133"/>
    </row>
    <row r="19" spans="1:70" ht="13.5" customHeight="1">
      <c r="A19" s="747" t="s">
        <v>169</v>
      </c>
      <c r="B19" s="740">
        <f>'2б'!W93+'2б'!X93</f>
        <v>0</v>
      </c>
      <c r="C19" s="238">
        <f>'2б'!$F$106</f>
        <v>0</v>
      </c>
      <c r="D19" s="239">
        <f>'2б'!$F$107</f>
        <v>0</v>
      </c>
      <c r="E19" s="239">
        <f>'2б'!$F$108</f>
        <v>0</v>
      </c>
      <c r="F19" s="239">
        <f>'2б'!$F$109</f>
        <v>0</v>
      </c>
      <c r="G19" s="198" t="str">
        <f>IF(SUM(C19:F19)=0,"-",IF(AND(F20&lt;10,C20&gt;=50),5,IF(AND(F20&lt;20,(C20+D20)&gt;=50),4,IF(F20&lt;30,3,2))))</f>
        <v>-</v>
      </c>
      <c r="H19" s="238">
        <f>'2б'!$G$106</f>
        <v>0</v>
      </c>
      <c r="I19" s="239">
        <f>'2б'!$G$107</f>
        <v>0</v>
      </c>
      <c r="J19" s="239">
        <f>'2б'!$G$108</f>
        <v>0</v>
      </c>
      <c r="K19" s="239">
        <f>'2б'!$G$109</f>
        <v>0</v>
      </c>
      <c r="L19" s="198" t="str">
        <f>IF(SUM(H19:K19)=0,"-",IF(AND(K20&lt;10,H20&gt;=50),5,IF(AND(K20&lt;20,(H20+I20)&gt;=50),4,IF(K20&lt;30,3,2))))</f>
        <v>-</v>
      </c>
      <c r="M19" s="238">
        <f>'2б'!$H$106</f>
        <v>0</v>
      </c>
      <c r="N19" s="239">
        <f>'2б'!$H$107</f>
        <v>0</v>
      </c>
      <c r="O19" s="239">
        <f>'2б'!$H$108</f>
        <v>0</v>
      </c>
      <c r="P19" s="239">
        <f>'2б'!$F$109</f>
        <v>0</v>
      </c>
      <c r="Q19" s="198" t="str">
        <f>IF(SUM(M19:P19)=0,"-",IF(AND(P20&lt;10,M20&gt;=50),5,IF(AND(P20&lt;20,(M20+N20)&gt;=50),4,IF(P20&lt;30,3,2))))</f>
        <v>-</v>
      </c>
      <c r="R19" s="238">
        <f>'2б'!$I$106</f>
        <v>0</v>
      </c>
      <c r="S19" s="239">
        <f>'2б'!$I$107</f>
        <v>0</v>
      </c>
      <c r="T19" s="239">
        <f>'2б'!$I$108</f>
        <v>0</v>
      </c>
      <c r="U19" s="239">
        <f>'2б'!$I$109</f>
        <v>0</v>
      </c>
      <c r="V19" s="198" t="str">
        <f>IF(SUM(R19:U19)=0,"-",IF(AND(U20&lt;10,R20&gt;=50),5,IF(AND(U20&lt;20,(R20+S20)&gt;=50),4,IF(U20&lt;30,3,2))))</f>
        <v>-</v>
      </c>
      <c r="W19" s="238">
        <f>'2б'!$J$106</f>
        <v>0</v>
      </c>
      <c r="X19" s="239">
        <f>'2б'!$J$107</f>
        <v>0</v>
      </c>
      <c r="Y19" s="239">
        <f>'2б'!$J$108</f>
        <v>0</v>
      </c>
      <c r="Z19" s="239">
        <f>'2б'!$J$109</f>
        <v>0</v>
      </c>
      <c r="AA19" s="198" t="str">
        <f>IF(SUM(W19:Z19)=0,"-",IF(AND(Z20&lt;10,W20&gt;=50),5,IF(AND(Z20&lt;20,(W20+X20)&gt;=50),4,IF(Z20&lt;30,3,2))))</f>
        <v>-</v>
      </c>
      <c r="AB19" s="238">
        <f>'2б'!$K$106</f>
        <v>0</v>
      </c>
      <c r="AC19" s="239">
        <f>'2б'!$K$107</f>
        <v>0</v>
      </c>
      <c r="AD19" s="239">
        <f>'2б'!$K$108</f>
        <v>0</v>
      </c>
      <c r="AE19" s="239">
        <f>'2б'!$K$109</f>
        <v>0</v>
      </c>
      <c r="AF19" s="198" t="str">
        <f>IF(SUM(AB19:AE19)=0,"-",IF(AND(AE20&lt;10,AB20&gt;=50),5,IF(AND(AE20&lt;20,(AB20+AC20)&gt;=50),4,IF(AE20&lt;30,3,2))))</f>
        <v>-</v>
      </c>
      <c r="AG19" s="238">
        <f>'2б'!$L$106</f>
        <v>0</v>
      </c>
      <c r="AH19" s="239">
        <f>'2б'!$L$107</f>
        <v>0</v>
      </c>
      <c r="AI19" s="239">
        <f>'2б'!$L$108</f>
        <v>0</v>
      </c>
      <c r="AJ19" s="239">
        <f>'2б'!$L$109</f>
        <v>0</v>
      </c>
      <c r="AK19" s="198" t="str">
        <f>IF(SUM(AG19:AJ19)=0,"-",IF(AND(AJ20&lt;10,AG20&gt;=50),5,IF(AND(AJ20&lt;20,(AG20+AH20)&gt;=50),4,IF(AJ20&lt;30,3,2))))</f>
        <v>-</v>
      </c>
      <c r="AL19" s="238">
        <f>'2б'!$M$106</f>
        <v>0</v>
      </c>
      <c r="AM19" s="239">
        <f>'2б'!$M$107</f>
        <v>0</v>
      </c>
      <c r="AN19" s="239">
        <f>'2б'!$M$108</f>
        <v>0</v>
      </c>
      <c r="AO19" s="239">
        <f>'2б'!$M$109</f>
        <v>0</v>
      </c>
      <c r="AP19" s="198" t="str">
        <f>IF(SUM(AL19:AO19)=0,"-",IF(AND(AO20&lt;10,AL20&gt;=50),5,IF(AND(AO20&lt;20,(AL20+AM20)&gt;=50),4,IF(AO20&lt;30,3,2))))</f>
        <v>-</v>
      </c>
      <c r="AQ19" s="238">
        <f>'2б'!$N$106</f>
        <v>0</v>
      </c>
      <c r="AR19" s="239">
        <f>'2б'!$N$107</f>
        <v>0</v>
      </c>
      <c r="AS19" s="239">
        <f>'2б'!$N$108</f>
        <v>0</v>
      </c>
      <c r="AT19" s="239">
        <f>'2б'!$N$109</f>
        <v>0</v>
      </c>
      <c r="AU19" s="198" t="str">
        <f>IF(SUM(AQ19:AT19)=0,"-",IF(AND(AT20&lt;10,AQ20&gt;=50),5,IF(AND(AT20&lt;20,(AQ20+AR20)&gt;=50),4,IF(AT20&lt;30,3,2))))</f>
        <v>-</v>
      </c>
      <c r="AV19" s="238">
        <f>'2б'!$O$106</f>
        <v>0</v>
      </c>
      <c r="AW19" s="239">
        <f>'2б'!$O$107</f>
        <v>0</v>
      </c>
      <c r="AX19" s="239">
        <f>'2б'!$O$108</f>
        <v>0</v>
      </c>
      <c r="AY19" s="239">
        <f>'2б'!$O$109</f>
        <v>0</v>
      </c>
      <c r="AZ19" s="198" t="str">
        <f>IF(SUM(AV19:AY19)=0,"-",IF(AND(AY20&lt;10,AV20&gt;=50),5,IF(AND(AY20&lt;20,(AV20+AW20)&gt;=50),4,IF(AY20&lt;30,3,2))))</f>
        <v>-</v>
      </c>
      <c r="BA19" s="238">
        <f>'2б'!$Q$106</f>
        <v>0</v>
      </c>
      <c r="BB19" s="239">
        <f>'2б'!$Q$107</f>
        <v>0</v>
      </c>
      <c r="BC19" s="239">
        <f>'2б'!$Q$108</f>
        <v>0</v>
      </c>
      <c r="BD19" s="239">
        <f>'2б'!$Q$109</f>
        <v>0</v>
      </c>
      <c r="BE19" s="198" t="str">
        <f>BJ19</f>
        <v>-</v>
      </c>
      <c r="BF19" s="238">
        <f>'2б'!$Q$106</f>
        <v>0</v>
      </c>
      <c r="BG19" s="239">
        <f>'2б'!$Q$107</f>
        <v>0</v>
      </c>
      <c r="BH19" s="239">
        <f>'2б'!$Q$108</f>
        <v>0</v>
      </c>
      <c r="BI19" s="239">
        <f>'2б'!$Q$109</f>
        <v>0</v>
      </c>
      <c r="BJ19" s="198" t="str">
        <f>IF(SUM(BF19:BI19)=0,"-",MIN(AF19,IF(AND(BI20&lt;10,BF20&gt;=50),5,IF(AND(BI20&lt;20,(BF20+BG20)&gt;=50),4,IF(BI20&lt;30,3,2)))))</f>
        <v>-</v>
      </c>
      <c r="BL19" s="186"/>
      <c r="BM19" s="186"/>
      <c r="BN19" s="186"/>
      <c r="BO19" s="186"/>
      <c r="BP19" s="186"/>
      <c r="BQ19" s="186"/>
      <c r="BR19" s="186"/>
    </row>
    <row r="20" spans="1:70" ht="13.5" customHeight="1">
      <c r="A20" s="747"/>
      <c r="B20" s="740"/>
      <c r="C20" s="240">
        <f>IF(ISERR(C19/SUM(C19:F19)*100),0,C19/SUM(C19:F19)*100)</f>
        <v>0</v>
      </c>
      <c r="D20" s="241">
        <f>IF(ISERR(D19/SUM(C19:F19)*100),0,D19/SUM(C19:F19)*100)</f>
        <v>0</v>
      </c>
      <c r="E20" s="241">
        <f>IF(ISERR(E19/SUM(C19:F19)*100),0,E19/SUM(C19:F19)*100)</f>
        <v>0</v>
      </c>
      <c r="F20" s="241">
        <f>IF(ISERR(F19/SUM(C19:F19)*100),0,F19/SUM(C19:F19)*100)</f>
        <v>0</v>
      </c>
      <c r="G20" s="199" t="str">
        <f>IF(ISERR(SUM(C19*5,D19*4,E19*3,F19*2)/SUM(C19:F19)),"-",SUM(C19*5,D19*4,E19*3,F19*2)/SUM(C19:F19))</f>
        <v>-</v>
      </c>
      <c r="H20" s="240">
        <f>IF(ISERR(H19/SUM(H19:K19)*100),0,H19/SUM(H19:K19)*100)</f>
        <v>0</v>
      </c>
      <c r="I20" s="241">
        <f>IF(ISERR(I19/SUM(H19:K19)*100),0,I19/SUM(H19:K19)*100)</f>
        <v>0</v>
      </c>
      <c r="J20" s="241">
        <f>IF(ISERR(J19/SUM(H19:K19)*100),0,J19/SUM(H19:K19)*100)</f>
        <v>0</v>
      </c>
      <c r="K20" s="241">
        <f>IF(ISERR(K19/SUM(H19:K19)*100),0,K19/SUM(H19:K19)*100)</f>
        <v>0</v>
      </c>
      <c r="L20" s="199" t="str">
        <f>IF(ISERR(SUM(H19*5,I19*4,J19*3,K19*2)/SUM(H19:K19)),"-",SUM(H19*5,I19*4,J19*3,K19*2)/SUM(H19:K19))</f>
        <v>-</v>
      </c>
      <c r="M20" s="240">
        <f>IF(ISERR(M19/SUM(M19:P19)*100),0,M19/SUM(M19:P19)*100)</f>
        <v>0</v>
      </c>
      <c r="N20" s="241">
        <f>IF(ISERR(N19/SUM(M19:P19)*100),0,N19/SUM(M19:P19)*100)</f>
        <v>0</v>
      </c>
      <c r="O20" s="241">
        <f>IF(ISERR(O19/SUM(M19:P19)*100),0,O19/SUM(M19:P19)*100)</f>
        <v>0</v>
      </c>
      <c r="P20" s="241">
        <f>IF(ISERR(P19/SUM(M19:P19)*100),0,P19/SUM(M19:P19)*100)</f>
        <v>0</v>
      </c>
      <c r="Q20" s="199" t="str">
        <f>IF(ISERR(SUM(M19*5,N19*4,O19*3,P19*2)/SUM(M19:P19)),"-",SUM(M19*5,N19*4,O19*3,P19*2)/SUM(M19:P19))</f>
        <v>-</v>
      </c>
      <c r="R20" s="240">
        <f>IF(ISERR(R19/SUM(R19:U19)*100),0,R19/SUM(R19:U19)*100)</f>
        <v>0</v>
      </c>
      <c r="S20" s="241">
        <f>IF(ISERR(S19/SUM(R19:U19)*100),0,S19/SUM(R19:U19)*100)</f>
        <v>0</v>
      </c>
      <c r="T20" s="241">
        <f>IF(ISERR(T19/SUM(R19:U19)*100),0,T19/SUM(R19:U19)*100)</f>
        <v>0</v>
      </c>
      <c r="U20" s="241">
        <f>IF(ISERR(U19/SUM(R19:U19)*100),0,U19/SUM(R19:U19)*100)</f>
        <v>0</v>
      </c>
      <c r="V20" s="199" t="str">
        <f>IF(ISERR(SUM(R19*5,S19*4,T19*3,U19*2)/SUM(R19:U19)),"-",SUM(R19*5,S19*4,T19*3,U19*2)/SUM(R19:U19))</f>
        <v>-</v>
      </c>
      <c r="W20" s="240">
        <f>IF(ISERR(W19/SUM(W19:Z19)*100),0,W19/SUM(W19:Z19)*100)</f>
        <v>0</v>
      </c>
      <c r="X20" s="241">
        <f>IF(ISERR(X19/SUM(W19:Z19)*100),0,X19/SUM(W19:Z19)*100)</f>
        <v>0</v>
      </c>
      <c r="Y20" s="241">
        <f>IF(ISERR(Y19/SUM(W19:Z19)*100),0,Y19/SUM(W19:Z19)*100)</f>
        <v>0</v>
      </c>
      <c r="Z20" s="241">
        <f>IF(ISERR(Z19/SUM(W19:Z19)*100),0,Z19/SUM(W19:Z19)*100)</f>
        <v>0</v>
      </c>
      <c r="AA20" s="199" t="str">
        <f>IF(ISERR(SUM(W19*5,X19*4,Y19*3,Z19*2)/SUM(W19:Z19)),"-",SUM(W19*5,X19*4,Y19*3,Z19*2)/SUM(W19:Z19))</f>
        <v>-</v>
      </c>
      <c r="AB20" s="240">
        <f>IF(ISERR(AB19/SUM(AB19:AE19)*100),0,AB19/SUM(AB19:AE19)*100)</f>
        <v>0</v>
      </c>
      <c r="AC20" s="241">
        <f>IF(ISERR(AC19/SUM(AB19:AE19)*100),0,AC19/SUM(AB19:AE19)*100)</f>
        <v>0</v>
      </c>
      <c r="AD20" s="241">
        <f>IF(ISERR(AD19/SUM(AB19:AE19)*100),0,AD19/SUM(AB19:AE19)*100)</f>
        <v>0</v>
      </c>
      <c r="AE20" s="241">
        <f>IF(ISERR(AE19/SUM(AB19:AE19)*100),0,AE19/SUM(AB19:AE19)*100)</f>
        <v>0</v>
      </c>
      <c r="AF20" s="199" t="str">
        <f>IF(ISERR(SUM(AB19*5,AC19*4,AD19*3,AE19*2)/SUM(AB19:AE19)),"-",SUM(AB19*5,AC19*4,AD19*3,AE19*2)/SUM(AB19:AE19))</f>
        <v>-</v>
      </c>
      <c r="AG20" s="240">
        <f>IF(ISERR(AG19/SUM(AG19:AJ19)*100),0,AG19/SUM(AG19:AJ19)*100)</f>
        <v>0</v>
      </c>
      <c r="AH20" s="241">
        <f>IF(ISERR(AH19/SUM(AG19:AJ19)*100),0,AH19/SUM(AG19:AJ19)*100)</f>
        <v>0</v>
      </c>
      <c r="AI20" s="241">
        <f>IF(ISERR(AI19/SUM(AG19:AJ19)*100),0,AI19/SUM(AG19:AJ19)*100)</f>
        <v>0</v>
      </c>
      <c r="AJ20" s="241">
        <f>IF(ISERR(AJ19/SUM(AG19:AJ19)*100),0,AJ19/SUM(AG19:AJ19)*100)</f>
        <v>0</v>
      </c>
      <c r="AK20" s="199" t="str">
        <f>IF(ISERR(SUM(AG19*5,AH19*4,AI19*3,AJ19*2)/SUM(AG19:AJ19)),"-",SUM(AG19*5,AH19*4,AI19*3,AJ19*2)/SUM(AG19:AJ19))</f>
        <v>-</v>
      </c>
      <c r="AL20" s="240">
        <f>IF(ISERR(AL19/SUM(AL19:AO19)*100),0,AL19/SUM(AL19:AO19)*100)</f>
        <v>0</v>
      </c>
      <c r="AM20" s="241">
        <f>IF(ISERR(AM19/SUM(AL19:AO19)*100),0,AM19/SUM(AL19:AO19)*100)</f>
        <v>0</v>
      </c>
      <c r="AN20" s="241">
        <f>IF(ISERR(AN19/SUM(AL19:AO19)*100),0,AN19/SUM(AL19:AO19)*100)</f>
        <v>0</v>
      </c>
      <c r="AO20" s="241">
        <f>IF(ISERR(AO19/SUM(AL19:AO19)*100),0,AO19/SUM(AL19:AO19)*100)</f>
        <v>0</v>
      </c>
      <c r="AP20" s="199" t="str">
        <f>IF(ISERR(SUM(AL19*5,AM19*4,AN19*3,AO19*2)/SUM(AL19:AO19)),"-",SUM(AL19*5,AM19*4,AN19*3,AO19*2)/SUM(AL19:AO19))</f>
        <v>-</v>
      </c>
      <c r="AQ20" s="240">
        <f>IF(ISERR(AQ19/SUM(AQ19:AT19)*100),0,AQ19/SUM(AQ19:AT19)*100)</f>
        <v>0</v>
      </c>
      <c r="AR20" s="241">
        <f>IF(ISERR(AR19/SUM(AQ19:AT19)*100),0,AR19/SUM(AQ19:AT19)*100)</f>
        <v>0</v>
      </c>
      <c r="AS20" s="241">
        <f>IF(ISERR(AS19/SUM(AQ19:AT19)*100),0,AS19/SUM(AQ19:AT19)*100)</f>
        <v>0</v>
      </c>
      <c r="AT20" s="241">
        <f>IF(ISERR(AT19/SUM(AQ19:AT19)*100),0,AT19/SUM(AQ19:AT19)*100)</f>
        <v>0</v>
      </c>
      <c r="AU20" s="199" t="str">
        <f>IF(ISERR(SUM(AQ19*5,AR19*4,AS19*3,AT19*2)/SUM(AQ19:AT19)),"-",SUM(AQ19*5,AR19*4,AS19*3,AT19*2)/SUM(AQ19:AT19))</f>
        <v>-</v>
      </c>
      <c r="AV20" s="240">
        <f>IF(ISERR(AV19/SUM(AV19:AY19)*100),0,AV19/SUM(AV19:AY19)*100)</f>
        <v>0</v>
      </c>
      <c r="AW20" s="241">
        <f>IF(ISERR(AW19/SUM(AV19:AY19)*100),0,AW19/SUM(AV19:AY19)*100)</f>
        <v>0</v>
      </c>
      <c r="AX20" s="241">
        <f>IF(ISERR(AX19/SUM(AV19:AY19)*100),0,AX19/SUM(AV19:AY19)*100)</f>
        <v>0</v>
      </c>
      <c r="AY20" s="241">
        <f>IF(ISERR(AY19/SUM(AV19:AY19)*100),0,AY19/SUM(AV19:AY19)*100)</f>
        <v>0</v>
      </c>
      <c r="AZ20" s="199" t="str">
        <f>IF(ISERR(SUM(AV19*5,AW19*4,AX19*3,AY19*2)/SUM(AV19:AY19)),"-",SUM(AV19*5,AW19*4,AX19*3,AY19*2)/SUM(AV19:AY19))</f>
        <v>-</v>
      </c>
      <c r="BA20" s="240">
        <f>IF(ISERR(BA19/SUM(BA19:BD19)*100),0,BA19/SUM(BA19:BD19)*100)</f>
        <v>0</v>
      </c>
      <c r="BB20" s="241">
        <f>IF(ISERR(BB19/SUM(BA19:BD19)*100),0,BB19/SUM(BA19:BD19)*100)</f>
        <v>0</v>
      </c>
      <c r="BC20" s="241">
        <f>IF(ISERR(BC19/SUM(BA19:BD19)*100),0,BC19/SUM(BA19:BD19)*100)</f>
        <v>0</v>
      </c>
      <c r="BD20" s="241">
        <f>IF(ISERR(BD19/SUM(BA19:BD19)*100),0,BD19/SUM(BA19:BD19)*100)</f>
        <v>0</v>
      </c>
      <c r="BE20" s="199" t="str">
        <f>IF(ISERR(SUM(BA19*5,BB19*4,BC19*3,BD19*2)/SUM(BA19:BD19)),"-",SUM(BA19*5,BB19*4,BC19*3,BD19*2)/SUM(BA19:BD19))</f>
        <v>-</v>
      </c>
      <c r="BF20" s="240">
        <f>IF(ISERR(BF19/SUM(BF19:BI19)*100),0,BF19/SUM(BF19:BI19)*100)</f>
        <v>0</v>
      </c>
      <c r="BG20" s="241">
        <f>IF(ISERR(BG19/SUM(BF19:BI19)*100),0,BG19/SUM(BF19:BI19)*100)</f>
        <v>0</v>
      </c>
      <c r="BH20" s="241">
        <f>IF(ISERR(BH19/SUM(BF19:BI19)*100),0,BH19/SUM(BF19:BI19)*100)</f>
        <v>0</v>
      </c>
      <c r="BI20" s="241">
        <f>IF(ISERR(BI19/SUM(BF19:BI19)*100),0,BI19/SUM(BF19:BI19)*100)</f>
        <v>0</v>
      </c>
      <c r="BJ20" s="199" t="str">
        <f>IF(ISERR(SUM(BF19*5,BG19*4,BH19*3,BI19*2)/SUM(BF19:BI19)),"-",SUM(BF19*5,BG19*4,BH19*3,BI19*2)/SUM(BF19:BI19))</f>
        <v>-</v>
      </c>
      <c r="BL20" s="133"/>
      <c r="BM20" s="133"/>
      <c r="BN20" s="133"/>
      <c r="BO20" s="133"/>
      <c r="BP20" s="133"/>
      <c r="BQ20" s="133"/>
      <c r="BR20" s="133"/>
    </row>
    <row r="21" spans="1:70" ht="13.5" customHeight="1">
      <c r="A21" s="747" t="s">
        <v>170</v>
      </c>
      <c r="B21" s="740">
        <f>'2б'!W139+'2б'!X139</f>
        <v>0</v>
      </c>
      <c r="C21" s="238">
        <f>'2б'!$F$158</f>
        <v>0</v>
      </c>
      <c r="D21" s="239">
        <f>'2б'!$F$159</f>
        <v>0</v>
      </c>
      <c r="E21" s="239">
        <f>'2б'!$F$160</f>
        <v>0</v>
      </c>
      <c r="F21" s="239">
        <f>'2б'!$F$161</f>
        <v>0</v>
      </c>
      <c r="G21" s="198" t="str">
        <f>IF(SUM(C21:F21)=0,"-",IF(AND(F22&lt;10,C22&gt;=50),5,IF(AND(F22&lt;20,(C22+D22)&gt;=50),4,IF(F22&lt;30,3,2))))</f>
        <v>-</v>
      </c>
      <c r="H21" s="238">
        <f>'2б'!$G$158</f>
        <v>0</v>
      </c>
      <c r="I21" s="239">
        <f>'2б'!$G$159</f>
        <v>0</v>
      </c>
      <c r="J21" s="239">
        <f>'2б'!$G$160</f>
        <v>0</v>
      </c>
      <c r="K21" s="239">
        <f>'2б'!$G$161</f>
        <v>0</v>
      </c>
      <c r="L21" s="198" t="str">
        <f>IF(SUM(H21:K21)=0,"-",IF(AND(K22&lt;10,H22&gt;=50),5,IF(AND(K22&lt;20,(H22+I22)&gt;=50),4,IF(K22&lt;30,3,2))))</f>
        <v>-</v>
      </c>
      <c r="M21" s="238">
        <f>'2б'!$H$158</f>
        <v>0</v>
      </c>
      <c r="N21" s="239">
        <f>'2б'!$H$159</f>
        <v>0</v>
      </c>
      <c r="O21" s="239">
        <f>'2б'!$H$160</f>
        <v>0</v>
      </c>
      <c r="P21" s="239">
        <f>'2б'!$F$161</f>
        <v>0</v>
      </c>
      <c r="Q21" s="198" t="str">
        <f>IF(SUM(M21:P21)=0,"-",IF(AND(P22&lt;10,M22&gt;=50),5,IF(AND(P22&lt;20,(M22+N22)&gt;=50),4,IF(P22&lt;30,3,2))))</f>
        <v>-</v>
      </c>
      <c r="R21" s="238">
        <f>'2б'!$I$158</f>
        <v>0</v>
      </c>
      <c r="S21" s="239">
        <f>'2б'!$I$159</f>
        <v>0</v>
      </c>
      <c r="T21" s="239">
        <f>'2б'!$I$160</f>
        <v>0</v>
      </c>
      <c r="U21" s="239">
        <f>'2б'!$I$161</f>
        <v>0</v>
      </c>
      <c r="V21" s="198" t="str">
        <f>IF(SUM(R21:U21)=0,"-",IF(AND(U22&lt;10,R22&gt;=50),5,IF(AND(U22&lt;20,(R22+S22)&gt;=50),4,IF(U22&lt;30,3,2))))</f>
        <v>-</v>
      </c>
      <c r="W21" s="238">
        <f>'2б'!$J$158</f>
        <v>0</v>
      </c>
      <c r="X21" s="239">
        <f>'2б'!$J$159</f>
        <v>0</v>
      </c>
      <c r="Y21" s="239">
        <f>'2б'!$J$160</f>
        <v>0</v>
      </c>
      <c r="Z21" s="239">
        <f>'2б'!$J$161</f>
        <v>0</v>
      </c>
      <c r="AA21" s="198" t="str">
        <f>IF(SUM(W21:Z21)=0,"-",IF(AND(Z22&lt;10,W22&gt;=50),5,IF(AND(Z22&lt;20,(W22+X22)&gt;=50),4,IF(Z22&lt;30,3,2))))</f>
        <v>-</v>
      </c>
      <c r="AB21" s="238">
        <f>'2б'!$K$158</f>
        <v>0</v>
      </c>
      <c r="AC21" s="239">
        <f>'2б'!$K$159</f>
        <v>0</v>
      </c>
      <c r="AD21" s="239">
        <f>'2б'!$K$160</f>
        <v>0</v>
      </c>
      <c r="AE21" s="239">
        <f>'2б'!$K$161</f>
        <v>0</v>
      </c>
      <c r="AF21" s="198" t="str">
        <f>IF(SUM(AB21:AE21)=0,"-",IF(AND(AE22&lt;10,AB22&gt;=50),5,IF(AND(AE22&lt;20,(AB22+AC22)&gt;=50),4,IF(AE22&lt;30,3,2))))</f>
        <v>-</v>
      </c>
      <c r="AG21" s="238">
        <f>'2б'!$L$158</f>
        <v>0</v>
      </c>
      <c r="AH21" s="239">
        <f>'2б'!$L$159</f>
        <v>0</v>
      </c>
      <c r="AI21" s="239">
        <f>'2б'!$L$160</f>
        <v>0</v>
      </c>
      <c r="AJ21" s="239">
        <f>'2б'!$L$161</f>
        <v>0</v>
      </c>
      <c r="AK21" s="198" t="str">
        <f>IF(SUM(AG21:AJ21)=0,"-",IF(AND(AJ22&lt;10,AG22&gt;=50),5,IF(AND(AJ22&lt;20,(AG22+AH22)&gt;=50),4,IF(AJ22&lt;30,3,2))))</f>
        <v>-</v>
      </c>
      <c r="AL21" s="238">
        <f>'2б'!$M$158</f>
        <v>0</v>
      </c>
      <c r="AM21" s="239">
        <f>'2б'!$M$159</f>
        <v>0</v>
      </c>
      <c r="AN21" s="239">
        <f>'2б'!$M$160</f>
        <v>0</v>
      </c>
      <c r="AO21" s="239">
        <f>'2б'!$M$161</f>
        <v>0</v>
      </c>
      <c r="AP21" s="198" t="str">
        <f>IF(SUM(AL21:AO21)=0,"-",IF(AND(AO22&lt;10,AL22&gt;=50),5,IF(AND(AO22&lt;20,(AL22+AM22)&gt;=50),4,IF(AO22&lt;30,3,2))))</f>
        <v>-</v>
      </c>
      <c r="AQ21" s="238">
        <f>'2б'!$N$158</f>
        <v>0</v>
      </c>
      <c r="AR21" s="239">
        <f>'2б'!$N$159</f>
        <v>0</v>
      </c>
      <c r="AS21" s="239">
        <f>'2б'!$N$160</f>
        <v>0</v>
      </c>
      <c r="AT21" s="239">
        <f>'2б'!$N$161</f>
        <v>0</v>
      </c>
      <c r="AU21" s="198" t="str">
        <f>IF(SUM(AQ21:AT21)=0,"-",IF(AND(AT22&lt;10,AQ22&gt;=50),5,IF(AND(AT22&lt;20,(AQ22+AR22)&gt;=50),4,IF(AT22&lt;30,3,2))))</f>
        <v>-</v>
      </c>
      <c r="AV21" s="238">
        <f>'2б'!$O$158</f>
        <v>0</v>
      </c>
      <c r="AW21" s="239">
        <f>'2б'!$O$159</f>
        <v>0</v>
      </c>
      <c r="AX21" s="239">
        <f>'2б'!$O$160</f>
        <v>0</v>
      </c>
      <c r="AY21" s="239">
        <f>'2б'!$O$161</f>
        <v>0</v>
      </c>
      <c r="AZ21" s="198" t="str">
        <f>IF(SUM(AV21:AY21)=0,"-",IF(AND(AY22&lt;10,AV22&gt;=50),5,IF(AND(AY22&lt;20,(AV22+AW22)&gt;=50),4,IF(AY22&lt;30,3,2))))</f>
        <v>-</v>
      </c>
      <c r="BA21" s="238">
        <f>'2б'!$Q$158</f>
        <v>0</v>
      </c>
      <c r="BB21" s="239">
        <f>'2б'!$Q$159</f>
        <v>0</v>
      </c>
      <c r="BC21" s="239">
        <f>'2б'!$Q$160</f>
        <v>0</v>
      </c>
      <c r="BD21" s="239">
        <f>'2б'!$Q$161</f>
        <v>0</v>
      </c>
      <c r="BE21" s="198" t="str">
        <f>BJ21</f>
        <v>-</v>
      </c>
      <c r="BF21" s="238">
        <f>'2б'!$Q$158</f>
        <v>0</v>
      </c>
      <c r="BG21" s="239">
        <f>'2б'!$Q$159</f>
        <v>0</v>
      </c>
      <c r="BH21" s="239">
        <f>'2б'!$Q$160</f>
        <v>0</v>
      </c>
      <c r="BI21" s="239">
        <f>'2б'!$Q$161</f>
        <v>0</v>
      </c>
      <c r="BJ21" s="198" t="str">
        <f>IF(SUM(BF21:BI21)=0,"-",MIN(AF21,IF(AND(BI22&lt;10,BF22&gt;=50),5,IF(AND(BI22&lt;20,(BF22+BG22)&gt;=50),4,IF(BI22&lt;30,3,2)))))</f>
        <v>-</v>
      </c>
      <c r="BL21" s="186"/>
      <c r="BM21" s="186"/>
      <c r="BN21" s="186"/>
      <c r="BO21" s="186"/>
      <c r="BP21" s="186"/>
      <c r="BQ21" s="186"/>
      <c r="BR21" s="186"/>
    </row>
    <row r="22" spans="1:70" ht="13.5" customHeight="1">
      <c r="A22" s="747"/>
      <c r="B22" s="740"/>
      <c r="C22" s="240">
        <f>IF(ISERR(C21/SUM(C21:F21)*100),0,C21/SUM(C21:F21)*100)</f>
        <v>0</v>
      </c>
      <c r="D22" s="241">
        <f>IF(ISERR(D21/SUM(C21:F21)*100),0,D21/SUM(C21:F21)*100)</f>
        <v>0</v>
      </c>
      <c r="E22" s="241">
        <f>IF(ISERR(E21/SUM(C21:F21)*100),0,E21/SUM(C21:F21)*100)</f>
        <v>0</v>
      </c>
      <c r="F22" s="241">
        <f>IF(ISERR(F21/SUM(C21:F21)*100),0,F21/SUM(C21:F21)*100)</f>
        <v>0</v>
      </c>
      <c r="G22" s="199" t="str">
        <f>IF(ISERR(SUM(C21*5,D21*4,E21*3,F21*2)/SUM(C21:F21)),"-",SUM(C21*5,D21*4,E21*3,F21*2)/SUM(C21:F21))</f>
        <v>-</v>
      </c>
      <c r="H22" s="240">
        <f>IF(ISERR(H21/SUM(H21:K21)*100),0,H21/SUM(H21:K21)*100)</f>
        <v>0</v>
      </c>
      <c r="I22" s="241">
        <f>IF(ISERR(I21/SUM(H21:K21)*100),0,I21/SUM(H21:K21)*100)</f>
        <v>0</v>
      </c>
      <c r="J22" s="241">
        <f>IF(ISERR(J21/SUM(H21:K21)*100),0,J21/SUM(H21:K21)*100)</f>
        <v>0</v>
      </c>
      <c r="K22" s="241">
        <f>IF(ISERR(K21/SUM(H21:K21)*100),0,K21/SUM(H21:K21)*100)</f>
        <v>0</v>
      </c>
      <c r="L22" s="199" t="str">
        <f>IF(ISERR(SUM(H21*5,I21*4,J21*3,K21*2)/SUM(H21:K21)),"-",SUM(H21*5,I21*4,J21*3,K21*2)/SUM(H21:K21))</f>
        <v>-</v>
      </c>
      <c r="M22" s="240">
        <f>IF(ISERR(M21/SUM(M21:P21)*100),0,M21/SUM(M21:P21)*100)</f>
        <v>0</v>
      </c>
      <c r="N22" s="241">
        <f>IF(ISERR(N21/SUM(M21:P21)*100),0,N21/SUM(M21:P21)*100)</f>
        <v>0</v>
      </c>
      <c r="O22" s="241">
        <f>IF(ISERR(O21/SUM(M21:P21)*100),0,O21/SUM(M21:P21)*100)</f>
        <v>0</v>
      </c>
      <c r="P22" s="241">
        <f>IF(ISERR(P21/SUM(M21:P21)*100),0,P21/SUM(M21:P21)*100)</f>
        <v>0</v>
      </c>
      <c r="Q22" s="199" t="str">
        <f>IF(ISERR(SUM(M21*5,N21*4,O21*3,P21*2)/SUM(M21:P21)),"-",SUM(M21*5,N21*4,O21*3,P21*2)/SUM(M21:P21))</f>
        <v>-</v>
      </c>
      <c r="R22" s="240">
        <f>IF(ISERR(R21/SUM(R21:U21)*100),0,R21/SUM(R21:U21)*100)</f>
        <v>0</v>
      </c>
      <c r="S22" s="241">
        <f>IF(ISERR(S21/SUM(R21:U21)*100),0,S21/SUM(R21:U21)*100)</f>
        <v>0</v>
      </c>
      <c r="T22" s="241">
        <f>IF(ISERR(T21/SUM(R21:U21)*100),0,T21/SUM(R21:U21)*100)</f>
        <v>0</v>
      </c>
      <c r="U22" s="241">
        <f>IF(ISERR(U21/SUM(R21:U21)*100),0,U21/SUM(R21:U21)*100)</f>
        <v>0</v>
      </c>
      <c r="V22" s="199" t="str">
        <f>IF(ISERR(SUM(R21*5,S21*4,T21*3,U21*2)/SUM(R21:U21)),"-",SUM(R21*5,S21*4,T21*3,U21*2)/SUM(R21:U21))</f>
        <v>-</v>
      </c>
      <c r="W22" s="240">
        <f>IF(ISERR(W21/SUM(W21:Z21)*100),0,W21/SUM(W21:Z21)*100)</f>
        <v>0</v>
      </c>
      <c r="X22" s="241">
        <f>IF(ISERR(X21/SUM(W21:Z21)*100),0,X21/SUM(W21:Z21)*100)</f>
        <v>0</v>
      </c>
      <c r="Y22" s="241">
        <f>IF(ISERR(Y21/SUM(W21:Z21)*100),0,Y21/SUM(W21:Z21)*100)</f>
        <v>0</v>
      </c>
      <c r="Z22" s="241">
        <f>IF(ISERR(Z21/SUM(W21:Z21)*100),0,Z21/SUM(W21:Z21)*100)</f>
        <v>0</v>
      </c>
      <c r="AA22" s="199" t="str">
        <f>IF(ISERR(SUM(W21*5,X21*4,Y21*3,Z21*2)/SUM(W21:Z21)),"-",SUM(W21*5,X21*4,Y21*3,Z21*2)/SUM(W21:Z21))</f>
        <v>-</v>
      </c>
      <c r="AB22" s="240">
        <f>IF(ISERR(AB21/SUM(AB21:AE21)*100),0,AB21/SUM(AB21:AE21)*100)</f>
        <v>0</v>
      </c>
      <c r="AC22" s="241">
        <f>IF(ISERR(AC21/SUM(AB21:AE21)*100),0,AC21/SUM(AB21:AE21)*100)</f>
        <v>0</v>
      </c>
      <c r="AD22" s="241">
        <f>IF(ISERR(AD21/SUM(AB21:AE21)*100),0,AD21/SUM(AB21:AE21)*100)</f>
        <v>0</v>
      </c>
      <c r="AE22" s="241">
        <f>IF(ISERR(AE21/SUM(AB21:AE21)*100),0,AE21/SUM(AB21:AE21)*100)</f>
        <v>0</v>
      </c>
      <c r="AF22" s="199" t="str">
        <f>IF(ISERR(SUM(AB21*5,AC21*4,AD21*3,AE21*2)/SUM(AB21:AE21)),"-",SUM(AB21*5,AC21*4,AD21*3,AE21*2)/SUM(AB21:AE21))</f>
        <v>-</v>
      </c>
      <c r="AG22" s="240">
        <f>IF(ISERR(AG21/SUM(AG21:AJ21)*100),0,AG21/SUM(AG21:AJ21)*100)</f>
        <v>0</v>
      </c>
      <c r="AH22" s="241">
        <f>IF(ISERR(AH21/SUM(AG21:AJ21)*100),0,AH21/SUM(AG21:AJ21)*100)</f>
        <v>0</v>
      </c>
      <c r="AI22" s="241">
        <f>IF(ISERR(AI21/SUM(AG21:AJ21)*100),0,AI21/SUM(AG21:AJ21)*100)</f>
        <v>0</v>
      </c>
      <c r="AJ22" s="241">
        <f>IF(ISERR(AJ21/SUM(AG21:AJ21)*100),0,AJ21/SUM(AG21:AJ21)*100)</f>
        <v>0</v>
      </c>
      <c r="AK22" s="199" t="str">
        <f>IF(ISERR(SUM(AG21*5,AH21*4,AI21*3,AJ21*2)/SUM(AG21:AJ21)),"-",SUM(AG21*5,AH21*4,AI21*3,AJ21*2)/SUM(AG21:AJ21))</f>
        <v>-</v>
      </c>
      <c r="AL22" s="240">
        <f>IF(ISERR(AL21/SUM(AL21:AO21)*100),0,AL21/SUM(AL21:AO21)*100)</f>
        <v>0</v>
      </c>
      <c r="AM22" s="241">
        <f>IF(ISERR(AM21/SUM(AL21:AO21)*100),0,AM21/SUM(AL21:AO21)*100)</f>
        <v>0</v>
      </c>
      <c r="AN22" s="241">
        <f>IF(ISERR(AN21/SUM(AL21:AO21)*100),0,AN21/SUM(AL21:AO21)*100)</f>
        <v>0</v>
      </c>
      <c r="AO22" s="241">
        <f>IF(ISERR(AO21/SUM(AL21:AO21)*100),0,AO21/SUM(AL21:AO21)*100)</f>
        <v>0</v>
      </c>
      <c r="AP22" s="199" t="str">
        <f>IF(ISERR(SUM(AL21*5,AM21*4,AN21*3,AO21*2)/SUM(AL21:AO21)),"-",SUM(AL21*5,AM21*4,AN21*3,AO21*2)/SUM(AL21:AO21))</f>
        <v>-</v>
      </c>
      <c r="AQ22" s="240">
        <f>IF(ISERR(AQ21/SUM(AQ21:AT21)*100),0,AQ21/SUM(AQ21:AT21)*100)</f>
        <v>0</v>
      </c>
      <c r="AR22" s="241">
        <f>IF(ISERR(AR21/SUM(AQ21:AT21)*100),0,AR21/SUM(AQ21:AT21)*100)</f>
        <v>0</v>
      </c>
      <c r="AS22" s="241">
        <f>IF(ISERR(AS21/SUM(AQ21:AT21)*100),0,AS21/SUM(AQ21:AT21)*100)</f>
        <v>0</v>
      </c>
      <c r="AT22" s="241">
        <f>IF(ISERR(AT21/SUM(AQ21:AT21)*100),0,AT21/SUM(AQ21:AT21)*100)</f>
        <v>0</v>
      </c>
      <c r="AU22" s="199" t="str">
        <f>IF(ISERR(SUM(AQ21*5,AR21*4,AS21*3,AT21*2)/SUM(AQ21:AT21)),"-",SUM(AQ21*5,AR21*4,AS21*3,AT21*2)/SUM(AQ21:AT21))</f>
        <v>-</v>
      </c>
      <c r="AV22" s="240">
        <f>IF(ISERR(AV21/SUM(AV21:AY21)*100),0,AV21/SUM(AV21:AY21)*100)</f>
        <v>0</v>
      </c>
      <c r="AW22" s="241">
        <f>IF(ISERR(AW21/SUM(AV21:AY21)*100),0,AW21/SUM(AV21:AY21)*100)</f>
        <v>0</v>
      </c>
      <c r="AX22" s="241">
        <f>IF(ISERR(AX21/SUM(AV21:AY21)*100),0,AX21/SUM(AV21:AY21)*100)</f>
        <v>0</v>
      </c>
      <c r="AY22" s="241">
        <f>IF(ISERR(AY21/SUM(AV21:AY21)*100),0,AY21/SUM(AV21:AY21)*100)</f>
        <v>0</v>
      </c>
      <c r="AZ22" s="199" t="str">
        <f>IF(ISERR(SUM(AV21*5,AW21*4,AX21*3,AY21*2)/SUM(AV21:AY21)),"-",SUM(AV21*5,AW21*4,AX21*3,AY21*2)/SUM(AV21:AY21))</f>
        <v>-</v>
      </c>
      <c r="BA22" s="240">
        <f>IF(ISERR(BA21/SUM(BA21:BD21)*100),0,BA21/SUM(BA21:BD21)*100)</f>
        <v>0</v>
      </c>
      <c r="BB22" s="241">
        <f>IF(ISERR(BB21/SUM(BA21:BD21)*100),0,BB21/SUM(BA21:BD21)*100)</f>
        <v>0</v>
      </c>
      <c r="BC22" s="241">
        <f>IF(ISERR(BC21/SUM(BA21:BD21)*100),0,BC21/SUM(BA21:BD21)*100)</f>
        <v>0</v>
      </c>
      <c r="BD22" s="241">
        <f>IF(ISERR(BD21/SUM(BA21:BD21)*100),0,BD21/SUM(BA21:BD21)*100)</f>
        <v>0</v>
      </c>
      <c r="BE22" s="199" t="str">
        <f>IF(ISERR(SUM(BA21*5,BB21*4,BC21*3,BD21*2)/SUM(BA21:BD21)),"-",SUM(BA21*5,BB21*4,BC21*3,BD21*2)/SUM(BA21:BD21))</f>
        <v>-</v>
      </c>
      <c r="BF22" s="240">
        <f>IF(ISERR(BF21/SUM(BF21:BI21)*100),0,BF21/SUM(BF21:BI21)*100)</f>
        <v>0</v>
      </c>
      <c r="BG22" s="241">
        <f>IF(ISERR(BG21/SUM(BF21:BI21)*100),0,BG21/SUM(BF21:BI21)*100)</f>
        <v>0</v>
      </c>
      <c r="BH22" s="241">
        <f>IF(ISERR(BH21/SUM(BF21:BI21)*100),0,BH21/SUM(BF21:BI21)*100)</f>
        <v>0</v>
      </c>
      <c r="BI22" s="241">
        <f>IF(ISERR(BI21/SUM(BF21:BI21)*100),0,BI21/SUM(BF21:BI21)*100)</f>
        <v>0</v>
      </c>
      <c r="BJ22" s="199" t="str">
        <f>IF(ISERR(SUM(BF21*5,BG21*4,BH21*3,BI21*2)/SUM(BF21:BI21)),"-",SUM(BF21*5,BG21*4,BH21*3,BI21*2)/SUM(BF21:BI21))</f>
        <v>-</v>
      </c>
      <c r="BL22" s="133"/>
      <c r="BM22" s="133"/>
      <c r="BN22" s="133"/>
      <c r="BO22" s="133"/>
      <c r="BP22" s="133"/>
      <c r="BQ22" s="133"/>
      <c r="BR22" s="133"/>
    </row>
    <row r="23" spans="1:70" ht="13.5" customHeight="1">
      <c r="A23" s="747" t="s">
        <v>185</v>
      </c>
      <c r="B23" s="740">
        <f>'3б'!W5+'3б'!X5</f>
        <v>0</v>
      </c>
      <c r="C23" s="238">
        <f>'3б'!$F$12</f>
        <v>0</v>
      </c>
      <c r="D23" s="239">
        <f>'3б'!$F$13</f>
        <v>0</v>
      </c>
      <c r="E23" s="239">
        <f>'3б'!$F$14</f>
        <v>0</v>
      </c>
      <c r="F23" s="239">
        <f>'3б'!$F$15</f>
        <v>0</v>
      </c>
      <c r="G23" s="198" t="str">
        <f>IF(SUM(C23:F23)=0,"-",IF(AND(F24&lt;10,C24&gt;=50),5,IF(AND(F24&lt;20,(C24+D24)&gt;=50),4,IF(F24&lt;30,3,2))))</f>
        <v>-</v>
      </c>
      <c r="H23" s="238">
        <f>'3б'!$G$12</f>
        <v>0</v>
      </c>
      <c r="I23" s="239">
        <f>'3б'!$G$13</f>
        <v>0</v>
      </c>
      <c r="J23" s="239">
        <f>'3б'!$G$14</f>
        <v>0</v>
      </c>
      <c r="K23" s="239">
        <f>'3б'!$G$15</f>
        <v>0</v>
      </c>
      <c r="L23" s="198" t="str">
        <f>IF(SUM(H23:K23)=0,"-",IF(AND(K24&lt;10,H24&gt;=50),5,IF(AND(K24&lt;20,(H24+I24)&gt;=50),4,IF(K24&lt;30,3,2))))</f>
        <v>-</v>
      </c>
      <c r="M23" s="238">
        <f>'3б'!$H$12</f>
        <v>0</v>
      </c>
      <c r="N23" s="239">
        <f>'3б'!$H$13</f>
        <v>0</v>
      </c>
      <c r="O23" s="239">
        <f>'3б'!$H$14</f>
        <v>0</v>
      </c>
      <c r="P23" s="239">
        <f>'3б'!$F$15</f>
        <v>0</v>
      </c>
      <c r="Q23" s="198" t="str">
        <f>IF(SUM(M23:P23)=0,"-",IF(AND(P24&lt;10,M24&gt;=50),5,IF(AND(P24&lt;20,(M24+N24)&gt;=50),4,IF(P24&lt;30,3,2))))</f>
        <v>-</v>
      </c>
      <c r="R23" s="238">
        <f>'3б'!$I$12</f>
        <v>0</v>
      </c>
      <c r="S23" s="239">
        <f>'3б'!$I$13</f>
        <v>0</v>
      </c>
      <c r="T23" s="239">
        <f>'3б'!$I$14</f>
        <v>0</v>
      </c>
      <c r="U23" s="239">
        <f>'3б'!$I$15</f>
        <v>0</v>
      </c>
      <c r="V23" s="198" t="str">
        <f>IF(SUM(R23:U23)=0,"-",IF(AND(U24&lt;10,R24&gt;=50),5,IF(AND(U24&lt;20,(R24+S24)&gt;=50),4,IF(U24&lt;30,3,2))))</f>
        <v>-</v>
      </c>
      <c r="W23" s="238">
        <f>'3б'!$J$12</f>
        <v>0</v>
      </c>
      <c r="X23" s="239">
        <f>'3б'!$J$13</f>
        <v>0</v>
      </c>
      <c r="Y23" s="239">
        <f>'3б'!$J$14</f>
        <v>0</v>
      </c>
      <c r="Z23" s="239">
        <f>'3б'!$J$15</f>
        <v>0</v>
      </c>
      <c r="AA23" s="198" t="str">
        <f>IF(SUM(W23:Z23)=0,"-",IF(AND(Z24&lt;10,W24&gt;=50),5,IF(AND(Z24&lt;20,(W24+X24)&gt;=50),4,IF(Z24&lt;30,3,2))))</f>
        <v>-</v>
      </c>
      <c r="AB23" s="238">
        <f>'3б'!$K$12</f>
        <v>0</v>
      </c>
      <c r="AC23" s="239">
        <f>'3б'!$K$13</f>
        <v>0</v>
      </c>
      <c r="AD23" s="239">
        <f>'3б'!$K$14</f>
        <v>0</v>
      </c>
      <c r="AE23" s="239">
        <f>'3б'!$K$15</f>
        <v>0</v>
      </c>
      <c r="AF23" s="198" t="str">
        <f>IF(SUM(AB23:AE23)=0,"-",IF(AND(AE24&lt;10,AB24&gt;=50),5,IF(AND(AE24&lt;20,(AB24+AC24)&gt;=50),4,IF(AE24&lt;30,3,2))))</f>
        <v>-</v>
      </c>
      <c r="AG23" s="238">
        <f>'3б'!$L$12</f>
        <v>0</v>
      </c>
      <c r="AH23" s="239">
        <f>'3б'!$L$13</f>
        <v>0</v>
      </c>
      <c r="AI23" s="239">
        <f>'3б'!$L$14</f>
        <v>0</v>
      </c>
      <c r="AJ23" s="239">
        <f>'3б'!$L$15</f>
        <v>0</v>
      </c>
      <c r="AK23" s="198" t="str">
        <f>IF(SUM(AG23:AJ23)=0,"-",IF(AND(AJ24&lt;10,AG24&gt;=50),5,IF(AND(AJ24&lt;20,(AG24+AH24)&gt;=50),4,IF(AJ24&lt;30,3,2))))</f>
        <v>-</v>
      </c>
      <c r="AL23" s="238">
        <f>'3б'!$M$12</f>
        <v>0</v>
      </c>
      <c r="AM23" s="239">
        <f>'3б'!$M$13</f>
        <v>0</v>
      </c>
      <c r="AN23" s="239">
        <f>'3б'!$M$14</f>
        <v>0</v>
      </c>
      <c r="AO23" s="239">
        <f>'3б'!$M$15</f>
        <v>0</v>
      </c>
      <c r="AP23" s="198" t="str">
        <f>IF(SUM(AL23:AO23)=0,"-",IF(AND(AO24&lt;10,AL24&gt;=50),5,IF(AND(AO24&lt;20,(AL24+AM24)&gt;=50),4,IF(AO24&lt;30,3,2))))</f>
        <v>-</v>
      </c>
      <c r="AQ23" s="238">
        <f>'3б'!$N$12</f>
        <v>0</v>
      </c>
      <c r="AR23" s="239">
        <f>'3б'!$N$13</f>
        <v>0</v>
      </c>
      <c r="AS23" s="239">
        <f>'3б'!$N$14</f>
        <v>0</v>
      </c>
      <c r="AT23" s="239">
        <f>'3б'!$N$15</f>
        <v>0</v>
      </c>
      <c r="AU23" s="198" t="str">
        <f>IF(SUM(AQ23:AT23)=0,"-",IF(AND(AT24&lt;10,AQ24&gt;=50),5,IF(AND(AT24&lt;20,(AQ24+AR24)&gt;=50),4,IF(AT24&lt;30,3,2))))</f>
        <v>-</v>
      </c>
      <c r="AV23" s="238">
        <f>'3б'!$O$12</f>
        <v>0</v>
      </c>
      <c r="AW23" s="239">
        <f>'3б'!$O$13</f>
        <v>0</v>
      </c>
      <c r="AX23" s="239">
        <f>'3б'!$O$14</f>
        <v>0</v>
      </c>
      <c r="AY23" s="239">
        <f>'3б'!$O$15</f>
        <v>0</v>
      </c>
      <c r="AZ23" s="198" t="str">
        <f>IF(SUM(AV23:AY23)=0,"-",IF(AND(AY24&lt;10,AV24&gt;=50),5,IF(AND(AY24&lt;20,(AV24+AW24)&gt;=50),4,IF(AY24&lt;30,3,2))))</f>
        <v>-</v>
      </c>
      <c r="BA23" s="238">
        <f>'3б'!$Q$12</f>
        <v>0</v>
      </c>
      <c r="BB23" s="239">
        <f>'3б'!$Q$13</f>
        <v>0</v>
      </c>
      <c r="BC23" s="239">
        <f>'3б'!$Q$14</f>
        <v>0</v>
      </c>
      <c r="BD23" s="239">
        <f>'3б'!$Q$15</f>
        <v>0</v>
      </c>
      <c r="BE23" s="198" t="str">
        <f>BJ23</f>
        <v>-</v>
      </c>
      <c r="BF23" s="238">
        <f>'3б'!$Q$12</f>
        <v>0</v>
      </c>
      <c r="BG23" s="239">
        <f>'3б'!$Q$13</f>
        <v>0</v>
      </c>
      <c r="BH23" s="239">
        <f>'3б'!$Q$14</f>
        <v>0</v>
      </c>
      <c r="BI23" s="239">
        <f>'3б'!$Q$15</f>
        <v>0</v>
      </c>
      <c r="BJ23" s="198" t="str">
        <f>IF(SUM(BF23:BI23)=0,"-",MIN(AF23,IF(AND(BI24&lt;10,BF24&gt;=50),5,IF(AND(BI24&lt;20,(BF24+BG24)&gt;=50),4,IF(BI24&lt;30,3,2)))))</f>
        <v>-</v>
      </c>
      <c r="BL23" s="186"/>
      <c r="BM23" s="186"/>
      <c r="BN23" s="186"/>
      <c r="BO23" s="186"/>
      <c r="BP23" s="186"/>
      <c r="BQ23" s="186"/>
      <c r="BR23" s="186"/>
    </row>
    <row r="24" spans="1:70" ht="13.5" customHeight="1">
      <c r="A24" s="747"/>
      <c r="B24" s="740"/>
      <c r="C24" s="240">
        <f>IF(ISERR(C23/SUM(C23:F23)*100),0,C23/SUM(C23:F23)*100)</f>
        <v>0</v>
      </c>
      <c r="D24" s="241">
        <f>IF(ISERR(D23/SUM(C23:F23)*100),0,D23/SUM(C23:F23)*100)</f>
        <v>0</v>
      </c>
      <c r="E24" s="241">
        <f>IF(ISERR(E23/SUM(C23:F23)*100),0,E23/SUM(C23:F23)*100)</f>
        <v>0</v>
      </c>
      <c r="F24" s="241">
        <f>IF(ISERR(F23/SUM(C23:F23)*100),0,F23/SUM(C23:F23)*100)</f>
        <v>0</v>
      </c>
      <c r="G24" s="199" t="str">
        <f>IF(ISERR(SUM(C23*5,D23*4,E23*3,F23*2)/SUM(C23:F23)),"-",SUM(C23*5,D23*4,E23*3,F23*2)/SUM(C23:F23))</f>
        <v>-</v>
      </c>
      <c r="H24" s="240">
        <f>IF(ISERR(H23/SUM(H23:K23)*100),0,H23/SUM(H23:K23)*100)</f>
        <v>0</v>
      </c>
      <c r="I24" s="241">
        <f>IF(ISERR(I23/SUM(H23:K23)*100),0,I23/SUM(H23:K23)*100)</f>
        <v>0</v>
      </c>
      <c r="J24" s="241">
        <f>IF(ISERR(J23/SUM(H23:K23)*100),0,J23/SUM(H23:K23)*100)</f>
        <v>0</v>
      </c>
      <c r="K24" s="241">
        <f>IF(ISERR(K23/SUM(H23:K23)*100),0,K23/SUM(H23:K23)*100)</f>
        <v>0</v>
      </c>
      <c r="L24" s="199" t="str">
        <f>IF(ISERR(SUM(H23*5,I23*4,J23*3,K23*2)/SUM(H23:K23)),"-",SUM(H23*5,I23*4,J23*3,K23*2)/SUM(H23:K23))</f>
        <v>-</v>
      </c>
      <c r="M24" s="240">
        <f>IF(ISERR(M23/SUM(M23:P23)*100),0,M23/SUM(M23:P23)*100)</f>
        <v>0</v>
      </c>
      <c r="N24" s="241">
        <f>IF(ISERR(N23/SUM(M23:P23)*100),0,N23/SUM(M23:P23)*100)</f>
        <v>0</v>
      </c>
      <c r="O24" s="241">
        <f>IF(ISERR(O23/SUM(M23:P23)*100),0,O23/SUM(M23:P23)*100)</f>
        <v>0</v>
      </c>
      <c r="P24" s="241">
        <f>IF(ISERR(P23/SUM(M23:P23)*100),0,P23/SUM(M23:P23)*100)</f>
        <v>0</v>
      </c>
      <c r="Q24" s="199" t="str">
        <f>IF(ISERR(SUM(M23*5,N23*4,O23*3,P23*2)/SUM(M23:P23)),"-",SUM(M23*5,N23*4,O23*3,P23*2)/SUM(M23:P23))</f>
        <v>-</v>
      </c>
      <c r="R24" s="240">
        <f>IF(ISERR(R23/SUM(R23:U23)*100),0,R23/SUM(R23:U23)*100)</f>
        <v>0</v>
      </c>
      <c r="S24" s="241">
        <f>IF(ISERR(S23/SUM(R23:U23)*100),0,S23/SUM(R23:U23)*100)</f>
        <v>0</v>
      </c>
      <c r="T24" s="241">
        <f>IF(ISERR(T23/SUM(R23:U23)*100),0,T23/SUM(R23:U23)*100)</f>
        <v>0</v>
      </c>
      <c r="U24" s="241">
        <f>IF(ISERR(U23/SUM(R23:U23)*100),0,U23/SUM(R23:U23)*100)</f>
        <v>0</v>
      </c>
      <c r="V24" s="199" t="str">
        <f>IF(ISERR(SUM(R23*5,S23*4,T23*3,U23*2)/SUM(R23:U23)),"-",SUM(R23*5,S23*4,T23*3,U23*2)/SUM(R23:U23))</f>
        <v>-</v>
      </c>
      <c r="W24" s="240">
        <f>IF(ISERR(W23/SUM(W23:Z23)*100),0,W23/SUM(W23:Z23)*100)</f>
        <v>0</v>
      </c>
      <c r="X24" s="241">
        <f>IF(ISERR(X23/SUM(W23:Z23)*100),0,X23/SUM(W23:Z23)*100)</f>
        <v>0</v>
      </c>
      <c r="Y24" s="241">
        <f>IF(ISERR(Y23/SUM(W23:Z23)*100),0,Y23/SUM(W23:Z23)*100)</f>
        <v>0</v>
      </c>
      <c r="Z24" s="241">
        <f>IF(ISERR(Z23/SUM(W23:Z23)*100),0,Z23/SUM(W23:Z23)*100)</f>
        <v>0</v>
      </c>
      <c r="AA24" s="199" t="str">
        <f>IF(ISERR(SUM(W23*5,X23*4,Y23*3,Z23*2)/SUM(W23:Z23)),"-",SUM(W23*5,X23*4,Y23*3,Z23*2)/SUM(W23:Z23))</f>
        <v>-</v>
      </c>
      <c r="AB24" s="240">
        <f>IF(ISERR(AB23/SUM(AB23:AE23)*100),0,AB23/SUM(AB23:AE23)*100)</f>
        <v>0</v>
      </c>
      <c r="AC24" s="241">
        <f>IF(ISERR(AC23/SUM(AB23:AE23)*100),0,AC23/SUM(AB23:AE23)*100)</f>
        <v>0</v>
      </c>
      <c r="AD24" s="241">
        <f>IF(ISERR(AD23/SUM(AB23:AE23)*100),0,AD23/SUM(AB23:AE23)*100)</f>
        <v>0</v>
      </c>
      <c r="AE24" s="241">
        <f>IF(ISERR(AE23/SUM(AB23:AE23)*100),0,AE23/SUM(AB23:AE23)*100)</f>
        <v>0</v>
      </c>
      <c r="AF24" s="199" t="str">
        <f>IF(ISERR(SUM(AB23*5,AC23*4,AD23*3,AE23*2)/SUM(AB23:AE23)),"-",SUM(AB23*5,AC23*4,AD23*3,AE23*2)/SUM(AB23:AE23))</f>
        <v>-</v>
      </c>
      <c r="AG24" s="240">
        <f>IF(ISERR(AG23/SUM(AG23:AJ23)*100),0,AG23/SUM(AG23:AJ23)*100)</f>
        <v>0</v>
      </c>
      <c r="AH24" s="241">
        <f>IF(ISERR(AH23/SUM(AG23:AJ23)*100),0,AH23/SUM(AG23:AJ23)*100)</f>
        <v>0</v>
      </c>
      <c r="AI24" s="241">
        <f>IF(ISERR(AI23/SUM(AG23:AJ23)*100),0,AI23/SUM(AG23:AJ23)*100)</f>
        <v>0</v>
      </c>
      <c r="AJ24" s="241">
        <f>IF(ISERR(AJ23/SUM(AG23:AJ23)*100),0,AJ23/SUM(AG23:AJ23)*100)</f>
        <v>0</v>
      </c>
      <c r="AK24" s="199" t="str">
        <f>IF(ISERR(SUM(AG23*5,AH23*4,AI23*3,AJ23*2)/SUM(AG23:AJ23)),"-",SUM(AG23*5,AH23*4,AI23*3,AJ23*2)/SUM(AG23:AJ23))</f>
        <v>-</v>
      </c>
      <c r="AL24" s="240">
        <f>IF(ISERR(AL23/SUM(AL23:AO23)*100),0,AL23/SUM(AL23:AO23)*100)</f>
        <v>0</v>
      </c>
      <c r="AM24" s="241">
        <f>IF(ISERR(AM23/SUM(AL23:AO23)*100),0,AM23/SUM(AL23:AO23)*100)</f>
        <v>0</v>
      </c>
      <c r="AN24" s="241">
        <f>IF(ISERR(AN23/SUM(AL23:AO23)*100),0,AN23/SUM(AL23:AO23)*100)</f>
        <v>0</v>
      </c>
      <c r="AO24" s="241">
        <f>IF(ISERR(AO23/SUM(AL23:AO23)*100),0,AO23/SUM(AL23:AO23)*100)</f>
        <v>0</v>
      </c>
      <c r="AP24" s="199" t="str">
        <f>IF(ISERR(SUM(AL23*5,AM23*4,AN23*3,AO23*2)/SUM(AL23:AO23)),"-",SUM(AL23*5,AM23*4,AN23*3,AO23*2)/SUM(AL23:AO23))</f>
        <v>-</v>
      </c>
      <c r="AQ24" s="240">
        <f>IF(ISERR(AQ23/SUM(AQ23:AT23)*100),0,AQ23/SUM(AQ23:AT23)*100)</f>
        <v>0</v>
      </c>
      <c r="AR24" s="241">
        <f>IF(ISERR(AR23/SUM(AQ23:AT23)*100),0,AR23/SUM(AQ23:AT23)*100)</f>
        <v>0</v>
      </c>
      <c r="AS24" s="241">
        <f>IF(ISERR(AS23/SUM(AQ23:AT23)*100),0,AS23/SUM(AQ23:AT23)*100)</f>
        <v>0</v>
      </c>
      <c r="AT24" s="241">
        <f>IF(ISERR(AT23/SUM(AQ23:AT23)*100),0,AT23/SUM(AQ23:AT23)*100)</f>
        <v>0</v>
      </c>
      <c r="AU24" s="199" t="str">
        <f>IF(ISERR(SUM(AQ23*5,AR23*4,AS23*3,AT23*2)/SUM(AQ23:AT23)),"-",SUM(AQ23*5,AR23*4,AS23*3,AT23*2)/SUM(AQ23:AT23))</f>
        <v>-</v>
      </c>
      <c r="AV24" s="240">
        <f>IF(ISERR(AV23/SUM(AV23:AY23)*100),0,AV23/SUM(AV23:AY23)*100)</f>
        <v>0</v>
      </c>
      <c r="AW24" s="241">
        <f>IF(ISERR(AW23/SUM(AV23:AY23)*100),0,AW23/SUM(AV23:AY23)*100)</f>
        <v>0</v>
      </c>
      <c r="AX24" s="241">
        <f>IF(ISERR(AX23/SUM(AV23:AY23)*100),0,AX23/SUM(AV23:AY23)*100)</f>
        <v>0</v>
      </c>
      <c r="AY24" s="241">
        <f>IF(ISERR(AY23/SUM(AV23:AY23)*100),0,AY23/SUM(AV23:AY23)*100)</f>
        <v>0</v>
      </c>
      <c r="AZ24" s="199" t="str">
        <f>IF(ISERR(SUM(AV23*5,AW23*4,AX23*3,AY23*2)/SUM(AV23:AY23)),"-",SUM(AV23*5,AW23*4,AX23*3,AY23*2)/SUM(AV23:AY23))</f>
        <v>-</v>
      </c>
      <c r="BA24" s="240">
        <f>IF(ISERR(BA23/SUM(BA23:BD23)*100),0,BA23/SUM(BA23:BD23)*100)</f>
        <v>0</v>
      </c>
      <c r="BB24" s="241">
        <f>IF(ISERR(BB23/SUM(BA23:BD23)*100),0,BB23/SUM(BA23:BD23)*100)</f>
        <v>0</v>
      </c>
      <c r="BC24" s="241">
        <f>IF(ISERR(BC23/SUM(BA23:BD23)*100),0,BC23/SUM(BA23:BD23)*100)</f>
        <v>0</v>
      </c>
      <c r="BD24" s="241">
        <f>IF(ISERR(BD23/SUM(BA23:BD23)*100),0,BD23/SUM(BA23:BD23)*100)</f>
        <v>0</v>
      </c>
      <c r="BE24" s="199" t="str">
        <f>IF(ISERR(SUM(BA23*5,BB23*4,BC23*3,BD23*2)/SUM(BA23:BD23)),"-",SUM(BA23*5,BB23*4,BC23*3,BD23*2)/SUM(BA23:BD23))</f>
        <v>-</v>
      </c>
      <c r="BF24" s="240">
        <f>IF(ISERR(BF23/SUM(BF23:BI23)*100),0,BF23/SUM(BF23:BI23)*100)</f>
        <v>0</v>
      </c>
      <c r="BG24" s="241">
        <f>IF(ISERR(BG23/SUM(BF23:BI23)*100),0,BG23/SUM(BF23:BI23)*100)</f>
        <v>0</v>
      </c>
      <c r="BH24" s="241">
        <f>IF(ISERR(BH23/SUM(BF23:BI23)*100),0,BH23/SUM(BF23:BI23)*100)</f>
        <v>0</v>
      </c>
      <c r="BI24" s="241">
        <f>IF(ISERR(BI23/SUM(BF23:BI23)*100),0,BI23/SUM(BF23:BI23)*100)</f>
        <v>0</v>
      </c>
      <c r="BJ24" s="199" t="str">
        <f>IF(ISERR(SUM(BF23*5,BG23*4,BH23*3,BI23*2)/SUM(BF23:BI23)),"-",SUM(BF23*5,BG23*4,BH23*3,BI23*2)/SUM(BF23:BI23))</f>
        <v>-</v>
      </c>
      <c r="BL24" s="133"/>
      <c r="BM24" s="133"/>
      <c r="BN24" s="133"/>
      <c r="BO24" s="133"/>
      <c r="BP24" s="133"/>
      <c r="BQ24" s="133"/>
      <c r="BR24" s="133"/>
    </row>
    <row r="25" spans="1:70" ht="13.5" customHeight="1">
      <c r="A25" s="747" t="s">
        <v>172</v>
      </c>
      <c r="B25" s="740">
        <f>'3б'!W45+'3б'!X45</f>
        <v>0</v>
      </c>
      <c r="C25" s="238">
        <f>'3б'!$F$55</f>
        <v>0</v>
      </c>
      <c r="D25" s="239">
        <f>'3б'!$F$56</f>
        <v>0</v>
      </c>
      <c r="E25" s="239">
        <f>'3б'!$F$57</f>
        <v>0</v>
      </c>
      <c r="F25" s="239">
        <f>'3б'!$F$58</f>
        <v>0</v>
      </c>
      <c r="G25" s="198" t="str">
        <f>IF(SUM(C25:F25)=0,"-",IF(AND(F26&lt;10,C26&gt;=50),5,IF(AND(F26&lt;20,(C26+D26)&gt;=50),4,IF(F26&lt;30,3,2))))</f>
        <v>-</v>
      </c>
      <c r="H25" s="238">
        <f>'3б'!$G$55</f>
        <v>0</v>
      </c>
      <c r="I25" s="239">
        <f>'3б'!$G$56</f>
        <v>0</v>
      </c>
      <c r="J25" s="239">
        <f>'3б'!$G$57</f>
        <v>0</v>
      </c>
      <c r="K25" s="239">
        <f>'3б'!$G$58</f>
        <v>0</v>
      </c>
      <c r="L25" s="198" t="str">
        <f>IF(SUM(H25:K25)=0,"-",IF(AND(K26&lt;10,H26&gt;=50),5,IF(AND(K26&lt;20,(H26+I26)&gt;=50),4,IF(K26&lt;30,3,2))))</f>
        <v>-</v>
      </c>
      <c r="M25" s="238">
        <f>'3б'!$H$55</f>
        <v>0</v>
      </c>
      <c r="N25" s="239">
        <f>'3б'!$H$56</f>
        <v>0</v>
      </c>
      <c r="O25" s="239">
        <f>'3б'!$H$57</f>
        <v>0</v>
      </c>
      <c r="P25" s="239">
        <f>'3б'!$F$58</f>
        <v>0</v>
      </c>
      <c r="Q25" s="198" t="str">
        <f>IF(SUM(M25:P25)=0,"-",IF(AND(P26&lt;10,M26&gt;=50),5,IF(AND(P26&lt;20,(M26+N26)&gt;=50),4,IF(P26&lt;30,3,2))))</f>
        <v>-</v>
      </c>
      <c r="R25" s="238">
        <f>'3б'!$I$55</f>
        <v>0</v>
      </c>
      <c r="S25" s="239">
        <f>'3б'!$I$56</f>
        <v>0</v>
      </c>
      <c r="T25" s="239">
        <f>'3б'!$I$57</f>
        <v>0</v>
      </c>
      <c r="U25" s="239">
        <f>'3б'!$I$58</f>
        <v>0</v>
      </c>
      <c r="V25" s="198" t="str">
        <f>IF(SUM(R25:U25)=0,"-",IF(AND(U26&lt;10,R26&gt;=50),5,IF(AND(U26&lt;20,(R26+S26)&gt;=50),4,IF(U26&lt;30,3,2))))</f>
        <v>-</v>
      </c>
      <c r="W25" s="238">
        <f>'3б'!$J$55</f>
        <v>0</v>
      </c>
      <c r="X25" s="239">
        <f>'3б'!$J$56</f>
        <v>0</v>
      </c>
      <c r="Y25" s="239">
        <f>'3б'!$J$57</f>
        <v>0</v>
      </c>
      <c r="Z25" s="239">
        <f>'3б'!$J$58</f>
        <v>0</v>
      </c>
      <c r="AA25" s="198" t="str">
        <f>IF(SUM(W25:Z25)=0,"-",IF(AND(Z26&lt;10,W26&gt;=50),5,IF(AND(Z26&lt;20,(W26+X26)&gt;=50),4,IF(Z26&lt;30,3,2))))</f>
        <v>-</v>
      </c>
      <c r="AB25" s="238">
        <f>'3б'!$K$55</f>
        <v>0</v>
      </c>
      <c r="AC25" s="239">
        <f>'3б'!$K$56</f>
        <v>0</v>
      </c>
      <c r="AD25" s="239">
        <f>'3б'!$K$57</f>
        <v>0</v>
      </c>
      <c r="AE25" s="239">
        <f>'3б'!$K$58</f>
        <v>0</v>
      </c>
      <c r="AF25" s="198" t="str">
        <f>IF(SUM(AB25:AE25)=0,"-",IF(AND(AE26&lt;10,AB26&gt;=50),5,IF(AND(AE26&lt;20,(AB26+AC26)&gt;=50),4,IF(AE26&lt;30,3,2))))</f>
        <v>-</v>
      </c>
      <c r="AG25" s="238">
        <f>'3б'!$L$55</f>
        <v>0</v>
      </c>
      <c r="AH25" s="239">
        <f>'3б'!$L$56</f>
        <v>0</v>
      </c>
      <c r="AI25" s="239">
        <f>'3б'!$L$57</f>
        <v>0</v>
      </c>
      <c r="AJ25" s="239">
        <f>'3б'!$L$58</f>
        <v>0</v>
      </c>
      <c r="AK25" s="198" t="str">
        <f>IF(SUM(AG25:AJ25)=0,"-",IF(AND(AJ26&lt;10,AG26&gt;=50),5,IF(AND(AJ26&lt;20,(AG26+AH26)&gt;=50),4,IF(AJ26&lt;30,3,2))))</f>
        <v>-</v>
      </c>
      <c r="AL25" s="238">
        <f>'3б'!$M$55</f>
        <v>0</v>
      </c>
      <c r="AM25" s="239">
        <f>'3б'!$M$56</f>
        <v>0</v>
      </c>
      <c r="AN25" s="239">
        <f>'3б'!$M$57</f>
        <v>0</v>
      </c>
      <c r="AO25" s="239">
        <f>'3б'!$M$58</f>
        <v>0</v>
      </c>
      <c r="AP25" s="198" t="str">
        <f>IF(SUM(AL25:AO25)=0,"-",IF(AND(AO26&lt;10,AL26&gt;=50),5,IF(AND(AO26&lt;20,(AL26+AM26)&gt;=50),4,IF(AO26&lt;30,3,2))))</f>
        <v>-</v>
      </c>
      <c r="AQ25" s="238">
        <f>'3б'!$N$55</f>
        <v>0</v>
      </c>
      <c r="AR25" s="239">
        <f>'3б'!$N$56</f>
        <v>0</v>
      </c>
      <c r="AS25" s="239">
        <f>'3б'!$N$57</f>
        <v>0</v>
      </c>
      <c r="AT25" s="239">
        <f>'3б'!$N$58</f>
        <v>0</v>
      </c>
      <c r="AU25" s="198" t="str">
        <f>IF(SUM(AQ25:AT25)=0,"-",IF(AND(AT26&lt;10,AQ26&gt;=50),5,IF(AND(AT26&lt;20,(AQ26+AR26)&gt;=50),4,IF(AT26&lt;30,3,2))))</f>
        <v>-</v>
      </c>
      <c r="AV25" s="238">
        <f>'3б'!$O$55</f>
        <v>0</v>
      </c>
      <c r="AW25" s="239">
        <f>'3б'!$O$56</f>
        <v>0</v>
      </c>
      <c r="AX25" s="239">
        <f>'3б'!$O$57</f>
        <v>0</v>
      </c>
      <c r="AY25" s="239">
        <f>'3б'!$O$58</f>
        <v>0</v>
      </c>
      <c r="AZ25" s="198" t="str">
        <f>IF(SUM(AV25:AY25)=0,"-",IF(AND(AY26&lt;10,AV26&gt;=50),5,IF(AND(AY26&lt;20,(AV26+AW26)&gt;=50),4,IF(AY26&lt;30,3,2))))</f>
        <v>-</v>
      </c>
      <c r="BA25" s="238">
        <f>'3б'!$Q$55</f>
        <v>0</v>
      </c>
      <c r="BB25" s="239">
        <f>'3б'!$Q$56</f>
        <v>0</v>
      </c>
      <c r="BC25" s="239">
        <f>'3б'!$Q$57</f>
        <v>0</v>
      </c>
      <c r="BD25" s="239">
        <f>'3б'!$Q$58</f>
        <v>0</v>
      </c>
      <c r="BE25" s="198" t="str">
        <f>BJ25</f>
        <v>-</v>
      </c>
      <c r="BF25" s="238">
        <f>'3б'!$Q$55</f>
        <v>0</v>
      </c>
      <c r="BG25" s="239">
        <f>'3б'!$Q$56</f>
        <v>0</v>
      </c>
      <c r="BH25" s="239">
        <f>'3б'!$Q$57</f>
        <v>0</v>
      </c>
      <c r="BI25" s="239">
        <f>'3б'!$Q$58</f>
        <v>0</v>
      </c>
      <c r="BJ25" s="198" t="str">
        <f>IF(SUM(BF25:BI25)=0,"-",MIN(AF25,IF(AND(BI26&lt;10,BF26&gt;=50),5,IF(AND(BI26&lt;20,(BF26+BG26)&gt;=50),4,IF(BI26&lt;30,3,2)))))</f>
        <v>-</v>
      </c>
      <c r="BL25" s="186"/>
      <c r="BM25" s="186"/>
      <c r="BN25" s="186"/>
      <c r="BO25" s="186"/>
      <c r="BP25" s="186"/>
      <c r="BQ25" s="186"/>
      <c r="BR25" s="186"/>
    </row>
    <row r="26" spans="1:70" ht="13.5" customHeight="1">
      <c r="A26" s="747"/>
      <c r="B26" s="740"/>
      <c r="C26" s="240">
        <f>IF(ISERR(C25/SUM(C25:F25)*100),0,C25/SUM(C25:F25)*100)</f>
        <v>0</v>
      </c>
      <c r="D26" s="241">
        <f>IF(ISERR(D25/SUM(C25:F25)*100),0,D25/SUM(C25:F25)*100)</f>
        <v>0</v>
      </c>
      <c r="E26" s="241">
        <f>IF(ISERR(E25/SUM(C25:F25)*100),0,E25/SUM(C25:F25)*100)</f>
        <v>0</v>
      </c>
      <c r="F26" s="241">
        <f>IF(ISERR(F25/SUM(C25:F25)*100),0,F25/SUM(C25:F25)*100)</f>
        <v>0</v>
      </c>
      <c r="G26" s="199" t="str">
        <f>IF(ISERR(SUM(C25*5,D25*4,E25*3,F25*2)/SUM(C25:F25)),"-",SUM(C25*5,D25*4,E25*3,F25*2)/SUM(C25:F25))</f>
        <v>-</v>
      </c>
      <c r="H26" s="240">
        <f>IF(ISERR(H25/SUM(H25:K25)*100),0,H25/SUM(H25:K25)*100)</f>
        <v>0</v>
      </c>
      <c r="I26" s="241">
        <f>IF(ISERR(I25/SUM(H25:K25)*100),0,I25/SUM(H25:K25)*100)</f>
        <v>0</v>
      </c>
      <c r="J26" s="241">
        <f>IF(ISERR(J25/SUM(H25:K25)*100),0,J25/SUM(H25:K25)*100)</f>
        <v>0</v>
      </c>
      <c r="K26" s="241">
        <f>IF(ISERR(K25/SUM(H25:K25)*100),0,K25/SUM(H25:K25)*100)</f>
        <v>0</v>
      </c>
      <c r="L26" s="199" t="str">
        <f>IF(ISERR(SUM(H25*5,I25*4,J25*3,K25*2)/SUM(H25:K25)),"-",SUM(H25*5,I25*4,J25*3,K25*2)/SUM(H25:K25))</f>
        <v>-</v>
      </c>
      <c r="M26" s="240">
        <f>IF(ISERR(M25/SUM(M25:P25)*100),0,M25/SUM(M25:P25)*100)</f>
        <v>0</v>
      </c>
      <c r="N26" s="241">
        <f>IF(ISERR(N25/SUM(M25:P25)*100),0,N25/SUM(M25:P25)*100)</f>
        <v>0</v>
      </c>
      <c r="O26" s="241">
        <f>IF(ISERR(O25/SUM(M25:P25)*100),0,O25/SUM(M25:P25)*100)</f>
        <v>0</v>
      </c>
      <c r="P26" s="241">
        <f>IF(ISERR(P25/SUM(M25:P25)*100),0,P25/SUM(M25:P25)*100)</f>
        <v>0</v>
      </c>
      <c r="Q26" s="199" t="str">
        <f>IF(ISERR(SUM(M25*5,N25*4,O25*3,P25*2)/SUM(M25:P25)),"-",SUM(M25*5,N25*4,O25*3,P25*2)/SUM(M25:P25))</f>
        <v>-</v>
      </c>
      <c r="R26" s="240">
        <f>IF(ISERR(R25/SUM(R25:U25)*100),0,R25/SUM(R25:U25)*100)</f>
        <v>0</v>
      </c>
      <c r="S26" s="241">
        <f>IF(ISERR(S25/SUM(R25:U25)*100),0,S25/SUM(R25:U25)*100)</f>
        <v>0</v>
      </c>
      <c r="T26" s="241">
        <f>IF(ISERR(T25/SUM(R25:U25)*100),0,T25/SUM(R25:U25)*100)</f>
        <v>0</v>
      </c>
      <c r="U26" s="241">
        <f>IF(ISERR(U25/SUM(R25:U25)*100),0,U25/SUM(R25:U25)*100)</f>
        <v>0</v>
      </c>
      <c r="V26" s="199" t="str">
        <f>IF(ISERR(SUM(R25*5,S25*4,T25*3,U25*2)/SUM(R25:U25)),"-",SUM(R25*5,S25*4,T25*3,U25*2)/SUM(R25:U25))</f>
        <v>-</v>
      </c>
      <c r="W26" s="240">
        <f>IF(ISERR(W25/SUM(W25:Z25)*100),0,W25/SUM(W25:Z25)*100)</f>
        <v>0</v>
      </c>
      <c r="X26" s="241">
        <f>IF(ISERR(X25/SUM(W25:Z25)*100),0,X25/SUM(W25:Z25)*100)</f>
        <v>0</v>
      </c>
      <c r="Y26" s="241">
        <f>IF(ISERR(Y25/SUM(W25:Z25)*100),0,Y25/SUM(W25:Z25)*100)</f>
        <v>0</v>
      </c>
      <c r="Z26" s="241">
        <f>IF(ISERR(Z25/SUM(W25:Z25)*100),0,Z25/SUM(W25:Z25)*100)</f>
        <v>0</v>
      </c>
      <c r="AA26" s="199" t="str">
        <f>IF(ISERR(SUM(W25*5,X25*4,Y25*3,Z25*2)/SUM(W25:Z25)),"-",SUM(W25*5,X25*4,Y25*3,Z25*2)/SUM(W25:Z25))</f>
        <v>-</v>
      </c>
      <c r="AB26" s="240">
        <f>IF(ISERR(AB25/SUM(AB25:AE25)*100),0,AB25/SUM(AB25:AE25)*100)</f>
        <v>0</v>
      </c>
      <c r="AC26" s="241">
        <f>IF(ISERR(AC25/SUM(AB25:AE25)*100),0,AC25/SUM(AB25:AE25)*100)</f>
        <v>0</v>
      </c>
      <c r="AD26" s="241">
        <f>IF(ISERR(AD25/SUM(AB25:AE25)*100),0,AD25/SUM(AB25:AE25)*100)</f>
        <v>0</v>
      </c>
      <c r="AE26" s="241">
        <f>IF(ISERR(AE25/SUM(AB25:AE25)*100),0,AE25/SUM(AB25:AE25)*100)</f>
        <v>0</v>
      </c>
      <c r="AF26" s="199" t="str">
        <f>IF(ISERR(SUM(AB25*5,AC25*4,AD25*3,AE25*2)/SUM(AB25:AE25)),"-",SUM(AB25*5,AC25*4,AD25*3,AE25*2)/SUM(AB25:AE25))</f>
        <v>-</v>
      </c>
      <c r="AG26" s="240">
        <f>IF(ISERR(AG25/SUM(AG25:AJ25)*100),0,AG25/SUM(AG25:AJ25)*100)</f>
        <v>0</v>
      </c>
      <c r="AH26" s="241">
        <f>IF(ISERR(AH25/SUM(AG25:AJ25)*100),0,AH25/SUM(AG25:AJ25)*100)</f>
        <v>0</v>
      </c>
      <c r="AI26" s="241">
        <f>IF(ISERR(AI25/SUM(AG25:AJ25)*100),0,AI25/SUM(AG25:AJ25)*100)</f>
        <v>0</v>
      </c>
      <c r="AJ26" s="241">
        <f>IF(ISERR(AJ25/SUM(AG25:AJ25)*100),0,AJ25/SUM(AG25:AJ25)*100)</f>
        <v>0</v>
      </c>
      <c r="AK26" s="199" t="str">
        <f>IF(ISERR(SUM(AG25*5,AH25*4,AI25*3,AJ25*2)/SUM(AG25:AJ25)),"-",SUM(AG25*5,AH25*4,AI25*3,AJ25*2)/SUM(AG25:AJ25))</f>
        <v>-</v>
      </c>
      <c r="AL26" s="240">
        <f>IF(ISERR(AL25/SUM(AL25:AO25)*100),0,AL25/SUM(AL25:AO25)*100)</f>
        <v>0</v>
      </c>
      <c r="AM26" s="241">
        <f>IF(ISERR(AM25/SUM(AL25:AO25)*100),0,AM25/SUM(AL25:AO25)*100)</f>
        <v>0</v>
      </c>
      <c r="AN26" s="241">
        <f>IF(ISERR(AN25/SUM(AL25:AO25)*100),0,AN25/SUM(AL25:AO25)*100)</f>
        <v>0</v>
      </c>
      <c r="AO26" s="241">
        <f>IF(ISERR(AO25/SUM(AL25:AO25)*100),0,AO25/SUM(AL25:AO25)*100)</f>
        <v>0</v>
      </c>
      <c r="AP26" s="199" t="str">
        <f>IF(ISERR(SUM(AL25*5,AM25*4,AN25*3,AO25*2)/SUM(AL25:AO25)),"-",SUM(AL25*5,AM25*4,AN25*3,AO25*2)/SUM(AL25:AO25))</f>
        <v>-</v>
      </c>
      <c r="AQ26" s="240">
        <f>IF(ISERR(AQ25/SUM(AQ25:AT25)*100),0,AQ25/SUM(AQ25:AT25)*100)</f>
        <v>0</v>
      </c>
      <c r="AR26" s="241">
        <f>IF(ISERR(AR25/SUM(AQ25:AT25)*100),0,AR25/SUM(AQ25:AT25)*100)</f>
        <v>0</v>
      </c>
      <c r="AS26" s="241">
        <f>IF(ISERR(AS25/SUM(AQ25:AT25)*100),0,AS25/SUM(AQ25:AT25)*100)</f>
        <v>0</v>
      </c>
      <c r="AT26" s="241">
        <f>IF(ISERR(AT25/SUM(AQ25:AT25)*100),0,AT25/SUM(AQ25:AT25)*100)</f>
        <v>0</v>
      </c>
      <c r="AU26" s="199" t="str">
        <f>IF(ISERR(SUM(AQ25*5,AR25*4,AS25*3,AT25*2)/SUM(AQ25:AT25)),"-",SUM(AQ25*5,AR25*4,AS25*3,AT25*2)/SUM(AQ25:AT25))</f>
        <v>-</v>
      </c>
      <c r="AV26" s="240">
        <f>IF(ISERR(AV25/SUM(AV25:AY25)*100),0,AV25/SUM(AV25:AY25)*100)</f>
        <v>0</v>
      </c>
      <c r="AW26" s="241">
        <f>IF(ISERR(AW25/SUM(AV25:AY25)*100),0,AW25/SUM(AV25:AY25)*100)</f>
        <v>0</v>
      </c>
      <c r="AX26" s="241">
        <f>IF(ISERR(AX25/SUM(AV25:AY25)*100),0,AX25/SUM(AV25:AY25)*100)</f>
        <v>0</v>
      </c>
      <c r="AY26" s="241">
        <f>IF(ISERR(AY25/SUM(AV25:AY25)*100),0,AY25/SUM(AV25:AY25)*100)</f>
        <v>0</v>
      </c>
      <c r="AZ26" s="199" t="str">
        <f>IF(ISERR(SUM(AV25*5,AW25*4,AX25*3,AY25*2)/SUM(AV25:AY25)),"-",SUM(AV25*5,AW25*4,AX25*3,AY25*2)/SUM(AV25:AY25))</f>
        <v>-</v>
      </c>
      <c r="BA26" s="240">
        <f>IF(ISERR(BA25/SUM(BA25:BD25)*100),0,BA25/SUM(BA25:BD25)*100)</f>
        <v>0</v>
      </c>
      <c r="BB26" s="241">
        <f>IF(ISERR(BB25/SUM(BA25:BD25)*100),0,BB25/SUM(BA25:BD25)*100)</f>
        <v>0</v>
      </c>
      <c r="BC26" s="241">
        <f>IF(ISERR(BC25/SUM(BA25:BD25)*100),0,BC25/SUM(BA25:BD25)*100)</f>
        <v>0</v>
      </c>
      <c r="BD26" s="241">
        <f>IF(ISERR(BD25/SUM(BA25:BD25)*100),0,BD25/SUM(BA25:BD25)*100)</f>
        <v>0</v>
      </c>
      <c r="BE26" s="199" t="str">
        <f>IF(ISERR(SUM(BA25*5,BB25*4,BC25*3,BD25*2)/SUM(BA25:BD25)),"-",SUM(BA25*5,BB25*4,BC25*3,BD25*2)/SUM(BA25:BD25))</f>
        <v>-</v>
      </c>
      <c r="BF26" s="240">
        <f>IF(ISERR(BF25/SUM(BF25:BI25)*100),0,BF25/SUM(BF25:BI25)*100)</f>
        <v>0</v>
      </c>
      <c r="BG26" s="241">
        <f>IF(ISERR(BG25/SUM(BF25:BI25)*100),0,BG25/SUM(BF25:BI25)*100)</f>
        <v>0</v>
      </c>
      <c r="BH26" s="241">
        <f>IF(ISERR(BH25/SUM(BF25:BI25)*100),0,BH25/SUM(BF25:BI25)*100)</f>
        <v>0</v>
      </c>
      <c r="BI26" s="241">
        <f>IF(ISERR(BI25/SUM(BF25:BI25)*100),0,BI25/SUM(BF25:BI25)*100)</f>
        <v>0</v>
      </c>
      <c r="BJ26" s="199" t="str">
        <f>IF(ISERR(SUM(BF25*5,BG25*4,BH25*3,BI25*2)/SUM(BF25:BI25)),"-",SUM(BF25*5,BG25*4,BH25*3,BI25*2)/SUM(BF25:BI25))</f>
        <v>-</v>
      </c>
      <c r="BL26" s="133"/>
      <c r="BM26" s="133"/>
      <c r="BN26" s="133"/>
      <c r="BO26" s="133"/>
      <c r="BP26" s="133"/>
      <c r="BQ26" s="133"/>
      <c r="BR26" s="133"/>
    </row>
    <row r="27" spans="1:70" ht="13.5" customHeight="1">
      <c r="A27" s="747" t="s">
        <v>173</v>
      </c>
      <c r="B27" s="740">
        <f>'3б'!W87+'3б'!X87</f>
        <v>0</v>
      </c>
      <c r="C27" s="238">
        <f>'3б'!$F$102</f>
        <v>0</v>
      </c>
      <c r="D27" s="239">
        <f>'3б'!$F$103</f>
        <v>0</v>
      </c>
      <c r="E27" s="239">
        <f>'3б'!$F$104</f>
        <v>0</v>
      </c>
      <c r="F27" s="239">
        <f>'3б'!$F$105</f>
        <v>0</v>
      </c>
      <c r="G27" s="198" t="str">
        <f>IF(SUM(C27:F27)=0,"-",IF(AND(F28&lt;10,C28&gt;=50),5,IF(AND(F28&lt;20,(C28+D28)&gt;=50),4,IF(F28&lt;30,3,2))))</f>
        <v>-</v>
      </c>
      <c r="H27" s="238">
        <f>'3б'!$G$102</f>
        <v>0</v>
      </c>
      <c r="I27" s="239">
        <f>'3б'!$G$103</f>
        <v>0</v>
      </c>
      <c r="J27" s="239">
        <f>'3б'!$G$104</f>
        <v>0</v>
      </c>
      <c r="K27" s="239">
        <f>'3б'!$G$105</f>
        <v>0</v>
      </c>
      <c r="L27" s="198" t="str">
        <f>IF(SUM(H27:K27)=0,"-",IF(AND(K28&lt;10,H28&gt;=50),5,IF(AND(K28&lt;20,(H28+I28)&gt;=50),4,IF(K28&lt;30,3,2))))</f>
        <v>-</v>
      </c>
      <c r="M27" s="238">
        <f>'3б'!$H$102</f>
        <v>0</v>
      </c>
      <c r="N27" s="239">
        <f>'3б'!$H$103</f>
        <v>0</v>
      </c>
      <c r="O27" s="239">
        <f>'3б'!$H$104</f>
        <v>0</v>
      </c>
      <c r="P27" s="239">
        <f>'3б'!$F$105</f>
        <v>0</v>
      </c>
      <c r="Q27" s="198" t="str">
        <f>IF(SUM(M27:P27)=0,"-",IF(AND(P28&lt;10,M28&gt;=50),5,IF(AND(P28&lt;20,(M28+N28)&gt;=50),4,IF(P28&lt;30,3,2))))</f>
        <v>-</v>
      </c>
      <c r="R27" s="238">
        <f>'3б'!$I$102</f>
        <v>0</v>
      </c>
      <c r="S27" s="239">
        <f>'3б'!$I$103</f>
        <v>0</v>
      </c>
      <c r="T27" s="239">
        <f>'3б'!$I$104</f>
        <v>0</v>
      </c>
      <c r="U27" s="239">
        <f>'3б'!$I$105</f>
        <v>0</v>
      </c>
      <c r="V27" s="198" t="str">
        <f>IF(SUM(R27:U27)=0,"-",IF(AND(U28&lt;10,R28&gt;=50),5,IF(AND(U28&lt;20,(R28+S28)&gt;=50),4,IF(U28&lt;30,3,2))))</f>
        <v>-</v>
      </c>
      <c r="W27" s="238">
        <f>'3б'!$J$102</f>
        <v>0</v>
      </c>
      <c r="X27" s="239">
        <f>'3б'!$J$103</f>
        <v>0</v>
      </c>
      <c r="Y27" s="239">
        <f>'3б'!$J$104</f>
        <v>0</v>
      </c>
      <c r="Z27" s="239">
        <f>'3б'!$J$105</f>
        <v>0</v>
      </c>
      <c r="AA27" s="198" t="str">
        <f>IF(SUM(W27:Z27)=0,"-",IF(AND(Z28&lt;10,W28&gt;=50),5,IF(AND(Z28&lt;20,(W28+X28)&gt;=50),4,IF(Z28&lt;30,3,2))))</f>
        <v>-</v>
      </c>
      <c r="AB27" s="238">
        <f>'3б'!$K$102</f>
        <v>0</v>
      </c>
      <c r="AC27" s="239">
        <f>'3б'!$K$103</f>
        <v>0</v>
      </c>
      <c r="AD27" s="239">
        <f>'3б'!$K$104</f>
        <v>0</v>
      </c>
      <c r="AE27" s="239">
        <f>'3б'!$K$105</f>
        <v>0</v>
      </c>
      <c r="AF27" s="198" t="str">
        <f>IF(SUM(AB27:AE27)=0,"-",IF(AND(AE28&lt;10,AB28&gt;=50),5,IF(AND(AE28&lt;20,(AB28+AC28)&gt;=50),4,IF(AE28&lt;30,3,2))))</f>
        <v>-</v>
      </c>
      <c r="AG27" s="238">
        <f>'3б'!$L$102</f>
        <v>0</v>
      </c>
      <c r="AH27" s="239">
        <f>'3б'!$L$103</f>
        <v>0</v>
      </c>
      <c r="AI27" s="239">
        <f>'3б'!$L$104</f>
        <v>0</v>
      </c>
      <c r="AJ27" s="239">
        <f>'3б'!$L$105</f>
        <v>0</v>
      </c>
      <c r="AK27" s="198" t="str">
        <f>IF(SUM(AG27:AJ27)=0,"-",IF(AND(AJ28&lt;10,AG28&gt;=50),5,IF(AND(AJ28&lt;20,(AG28+AH28)&gt;=50),4,IF(AJ28&lt;30,3,2))))</f>
        <v>-</v>
      </c>
      <c r="AL27" s="238">
        <f>'3б'!$M$102</f>
        <v>0</v>
      </c>
      <c r="AM27" s="239">
        <f>'3б'!$M$103</f>
        <v>0</v>
      </c>
      <c r="AN27" s="239">
        <f>'3б'!$M$104</f>
        <v>0</v>
      </c>
      <c r="AO27" s="239">
        <f>'3б'!$M$105</f>
        <v>0</v>
      </c>
      <c r="AP27" s="198" t="str">
        <f>IF(SUM(AL27:AO27)=0,"-",IF(AND(AO28&lt;10,AL28&gt;=50),5,IF(AND(AO28&lt;20,(AL28+AM28)&gt;=50),4,IF(AO28&lt;30,3,2))))</f>
        <v>-</v>
      </c>
      <c r="AQ27" s="238">
        <f>'3б'!$N$102</f>
        <v>0</v>
      </c>
      <c r="AR27" s="239">
        <f>'3б'!$N$103</f>
        <v>0</v>
      </c>
      <c r="AS27" s="239">
        <f>'3б'!$N$104</f>
        <v>0</v>
      </c>
      <c r="AT27" s="239">
        <f>'3б'!$N$105</f>
        <v>0</v>
      </c>
      <c r="AU27" s="198" t="str">
        <f>IF(SUM(AQ27:AT27)=0,"-",IF(AND(AT28&lt;10,AQ28&gt;=50),5,IF(AND(AT28&lt;20,(AQ28+AR28)&gt;=50),4,IF(AT28&lt;30,3,2))))</f>
        <v>-</v>
      </c>
      <c r="AV27" s="238">
        <f>'3б'!$O$102</f>
        <v>0</v>
      </c>
      <c r="AW27" s="239">
        <f>'3б'!$O$103</f>
        <v>0</v>
      </c>
      <c r="AX27" s="239">
        <f>'3б'!$O$104</f>
        <v>0</v>
      </c>
      <c r="AY27" s="239">
        <f>'3б'!$O$105</f>
        <v>0</v>
      </c>
      <c r="AZ27" s="198" t="str">
        <f>IF(SUM(AV27:AY27)=0,"-",IF(AND(AY28&lt;10,AV28&gt;=50),5,IF(AND(AY28&lt;20,(AV28+AW28)&gt;=50),4,IF(AY28&lt;30,3,2))))</f>
        <v>-</v>
      </c>
      <c r="BA27" s="238">
        <f>'3б'!$Q$102</f>
        <v>0</v>
      </c>
      <c r="BB27" s="239">
        <f>'3б'!$Q$103</f>
        <v>0</v>
      </c>
      <c r="BC27" s="239">
        <f>'3б'!$Q$104</f>
        <v>0</v>
      </c>
      <c r="BD27" s="239">
        <f>'3б'!$Q$105</f>
        <v>0</v>
      </c>
      <c r="BE27" s="198" t="str">
        <f>BJ27</f>
        <v>-</v>
      </c>
      <c r="BF27" s="238">
        <f>'3б'!$Q$102</f>
        <v>0</v>
      </c>
      <c r="BG27" s="239">
        <f>'3б'!$Q$103</f>
        <v>0</v>
      </c>
      <c r="BH27" s="239">
        <f>'3б'!$Q$104</f>
        <v>0</v>
      </c>
      <c r="BI27" s="239">
        <f>'3б'!$Q$105</f>
        <v>0</v>
      </c>
      <c r="BJ27" s="198" t="str">
        <f>IF(SUM(BF27:BI27)=0,"-",MIN(AF27,IF(AND(BI28&lt;10,BF28&gt;=50),5,IF(AND(BI28&lt;20,(BF28+BG28)&gt;=50),4,IF(BI28&lt;30,3,2)))))</f>
        <v>-</v>
      </c>
      <c r="BL27" s="186"/>
      <c r="BM27" s="186"/>
      <c r="BN27" s="186"/>
      <c r="BO27" s="186"/>
      <c r="BP27" s="186"/>
      <c r="BQ27" s="186"/>
      <c r="BR27" s="186"/>
    </row>
    <row r="28" spans="1:70" ht="13.5" customHeight="1">
      <c r="A28" s="747"/>
      <c r="B28" s="740"/>
      <c r="C28" s="240">
        <f>IF(ISERR(C27/SUM(C27:F27)*100),0,C27/SUM(C27:F27)*100)</f>
        <v>0</v>
      </c>
      <c r="D28" s="241">
        <f>IF(ISERR(D27/SUM(C27:F27)*100),0,D27/SUM(C27:F27)*100)</f>
        <v>0</v>
      </c>
      <c r="E28" s="241">
        <f>IF(ISERR(E27/SUM(C27:F27)*100),0,E27/SUM(C27:F27)*100)</f>
        <v>0</v>
      </c>
      <c r="F28" s="241">
        <f>IF(ISERR(F27/SUM(C27:F27)*100),0,F27/SUM(C27:F27)*100)</f>
        <v>0</v>
      </c>
      <c r="G28" s="199" t="str">
        <f>IF(ISERR(SUM(C27*5,D27*4,E27*3,F27*2)/SUM(C27:F27)),"-",SUM(C27*5,D27*4,E27*3,F27*2)/SUM(C27:F27))</f>
        <v>-</v>
      </c>
      <c r="H28" s="240">
        <f>IF(ISERR(H27/SUM(H27:K27)*100),0,H27/SUM(H27:K27)*100)</f>
        <v>0</v>
      </c>
      <c r="I28" s="241">
        <f>IF(ISERR(I27/SUM(H27:K27)*100),0,I27/SUM(H27:K27)*100)</f>
        <v>0</v>
      </c>
      <c r="J28" s="241">
        <f>IF(ISERR(J27/SUM(H27:K27)*100),0,J27/SUM(H27:K27)*100)</f>
        <v>0</v>
      </c>
      <c r="K28" s="241">
        <f>IF(ISERR(K27/SUM(H27:K27)*100),0,K27/SUM(H27:K27)*100)</f>
        <v>0</v>
      </c>
      <c r="L28" s="199" t="str">
        <f>IF(ISERR(SUM(H27*5,I27*4,J27*3,K27*2)/SUM(H27:K27)),"-",SUM(H27*5,I27*4,J27*3,K27*2)/SUM(H27:K27))</f>
        <v>-</v>
      </c>
      <c r="M28" s="240">
        <f>IF(ISERR(M27/SUM(M27:P27)*100),0,M27/SUM(M27:P27)*100)</f>
        <v>0</v>
      </c>
      <c r="N28" s="241">
        <f>IF(ISERR(N27/SUM(M27:P27)*100),0,N27/SUM(M27:P27)*100)</f>
        <v>0</v>
      </c>
      <c r="O28" s="241">
        <f>IF(ISERR(O27/SUM(M27:P27)*100),0,O27/SUM(M27:P27)*100)</f>
        <v>0</v>
      </c>
      <c r="P28" s="241">
        <f>IF(ISERR(P27/SUM(M27:P27)*100),0,P27/SUM(M27:P27)*100)</f>
        <v>0</v>
      </c>
      <c r="Q28" s="199" t="str">
        <f>IF(ISERR(SUM(M27*5,N27*4,O27*3,P27*2)/SUM(M27:P27)),"-",SUM(M27*5,N27*4,O27*3,P27*2)/SUM(M27:P27))</f>
        <v>-</v>
      </c>
      <c r="R28" s="240">
        <f>IF(ISERR(R27/SUM(R27:U27)*100),0,R27/SUM(R27:U27)*100)</f>
        <v>0</v>
      </c>
      <c r="S28" s="241">
        <f>IF(ISERR(S27/SUM(R27:U27)*100),0,S27/SUM(R27:U27)*100)</f>
        <v>0</v>
      </c>
      <c r="T28" s="241">
        <f>IF(ISERR(T27/SUM(R27:U27)*100),0,T27/SUM(R27:U27)*100)</f>
        <v>0</v>
      </c>
      <c r="U28" s="241">
        <f>IF(ISERR(U27/SUM(R27:U27)*100),0,U27/SUM(R27:U27)*100)</f>
        <v>0</v>
      </c>
      <c r="V28" s="199" t="str">
        <f>IF(ISERR(SUM(R27*5,S27*4,T27*3,U27*2)/SUM(R27:U27)),"-",SUM(R27*5,S27*4,T27*3,U27*2)/SUM(R27:U27))</f>
        <v>-</v>
      </c>
      <c r="W28" s="240">
        <f>IF(ISERR(W27/SUM(W27:Z27)*100),0,W27/SUM(W27:Z27)*100)</f>
        <v>0</v>
      </c>
      <c r="X28" s="241">
        <f>IF(ISERR(X27/SUM(W27:Z27)*100),0,X27/SUM(W27:Z27)*100)</f>
        <v>0</v>
      </c>
      <c r="Y28" s="241">
        <f>IF(ISERR(Y27/SUM(W27:Z27)*100),0,Y27/SUM(W27:Z27)*100)</f>
        <v>0</v>
      </c>
      <c r="Z28" s="241">
        <f>IF(ISERR(Z27/SUM(W27:Z27)*100),0,Z27/SUM(W27:Z27)*100)</f>
        <v>0</v>
      </c>
      <c r="AA28" s="199" t="str">
        <f>IF(ISERR(SUM(W27*5,X27*4,Y27*3,Z27*2)/SUM(W27:Z27)),"-",SUM(W27*5,X27*4,Y27*3,Z27*2)/SUM(W27:Z27))</f>
        <v>-</v>
      </c>
      <c r="AB28" s="240">
        <f>IF(ISERR(AB27/SUM(AB27:AE27)*100),0,AB27/SUM(AB27:AE27)*100)</f>
        <v>0</v>
      </c>
      <c r="AC28" s="241">
        <f>IF(ISERR(AC27/SUM(AB27:AE27)*100),0,AC27/SUM(AB27:AE27)*100)</f>
        <v>0</v>
      </c>
      <c r="AD28" s="241">
        <f>IF(ISERR(AD27/SUM(AB27:AE27)*100),0,AD27/SUM(AB27:AE27)*100)</f>
        <v>0</v>
      </c>
      <c r="AE28" s="241">
        <f>IF(ISERR(AE27/SUM(AB27:AE27)*100),0,AE27/SUM(AB27:AE27)*100)</f>
        <v>0</v>
      </c>
      <c r="AF28" s="199" t="str">
        <f>IF(ISERR(SUM(AB27*5,AC27*4,AD27*3,AE27*2)/SUM(AB27:AE27)),"-",SUM(AB27*5,AC27*4,AD27*3,AE27*2)/SUM(AB27:AE27))</f>
        <v>-</v>
      </c>
      <c r="AG28" s="240">
        <f>IF(ISERR(AG27/SUM(AG27:AJ27)*100),0,AG27/SUM(AG27:AJ27)*100)</f>
        <v>0</v>
      </c>
      <c r="AH28" s="241">
        <f>IF(ISERR(AH27/SUM(AG27:AJ27)*100),0,AH27/SUM(AG27:AJ27)*100)</f>
        <v>0</v>
      </c>
      <c r="AI28" s="241">
        <f>IF(ISERR(AI27/SUM(AG27:AJ27)*100),0,AI27/SUM(AG27:AJ27)*100)</f>
        <v>0</v>
      </c>
      <c r="AJ28" s="241">
        <f>IF(ISERR(AJ27/SUM(AG27:AJ27)*100),0,AJ27/SUM(AG27:AJ27)*100)</f>
        <v>0</v>
      </c>
      <c r="AK28" s="199" t="str">
        <f>IF(ISERR(SUM(AG27*5,AH27*4,AI27*3,AJ27*2)/SUM(AG27:AJ27)),"-",SUM(AG27*5,AH27*4,AI27*3,AJ27*2)/SUM(AG27:AJ27))</f>
        <v>-</v>
      </c>
      <c r="AL28" s="240">
        <f>IF(ISERR(AL27/SUM(AL27:AO27)*100),0,AL27/SUM(AL27:AO27)*100)</f>
        <v>0</v>
      </c>
      <c r="AM28" s="241">
        <f>IF(ISERR(AM27/SUM(AL27:AO27)*100),0,AM27/SUM(AL27:AO27)*100)</f>
        <v>0</v>
      </c>
      <c r="AN28" s="241">
        <f>IF(ISERR(AN27/SUM(AL27:AO27)*100),0,AN27/SUM(AL27:AO27)*100)</f>
        <v>0</v>
      </c>
      <c r="AO28" s="241">
        <f>IF(ISERR(AO27/SUM(AL27:AO27)*100),0,AO27/SUM(AL27:AO27)*100)</f>
        <v>0</v>
      </c>
      <c r="AP28" s="199" t="str">
        <f>IF(ISERR(SUM(AL27*5,AM27*4,AN27*3,AO27*2)/SUM(AL27:AO27)),"-",SUM(AL27*5,AM27*4,AN27*3,AO27*2)/SUM(AL27:AO27))</f>
        <v>-</v>
      </c>
      <c r="AQ28" s="240">
        <f>IF(ISERR(AQ27/SUM(AQ27:AT27)*100),0,AQ27/SUM(AQ27:AT27)*100)</f>
        <v>0</v>
      </c>
      <c r="AR28" s="241">
        <f>IF(ISERR(AR27/SUM(AQ27:AT27)*100),0,AR27/SUM(AQ27:AT27)*100)</f>
        <v>0</v>
      </c>
      <c r="AS28" s="241">
        <f>IF(ISERR(AS27/SUM(AQ27:AT27)*100),0,AS27/SUM(AQ27:AT27)*100)</f>
        <v>0</v>
      </c>
      <c r="AT28" s="241">
        <f>IF(ISERR(AT27/SUM(AQ27:AT27)*100),0,AT27/SUM(AQ27:AT27)*100)</f>
        <v>0</v>
      </c>
      <c r="AU28" s="199" t="str">
        <f>IF(ISERR(SUM(AQ27*5,AR27*4,AS27*3,AT27*2)/SUM(AQ27:AT27)),"-",SUM(AQ27*5,AR27*4,AS27*3,AT27*2)/SUM(AQ27:AT27))</f>
        <v>-</v>
      </c>
      <c r="AV28" s="240">
        <f>IF(ISERR(AV27/SUM(AV27:AY27)*100),0,AV27/SUM(AV27:AY27)*100)</f>
        <v>0</v>
      </c>
      <c r="AW28" s="241">
        <f>IF(ISERR(AW27/SUM(AV27:AY27)*100),0,AW27/SUM(AV27:AY27)*100)</f>
        <v>0</v>
      </c>
      <c r="AX28" s="241">
        <f>IF(ISERR(AX27/SUM(AV27:AY27)*100),0,AX27/SUM(AV27:AY27)*100)</f>
        <v>0</v>
      </c>
      <c r="AY28" s="241">
        <f>IF(ISERR(AY27/SUM(AV27:AY27)*100),0,AY27/SUM(AV27:AY27)*100)</f>
        <v>0</v>
      </c>
      <c r="AZ28" s="199" t="str">
        <f>IF(ISERR(SUM(AV27*5,AW27*4,AX27*3,AY27*2)/SUM(AV27:AY27)),"-",SUM(AV27*5,AW27*4,AX27*3,AY27*2)/SUM(AV27:AY27))</f>
        <v>-</v>
      </c>
      <c r="BA28" s="240">
        <f>IF(ISERR(BA27/SUM(BA27:BD27)*100),0,BA27/SUM(BA27:BD27)*100)</f>
        <v>0</v>
      </c>
      <c r="BB28" s="241">
        <f>IF(ISERR(BB27/SUM(BA27:BD27)*100),0,BB27/SUM(BA27:BD27)*100)</f>
        <v>0</v>
      </c>
      <c r="BC28" s="241">
        <f>IF(ISERR(BC27/SUM(BA27:BD27)*100),0,BC27/SUM(BA27:BD27)*100)</f>
        <v>0</v>
      </c>
      <c r="BD28" s="241">
        <f>IF(ISERR(BD27/SUM(BA27:BD27)*100),0,BD27/SUM(BA27:BD27)*100)</f>
        <v>0</v>
      </c>
      <c r="BE28" s="199" t="str">
        <f>IF(ISERR(SUM(BA27*5,BB27*4,BC27*3,BD27*2)/SUM(BA27:BD27)),"-",SUM(BA27*5,BB27*4,BC27*3,BD27*2)/SUM(BA27:BD27))</f>
        <v>-</v>
      </c>
      <c r="BF28" s="240">
        <f>IF(ISERR(BF27/SUM(BF27:BI27)*100),0,BF27/SUM(BF27:BI27)*100)</f>
        <v>0</v>
      </c>
      <c r="BG28" s="241">
        <f>IF(ISERR(BG27/SUM(BF27:BI27)*100),0,BG27/SUM(BF27:BI27)*100)</f>
        <v>0</v>
      </c>
      <c r="BH28" s="241">
        <f>IF(ISERR(BH27/SUM(BF27:BI27)*100),0,BH27/SUM(BF27:BI27)*100)</f>
        <v>0</v>
      </c>
      <c r="BI28" s="241">
        <f>IF(ISERR(BI27/SUM(BF27:BI27)*100),0,BI27/SUM(BF27:BI27)*100)</f>
        <v>0</v>
      </c>
      <c r="BJ28" s="199" t="str">
        <f>IF(ISERR(SUM(BF27*5,BG27*4,BH27*3,BI27*2)/SUM(BF27:BI27)),"-",SUM(BF27*5,BG27*4,BH27*3,BI27*2)/SUM(BF27:BI27))</f>
        <v>-</v>
      </c>
      <c r="BL28" s="133"/>
      <c r="BM28" s="133"/>
      <c r="BN28" s="133"/>
      <c r="BO28" s="133"/>
      <c r="BP28" s="133"/>
      <c r="BQ28" s="133"/>
      <c r="BR28" s="133"/>
    </row>
    <row r="29" spans="1:70" ht="13.5" customHeight="1">
      <c r="A29" s="747" t="s">
        <v>174</v>
      </c>
      <c r="B29" s="740">
        <f>'3б'!W134+'3б'!X134</f>
        <v>0</v>
      </c>
      <c r="C29" s="238">
        <f>'3б'!$F$151</f>
        <v>0</v>
      </c>
      <c r="D29" s="239">
        <f>'3б'!$F$152</f>
        <v>0</v>
      </c>
      <c r="E29" s="239">
        <f>'3б'!$F$153</f>
        <v>0</v>
      </c>
      <c r="F29" s="239">
        <f>'3б'!$F$154</f>
        <v>0</v>
      </c>
      <c r="G29" s="198" t="str">
        <f>IF(SUM(C29:F29)=0,"-",IF(AND(F30&lt;10,C30&gt;=50),5,IF(AND(F30&lt;20,(C30+D30)&gt;=50),4,IF(F30&lt;30,3,2))))</f>
        <v>-</v>
      </c>
      <c r="H29" s="238">
        <f>'3б'!$G$151</f>
        <v>0</v>
      </c>
      <c r="I29" s="239">
        <f>'3б'!$G$152</f>
        <v>0</v>
      </c>
      <c r="J29" s="239">
        <f>'3б'!$G$153</f>
        <v>0</v>
      </c>
      <c r="K29" s="239">
        <f>'3б'!$G$154</f>
        <v>0</v>
      </c>
      <c r="L29" s="198" t="str">
        <f>IF(SUM(H29:K29)=0,"-",IF(AND(K30&lt;10,H30&gt;=50),5,IF(AND(K30&lt;20,(H30+I30)&gt;=50),4,IF(K30&lt;30,3,2))))</f>
        <v>-</v>
      </c>
      <c r="M29" s="238">
        <f>'3б'!$H$151</f>
        <v>0</v>
      </c>
      <c r="N29" s="239">
        <f>'3б'!$H$152</f>
        <v>0</v>
      </c>
      <c r="O29" s="239">
        <f>'3б'!$H$153</f>
        <v>0</v>
      </c>
      <c r="P29" s="239">
        <f>'3б'!$F$154</f>
        <v>0</v>
      </c>
      <c r="Q29" s="198" t="str">
        <f>IF(SUM(M29:P29)=0,"-",IF(AND(P30&lt;10,M30&gt;=50),5,IF(AND(P30&lt;20,(M30+N30)&gt;=50),4,IF(P30&lt;30,3,2))))</f>
        <v>-</v>
      </c>
      <c r="R29" s="238">
        <f>'3б'!$I$151</f>
        <v>0</v>
      </c>
      <c r="S29" s="239">
        <f>'3б'!$I$152</f>
        <v>0</v>
      </c>
      <c r="T29" s="239">
        <f>'3б'!$I$153</f>
        <v>0</v>
      </c>
      <c r="U29" s="239">
        <f>'3б'!$I$154</f>
        <v>0</v>
      </c>
      <c r="V29" s="198" t="str">
        <f>IF(SUM(R29:U29)=0,"-",IF(AND(U30&lt;10,R30&gt;=50),5,IF(AND(U30&lt;20,(R30+S30)&gt;=50),4,IF(U30&lt;30,3,2))))</f>
        <v>-</v>
      </c>
      <c r="W29" s="238">
        <f>'3б'!$J$151</f>
        <v>0</v>
      </c>
      <c r="X29" s="239">
        <f>'3б'!$J$152</f>
        <v>0</v>
      </c>
      <c r="Y29" s="239">
        <f>'3б'!$J$153</f>
        <v>0</v>
      </c>
      <c r="Z29" s="239">
        <f>'3б'!$J$154</f>
        <v>0</v>
      </c>
      <c r="AA29" s="198" t="str">
        <f>IF(SUM(W29:Z29)=0,"-",IF(AND(Z30&lt;10,W30&gt;=50),5,IF(AND(Z30&lt;20,(W30+X30)&gt;=50),4,IF(Z30&lt;30,3,2))))</f>
        <v>-</v>
      </c>
      <c r="AB29" s="238">
        <f>'3б'!$K$151</f>
        <v>0</v>
      </c>
      <c r="AC29" s="239">
        <f>'3б'!$K$152</f>
        <v>0</v>
      </c>
      <c r="AD29" s="239">
        <f>'3б'!$K$153</f>
        <v>0</v>
      </c>
      <c r="AE29" s="239">
        <f>'3б'!$K$154</f>
        <v>0</v>
      </c>
      <c r="AF29" s="198" t="str">
        <f>IF(SUM(AB29:AE29)=0,"-",IF(AND(AE30&lt;10,AB30&gt;=50),5,IF(AND(AE30&lt;20,(AB30+AC30)&gt;=50),4,IF(AE30&lt;30,3,2))))</f>
        <v>-</v>
      </c>
      <c r="AG29" s="238">
        <f>'3б'!$L$151</f>
        <v>0</v>
      </c>
      <c r="AH29" s="239">
        <f>'3б'!$L$152</f>
        <v>0</v>
      </c>
      <c r="AI29" s="239">
        <f>'3б'!$L$153</f>
        <v>0</v>
      </c>
      <c r="AJ29" s="239">
        <f>'3б'!$L$154</f>
        <v>0</v>
      </c>
      <c r="AK29" s="198" t="str">
        <f>IF(SUM(AG29:AJ29)=0,"-",IF(AND(AJ30&lt;10,AG30&gt;=50),5,IF(AND(AJ30&lt;20,(AG30+AH30)&gt;=50),4,IF(AJ30&lt;30,3,2))))</f>
        <v>-</v>
      </c>
      <c r="AL29" s="238">
        <f>'3б'!$M$151</f>
        <v>0</v>
      </c>
      <c r="AM29" s="239">
        <f>'3б'!$M$152</f>
        <v>0</v>
      </c>
      <c r="AN29" s="239">
        <f>'3б'!$M$153</f>
        <v>0</v>
      </c>
      <c r="AO29" s="239">
        <f>'3б'!$M$154</f>
        <v>0</v>
      </c>
      <c r="AP29" s="198" t="str">
        <f>IF(SUM(AL29:AO29)=0,"-",IF(AND(AO30&lt;10,AL30&gt;=50),5,IF(AND(AO30&lt;20,(AL30+AM30)&gt;=50),4,IF(AO30&lt;30,3,2))))</f>
        <v>-</v>
      </c>
      <c r="AQ29" s="238">
        <f>'3б'!$N$151</f>
        <v>0</v>
      </c>
      <c r="AR29" s="239">
        <f>'3б'!$N$152</f>
        <v>0</v>
      </c>
      <c r="AS29" s="239">
        <f>'3б'!$N$153</f>
        <v>0</v>
      </c>
      <c r="AT29" s="239">
        <f>'3б'!$N$154</f>
        <v>0</v>
      </c>
      <c r="AU29" s="198" t="str">
        <f>IF(SUM(AQ29:AT29)=0,"-",IF(AND(AT30&lt;10,AQ30&gt;=50),5,IF(AND(AT30&lt;20,(AQ30+AR30)&gt;=50),4,IF(AT30&lt;30,3,2))))</f>
        <v>-</v>
      </c>
      <c r="AV29" s="238">
        <f>'3б'!$O$151</f>
        <v>0</v>
      </c>
      <c r="AW29" s="239">
        <f>'3б'!$O$152</f>
        <v>0</v>
      </c>
      <c r="AX29" s="239">
        <f>'3б'!$O$153</f>
        <v>0</v>
      </c>
      <c r="AY29" s="239">
        <f>'3б'!$O$154</f>
        <v>0</v>
      </c>
      <c r="AZ29" s="198" t="str">
        <f>IF(SUM(AV29:AY29)=0,"-",IF(AND(AY30&lt;10,AV30&gt;=50),5,IF(AND(AY30&lt;20,(AV30+AW30)&gt;=50),4,IF(AY30&lt;30,3,2))))</f>
        <v>-</v>
      </c>
      <c r="BA29" s="238">
        <f>'3б'!$Q$151</f>
        <v>0</v>
      </c>
      <c r="BB29" s="239">
        <f>'3б'!$Q$152</f>
        <v>0</v>
      </c>
      <c r="BC29" s="239">
        <f>'3б'!$Q$153</f>
        <v>0</v>
      </c>
      <c r="BD29" s="239">
        <f>'3б'!$Q$154</f>
        <v>0</v>
      </c>
      <c r="BE29" s="198" t="str">
        <f>BJ29</f>
        <v>-</v>
      </c>
      <c r="BF29" s="238">
        <f>'3б'!$Q$151</f>
        <v>0</v>
      </c>
      <c r="BG29" s="239">
        <f>'3б'!$Q$152</f>
        <v>0</v>
      </c>
      <c r="BH29" s="239">
        <f>'3б'!$Q$153</f>
        <v>0</v>
      </c>
      <c r="BI29" s="239">
        <f>'3б'!$Q$154</f>
        <v>0</v>
      </c>
      <c r="BJ29" s="198" t="str">
        <f>IF(SUM(BF29:BI29)=0,"-",MIN(AF29,IF(AND(BI30&lt;10,BF30&gt;=50),5,IF(AND(BI30&lt;20,(BF30+BG30)&gt;=50),4,IF(BI30&lt;30,3,2)))))</f>
        <v>-</v>
      </c>
      <c r="BL29" s="186"/>
      <c r="BM29" s="186"/>
      <c r="BN29" s="186"/>
      <c r="BO29" s="186"/>
      <c r="BP29" s="186"/>
      <c r="BQ29" s="186"/>
      <c r="BR29" s="186"/>
    </row>
    <row r="30" spans="1:70" ht="13.5" customHeight="1">
      <c r="A30" s="747"/>
      <c r="B30" s="740"/>
      <c r="C30" s="240">
        <f>IF(ISERR(C29/SUM(C29:F29)*100),0,C29/SUM(C29:F29)*100)</f>
        <v>0</v>
      </c>
      <c r="D30" s="241">
        <f>IF(ISERR(D29/SUM(C29:F29)*100),0,D29/SUM(C29:F29)*100)</f>
        <v>0</v>
      </c>
      <c r="E30" s="241">
        <f>IF(ISERR(E29/SUM(C29:F29)*100),0,E29/SUM(C29:F29)*100)</f>
        <v>0</v>
      </c>
      <c r="F30" s="241">
        <f>IF(ISERR(F29/SUM(C29:F29)*100),0,F29/SUM(C29:F29)*100)</f>
        <v>0</v>
      </c>
      <c r="G30" s="199" t="str">
        <f>IF(ISERR(SUM(C29*5,D29*4,E29*3,F29*2)/SUM(C29:F29)),"-",SUM(C29*5,D29*4,E29*3,F29*2)/SUM(C29:F29))</f>
        <v>-</v>
      </c>
      <c r="H30" s="240">
        <f>IF(ISERR(H29/SUM(H29:K29)*100),0,H29/SUM(H29:K29)*100)</f>
        <v>0</v>
      </c>
      <c r="I30" s="241">
        <f>IF(ISERR(I29/SUM(H29:K29)*100),0,I29/SUM(H29:K29)*100)</f>
        <v>0</v>
      </c>
      <c r="J30" s="241">
        <f>IF(ISERR(J29/SUM(H29:K29)*100),0,J29/SUM(H29:K29)*100)</f>
        <v>0</v>
      </c>
      <c r="K30" s="241">
        <f>IF(ISERR(K29/SUM(H29:K29)*100),0,K29/SUM(H29:K29)*100)</f>
        <v>0</v>
      </c>
      <c r="L30" s="199" t="str">
        <f>IF(ISERR(SUM(H29*5,I29*4,J29*3,K29*2)/SUM(H29:K29)),"-",SUM(H29*5,I29*4,J29*3,K29*2)/SUM(H29:K29))</f>
        <v>-</v>
      </c>
      <c r="M30" s="240">
        <f>IF(ISERR(M29/SUM(M29:P29)*100),0,M29/SUM(M29:P29)*100)</f>
        <v>0</v>
      </c>
      <c r="N30" s="241">
        <f>IF(ISERR(N29/SUM(M29:P29)*100),0,N29/SUM(M29:P29)*100)</f>
        <v>0</v>
      </c>
      <c r="O30" s="241">
        <f>IF(ISERR(O29/SUM(M29:P29)*100),0,O29/SUM(M29:P29)*100)</f>
        <v>0</v>
      </c>
      <c r="P30" s="241">
        <f>IF(ISERR(P29/SUM(M29:P29)*100),0,P29/SUM(M29:P29)*100)</f>
        <v>0</v>
      </c>
      <c r="Q30" s="199" t="str">
        <f>IF(ISERR(SUM(M29*5,N29*4,O29*3,P29*2)/SUM(M29:P29)),"-",SUM(M29*5,N29*4,O29*3,P29*2)/SUM(M29:P29))</f>
        <v>-</v>
      </c>
      <c r="R30" s="240">
        <f>IF(ISERR(R29/SUM(R29:U29)*100),0,R29/SUM(R29:U29)*100)</f>
        <v>0</v>
      </c>
      <c r="S30" s="241">
        <f>IF(ISERR(S29/SUM(R29:U29)*100),0,S29/SUM(R29:U29)*100)</f>
        <v>0</v>
      </c>
      <c r="T30" s="241">
        <f>IF(ISERR(T29/SUM(R29:U29)*100),0,T29/SUM(R29:U29)*100)</f>
        <v>0</v>
      </c>
      <c r="U30" s="241">
        <f>IF(ISERR(U29/SUM(R29:U29)*100),0,U29/SUM(R29:U29)*100)</f>
        <v>0</v>
      </c>
      <c r="V30" s="199" t="str">
        <f>IF(ISERR(SUM(R29*5,S29*4,T29*3,U29*2)/SUM(R29:U29)),"-",SUM(R29*5,S29*4,T29*3,U29*2)/SUM(R29:U29))</f>
        <v>-</v>
      </c>
      <c r="W30" s="240">
        <f>IF(ISERR(W29/SUM(W29:Z29)*100),0,W29/SUM(W29:Z29)*100)</f>
        <v>0</v>
      </c>
      <c r="X30" s="241">
        <f>IF(ISERR(X29/SUM(W29:Z29)*100),0,X29/SUM(W29:Z29)*100)</f>
        <v>0</v>
      </c>
      <c r="Y30" s="241">
        <f>IF(ISERR(Y29/SUM(W29:Z29)*100),0,Y29/SUM(W29:Z29)*100)</f>
        <v>0</v>
      </c>
      <c r="Z30" s="241">
        <f>IF(ISERR(Z29/SUM(W29:Z29)*100),0,Z29/SUM(W29:Z29)*100)</f>
        <v>0</v>
      </c>
      <c r="AA30" s="199" t="str">
        <f>IF(ISERR(SUM(W29*5,X29*4,Y29*3,Z29*2)/SUM(W29:Z29)),"-",SUM(W29*5,X29*4,Y29*3,Z29*2)/SUM(W29:Z29))</f>
        <v>-</v>
      </c>
      <c r="AB30" s="240">
        <f>IF(ISERR(AB29/SUM(AB29:AE29)*100),0,AB29/SUM(AB29:AE29)*100)</f>
        <v>0</v>
      </c>
      <c r="AC30" s="241">
        <f>IF(ISERR(AC29/SUM(AB29:AE29)*100),0,AC29/SUM(AB29:AE29)*100)</f>
        <v>0</v>
      </c>
      <c r="AD30" s="241">
        <f>IF(ISERR(AD29/SUM(AB29:AE29)*100),0,AD29/SUM(AB29:AE29)*100)</f>
        <v>0</v>
      </c>
      <c r="AE30" s="241">
        <f>IF(ISERR(AE29/SUM(AB29:AE29)*100),0,AE29/SUM(AB29:AE29)*100)</f>
        <v>0</v>
      </c>
      <c r="AF30" s="199" t="str">
        <f>IF(ISERR(SUM(AB29*5,AC29*4,AD29*3,AE29*2)/SUM(AB29:AE29)),"-",SUM(AB29*5,AC29*4,AD29*3,AE29*2)/SUM(AB29:AE29))</f>
        <v>-</v>
      </c>
      <c r="AG30" s="240">
        <f>IF(ISERR(AG29/SUM(AG29:AJ29)*100),0,AG29/SUM(AG29:AJ29)*100)</f>
        <v>0</v>
      </c>
      <c r="AH30" s="241">
        <f>IF(ISERR(AH29/SUM(AG29:AJ29)*100),0,AH29/SUM(AG29:AJ29)*100)</f>
        <v>0</v>
      </c>
      <c r="AI30" s="241">
        <f>IF(ISERR(AI29/SUM(AG29:AJ29)*100),0,AI29/SUM(AG29:AJ29)*100)</f>
        <v>0</v>
      </c>
      <c r="AJ30" s="241">
        <f>IF(ISERR(AJ29/SUM(AG29:AJ29)*100),0,AJ29/SUM(AG29:AJ29)*100)</f>
        <v>0</v>
      </c>
      <c r="AK30" s="199" t="str">
        <f>IF(ISERR(SUM(AG29*5,AH29*4,AI29*3,AJ29*2)/SUM(AG29:AJ29)),"-",SUM(AG29*5,AH29*4,AI29*3,AJ29*2)/SUM(AG29:AJ29))</f>
        <v>-</v>
      </c>
      <c r="AL30" s="240">
        <f>IF(ISERR(AL29/SUM(AL29:AO29)*100),0,AL29/SUM(AL29:AO29)*100)</f>
        <v>0</v>
      </c>
      <c r="AM30" s="241">
        <f>IF(ISERR(AM29/SUM(AL29:AO29)*100),0,AM29/SUM(AL29:AO29)*100)</f>
        <v>0</v>
      </c>
      <c r="AN30" s="241">
        <f>IF(ISERR(AN29/SUM(AL29:AO29)*100),0,AN29/SUM(AL29:AO29)*100)</f>
        <v>0</v>
      </c>
      <c r="AO30" s="241">
        <f>IF(ISERR(AO29/SUM(AL29:AO29)*100),0,AO29/SUM(AL29:AO29)*100)</f>
        <v>0</v>
      </c>
      <c r="AP30" s="199" t="str">
        <f>IF(ISERR(SUM(AL29*5,AM29*4,AN29*3,AO29*2)/SUM(AL29:AO29)),"-",SUM(AL29*5,AM29*4,AN29*3,AO29*2)/SUM(AL29:AO29))</f>
        <v>-</v>
      </c>
      <c r="AQ30" s="240">
        <f>IF(ISERR(AQ29/SUM(AQ29:AT29)*100),0,AQ29/SUM(AQ29:AT29)*100)</f>
        <v>0</v>
      </c>
      <c r="AR30" s="241">
        <f>IF(ISERR(AR29/SUM(AQ29:AT29)*100),0,AR29/SUM(AQ29:AT29)*100)</f>
        <v>0</v>
      </c>
      <c r="AS30" s="241">
        <f>IF(ISERR(AS29/SUM(AQ29:AT29)*100),0,AS29/SUM(AQ29:AT29)*100)</f>
        <v>0</v>
      </c>
      <c r="AT30" s="241">
        <f>IF(ISERR(AT29/SUM(AQ29:AT29)*100),0,AT29/SUM(AQ29:AT29)*100)</f>
        <v>0</v>
      </c>
      <c r="AU30" s="199" t="str">
        <f>IF(ISERR(SUM(AQ29*5,AR29*4,AS29*3,AT29*2)/SUM(AQ29:AT29)),"-",SUM(AQ29*5,AR29*4,AS29*3,AT29*2)/SUM(AQ29:AT29))</f>
        <v>-</v>
      </c>
      <c r="AV30" s="240">
        <f>IF(ISERR(AV29/SUM(AV29:AY29)*100),0,AV29/SUM(AV29:AY29)*100)</f>
        <v>0</v>
      </c>
      <c r="AW30" s="241">
        <f>IF(ISERR(AW29/SUM(AV29:AY29)*100),0,AW29/SUM(AV29:AY29)*100)</f>
        <v>0</v>
      </c>
      <c r="AX30" s="241">
        <f>IF(ISERR(AX29/SUM(AV29:AY29)*100),0,AX29/SUM(AV29:AY29)*100)</f>
        <v>0</v>
      </c>
      <c r="AY30" s="241">
        <f>IF(ISERR(AY29/SUM(AV29:AY29)*100),0,AY29/SUM(AV29:AY29)*100)</f>
        <v>0</v>
      </c>
      <c r="AZ30" s="199" t="str">
        <f>IF(ISERR(SUM(AV29*5,AW29*4,AX29*3,AY29*2)/SUM(AV29:AY29)),"-",SUM(AV29*5,AW29*4,AX29*3,AY29*2)/SUM(AV29:AY29))</f>
        <v>-</v>
      </c>
      <c r="BA30" s="240">
        <f>IF(ISERR(BA29/SUM(BA29:BD29)*100),0,BA29/SUM(BA29:BD29)*100)</f>
        <v>0</v>
      </c>
      <c r="BB30" s="241">
        <f>IF(ISERR(BB29/SUM(BA29:BD29)*100),0,BB29/SUM(BA29:BD29)*100)</f>
        <v>0</v>
      </c>
      <c r="BC30" s="241">
        <f>IF(ISERR(BC29/SUM(BA29:BD29)*100),0,BC29/SUM(BA29:BD29)*100)</f>
        <v>0</v>
      </c>
      <c r="BD30" s="241">
        <f>IF(ISERR(BD29/SUM(BA29:BD29)*100),0,BD29/SUM(BA29:BD29)*100)</f>
        <v>0</v>
      </c>
      <c r="BE30" s="199" t="str">
        <f>IF(ISERR(SUM(BA29*5,BB29*4,BC29*3,BD29*2)/SUM(BA29:BD29)),"-",SUM(BA29*5,BB29*4,BC29*3,BD29*2)/SUM(BA29:BD29))</f>
        <v>-</v>
      </c>
      <c r="BF30" s="240">
        <f>IF(ISERR(BF29/SUM(BF29:BI29)*100),0,BF29/SUM(BF29:BI29)*100)</f>
        <v>0</v>
      </c>
      <c r="BG30" s="241">
        <f>IF(ISERR(BG29/SUM(BF29:BI29)*100),0,BG29/SUM(BF29:BI29)*100)</f>
        <v>0</v>
      </c>
      <c r="BH30" s="241">
        <f>IF(ISERR(BH29/SUM(BF29:BI29)*100),0,BH29/SUM(BF29:BI29)*100)</f>
        <v>0</v>
      </c>
      <c r="BI30" s="241">
        <f>IF(ISERR(BI29/SUM(BF29:BI29)*100),0,BI29/SUM(BF29:BI29)*100)</f>
        <v>0</v>
      </c>
      <c r="BJ30" s="199" t="str">
        <f>IF(ISERR(SUM(BF29*5,BG29*4,BH29*3,BI29*2)/SUM(BF29:BI29)),"-",SUM(BF29*5,BG29*4,BH29*3,BI29*2)/SUM(BF29:BI29))</f>
        <v>-</v>
      </c>
      <c r="BL30" s="133"/>
      <c r="BM30" s="133"/>
      <c r="BN30" s="133"/>
      <c r="BO30" s="133"/>
      <c r="BP30" s="133"/>
      <c r="BQ30" s="133"/>
      <c r="BR30" s="133"/>
    </row>
    <row r="31" spans="1:70" s="463" customFormat="1" ht="13.5" customHeight="1">
      <c r="A31" s="749" t="s">
        <v>177</v>
      </c>
      <c r="B31" s="748">
        <f>Циклы!W5+Циклы!X5</f>
        <v>0</v>
      </c>
      <c r="C31" s="460">
        <f>Циклы!$F$12</f>
        <v>0</v>
      </c>
      <c r="D31" s="461">
        <f>Циклы!$F$13</f>
        <v>0</v>
      </c>
      <c r="E31" s="461">
        <f>Циклы!$F$14</f>
        <v>0</v>
      </c>
      <c r="F31" s="461">
        <f>Циклы!$F$15</f>
        <v>0</v>
      </c>
      <c r="G31" s="462" t="str">
        <f>IF(SUM(C31:F31)=0,"-",IF(AND(F32&lt;10,C32&gt;=50),5,IF(AND(F32&lt;20,(C32+D32)&gt;=50),4,IF(F32&lt;30,3,2))))</f>
        <v>-</v>
      </c>
      <c r="H31" s="460">
        <f>Циклы!$G$12</f>
        <v>0</v>
      </c>
      <c r="I31" s="461">
        <f>Циклы!$G$13</f>
        <v>0</v>
      </c>
      <c r="J31" s="461">
        <f>Циклы!$G$14</f>
        <v>0</v>
      </c>
      <c r="K31" s="461">
        <f>Циклы!$G$15</f>
        <v>0</v>
      </c>
      <c r="L31" s="462" t="str">
        <f>IF(SUM(H31:K31)=0,"-",IF(AND(K32&lt;10,H32&gt;=50),5,IF(AND(K32&lt;20,(H32+I32)&gt;=50),4,IF(K32&lt;30,3,2))))</f>
        <v>-</v>
      </c>
      <c r="M31" s="460">
        <f>Циклы!$H$12</f>
        <v>0</v>
      </c>
      <c r="N31" s="461">
        <f>Циклы!$H$13</f>
        <v>0</v>
      </c>
      <c r="O31" s="461">
        <f>Циклы!$H$14</f>
        <v>0</v>
      </c>
      <c r="P31" s="461">
        <f>Циклы!$F$15</f>
        <v>0</v>
      </c>
      <c r="Q31" s="462" t="str">
        <f>IF(SUM(M31:P31)=0,"-",IF(AND(P32&lt;10,M32&gt;=50),5,IF(AND(P32&lt;20,(M32+N32)&gt;=50),4,IF(P32&lt;30,3,2))))</f>
        <v>-</v>
      </c>
      <c r="R31" s="460">
        <f>Циклы!$I$12</f>
        <v>0</v>
      </c>
      <c r="S31" s="461">
        <f>Циклы!$I$13</f>
        <v>0</v>
      </c>
      <c r="T31" s="461">
        <f>Циклы!$I$14</f>
        <v>0</v>
      </c>
      <c r="U31" s="461">
        <f>Циклы!$I$15</f>
        <v>0</v>
      </c>
      <c r="V31" s="462" t="str">
        <f>IF(SUM(R31:U31)=0,"-",IF(AND(U32&lt;10,R32&gt;=50),5,IF(AND(U32&lt;20,(R32+S32)&gt;=50),4,IF(U32&lt;30,3,2))))</f>
        <v>-</v>
      </c>
      <c r="W31" s="460">
        <f>Циклы!$J$12</f>
        <v>0</v>
      </c>
      <c r="X31" s="461">
        <f>Циклы!$J$13</f>
        <v>0</v>
      </c>
      <c r="Y31" s="461">
        <f>Циклы!$J$14</f>
        <v>0</v>
      </c>
      <c r="Z31" s="461">
        <f>Циклы!$J$15</f>
        <v>0</v>
      </c>
      <c r="AA31" s="462" t="str">
        <f>IF(SUM(W31:Z31)=0,"-",IF(AND(Z32&lt;10,W32&gt;=50),5,IF(AND(Z32&lt;20,(W32+X32)&gt;=50),4,IF(Z32&lt;30,3,2))))</f>
        <v>-</v>
      </c>
      <c r="AB31" s="460">
        <f>Циклы!$K$12</f>
        <v>0</v>
      </c>
      <c r="AC31" s="461">
        <f>Циклы!$K$13</f>
        <v>0</v>
      </c>
      <c r="AD31" s="461">
        <f>Циклы!$K$14</f>
        <v>0</v>
      </c>
      <c r="AE31" s="461">
        <f>Циклы!$K$15</f>
        <v>0</v>
      </c>
      <c r="AF31" s="462" t="str">
        <f>IF(SUM(AB31:AE31)=0,"-",IF(AND(AE32&lt;10,AB32&gt;=50),5,IF(AND(AE32&lt;20,(AB32+AC32)&gt;=50),4,IF(AE32&lt;30,3,2))))</f>
        <v>-</v>
      </c>
      <c r="AG31" s="460">
        <f>Циклы!$L$12</f>
        <v>0</v>
      </c>
      <c r="AH31" s="461">
        <f>Циклы!$L$13</f>
        <v>0</v>
      </c>
      <c r="AI31" s="461">
        <f>Циклы!$L$14</f>
        <v>0</v>
      </c>
      <c r="AJ31" s="461">
        <f>Циклы!$L$15</f>
        <v>0</v>
      </c>
      <c r="AK31" s="462" t="str">
        <f>IF(SUM(AG31:AJ31)=0,"-",IF(AND(AJ32&lt;10,AG32&gt;=50),5,IF(AND(AJ32&lt;20,(AG32+AH32)&gt;=50),4,IF(AJ32&lt;30,3,2))))</f>
        <v>-</v>
      </c>
      <c r="AL31" s="460">
        <f>Циклы!$M$12</f>
        <v>0</v>
      </c>
      <c r="AM31" s="461">
        <f>Циклы!$M$13</f>
        <v>0</v>
      </c>
      <c r="AN31" s="461">
        <f>Циклы!$M$14</f>
        <v>0</v>
      </c>
      <c r="AO31" s="461">
        <f>Циклы!$M$15</f>
        <v>0</v>
      </c>
      <c r="AP31" s="462" t="str">
        <f>IF(SUM(AL31:AO31)=0,"-",IF(AND(AO32&lt;10,AL32&gt;=50),5,IF(AND(AO32&lt;20,(AL32+AM32)&gt;=50),4,IF(AO32&lt;30,3,2))))</f>
        <v>-</v>
      </c>
      <c r="AQ31" s="460">
        <f>Циклы!$N$12</f>
        <v>0</v>
      </c>
      <c r="AR31" s="461">
        <f>Циклы!$N$13</f>
        <v>0</v>
      </c>
      <c r="AS31" s="461">
        <f>Циклы!$N$14</f>
        <v>0</v>
      </c>
      <c r="AT31" s="461">
        <f>Циклы!$N$15</f>
        <v>0</v>
      </c>
      <c r="AU31" s="462" t="str">
        <f>IF(SUM(AQ31:AT31)=0,"-",IF(AND(AT32&lt;10,AQ32&gt;=50),5,IF(AND(AT32&lt;20,(AQ32+AR32)&gt;=50),4,IF(AT32&lt;30,3,2))))</f>
        <v>-</v>
      </c>
      <c r="AV31" s="460">
        <f>Циклы!$O$12</f>
        <v>0</v>
      </c>
      <c r="AW31" s="461">
        <f>Циклы!$O$13</f>
        <v>0</v>
      </c>
      <c r="AX31" s="461">
        <f>Циклы!$O$14</f>
        <v>0</v>
      </c>
      <c r="AY31" s="461">
        <f>Циклы!$O$15</f>
        <v>0</v>
      </c>
      <c r="AZ31" s="462" t="str">
        <f>IF(SUM(AV31:AY31)=0,"-",IF(AND(AY32&lt;10,AV32&gt;=50),5,IF(AND(AY32&lt;20,(AV32+AW32)&gt;=50),4,IF(AY32&lt;30,3,2))))</f>
        <v>-</v>
      </c>
      <c r="BA31" s="460">
        <f>Циклы!$Q$12</f>
        <v>0</v>
      </c>
      <c r="BB31" s="461">
        <f>Циклы!$Q$13</f>
        <v>0</v>
      </c>
      <c r="BC31" s="461">
        <f>Циклы!$Q$14</f>
        <v>0</v>
      </c>
      <c r="BD31" s="461">
        <f>Циклы!$Q$15</f>
        <v>0</v>
      </c>
      <c r="BE31" s="462" t="str">
        <f>BJ31</f>
        <v>-</v>
      </c>
      <c r="BF31" s="460">
        <f>Циклы!$Q$12</f>
        <v>0</v>
      </c>
      <c r="BG31" s="461">
        <f>Циклы!$Q$13</f>
        <v>0</v>
      </c>
      <c r="BH31" s="461">
        <f>Циклы!$Q$14</f>
        <v>0</v>
      </c>
      <c r="BI31" s="461">
        <f>Циклы!$Q$15</f>
        <v>0</v>
      </c>
      <c r="BJ31" s="462" t="str">
        <f>IF(SUM(BF31:BI31)=0,"-",MIN(AF31,IF(AND(BI32&lt;10,BF32&gt;=50),5,IF(AND(BI32&lt;20,(BF32+BG32)&gt;=50),4,IF(BI32&lt;30,3,2)))))</f>
        <v>-</v>
      </c>
      <c r="BL31" s="464"/>
      <c r="BM31" s="464"/>
      <c r="BN31" s="464"/>
      <c r="BO31" s="464"/>
      <c r="BP31" s="464"/>
      <c r="BQ31" s="464"/>
      <c r="BR31" s="464"/>
    </row>
    <row r="32" spans="1:70" s="463" customFormat="1" ht="13.5" customHeight="1">
      <c r="A32" s="749"/>
      <c r="B32" s="748"/>
      <c r="C32" s="465">
        <f>IF(ISERR(C31/SUM(C31:F31)*100),0,C31/SUM(C31:F31)*100)</f>
        <v>0</v>
      </c>
      <c r="D32" s="466">
        <f>IF(ISERR(D31/SUM(C31:F31)*100),0,D31/SUM(C31:F31)*100)</f>
        <v>0</v>
      </c>
      <c r="E32" s="466">
        <f>IF(ISERR(E31/SUM(C31:F31)*100),0,E31/SUM(C31:F31)*100)</f>
        <v>0</v>
      </c>
      <c r="F32" s="466">
        <f>IF(ISERR(F31/SUM(C31:F31)*100),0,F31/SUM(C31:F31)*100)</f>
        <v>0</v>
      </c>
      <c r="G32" s="467" t="str">
        <f>IF(ISERR(SUM(C31*5,D31*4,E31*3,F31*2)/SUM(C31:F31)),"-",SUM(C31*5,D31*4,E31*3,F31*2)/SUM(C31:F31))</f>
        <v>-</v>
      </c>
      <c r="H32" s="465">
        <f>IF(ISERR(H31/SUM(H31:K31)*100),0,H31/SUM(H31:K31)*100)</f>
        <v>0</v>
      </c>
      <c r="I32" s="466">
        <f>IF(ISERR(I31/SUM(H31:K31)*100),0,I31/SUM(H31:K31)*100)</f>
        <v>0</v>
      </c>
      <c r="J32" s="466">
        <f>IF(ISERR(J31/SUM(H31:K31)*100),0,J31/SUM(H31:K31)*100)</f>
        <v>0</v>
      </c>
      <c r="K32" s="466">
        <f>IF(ISERR(K31/SUM(H31:K31)*100),0,K31/SUM(H31:K31)*100)</f>
        <v>0</v>
      </c>
      <c r="L32" s="467" t="str">
        <f>IF(ISERR(SUM(H31*5,I31*4,J31*3,K31*2)/SUM(H31:K31)),"-",SUM(H31*5,I31*4,J31*3,K31*2)/SUM(H31:K31))</f>
        <v>-</v>
      </c>
      <c r="M32" s="465">
        <f>IF(ISERR(M31/SUM(M31:P31)*100),0,M31/SUM(M31:P31)*100)</f>
        <v>0</v>
      </c>
      <c r="N32" s="466">
        <f>IF(ISERR(N31/SUM(M31:P31)*100),0,N31/SUM(M31:P31)*100)</f>
        <v>0</v>
      </c>
      <c r="O32" s="466">
        <f>IF(ISERR(O31/SUM(M31:P31)*100),0,O31/SUM(M31:P31)*100)</f>
        <v>0</v>
      </c>
      <c r="P32" s="466">
        <f>IF(ISERR(P31/SUM(M31:P31)*100),0,P31/SUM(M31:P31)*100)</f>
        <v>0</v>
      </c>
      <c r="Q32" s="467" t="str">
        <f>IF(ISERR(SUM(M31*5,N31*4,O31*3,P31*2)/SUM(M31:P31)),"-",SUM(M31*5,N31*4,O31*3,P31*2)/SUM(M31:P31))</f>
        <v>-</v>
      </c>
      <c r="R32" s="465">
        <f>IF(ISERR(R31/SUM(R31:U31)*100),0,R31/SUM(R31:U31)*100)</f>
        <v>0</v>
      </c>
      <c r="S32" s="466">
        <f>IF(ISERR(S31/SUM(R31:U31)*100),0,S31/SUM(R31:U31)*100)</f>
        <v>0</v>
      </c>
      <c r="T32" s="466">
        <f>IF(ISERR(T31/SUM(R31:U31)*100),0,T31/SUM(R31:U31)*100)</f>
        <v>0</v>
      </c>
      <c r="U32" s="466">
        <f>IF(ISERR(U31/SUM(R31:U31)*100),0,U31/SUM(R31:U31)*100)</f>
        <v>0</v>
      </c>
      <c r="V32" s="467" t="str">
        <f>IF(ISERR(SUM(R31*5,S31*4,T31*3,U31*2)/SUM(R31:U31)),"-",SUM(R31*5,S31*4,T31*3,U31*2)/SUM(R31:U31))</f>
        <v>-</v>
      </c>
      <c r="W32" s="465">
        <f>IF(ISERR(W31/SUM(W31:Z31)*100),0,W31/SUM(W31:Z31)*100)</f>
        <v>0</v>
      </c>
      <c r="X32" s="466">
        <f>IF(ISERR(X31/SUM(W31:Z31)*100),0,X31/SUM(W31:Z31)*100)</f>
        <v>0</v>
      </c>
      <c r="Y32" s="466">
        <f>IF(ISERR(Y31/SUM(W31:Z31)*100),0,Y31/SUM(W31:Z31)*100)</f>
        <v>0</v>
      </c>
      <c r="Z32" s="466">
        <f>IF(ISERR(Z31/SUM(W31:Z31)*100),0,Z31/SUM(W31:Z31)*100)</f>
        <v>0</v>
      </c>
      <c r="AA32" s="467" t="str">
        <f>IF(ISERR(SUM(W31*5,X31*4,Y31*3,Z31*2)/SUM(W31:Z31)),"-",SUM(W31*5,X31*4,Y31*3,Z31*2)/SUM(W31:Z31))</f>
        <v>-</v>
      </c>
      <c r="AB32" s="465">
        <f>IF(ISERR(AB31/SUM(AB31:AE31)*100),0,AB31/SUM(AB31:AE31)*100)</f>
        <v>0</v>
      </c>
      <c r="AC32" s="466">
        <f>IF(ISERR(AC31/SUM(AB31:AE31)*100),0,AC31/SUM(AB31:AE31)*100)</f>
        <v>0</v>
      </c>
      <c r="AD32" s="466">
        <f>IF(ISERR(AD31/SUM(AB31:AE31)*100),0,AD31/SUM(AB31:AE31)*100)</f>
        <v>0</v>
      </c>
      <c r="AE32" s="466">
        <f>IF(ISERR(AE31/SUM(AB31:AE31)*100),0,AE31/SUM(AB31:AE31)*100)</f>
        <v>0</v>
      </c>
      <c r="AF32" s="467" t="str">
        <f>IF(ISERR(SUM(AB31*5,AC31*4,AD31*3,AE31*2)/SUM(AB31:AE31)),"-",SUM(AB31*5,AC31*4,AD31*3,AE31*2)/SUM(AB31:AE31))</f>
        <v>-</v>
      </c>
      <c r="AG32" s="465">
        <f>IF(ISERR(AG31/SUM(AG31:AJ31)*100),0,AG31/SUM(AG31:AJ31)*100)</f>
        <v>0</v>
      </c>
      <c r="AH32" s="466">
        <f>IF(ISERR(AH31/SUM(AG31:AJ31)*100),0,AH31/SUM(AG31:AJ31)*100)</f>
        <v>0</v>
      </c>
      <c r="AI32" s="466">
        <f>IF(ISERR(AI31/SUM(AG31:AJ31)*100),0,AI31/SUM(AG31:AJ31)*100)</f>
        <v>0</v>
      </c>
      <c r="AJ32" s="466">
        <f>IF(ISERR(AJ31/SUM(AG31:AJ31)*100),0,AJ31/SUM(AG31:AJ31)*100)</f>
        <v>0</v>
      </c>
      <c r="AK32" s="467" t="str">
        <f>IF(ISERR(SUM(AG31*5,AH31*4,AI31*3,AJ31*2)/SUM(AG31:AJ31)),"-",SUM(AG31*5,AH31*4,AI31*3,AJ31*2)/SUM(AG31:AJ31))</f>
        <v>-</v>
      </c>
      <c r="AL32" s="465">
        <f>IF(ISERR(AL31/SUM(AL31:AO31)*100),0,AL31/SUM(AL31:AO31)*100)</f>
        <v>0</v>
      </c>
      <c r="AM32" s="466">
        <f>IF(ISERR(AM31/SUM(AL31:AO31)*100),0,AM31/SUM(AL31:AO31)*100)</f>
        <v>0</v>
      </c>
      <c r="AN32" s="466">
        <f>IF(ISERR(AN31/SUM(AL31:AO31)*100),0,AN31/SUM(AL31:AO31)*100)</f>
        <v>0</v>
      </c>
      <c r="AO32" s="466">
        <f>IF(ISERR(AO31/SUM(AL31:AO31)*100),0,AO31/SUM(AL31:AO31)*100)</f>
        <v>0</v>
      </c>
      <c r="AP32" s="467" t="str">
        <f>IF(ISERR(SUM(AL31*5,AM31*4,AN31*3,AO31*2)/SUM(AL31:AO31)),"-",SUM(AL31*5,AM31*4,AN31*3,AO31*2)/SUM(AL31:AO31))</f>
        <v>-</v>
      </c>
      <c r="AQ32" s="465">
        <f>IF(ISERR(AQ31/SUM(AQ31:AT31)*100),0,AQ31/SUM(AQ31:AT31)*100)</f>
        <v>0</v>
      </c>
      <c r="AR32" s="466">
        <f>IF(ISERR(AR31/SUM(AQ31:AT31)*100),0,AR31/SUM(AQ31:AT31)*100)</f>
        <v>0</v>
      </c>
      <c r="AS32" s="466">
        <f>IF(ISERR(AS31/SUM(AQ31:AT31)*100),0,AS31/SUM(AQ31:AT31)*100)</f>
        <v>0</v>
      </c>
      <c r="AT32" s="466">
        <f>IF(ISERR(AT31/SUM(AQ31:AT31)*100),0,AT31/SUM(AQ31:AT31)*100)</f>
        <v>0</v>
      </c>
      <c r="AU32" s="467" t="str">
        <f>IF(ISERR(SUM(AQ31*5,AR31*4,AS31*3,AT31*2)/SUM(AQ31:AT31)),"-",SUM(AQ31*5,AR31*4,AS31*3,AT31*2)/SUM(AQ31:AT31))</f>
        <v>-</v>
      </c>
      <c r="AV32" s="465">
        <f>IF(ISERR(AV31/SUM(AV31:AY31)*100),0,AV31/SUM(AV31:AY31)*100)</f>
        <v>0</v>
      </c>
      <c r="AW32" s="466">
        <f>IF(ISERR(AW31/SUM(AV31:AY31)*100),0,AW31/SUM(AV31:AY31)*100)</f>
        <v>0</v>
      </c>
      <c r="AX32" s="466">
        <f>IF(ISERR(AX31/SUM(AV31:AY31)*100),0,AX31/SUM(AV31:AY31)*100)</f>
        <v>0</v>
      </c>
      <c r="AY32" s="466">
        <f>IF(ISERR(AY31/SUM(AV31:AY31)*100),0,AY31/SUM(AV31:AY31)*100)</f>
        <v>0</v>
      </c>
      <c r="AZ32" s="467" t="str">
        <f>IF(ISERR(SUM(AV31*5,AW31*4,AX31*3,AY31*2)/SUM(AV31:AY31)),"-",SUM(AV31*5,AW31*4,AX31*3,AY31*2)/SUM(AV31:AY31))</f>
        <v>-</v>
      </c>
      <c r="BA32" s="465">
        <f>IF(ISERR(BA31/SUM(BA31:BD31)*100),0,BA31/SUM(BA31:BD31)*100)</f>
        <v>0</v>
      </c>
      <c r="BB32" s="466">
        <f>IF(ISERR(BB31/SUM(BA31:BD31)*100),0,BB31/SUM(BA31:BD31)*100)</f>
        <v>0</v>
      </c>
      <c r="BC32" s="466">
        <f>IF(ISERR(BC31/SUM(BA31:BD31)*100),0,BC31/SUM(BA31:BD31)*100)</f>
        <v>0</v>
      </c>
      <c r="BD32" s="466">
        <f>IF(ISERR(BD31/SUM(BA31:BD31)*100),0,BD31/SUM(BA31:BD31)*100)</f>
        <v>0</v>
      </c>
      <c r="BE32" s="467" t="str">
        <f>IF(ISERR(SUM(BA31*5,BB31*4,BC31*3,BD31*2)/SUM(BA31:BD31)),"-",SUM(BA31*5,BB31*4,BC31*3,BD31*2)/SUM(BA31:BD31))</f>
        <v>-</v>
      </c>
      <c r="BF32" s="465">
        <f>IF(ISERR(BF31/SUM(BF31:BI31)*100),0,BF31/SUM(BF31:BI31)*100)</f>
        <v>0</v>
      </c>
      <c r="BG32" s="466">
        <f>IF(ISERR(BG31/SUM(BF31:BI31)*100),0,BG31/SUM(BF31:BI31)*100)</f>
        <v>0</v>
      </c>
      <c r="BH32" s="466">
        <f>IF(ISERR(BH31/SUM(BF31:BI31)*100),0,BH31/SUM(BF31:BI31)*100)</f>
        <v>0</v>
      </c>
      <c r="BI32" s="466">
        <f>IF(ISERR(BI31/SUM(BF31:BI31)*100),0,BI31/SUM(BF31:BI31)*100)</f>
        <v>0</v>
      </c>
      <c r="BJ32" s="467" t="str">
        <f>IF(ISERR(SUM(BF31*5,BG31*4,BH31*3,BI31*2)/SUM(BF31:BI31)),"-",SUM(BF31*5,BG31*4,BH31*3,BI31*2)/SUM(BF31:BI31))</f>
        <v>-</v>
      </c>
      <c r="BL32" s="468"/>
      <c r="BM32" s="468"/>
      <c r="BN32" s="468"/>
      <c r="BO32" s="468"/>
      <c r="BP32" s="468"/>
      <c r="BQ32" s="468"/>
      <c r="BR32" s="468"/>
    </row>
    <row r="33" spans="1:70" s="463" customFormat="1" ht="13.5" customHeight="1">
      <c r="A33" s="749" t="s">
        <v>178</v>
      </c>
      <c r="B33" s="748">
        <f>Циклы!W28+Циклы!X28</f>
        <v>0</v>
      </c>
      <c r="C33" s="460">
        <f>Циклы!$F$36</f>
        <v>0</v>
      </c>
      <c r="D33" s="461">
        <f>Циклы!$F$37</f>
        <v>0</v>
      </c>
      <c r="E33" s="461">
        <f>Циклы!$F$38</f>
        <v>0</v>
      </c>
      <c r="F33" s="461">
        <f>Циклы!$F$39</f>
        <v>0</v>
      </c>
      <c r="G33" s="462" t="str">
        <f>IF(SUM(C33:F33)=0,"-",IF(AND(F34&lt;10,C34&gt;=50),5,IF(AND(F34&lt;20,(C34+D34)&gt;=50),4,IF(F34&lt;30,3,2))))</f>
        <v>-</v>
      </c>
      <c r="H33" s="460">
        <f>Циклы!$G$36</f>
        <v>0</v>
      </c>
      <c r="I33" s="461">
        <f>Циклы!$G$37</f>
        <v>0</v>
      </c>
      <c r="J33" s="461">
        <f>Циклы!$G$38</f>
        <v>0</v>
      </c>
      <c r="K33" s="461">
        <f>Циклы!$G$39</f>
        <v>0</v>
      </c>
      <c r="L33" s="462" t="str">
        <f>IF(SUM(H33:K33)=0,"-",IF(AND(K34&lt;10,H34&gt;=50),5,IF(AND(K34&lt;20,(H34+I34)&gt;=50),4,IF(K34&lt;30,3,2))))</f>
        <v>-</v>
      </c>
      <c r="M33" s="460">
        <f>Циклы!$H$36</f>
        <v>0</v>
      </c>
      <c r="N33" s="461">
        <f>Циклы!$H$37</f>
        <v>0</v>
      </c>
      <c r="O33" s="461">
        <f>Циклы!$H$38</f>
        <v>0</v>
      </c>
      <c r="P33" s="461">
        <f>Циклы!$F$39</f>
        <v>0</v>
      </c>
      <c r="Q33" s="462" t="str">
        <f>IF(SUM(M33:P33)=0,"-",IF(AND(P34&lt;10,M34&gt;=50),5,IF(AND(P34&lt;20,(M34+N34)&gt;=50),4,IF(P34&lt;30,3,2))))</f>
        <v>-</v>
      </c>
      <c r="R33" s="460">
        <f>Циклы!$I$36</f>
        <v>0</v>
      </c>
      <c r="S33" s="461">
        <f>Циклы!$I$37</f>
        <v>0</v>
      </c>
      <c r="T33" s="461">
        <f>Циклы!$I$38</f>
        <v>0</v>
      </c>
      <c r="U33" s="461">
        <f>Циклы!$I$39</f>
        <v>0</v>
      </c>
      <c r="V33" s="462" t="str">
        <f>IF(SUM(R33:U33)=0,"-",IF(AND(U34&lt;10,R34&gt;=50),5,IF(AND(U34&lt;20,(R34+S34)&gt;=50),4,IF(U34&lt;30,3,2))))</f>
        <v>-</v>
      </c>
      <c r="W33" s="460">
        <f>Циклы!$J$36</f>
        <v>0</v>
      </c>
      <c r="X33" s="461">
        <f>Циклы!$J$37</f>
        <v>0</v>
      </c>
      <c r="Y33" s="461">
        <f>Циклы!$J$38</f>
        <v>0</v>
      </c>
      <c r="Z33" s="461">
        <f>Циклы!$J$39</f>
        <v>0</v>
      </c>
      <c r="AA33" s="462" t="str">
        <f>IF(SUM(W33:Z33)=0,"-",IF(AND(Z34&lt;10,W34&gt;=50),5,IF(AND(Z34&lt;20,(W34+X34)&gt;=50),4,IF(Z34&lt;30,3,2))))</f>
        <v>-</v>
      </c>
      <c r="AB33" s="460">
        <f>Циклы!$K$36</f>
        <v>0</v>
      </c>
      <c r="AC33" s="461">
        <f>Циклы!$K$37</f>
        <v>0</v>
      </c>
      <c r="AD33" s="461">
        <f>Циклы!$K$38</f>
        <v>0</v>
      </c>
      <c r="AE33" s="461">
        <f>Циклы!$K$39</f>
        <v>0</v>
      </c>
      <c r="AF33" s="462" t="str">
        <f>IF(SUM(AB33:AE33)=0,"-",IF(AND(AE34&lt;10,AB34&gt;=50),5,IF(AND(AE34&lt;20,(AB34+AC34)&gt;=50),4,IF(AE34&lt;30,3,2))))</f>
        <v>-</v>
      </c>
      <c r="AG33" s="460">
        <f>Циклы!$L$36</f>
        <v>0</v>
      </c>
      <c r="AH33" s="461">
        <f>Циклы!$L$37</f>
        <v>0</v>
      </c>
      <c r="AI33" s="461">
        <f>Циклы!$L$38</f>
        <v>0</v>
      </c>
      <c r="AJ33" s="461">
        <f>Циклы!$L$39</f>
        <v>0</v>
      </c>
      <c r="AK33" s="462" t="str">
        <f>IF(SUM(AG33:AJ33)=0,"-",IF(AND(AJ34&lt;10,AG34&gt;=50),5,IF(AND(AJ34&lt;20,(AG34+AH34)&gt;=50),4,IF(AJ34&lt;30,3,2))))</f>
        <v>-</v>
      </c>
      <c r="AL33" s="460">
        <f>Циклы!$M$36</f>
        <v>0</v>
      </c>
      <c r="AM33" s="461">
        <f>Циклы!$M$37</f>
        <v>0</v>
      </c>
      <c r="AN33" s="461">
        <f>Циклы!$M$38</f>
        <v>0</v>
      </c>
      <c r="AO33" s="461">
        <f>Циклы!$M$39</f>
        <v>0</v>
      </c>
      <c r="AP33" s="462" t="str">
        <f>IF(SUM(AL33:AO33)=0,"-",IF(AND(AO34&lt;10,AL34&gt;=50),5,IF(AND(AO34&lt;20,(AL34+AM34)&gt;=50),4,IF(AO34&lt;30,3,2))))</f>
        <v>-</v>
      </c>
      <c r="AQ33" s="460">
        <f>Циклы!$N$36</f>
        <v>0</v>
      </c>
      <c r="AR33" s="461">
        <f>Циклы!$N$37</f>
        <v>0</v>
      </c>
      <c r="AS33" s="461">
        <f>Циклы!$N$38</f>
        <v>0</v>
      </c>
      <c r="AT33" s="461">
        <f>Циклы!$N$39</f>
        <v>0</v>
      </c>
      <c r="AU33" s="462" t="str">
        <f>IF(SUM(AQ33:AT33)=0,"-",IF(AND(AT34&lt;10,AQ34&gt;=50),5,IF(AND(AT34&lt;20,(AQ34+AR34)&gt;=50),4,IF(AT34&lt;30,3,2))))</f>
        <v>-</v>
      </c>
      <c r="AV33" s="460">
        <f>Циклы!$O$39</f>
        <v>0</v>
      </c>
      <c r="AW33" s="461">
        <f>Циклы!$O$39</f>
        <v>0</v>
      </c>
      <c r="AX33" s="461">
        <f>Циклы!$O$39</f>
        <v>0</v>
      </c>
      <c r="AY33" s="461">
        <f>Циклы!$O$39</f>
        <v>0</v>
      </c>
      <c r="AZ33" s="462" t="str">
        <f>IF(SUM(AV33:AY33)=0,"-",IF(AND(AY34&lt;10,AV34&gt;=50),5,IF(AND(AY34&lt;20,(AV34+AW34)&gt;=50),4,IF(AY34&lt;30,3,2))))</f>
        <v>-</v>
      </c>
      <c r="BA33" s="460">
        <f>Циклы!$Q$36</f>
        <v>0</v>
      </c>
      <c r="BB33" s="461">
        <f>Циклы!$Q$37</f>
        <v>0</v>
      </c>
      <c r="BC33" s="461">
        <f>Циклы!$Q$38</f>
        <v>0</v>
      </c>
      <c r="BD33" s="461">
        <f>Циклы!$Q$39</f>
        <v>0</v>
      </c>
      <c r="BE33" s="462" t="str">
        <f>BJ33</f>
        <v>-</v>
      </c>
      <c r="BF33" s="460">
        <f>Циклы!$Q$36</f>
        <v>0</v>
      </c>
      <c r="BG33" s="461">
        <f>Циклы!$Q$37</f>
        <v>0</v>
      </c>
      <c r="BH33" s="461">
        <f>Циклы!$Q$38</f>
        <v>0</v>
      </c>
      <c r="BI33" s="461">
        <f>Циклы!$Q$39</f>
        <v>0</v>
      </c>
      <c r="BJ33" s="462" t="str">
        <f>IF(SUM(BF33:BI33)=0,"-",MIN(AF33,IF(AND(BI34&lt;10,BF34&gt;=50),5,IF(AND(BI34&lt;20,(BF34+BG34)&gt;=50),4,IF(BI34&lt;30,3,2)))))</f>
        <v>-</v>
      </c>
      <c r="BL33" s="464"/>
      <c r="BM33" s="464"/>
      <c r="BN33" s="464"/>
      <c r="BO33" s="464"/>
      <c r="BP33" s="464"/>
      <c r="BQ33" s="464"/>
      <c r="BR33" s="464"/>
    </row>
    <row r="34" spans="1:70" s="463" customFormat="1" ht="13.5" customHeight="1">
      <c r="A34" s="749"/>
      <c r="B34" s="748"/>
      <c r="C34" s="465">
        <f>IF(ISERR(C33/SUM(C33:F33)*100),0,C33/SUM(C33:F33)*100)</f>
        <v>0</v>
      </c>
      <c r="D34" s="466">
        <f>IF(ISERR(D33/SUM(C33:F33)*100),0,D33/SUM(C33:F33)*100)</f>
        <v>0</v>
      </c>
      <c r="E34" s="466">
        <f>IF(ISERR(E33/SUM(C33:F33)*100),0,E33/SUM(C33:F33)*100)</f>
        <v>0</v>
      </c>
      <c r="F34" s="466">
        <f>IF(ISERR(F33/SUM(C33:F33)*100),0,F33/SUM(C33:F33)*100)</f>
        <v>0</v>
      </c>
      <c r="G34" s="467" t="str">
        <f>IF(ISERR(SUM(C33*5,D33*4,E33*3,F33*2)/SUM(C33:F33)),"-",SUM(C33*5,D33*4,E33*3,F33*2)/SUM(C33:F33))</f>
        <v>-</v>
      </c>
      <c r="H34" s="465">
        <f>IF(ISERR(H33/SUM(H33:K33)*100),0,H33/SUM(H33:K33)*100)</f>
        <v>0</v>
      </c>
      <c r="I34" s="466">
        <f>IF(ISERR(I33/SUM(H33:K33)*100),0,I33/SUM(H33:K33)*100)</f>
        <v>0</v>
      </c>
      <c r="J34" s="466">
        <f>IF(ISERR(J33/SUM(H33:K33)*100),0,J33/SUM(H33:K33)*100)</f>
        <v>0</v>
      </c>
      <c r="K34" s="466">
        <f>IF(ISERR(K33/SUM(H33:K33)*100),0,K33/SUM(H33:K33)*100)</f>
        <v>0</v>
      </c>
      <c r="L34" s="467" t="str">
        <f>IF(ISERR(SUM(H33*5,I33*4,J33*3,K33*2)/SUM(H33:K33)),"-",SUM(H33*5,I33*4,J33*3,K33*2)/SUM(H33:K33))</f>
        <v>-</v>
      </c>
      <c r="M34" s="465">
        <f>IF(ISERR(M33/SUM(M33:P33)*100),0,M33/SUM(M33:P33)*100)</f>
        <v>0</v>
      </c>
      <c r="N34" s="466">
        <f>IF(ISERR(N33/SUM(M33:P33)*100),0,N33/SUM(M33:P33)*100)</f>
        <v>0</v>
      </c>
      <c r="O34" s="466">
        <f>IF(ISERR(O33/SUM(M33:P33)*100),0,O33/SUM(M33:P33)*100)</f>
        <v>0</v>
      </c>
      <c r="P34" s="466">
        <f>IF(ISERR(P33/SUM(M33:P33)*100),0,P33/SUM(M33:P33)*100)</f>
        <v>0</v>
      </c>
      <c r="Q34" s="467" t="str">
        <f>IF(ISERR(SUM(M33*5,N33*4,O33*3,P33*2)/SUM(M33:P33)),"-",SUM(M33*5,N33*4,O33*3,P33*2)/SUM(M33:P33))</f>
        <v>-</v>
      </c>
      <c r="R34" s="465">
        <f>IF(ISERR(R33/SUM(R33:U33)*100),0,R33/SUM(R33:U33)*100)</f>
        <v>0</v>
      </c>
      <c r="S34" s="466">
        <f>IF(ISERR(S33/SUM(R33:U33)*100),0,S33/SUM(R33:U33)*100)</f>
        <v>0</v>
      </c>
      <c r="T34" s="466">
        <f>IF(ISERR(T33/SUM(R33:U33)*100),0,T33/SUM(R33:U33)*100)</f>
        <v>0</v>
      </c>
      <c r="U34" s="466">
        <f>IF(ISERR(U33/SUM(R33:U33)*100),0,U33/SUM(R33:U33)*100)</f>
        <v>0</v>
      </c>
      <c r="V34" s="467" t="str">
        <f>IF(ISERR(SUM(R33*5,S33*4,T33*3,U33*2)/SUM(R33:U33)),"-",SUM(R33*5,S33*4,T33*3,U33*2)/SUM(R33:U33))</f>
        <v>-</v>
      </c>
      <c r="W34" s="465">
        <f>IF(ISERR(W33/SUM(W33:Z33)*100),0,W33/SUM(W33:Z33)*100)</f>
        <v>0</v>
      </c>
      <c r="X34" s="466">
        <f>IF(ISERR(X33/SUM(W33:Z33)*100),0,X33/SUM(W33:Z33)*100)</f>
        <v>0</v>
      </c>
      <c r="Y34" s="466">
        <f>IF(ISERR(Y33/SUM(W33:Z33)*100),0,Y33/SUM(W33:Z33)*100)</f>
        <v>0</v>
      </c>
      <c r="Z34" s="466">
        <f>IF(ISERR(Z33/SUM(W33:Z33)*100),0,Z33/SUM(W33:Z33)*100)</f>
        <v>0</v>
      </c>
      <c r="AA34" s="467" t="str">
        <f>IF(ISERR(SUM(W33*5,X33*4,Y33*3,Z33*2)/SUM(W33:Z33)),"-",SUM(W33*5,X33*4,Y33*3,Z33*2)/SUM(W33:Z33))</f>
        <v>-</v>
      </c>
      <c r="AB34" s="465">
        <f>IF(ISERR(AB33/SUM(AB33:AE33)*100),0,AB33/SUM(AB33:AE33)*100)</f>
        <v>0</v>
      </c>
      <c r="AC34" s="466">
        <f>IF(ISERR(AC33/SUM(AB33:AE33)*100),0,AC33/SUM(AB33:AE33)*100)</f>
        <v>0</v>
      </c>
      <c r="AD34" s="466">
        <f>IF(ISERR(AD33/SUM(AB33:AE33)*100),0,AD33/SUM(AB33:AE33)*100)</f>
        <v>0</v>
      </c>
      <c r="AE34" s="466">
        <f>IF(ISERR(AE33/SUM(AB33:AE33)*100),0,AE33/SUM(AB33:AE33)*100)</f>
        <v>0</v>
      </c>
      <c r="AF34" s="467" t="str">
        <f>IF(ISERR(SUM(AB33*5,AC33*4,AD33*3,AE33*2)/SUM(AB33:AE33)),"-",SUM(AB33*5,AC33*4,AD33*3,AE33*2)/SUM(AB33:AE33))</f>
        <v>-</v>
      </c>
      <c r="AG34" s="465">
        <f>IF(ISERR(AG33/SUM(AG33:AJ33)*100),0,AG33/SUM(AG33:AJ33)*100)</f>
        <v>0</v>
      </c>
      <c r="AH34" s="466">
        <f>IF(ISERR(AH33/SUM(AG33:AJ33)*100),0,AH33/SUM(AG33:AJ33)*100)</f>
        <v>0</v>
      </c>
      <c r="AI34" s="466">
        <f>IF(ISERR(AI33/SUM(AG33:AJ33)*100),0,AI33/SUM(AG33:AJ33)*100)</f>
        <v>0</v>
      </c>
      <c r="AJ34" s="466">
        <f>IF(ISERR(AJ33/SUM(AG33:AJ33)*100),0,AJ33/SUM(AG33:AJ33)*100)</f>
        <v>0</v>
      </c>
      <c r="AK34" s="467" t="str">
        <f>IF(ISERR(SUM(AG33*5,AH33*4,AI33*3,AJ33*2)/SUM(AG33:AJ33)),"-",SUM(AG33*5,AH33*4,AI33*3,AJ33*2)/SUM(AG33:AJ33))</f>
        <v>-</v>
      </c>
      <c r="AL34" s="465">
        <f>IF(ISERR(AL33/SUM(AL33:AO33)*100),0,AL33/SUM(AL33:AO33)*100)</f>
        <v>0</v>
      </c>
      <c r="AM34" s="466">
        <f>IF(ISERR(AM33/SUM(AL33:AO33)*100),0,AM33/SUM(AL33:AO33)*100)</f>
        <v>0</v>
      </c>
      <c r="AN34" s="466">
        <f>IF(ISERR(AN33/SUM(AL33:AO33)*100),0,AN33/SUM(AL33:AO33)*100)</f>
        <v>0</v>
      </c>
      <c r="AO34" s="466">
        <f>IF(ISERR(AO33/SUM(AL33:AO33)*100),0,AO33/SUM(AL33:AO33)*100)</f>
        <v>0</v>
      </c>
      <c r="AP34" s="467" t="str">
        <f>IF(ISERR(SUM(AL33*5,AM33*4,AN33*3,AO33*2)/SUM(AL33:AO33)),"-",SUM(AL33*5,AM33*4,AN33*3,AO33*2)/SUM(AL33:AO33))</f>
        <v>-</v>
      </c>
      <c r="AQ34" s="465">
        <f>IF(ISERR(AQ33/SUM(AQ33:AT33)*100),0,AQ33/SUM(AQ33:AT33)*100)</f>
        <v>0</v>
      </c>
      <c r="AR34" s="466">
        <f>IF(ISERR(AR33/SUM(AQ33:AT33)*100),0,AR33/SUM(AQ33:AT33)*100)</f>
        <v>0</v>
      </c>
      <c r="AS34" s="466">
        <f>IF(ISERR(AS33/SUM(AQ33:AT33)*100),0,AS33/SUM(AQ33:AT33)*100)</f>
        <v>0</v>
      </c>
      <c r="AT34" s="466">
        <f>IF(ISERR(AT33/SUM(AQ33:AT33)*100),0,AT33/SUM(AQ33:AT33)*100)</f>
        <v>0</v>
      </c>
      <c r="AU34" s="467" t="str">
        <f>IF(ISERR(SUM(AQ33*5,AR33*4,AS33*3,AT33*2)/SUM(AQ33:AT33)),"-",SUM(AQ33*5,AR33*4,AS33*3,AT33*2)/SUM(AQ33:AT33))</f>
        <v>-</v>
      </c>
      <c r="AV34" s="465">
        <f>IF(ISERR(AV33/SUM(AV33:AY33)*100),0,AV33/SUM(AV33:AY33)*100)</f>
        <v>0</v>
      </c>
      <c r="AW34" s="466">
        <f>IF(ISERR(AW33/SUM(AV33:AY33)*100),0,AW33/SUM(AV33:AY33)*100)</f>
        <v>0</v>
      </c>
      <c r="AX34" s="466">
        <f>IF(ISERR(AX33/SUM(AV33:AY33)*100),0,AX33/SUM(AV33:AY33)*100)</f>
        <v>0</v>
      </c>
      <c r="AY34" s="466">
        <f>IF(ISERR(AY33/SUM(AV33:AY33)*100),0,AY33/SUM(AV33:AY33)*100)</f>
        <v>0</v>
      </c>
      <c r="AZ34" s="467" t="str">
        <f>IF(ISERR(SUM(AV33*5,AW33*4,AX33*3,AY33*2)/SUM(AV33:AY33)),"-",SUM(AV33*5,AW33*4,AX33*3,AY33*2)/SUM(AV33:AY33))</f>
        <v>-</v>
      </c>
      <c r="BA34" s="465">
        <f>IF(ISERR(BA33/SUM(BA33:BD33)*100),0,BA33/SUM(BA33:BD33)*100)</f>
        <v>0</v>
      </c>
      <c r="BB34" s="466">
        <f>IF(ISERR(BB33/SUM(BA33:BD33)*100),0,BB33/SUM(BA33:BD33)*100)</f>
        <v>0</v>
      </c>
      <c r="BC34" s="466">
        <f>IF(ISERR(BC33/SUM(BA33:BD33)*100),0,BC33/SUM(BA33:BD33)*100)</f>
        <v>0</v>
      </c>
      <c r="BD34" s="466">
        <f>IF(ISERR(BD33/SUM(BA33:BD33)*100),0,BD33/SUM(BA33:BD33)*100)</f>
        <v>0</v>
      </c>
      <c r="BE34" s="467" t="str">
        <f>IF(ISERR(SUM(BA33*5,BB33*4,BC33*3,BD33*2)/SUM(BA33:BD33)),"-",SUM(BA33*5,BB33*4,BC33*3,BD33*2)/SUM(BA33:BD33))</f>
        <v>-</v>
      </c>
      <c r="BF34" s="465">
        <f>IF(ISERR(BF33/SUM(BF33:BI33)*100),0,BF33/SUM(BF33:BI33)*100)</f>
        <v>0</v>
      </c>
      <c r="BG34" s="466">
        <f>IF(ISERR(BG33/SUM(BF33:BI33)*100),0,BG33/SUM(BF33:BI33)*100)</f>
        <v>0</v>
      </c>
      <c r="BH34" s="466">
        <f>IF(ISERR(BH33/SUM(BF33:BI33)*100),0,BH33/SUM(BF33:BI33)*100)</f>
        <v>0</v>
      </c>
      <c r="BI34" s="466">
        <f>IF(ISERR(BI33/SUM(BF33:BI33)*100),0,BI33/SUM(BF33:BI33)*100)</f>
        <v>0</v>
      </c>
      <c r="BJ34" s="467" t="str">
        <f>IF(ISERR(SUM(BF33*5,BG33*4,BH33*3,BI33*2)/SUM(BF33:BI33)),"-",SUM(BF33*5,BG33*4,BH33*3,BI33*2)/SUM(BF33:BI33))</f>
        <v>-</v>
      </c>
      <c r="BL34" s="468"/>
      <c r="BM34" s="468"/>
      <c r="BN34" s="468"/>
      <c r="BO34" s="468"/>
      <c r="BP34" s="468"/>
      <c r="BQ34" s="468"/>
      <c r="BR34" s="468"/>
    </row>
    <row r="35" spans="1:70" s="463" customFormat="1" ht="13.5" customHeight="1">
      <c r="A35" s="749" t="s">
        <v>179</v>
      </c>
      <c r="B35" s="748">
        <f>Циклы!W52+Циклы!X52</f>
        <v>0</v>
      </c>
      <c r="C35" s="460">
        <f>Циклы!$F$59</f>
        <v>0</v>
      </c>
      <c r="D35" s="461">
        <f>Циклы!$F$60</f>
        <v>0</v>
      </c>
      <c r="E35" s="461">
        <f>Циклы!$F$61</f>
        <v>0</v>
      </c>
      <c r="F35" s="461">
        <f>Циклы!$F$62</f>
        <v>0</v>
      </c>
      <c r="G35" s="462" t="str">
        <f>IF(SUM(C35:F35)=0,"-",IF(AND(F36&lt;10,C36&gt;=50),5,IF(AND(F36&lt;20,(C36+D36)&gt;=50),4,IF(F36&lt;30,3,2))))</f>
        <v>-</v>
      </c>
      <c r="H35" s="460">
        <f>Циклы!$G$59</f>
        <v>0</v>
      </c>
      <c r="I35" s="461">
        <f>Циклы!$G$60</f>
        <v>0</v>
      </c>
      <c r="J35" s="461">
        <f>Циклы!$G$61</f>
        <v>0</v>
      </c>
      <c r="K35" s="461">
        <f>Циклы!$G$62</f>
        <v>0</v>
      </c>
      <c r="L35" s="462" t="str">
        <f>IF(SUM(H35:K35)=0,"-",IF(AND(K36&lt;10,H36&gt;=50),5,IF(AND(K36&lt;20,(H36+I36)&gt;=50),4,IF(K36&lt;30,3,2))))</f>
        <v>-</v>
      </c>
      <c r="M35" s="460">
        <f>Циклы!$H$59</f>
        <v>0</v>
      </c>
      <c r="N35" s="461">
        <f>Циклы!$H$60</f>
        <v>0</v>
      </c>
      <c r="O35" s="461">
        <f>Циклы!$H$61</f>
        <v>0</v>
      </c>
      <c r="P35" s="461">
        <f>Циклы!$F$62</f>
        <v>0</v>
      </c>
      <c r="Q35" s="462" t="str">
        <f>IF(SUM(M35:P35)=0,"-",IF(AND(P36&lt;10,M36&gt;=50),5,IF(AND(P36&lt;20,(M36+N36)&gt;=50),4,IF(P36&lt;30,3,2))))</f>
        <v>-</v>
      </c>
      <c r="R35" s="460">
        <f>Циклы!$I$59</f>
        <v>0</v>
      </c>
      <c r="S35" s="461">
        <f>Циклы!$I$60</f>
        <v>0</v>
      </c>
      <c r="T35" s="461">
        <f>Циклы!$I$61</f>
        <v>0</v>
      </c>
      <c r="U35" s="461">
        <f>Циклы!$I$62</f>
        <v>0</v>
      </c>
      <c r="V35" s="462" t="str">
        <f>IF(SUM(R35:U35)=0,"-",IF(AND(U36&lt;10,R36&gt;=50),5,IF(AND(U36&lt;20,(R36+S36)&gt;=50),4,IF(U36&lt;30,3,2))))</f>
        <v>-</v>
      </c>
      <c r="W35" s="460">
        <f>Циклы!$J$59</f>
        <v>0</v>
      </c>
      <c r="X35" s="461">
        <f>Циклы!$J$60</f>
        <v>0</v>
      </c>
      <c r="Y35" s="461">
        <f>Циклы!$J$61</f>
        <v>0</v>
      </c>
      <c r="Z35" s="461">
        <f>Циклы!$J$62</f>
        <v>0</v>
      </c>
      <c r="AA35" s="462" t="str">
        <f>IF(SUM(W35:Z35)=0,"-",IF(AND(Z36&lt;10,W36&gt;=50),5,IF(AND(Z36&lt;20,(W36+X36)&gt;=50),4,IF(Z36&lt;30,3,2))))</f>
        <v>-</v>
      </c>
      <c r="AB35" s="460">
        <f>Циклы!$K$59</f>
        <v>0</v>
      </c>
      <c r="AC35" s="461">
        <f>Циклы!$K$60</f>
        <v>0</v>
      </c>
      <c r="AD35" s="461">
        <f>Циклы!$K$61</f>
        <v>0</v>
      </c>
      <c r="AE35" s="461">
        <f>Циклы!$K$62</f>
        <v>0</v>
      </c>
      <c r="AF35" s="462" t="str">
        <f>IF(SUM(AB35:AE35)=0,"-",IF(AND(AE36&lt;10,AB36&gt;=50),5,IF(AND(AE36&lt;20,(AB36+AC36)&gt;=50),4,IF(AE36&lt;30,3,2))))</f>
        <v>-</v>
      </c>
      <c r="AG35" s="460">
        <f>Циклы!$L$59</f>
        <v>0</v>
      </c>
      <c r="AH35" s="461">
        <f>Циклы!$L$60</f>
        <v>0</v>
      </c>
      <c r="AI35" s="461">
        <f>Циклы!$L$61</f>
        <v>0</v>
      </c>
      <c r="AJ35" s="461">
        <f>Циклы!$L$62</f>
        <v>0</v>
      </c>
      <c r="AK35" s="462" t="str">
        <f>IF(SUM(AG35:AJ35)=0,"-",IF(AND(AJ36&lt;10,AG36&gt;=50),5,IF(AND(AJ36&lt;20,(AG36+AH36)&gt;=50),4,IF(AJ36&lt;30,3,2))))</f>
        <v>-</v>
      </c>
      <c r="AL35" s="460">
        <f>Циклы!$M$59</f>
        <v>0</v>
      </c>
      <c r="AM35" s="461">
        <f>Циклы!$M$60</f>
        <v>0</v>
      </c>
      <c r="AN35" s="461">
        <f>Циклы!$M$61</f>
        <v>0</v>
      </c>
      <c r="AO35" s="461">
        <f>Циклы!$M$62</f>
        <v>0</v>
      </c>
      <c r="AP35" s="462" t="str">
        <f>IF(SUM(AL35:AO35)=0,"-",IF(AND(AO36&lt;10,AL36&gt;=50),5,IF(AND(AO36&lt;20,(AL36+AM36)&gt;=50),4,IF(AO36&lt;30,3,2))))</f>
        <v>-</v>
      </c>
      <c r="AQ35" s="460">
        <f>Циклы!$N$59</f>
        <v>0</v>
      </c>
      <c r="AR35" s="461">
        <f>Циклы!$N$60</f>
        <v>0</v>
      </c>
      <c r="AS35" s="461">
        <f>Циклы!$N$61</f>
        <v>0</v>
      </c>
      <c r="AT35" s="461">
        <f>Циклы!$N$62</f>
        <v>0</v>
      </c>
      <c r="AU35" s="462" t="str">
        <f>IF(SUM(AQ35:AT35)=0,"-",IF(AND(AT36&lt;10,AQ36&gt;=50),5,IF(AND(AT36&lt;20,(AQ36+AR36)&gt;=50),4,IF(AT36&lt;30,3,2))))</f>
        <v>-</v>
      </c>
      <c r="AV35" s="460">
        <f>Циклы!$O$59</f>
        <v>0</v>
      </c>
      <c r="AW35" s="461">
        <f>Циклы!$O$60</f>
        <v>0</v>
      </c>
      <c r="AX35" s="461">
        <f>Циклы!$O$61</f>
        <v>0</v>
      </c>
      <c r="AY35" s="461">
        <f>Циклы!$O$62</f>
        <v>0</v>
      </c>
      <c r="AZ35" s="462" t="str">
        <f>IF(SUM(AV35:AY35)=0,"-",IF(AND(AY36&lt;10,AV36&gt;=50),5,IF(AND(AY36&lt;20,(AV36+AW36)&gt;=50),4,IF(AY36&lt;30,3,2))))</f>
        <v>-</v>
      </c>
      <c r="BA35" s="460">
        <f>Циклы!$Q$59</f>
        <v>0</v>
      </c>
      <c r="BB35" s="461">
        <f>Циклы!$Q$60</f>
        <v>0</v>
      </c>
      <c r="BC35" s="461">
        <f>Циклы!$Q$61</f>
        <v>0</v>
      </c>
      <c r="BD35" s="461">
        <f>Циклы!$Q$62</f>
        <v>0</v>
      </c>
      <c r="BE35" s="462" t="str">
        <f>BJ35</f>
        <v>-</v>
      </c>
      <c r="BF35" s="460">
        <f>Циклы!$Q$59</f>
        <v>0</v>
      </c>
      <c r="BG35" s="461">
        <f>Циклы!$Q$60</f>
        <v>0</v>
      </c>
      <c r="BH35" s="461">
        <f>Циклы!$Q$61</f>
        <v>0</v>
      </c>
      <c r="BI35" s="461">
        <f>Циклы!$Q$62</f>
        <v>0</v>
      </c>
      <c r="BJ35" s="462" t="str">
        <f>IF(SUM(BF35:BI35)=0,"-",MIN(AF35,IF(AND(BI36&lt;10,BF36&gt;=50),5,IF(AND(BI36&lt;20,(BF36+BG36)&gt;=50),4,IF(BI36&lt;30,3,2)))))</f>
        <v>-</v>
      </c>
      <c r="BL35" s="464"/>
      <c r="BM35" s="464"/>
      <c r="BN35" s="464"/>
      <c r="BO35" s="464"/>
      <c r="BP35" s="464"/>
      <c r="BQ35" s="464"/>
      <c r="BR35" s="464"/>
    </row>
    <row r="36" spans="1:70" s="463" customFormat="1" ht="13.5" customHeight="1">
      <c r="A36" s="749"/>
      <c r="B36" s="748"/>
      <c r="C36" s="465">
        <f>IF(ISERR(C35/SUM(C35:F35)*100),0,C35/SUM(C35:F35)*100)</f>
        <v>0</v>
      </c>
      <c r="D36" s="466">
        <f>IF(ISERR(D35/SUM(C35:F35)*100),0,D35/SUM(C35:F35)*100)</f>
        <v>0</v>
      </c>
      <c r="E36" s="466">
        <f>IF(ISERR(E35/SUM(C35:F35)*100),0,E35/SUM(C35:F35)*100)</f>
        <v>0</v>
      </c>
      <c r="F36" s="466">
        <f>IF(ISERR(F35/SUM(C35:F35)*100),0,F35/SUM(C35:F35)*100)</f>
        <v>0</v>
      </c>
      <c r="G36" s="467" t="str">
        <f>IF(ISERR(SUM(C35*5,D35*4,E35*3,F35*2)/SUM(C35:F35)),"-",SUM(C35*5,D35*4,E35*3,F35*2)/SUM(C35:F35))</f>
        <v>-</v>
      </c>
      <c r="H36" s="465">
        <f>IF(ISERR(H35/SUM(H35:K35)*100),0,H35/SUM(H35:K35)*100)</f>
        <v>0</v>
      </c>
      <c r="I36" s="466">
        <f>IF(ISERR(I35/SUM(H35:K35)*100),0,I35/SUM(H35:K35)*100)</f>
        <v>0</v>
      </c>
      <c r="J36" s="466">
        <f>IF(ISERR(J35/SUM(H35:K35)*100),0,J35/SUM(H35:K35)*100)</f>
        <v>0</v>
      </c>
      <c r="K36" s="466">
        <f>IF(ISERR(K35/SUM(H35:K35)*100),0,K35/SUM(H35:K35)*100)</f>
        <v>0</v>
      </c>
      <c r="L36" s="467" t="str">
        <f>IF(ISERR(SUM(H35*5,I35*4,J35*3,K35*2)/SUM(H35:K35)),"-",SUM(H35*5,I35*4,J35*3,K35*2)/SUM(H35:K35))</f>
        <v>-</v>
      </c>
      <c r="M36" s="465">
        <f>IF(ISERR(M35/SUM(M35:P35)*100),0,M35/SUM(M35:P35)*100)</f>
        <v>0</v>
      </c>
      <c r="N36" s="466">
        <f>IF(ISERR(N35/SUM(M35:P35)*100),0,N35/SUM(M35:P35)*100)</f>
        <v>0</v>
      </c>
      <c r="O36" s="466">
        <f>IF(ISERR(O35/SUM(M35:P35)*100),0,O35/SUM(M35:P35)*100)</f>
        <v>0</v>
      </c>
      <c r="P36" s="466">
        <f>IF(ISERR(P35/SUM(M35:P35)*100),0,P35/SUM(M35:P35)*100)</f>
        <v>0</v>
      </c>
      <c r="Q36" s="467" t="str">
        <f>IF(ISERR(SUM(M35*5,N35*4,O35*3,P35*2)/SUM(M35:P35)),"-",SUM(M35*5,N35*4,O35*3,P35*2)/SUM(M35:P35))</f>
        <v>-</v>
      </c>
      <c r="R36" s="465">
        <f>IF(ISERR(R35/SUM(R35:U35)*100),0,R35/SUM(R35:U35)*100)</f>
        <v>0</v>
      </c>
      <c r="S36" s="466">
        <f>IF(ISERR(S35/SUM(R35:U35)*100),0,S35/SUM(R35:U35)*100)</f>
        <v>0</v>
      </c>
      <c r="T36" s="466">
        <f>IF(ISERR(T35/SUM(R35:U35)*100),0,T35/SUM(R35:U35)*100)</f>
        <v>0</v>
      </c>
      <c r="U36" s="466">
        <f>IF(ISERR(U35/SUM(R35:U35)*100),0,U35/SUM(R35:U35)*100)</f>
        <v>0</v>
      </c>
      <c r="V36" s="467" t="str">
        <f>IF(ISERR(SUM(R35*5,S35*4,T35*3,U35*2)/SUM(R35:U35)),"-",SUM(R35*5,S35*4,T35*3,U35*2)/SUM(R35:U35))</f>
        <v>-</v>
      </c>
      <c r="W36" s="465">
        <f>IF(ISERR(W35/SUM(W35:Z35)*100),0,W35/SUM(W35:Z35)*100)</f>
        <v>0</v>
      </c>
      <c r="X36" s="466">
        <f>IF(ISERR(X35/SUM(W35:Z35)*100),0,X35/SUM(W35:Z35)*100)</f>
        <v>0</v>
      </c>
      <c r="Y36" s="466">
        <f>IF(ISERR(Y35/SUM(W35:Z35)*100),0,Y35/SUM(W35:Z35)*100)</f>
        <v>0</v>
      </c>
      <c r="Z36" s="466">
        <f>IF(ISERR(Z35/SUM(W35:Z35)*100),0,Z35/SUM(W35:Z35)*100)</f>
        <v>0</v>
      </c>
      <c r="AA36" s="467" t="str">
        <f>IF(ISERR(SUM(W35*5,X35*4,Y35*3,Z35*2)/SUM(W35:Z35)),"-",SUM(W35*5,X35*4,Y35*3,Z35*2)/SUM(W35:Z35))</f>
        <v>-</v>
      </c>
      <c r="AB36" s="465">
        <f>IF(ISERR(AB35/SUM(AB35:AE35)*100),0,AB35/SUM(AB35:AE35)*100)</f>
        <v>0</v>
      </c>
      <c r="AC36" s="466">
        <f>IF(ISERR(AC35/SUM(AB35:AE35)*100),0,AC35/SUM(AB35:AE35)*100)</f>
        <v>0</v>
      </c>
      <c r="AD36" s="466">
        <f>IF(ISERR(AD35/SUM(AB35:AE35)*100),0,AD35/SUM(AB35:AE35)*100)</f>
        <v>0</v>
      </c>
      <c r="AE36" s="466">
        <f>IF(ISERR(AE35/SUM(AB35:AE35)*100),0,AE35/SUM(AB35:AE35)*100)</f>
        <v>0</v>
      </c>
      <c r="AF36" s="467" t="str">
        <f>IF(ISERR(SUM(AB35*5,AC35*4,AD35*3,AE35*2)/SUM(AB35:AE35)),"-",SUM(AB35*5,AC35*4,AD35*3,AE35*2)/SUM(AB35:AE35))</f>
        <v>-</v>
      </c>
      <c r="AG36" s="465">
        <f>IF(ISERR(AG35/SUM(AG35:AJ35)*100),0,AG35/SUM(AG35:AJ35)*100)</f>
        <v>0</v>
      </c>
      <c r="AH36" s="466">
        <f>IF(ISERR(AH35/SUM(AG35:AJ35)*100),0,AH35/SUM(AG35:AJ35)*100)</f>
        <v>0</v>
      </c>
      <c r="AI36" s="466">
        <f>IF(ISERR(AI35/SUM(AG35:AJ35)*100),0,AI35/SUM(AG35:AJ35)*100)</f>
        <v>0</v>
      </c>
      <c r="AJ36" s="466">
        <f>IF(ISERR(AJ35/SUM(AG35:AJ35)*100),0,AJ35/SUM(AG35:AJ35)*100)</f>
        <v>0</v>
      </c>
      <c r="AK36" s="467" t="str">
        <f>IF(ISERR(SUM(AG35*5,AH35*4,AI35*3,AJ35*2)/SUM(AG35:AJ35)),"-",SUM(AG35*5,AH35*4,AI35*3,AJ35*2)/SUM(AG35:AJ35))</f>
        <v>-</v>
      </c>
      <c r="AL36" s="465">
        <f>IF(ISERR(AL35/SUM(AL35:AO35)*100),0,AL35/SUM(AL35:AO35)*100)</f>
        <v>0</v>
      </c>
      <c r="AM36" s="466">
        <f>IF(ISERR(AM35/SUM(AL35:AO35)*100),0,AM35/SUM(AL35:AO35)*100)</f>
        <v>0</v>
      </c>
      <c r="AN36" s="466">
        <f>IF(ISERR(AN35/SUM(AL35:AO35)*100),0,AN35/SUM(AL35:AO35)*100)</f>
        <v>0</v>
      </c>
      <c r="AO36" s="466">
        <f>IF(ISERR(AO35/SUM(AL35:AO35)*100),0,AO35/SUM(AL35:AO35)*100)</f>
        <v>0</v>
      </c>
      <c r="AP36" s="467" t="str">
        <f>IF(ISERR(SUM(AL35*5,AM35*4,AN35*3,AO35*2)/SUM(AL35:AO35)),"-",SUM(AL35*5,AM35*4,AN35*3,AO35*2)/SUM(AL35:AO35))</f>
        <v>-</v>
      </c>
      <c r="AQ36" s="465">
        <f>IF(ISERR(AQ35/SUM(AQ35:AT35)*100),0,AQ35/SUM(AQ35:AT35)*100)</f>
        <v>0</v>
      </c>
      <c r="AR36" s="466">
        <f>IF(ISERR(AR35/SUM(AQ35:AT35)*100),0,AR35/SUM(AQ35:AT35)*100)</f>
        <v>0</v>
      </c>
      <c r="AS36" s="466">
        <f>IF(ISERR(AS35/SUM(AQ35:AT35)*100),0,AS35/SUM(AQ35:AT35)*100)</f>
        <v>0</v>
      </c>
      <c r="AT36" s="466">
        <f>IF(ISERR(AT35/SUM(AQ35:AT35)*100),0,AT35/SUM(AQ35:AT35)*100)</f>
        <v>0</v>
      </c>
      <c r="AU36" s="467" t="str">
        <f>IF(ISERR(SUM(AQ35*5,AR35*4,AS35*3,AT35*2)/SUM(AQ35:AT35)),"-",SUM(AQ35*5,AR35*4,AS35*3,AT35*2)/SUM(AQ35:AT35))</f>
        <v>-</v>
      </c>
      <c r="AV36" s="465">
        <f>IF(ISERR(AV35/SUM(AV35:AY35)*100),0,AV35/SUM(AV35:AY35)*100)</f>
        <v>0</v>
      </c>
      <c r="AW36" s="466">
        <f>IF(ISERR(AW35/SUM(AV35:AY35)*100),0,AW35/SUM(AV35:AY35)*100)</f>
        <v>0</v>
      </c>
      <c r="AX36" s="466">
        <f>IF(ISERR(AX35/SUM(AV35:AY35)*100),0,AX35/SUM(AV35:AY35)*100)</f>
        <v>0</v>
      </c>
      <c r="AY36" s="466">
        <f>IF(ISERR(AY35/SUM(AV35:AY35)*100),0,AY35/SUM(AV35:AY35)*100)</f>
        <v>0</v>
      </c>
      <c r="AZ36" s="467" t="str">
        <f>IF(ISERR(SUM(AV35*5,AW35*4,AX35*3,AY35*2)/SUM(AV35:AY35)),"-",SUM(AV35*5,AW35*4,AX35*3,AY35*2)/SUM(AV35:AY35))</f>
        <v>-</v>
      </c>
      <c r="BA36" s="465">
        <f>IF(ISERR(BA35/SUM(BA35:BD35)*100),0,BA35/SUM(BA35:BD35)*100)</f>
        <v>0</v>
      </c>
      <c r="BB36" s="466">
        <f>IF(ISERR(BB35/SUM(BA35:BD35)*100),0,BB35/SUM(BA35:BD35)*100)</f>
        <v>0</v>
      </c>
      <c r="BC36" s="466">
        <f>IF(ISERR(BC35/SUM(BA35:BD35)*100),0,BC35/SUM(BA35:BD35)*100)</f>
        <v>0</v>
      </c>
      <c r="BD36" s="466">
        <f>IF(ISERR(BD35/SUM(BA35:BD35)*100),0,BD35/SUM(BA35:BD35)*100)</f>
        <v>0</v>
      </c>
      <c r="BE36" s="467" t="str">
        <f>IF(ISERR(SUM(BA35*5,BB35*4,BC35*3,BD35*2)/SUM(BA35:BD35)),"-",SUM(BA35*5,BB35*4,BC35*3,BD35*2)/SUM(BA35:BD35))</f>
        <v>-</v>
      </c>
      <c r="BF36" s="465">
        <f>IF(ISERR(BF35/SUM(BF35:BI35)*100),0,BF35/SUM(BF35:BI35)*100)</f>
        <v>0</v>
      </c>
      <c r="BG36" s="466">
        <f>IF(ISERR(BG35/SUM(BF35:BI35)*100),0,BG35/SUM(BF35:BI35)*100)</f>
        <v>0</v>
      </c>
      <c r="BH36" s="466">
        <f>IF(ISERR(BH35/SUM(BF35:BI35)*100),0,BH35/SUM(BF35:BI35)*100)</f>
        <v>0</v>
      </c>
      <c r="BI36" s="466">
        <f>IF(ISERR(BI35/SUM(BF35:BI35)*100),0,BI35/SUM(BF35:BI35)*100)</f>
        <v>0</v>
      </c>
      <c r="BJ36" s="467" t="str">
        <f>IF(ISERR(SUM(BF35*5,BG35*4,BH35*3,BI35*2)/SUM(BF35:BI35)),"-",SUM(BF35*5,BG35*4,BH35*3,BI35*2)/SUM(BF35:BI35))</f>
        <v>-</v>
      </c>
      <c r="BL36" s="468"/>
      <c r="BM36" s="468"/>
      <c r="BN36" s="468"/>
      <c r="BO36" s="468"/>
      <c r="BP36" s="468"/>
      <c r="BQ36" s="468"/>
      <c r="BR36" s="468"/>
    </row>
    <row r="37" spans="1:70" s="463" customFormat="1" ht="13.5" customHeight="1">
      <c r="A37" s="749" t="s">
        <v>180</v>
      </c>
      <c r="B37" s="748">
        <f>Циклы!W75+Циклы!X75</f>
        <v>0</v>
      </c>
      <c r="C37" s="460">
        <f>Циклы!$F$84</f>
        <v>0</v>
      </c>
      <c r="D37" s="461">
        <f>Циклы!$F$85</f>
        <v>0</v>
      </c>
      <c r="E37" s="461">
        <f>Циклы!$F$86</f>
        <v>0</v>
      </c>
      <c r="F37" s="461">
        <f>Циклы!$F$87</f>
        <v>0</v>
      </c>
      <c r="G37" s="462" t="str">
        <f>IF(SUM(C37:F37)=0,"-",IF(AND(F38&lt;10,C38&gt;=50),5,IF(AND(F38&lt;20,(C38+D38)&gt;=50),4,IF(F38&lt;30,3,2))))</f>
        <v>-</v>
      </c>
      <c r="H37" s="460">
        <f>Циклы!$G$84</f>
        <v>0</v>
      </c>
      <c r="I37" s="461">
        <f>Циклы!$G$85</f>
        <v>0</v>
      </c>
      <c r="J37" s="461">
        <f>Циклы!$G$86</f>
        <v>0</v>
      </c>
      <c r="K37" s="461">
        <f>Циклы!$G$87</f>
        <v>0</v>
      </c>
      <c r="L37" s="462" t="str">
        <f>IF(SUM(H37:K37)=0,"-",IF(AND(K38&lt;10,H38&gt;=50),5,IF(AND(K38&lt;20,(H38+I38)&gt;=50),4,IF(K38&lt;30,3,2))))</f>
        <v>-</v>
      </c>
      <c r="M37" s="460">
        <f>Циклы!$H$84</f>
        <v>0</v>
      </c>
      <c r="N37" s="461">
        <f>Циклы!$H$85</f>
        <v>0</v>
      </c>
      <c r="O37" s="461">
        <f>Циклы!$H$86</f>
        <v>0</v>
      </c>
      <c r="P37" s="461">
        <f>Циклы!$F$87</f>
        <v>0</v>
      </c>
      <c r="Q37" s="462" t="str">
        <f>IF(SUM(M37:P37)=0,"-",IF(AND(P38&lt;10,M38&gt;=50),5,IF(AND(P38&lt;20,(M38+N38)&gt;=50),4,IF(P38&lt;30,3,2))))</f>
        <v>-</v>
      </c>
      <c r="R37" s="460">
        <f>Циклы!$I$84</f>
        <v>0</v>
      </c>
      <c r="S37" s="461">
        <f>Циклы!$I$85</f>
        <v>0</v>
      </c>
      <c r="T37" s="461">
        <f>Циклы!$I$86</f>
        <v>0</v>
      </c>
      <c r="U37" s="461">
        <f>Циклы!$I$87</f>
        <v>0</v>
      </c>
      <c r="V37" s="462" t="str">
        <f>IF(SUM(R37:U37)=0,"-",IF(AND(U38&lt;10,R38&gt;=50),5,IF(AND(U38&lt;20,(R38+S38)&gt;=50),4,IF(U38&lt;30,3,2))))</f>
        <v>-</v>
      </c>
      <c r="W37" s="460">
        <f>Циклы!$J$84</f>
        <v>0</v>
      </c>
      <c r="X37" s="461">
        <f>Циклы!$J$85</f>
        <v>0</v>
      </c>
      <c r="Y37" s="461">
        <f>Циклы!$J$86</f>
        <v>0</v>
      </c>
      <c r="Z37" s="461">
        <f>Циклы!$J$87</f>
        <v>0</v>
      </c>
      <c r="AA37" s="462" t="str">
        <f>IF(SUM(W37:Z37)=0,"-",IF(AND(Z38&lt;10,W38&gt;=50),5,IF(AND(Z38&lt;20,(W38+X38)&gt;=50),4,IF(Z38&lt;30,3,2))))</f>
        <v>-</v>
      </c>
      <c r="AB37" s="460">
        <f>Циклы!$K$84</f>
        <v>0</v>
      </c>
      <c r="AC37" s="461">
        <f>Циклы!$K$85</f>
        <v>0</v>
      </c>
      <c r="AD37" s="461">
        <f>Циклы!$K$86</f>
        <v>0</v>
      </c>
      <c r="AE37" s="461">
        <f>Циклы!$K$87</f>
        <v>0</v>
      </c>
      <c r="AF37" s="462" t="str">
        <f>IF(SUM(AB37:AE37)=0,"-",IF(AND(AE38&lt;10,AB38&gt;=50),5,IF(AND(AE38&lt;20,(AB38+AC38)&gt;=50),4,IF(AE38&lt;30,3,2))))</f>
        <v>-</v>
      </c>
      <c r="AG37" s="460">
        <f>Циклы!$L$84</f>
        <v>0</v>
      </c>
      <c r="AH37" s="461">
        <f>Циклы!$L$85</f>
        <v>0</v>
      </c>
      <c r="AI37" s="461">
        <f>Циклы!$L$86</f>
        <v>0</v>
      </c>
      <c r="AJ37" s="461">
        <f>Циклы!$L$87</f>
        <v>0</v>
      </c>
      <c r="AK37" s="462" t="str">
        <f>IF(SUM(AG37:AJ37)=0,"-",IF(AND(AJ38&lt;10,AG38&gt;=50),5,IF(AND(AJ38&lt;20,(AG38+AH38)&gt;=50),4,IF(AJ38&lt;30,3,2))))</f>
        <v>-</v>
      </c>
      <c r="AL37" s="460">
        <f>Циклы!$M$84</f>
        <v>0</v>
      </c>
      <c r="AM37" s="461">
        <f>Циклы!$M$85</f>
        <v>0</v>
      </c>
      <c r="AN37" s="461">
        <f>Циклы!$M$86</f>
        <v>0</v>
      </c>
      <c r="AO37" s="461">
        <f>Циклы!$M$87</f>
        <v>0</v>
      </c>
      <c r="AP37" s="462" t="str">
        <f>IF(SUM(AL37:AO37)=0,"-",IF(AND(AO38&lt;10,AL38&gt;=50),5,IF(AND(AO38&lt;20,(AL38+AM38)&gt;=50),4,IF(AO38&lt;30,3,2))))</f>
        <v>-</v>
      </c>
      <c r="AQ37" s="460">
        <f>Циклы!$N$84</f>
        <v>0</v>
      </c>
      <c r="AR37" s="461">
        <f>Циклы!$N$85</f>
        <v>0</v>
      </c>
      <c r="AS37" s="461">
        <f>Циклы!$N$86</f>
        <v>0</v>
      </c>
      <c r="AT37" s="461">
        <f>Циклы!$N$87</f>
        <v>0</v>
      </c>
      <c r="AU37" s="462" t="str">
        <f>IF(SUM(AQ37:AT37)=0,"-",IF(AND(AT38&lt;10,AQ38&gt;=50),5,IF(AND(AT38&lt;20,(AQ38+AR38)&gt;=50),4,IF(AT38&lt;30,3,2))))</f>
        <v>-</v>
      </c>
      <c r="AV37" s="460">
        <f>Циклы!$O$84</f>
        <v>0</v>
      </c>
      <c r="AW37" s="461">
        <f>Циклы!$O$85</f>
        <v>0</v>
      </c>
      <c r="AX37" s="461">
        <f>Циклы!$O$86</f>
        <v>0</v>
      </c>
      <c r="AY37" s="461">
        <f>Циклы!$O$87</f>
        <v>0</v>
      </c>
      <c r="AZ37" s="462" t="str">
        <f>IF(SUM(AV37:AY37)=0,"-",IF(AND(AY38&lt;10,AV38&gt;=50),5,IF(AND(AY38&lt;20,(AV38+AW38)&gt;=50),4,IF(AY38&lt;30,3,2))))</f>
        <v>-</v>
      </c>
      <c r="BA37" s="460">
        <f>Циклы!$Q$84</f>
        <v>0</v>
      </c>
      <c r="BB37" s="461">
        <f>Циклы!$Q$85</f>
        <v>0</v>
      </c>
      <c r="BC37" s="461">
        <f>Циклы!$Q$86</f>
        <v>0</v>
      </c>
      <c r="BD37" s="461">
        <f>Циклы!$Q$87</f>
        <v>0</v>
      </c>
      <c r="BE37" s="462" t="str">
        <f>BJ37</f>
        <v>-</v>
      </c>
      <c r="BF37" s="460">
        <f>Циклы!$Q$84</f>
        <v>0</v>
      </c>
      <c r="BG37" s="461">
        <f>Циклы!$Q$85</f>
        <v>0</v>
      </c>
      <c r="BH37" s="461">
        <f>Циклы!$Q$86</f>
        <v>0</v>
      </c>
      <c r="BI37" s="461">
        <f>Циклы!$Q$87</f>
        <v>0</v>
      </c>
      <c r="BJ37" s="462" t="str">
        <f>IF(SUM(BF37:BI37)=0,"-",MIN(AF37,IF(AND(BI38&lt;10,BF38&gt;=50),5,IF(AND(BI38&lt;20,(BF38+BG38)&gt;=50),4,IF(BI38&lt;30,3,2)))))</f>
        <v>-</v>
      </c>
      <c r="BL37" s="464"/>
      <c r="BM37" s="464"/>
      <c r="BN37" s="464"/>
      <c r="BO37" s="464"/>
      <c r="BP37" s="464"/>
      <c r="BQ37" s="464"/>
      <c r="BR37" s="464"/>
    </row>
    <row r="38" spans="1:70" s="463" customFormat="1" ht="13.5" customHeight="1">
      <c r="A38" s="749"/>
      <c r="B38" s="748"/>
      <c r="C38" s="465">
        <f>IF(ISERR(C37/SUM(C37:F37)*100),0,C37/SUM(C37:F37)*100)</f>
        <v>0</v>
      </c>
      <c r="D38" s="466">
        <f>IF(ISERR(D37/SUM(C37:F37)*100),0,D37/SUM(C37:F37)*100)</f>
        <v>0</v>
      </c>
      <c r="E38" s="466">
        <f>IF(ISERR(E37/SUM(C37:F37)*100),0,E37/SUM(C37:F37)*100)</f>
        <v>0</v>
      </c>
      <c r="F38" s="466">
        <f>IF(ISERR(F37/SUM(C37:F37)*100),0,F37/SUM(C37:F37)*100)</f>
        <v>0</v>
      </c>
      <c r="G38" s="467" t="str">
        <f>IF(ISERR(SUM(C37*5,D37*4,E37*3,F37*2)/SUM(C37:F37)),"-",SUM(C37*5,D37*4,E37*3,F37*2)/SUM(C37:F37))</f>
        <v>-</v>
      </c>
      <c r="H38" s="465">
        <f>IF(ISERR(H37/SUM(H37:K37)*100),0,H37/SUM(H37:K37)*100)</f>
        <v>0</v>
      </c>
      <c r="I38" s="466">
        <f>IF(ISERR(I37/SUM(H37:K37)*100),0,I37/SUM(H37:K37)*100)</f>
        <v>0</v>
      </c>
      <c r="J38" s="466">
        <f>IF(ISERR(J37/SUM(H37:K37)*100),0,J37/SUM(H37:K37)*100)</f>
        <v>0</v>
      </c>
      <c r="K38" s="466">
        <f>IF(ISERR(K37/SUM(H37:K37)*100),0,K37/SUM(H37:K37)*100)</f>
        <v>0</v>
      </c>
      <c r="L38" s="467" t="str">
        <f>IF(ISERR(SUM(H37*5,I37*4,J37*3,K37*2)/SUM(H37:K37)),"-",SUM(H37*5,I37*4,J37*3,K37*2)/SUM(H37:K37))</f>
        <v>-</v>
      </c>
      <c r="M38" s="465">
        <f>IF(ISERR(M37/SUM(M37:P37)*100),0,M37/SUM(M37:P37)*100)</f>
        <v>0</v>
      </c>
      <c r="N38" s="466">
        <f>IF(ISERR(N37/SUM(M37:P37)*100),0,N37/SUM(M37:P37)*100)</f>
        <v>0</v>
      </c>
      <c r="O38" s="466">
        <f>IF(ISERR(O37/SUM(M37:P37)*100),0,O37/SUM(M37:P37)*100)</f>
        <v>0</v>
      </c>
      <c r="P38" s="466">
        <f>IF(ISERR(P37/SUM(M37:P37)*100),0,P37/SUM(M37:P37)*100)</f>
        <v>0</v>
      </c>
      <c r="Q38" s="467" t="str">
        <f>IF(ISERR(SUM(M37*5,N37*4,O37*3,P37*2)/SUM(M37:P37)),"-",SUM(M37*5,N37*4,O37*3,P37*2)/SUM(M37:P37))</f>
        <v>-</v>
      </c>
      <c r="R38" s="465">
        <f>IF(ISERR(R37/SUM(R37:U37)*100),0,R37/SUM(R37:U37)*100)</f>
        <v>0</v>
      </c>
      <c r="S38" s="466">
        <f>IF(ISERR(S37/SUM(R37:U37)*100),0,S37/SUM(R37:U37)*100)</f>
        <v>0</v>
      </c>
      <c r="T38" s="466">
        <f>IF(ISERR(T37/SUM(R37:U37)*100),0,T37/SUM(R37:U37)*100)</f>
        <v>0</v>
      </c>
      <c r="U38" s="466">
        <f>IF(ISERR(U37/SUM(R37:U37)*100),0,U37/SUM(R37:U37)*100)</f>
        <v>0</v>
      </c>
      <c r="V38" s="467" t="str">
        <f>IF(ISERR(SUM(R37*5,S37*4,T37*3,U37*2)/SUM(R37:U37)),"-",SUM(R37*5,S37*4,T37*3,U37*2)/SUM(R37:U37))</f>
        <v>-</v>
      </c>
      <c r="W38" s="465">
        <f>IF(ISERR(W37/SUM(W37:Z37)*100),0,W37/SUM(W37:Z37)*100)</f>
        <v>0</v>
      </c>
      <c r="X38" s="466">
        <f>IF(ISERR(X37/SUM(W37:Z37)*100),0,X37/SUM(W37:Z37)*100)</f>
        <v>0</v>
      </c>
      <c r="Y38" s="466">
        <f>IF(ISERR(Y37/SUM(W37:Z37)*100),0,Y37/SUM(W37:Z37)*100)</f>
        <v>0</v>
      </c>
      <c r="Z38" s="466">
        <f>IF(ISERR(Z37/SUM(W37:Z37)*100),0,Z37/SUM(W37:Z37)*100)</f>
        <v>0</v>
      </c>
      <c r="AA38" s="467" t="str">
        <f>IF(ISERR(SUM(W37*5,X37*4,Y37*3,Z37*2)/SUM(W37:Z37)),"-",SUM(W37*5,X37*4,Y37*3,Z37*2)/SUM(W37:Z37))</f>
        <v>-</v>
      </c>
      <c r="AB38" s="465">
        <f>IF(ISERR(AB37/SUM(AB37:AE37)*100),0,AB37/SUM(AB37:AE37)*100)</f>
        <v>0</v>
      </c>
      <c r="AC38" s="466">
        <f>IF(ISERR(AC37/SUM(AB37:AE37)*100),0,AC37/SUM(AB37:AE37)*100)</f>
        <v>0</v>
      </c>
      <c r="AD38" s="466">
        <f>IF(ISERR(AD37/SUM(AB37:AE37)*100),0,AD37/SUM(AB37:AE37)*100)</f>
        <v>0</v>
      </c>
      <c r="AE38" s="466">
        <f>IF(ISERR(AE37/SUM(AB37:AE37)*100),0,AE37/SUM(AB37:AE37)*100)</f>
        <v>0</v>
      </c>
      <c r="AF38" s="467" t="str">
        <f>IF(ISERR(SUM(AB37*5,AC37*4,AD37*3,AE37*2)/SUM(AB37:AE37)),"-",SUM(AB37*5,AC37*4,AD37*3,AE37*2)/SUM(AB37:AE37))</f>
        <v>-</v>
      </c>
      <c r="AG38" s="465">
        <f>IF(ISERR(AG37/SUM(AG37:AJ37)*100),0,AG37/SUM(AG37:AJ37)*100)</f>
        <v>0</v>
      </c>
      <c r="AH38" s="466">
        <f>IF(ISERR(AH37/SUM(AG37:AJ37)*100),0,AH37/SUM(AG37:AJ37)*100)</f>
        <v>0</v>
      </c>
      <c r="AI38" s="466">
        <f>IF(ISERR(AI37/SUM(AG37:AJ37)*100),0,AI37/SUM(AG37:AJ37)*100)</f>
        <v>0</v>
      </c>
      <c r="AJ38" s="466">
        <f>IF(ISERR(AJ37/SUM(AG37:AJ37)*100),0,AJ37/SUM(AG37:AJ37)*100)</f>
        <v>0</v>
      </c>
      <c r="AK38" s="467" t="str">
        <f>IF(ISERR(SUM(AG37*5,AH37*4,AI37*3,AJ37*2)/SUM(AG37:AJ37)),"-",SUM(AG37*5,AH37*4,AI37*3,AJ37*2)/SUM(AG37:AJ37))</f>
        <v>-</v>
      </c>
      <c r="AL38" s="465">
        <f>IF(ISERR(AL37/SUM(AL37:AO37)*100),0,AL37/SUM(AL37:AO37)*100)</f>
        <v>0</v>
      </c>
      <c r="AM38" s="466">
        <f>IF(ISERR(AM37/SUM(AL37:AO37)*100),0,AM37/SUM(AL37:AO37)*100)</f>
        <v>0</v>
      </c>
      <c r="AN38" s="466">
        <f>IF(ISERR(AN37/SUM(AL37:AO37)*100),0,AN37/SUM(AL37:AO37)*100)</f>
        <v>0</v>
      </c>
      <c r="AO38" s="466">
        <f>IF(ISERR(AO37/SUM(AL37:AO37)*100),0,AO37/SUM(AL37:AO37)*100)</f>
        <v>0</v>
      </c>
      <c r="AP38" s="467" t="str">
        <f>IF(ISERR(SUM(AL37*5,AM37*4,AN37*3,AO37*2)/SUM(AL37:AO37)),"-",SUM(AL37*5,AM37*4,AN37*3,AO37*2)/SUM(AL37:AO37))</f>
        <v>-</v>
      </c>
      <c r="AQ38" s="465">
        <f>IF(ISERR(AQ37/SUM(AQ37:AT37)*100),0,AQ37/SUM(AQ37:AT37)*100)</f>
        <v>0</v>
      </c>
      <c r="AR38" s="466">
        <f>IF(ISERR(AR37/SUM(AQ37:AT37)*100),0,AR37/SUM(AQ37:AT37)*100)</f>
        <v>0</v>
      </c>
      <c r="AS38" s="466">
        <f>IF(ISERR(AS37/SUM(AQ37:AT37)*100),0,AS37/SUM(AQ37:AT37)*100)</f>
        <v>0</v>
      </c>
      <c r="AT38" s="466">
        <f>IF(ISERR(AT37/SUM(AQ37:AT37)*100),0,AT37/SUM(AQ37:AT37)*100)</f>
        <v>0</v>
      </c>
      <c r="AU38" s="467" t="str">
        <f>IF(ISERR(SUM(AQ37*5,AR37*4,AS37*3,AT37*2)/SUM(AQ37:AT37)),"-",SUM(AQ37*5,AR37*4,AS37*3,AT37*2)/SUM(AQ37:AT37))</f>
        <v>-</v>
      </c>
      <c r="AV38" s="465">
        <f>IF(ISERR(AV37/SUM(AV37:AY37)*100),0,AV37/SUM(AV37:AY37)*100)</f>
        <v>0</v>
      </c>
      <c r="AW38" s="466">
        <f>IF(ISERR(AW37/SUM(AV37:AY37)*100),0,AW37/SUM(AV37:AY37)*100)</f>
        <v>0</v>
      </c>
      <c r="AX38" s="466">
        <f>IF(ISERR(AX37/SUM(AV37:AY37)*100),0,AX37/SUM(AV37:AY37)*100)</f>
        <v>0</v>
      </c>
      <c r="AY38" s="466">
        <f>IF(ISERR(AY37/SUM(AV37:AY37)*100),0,AY37/SUM(AV37:AY37)*100)</f>
        <v>0</v>
      </c>
      <c r="AZ38" s="467" t="str">
        <f>IF(ISERR(SUM(AV37*5,AW37*4,AX37*3,AY37*2)/SUM(AV37:AY37)),"-",SUM(AV37*5,AW37*4,AX37*3,AY37*2)/SUM(AV37:AY37))</f>
        <v>-</v>
      </c>
      <c r="BA38" s="465">
        <f>IF(ISERR(BA37/SUM(BA37:BD37)*100),0,BA37/SUM(BA37:BD37)*100)</f>
        <v>0</v>
      </c>
      <c r="BB38" s="466">
        <f>IF(ISERR(BB37/SUM(BA37:BD37)*100),0,BB37/SUM(BA37:BD37)*100)</f>
        <v>0</v>
      </c>
      <c r="BC38" s="466">
        <f>IF(ISERR(BC37/SUM(BA37:BD37)*100),0,BC37/SUM(BA37:BD37)*100)</f>
        <v>0</v>
      </c>
      <c r="BD38" s="466">
        <f>IF(ISERR(BD37/SUM(BA37:BD37)*100),0,BD37/SUM(BA37:BD37)*100)</f>
        <v>0</v>
      </c>
      <c r="BE38" s="467" t="str">
        <f>IF(ISERR(SUM(BA37*5,BB37*4,BC37*3,BD37*2)/SUM(BA37:BD37)),"-",SUM(BA37*5,BB37*4,BC37*3,BD37*2)/SUM(BA37:BD37))</f>
        <v>-</v>
      </c>
      <c r="BF38" s="465">
        <f>IF(ISERR(BF37/SUM(BF37:BI37)*100),0,BF37/SUM(BF37:BI37)*100)</f>
        <v>0</v>
      </c>
      <c r="BG38" s="466">
        <f>IF(ISERR(BG37/SUM(BF37:BI37)*100),0,BG37/SUM(BF37:BI37)*100)</f>
        <v>0</v>
      </c>
      <c r="BH38" s="466">
        <f>IF(ISERR(BH37/SUM(BF37:BI37)*100),0,BH37/SUM(BF37:BI37)*100)</f>
        <v>0</v>
      </c>
      <c r="BI38" s="466">
        <f>IF(ISERR(BI37/SUM(BF37:BI37)*100),0,BI37/SUM(BF37:BI37)*100)</f>
        <v>0</v>
      </c>
      <c r="BJ38" s="467" t="str">
        <f>IF(ISERR(SUM(BF37*5,BG37*4,BH37*3,BI37*2)/SUM(BF37:BI37)),"-",SUM(BF37*5,BG37*4,BH37*3,BI37*2)/SUM(BF37:BI37))</f>
        <v>-</v>
      </c>
      <c r="BL38" s="468"/>
      <c r="BM38" s="468"/>
      <c r="BN38" s="468"/>
      <c r="BO38" s="468"/>
      <c r="BP38" s="468"/>
      <c r="BQ38" s="468"/>
      <c r="BR38" s="468"/>
    </row>
    <row r="39" spans="1:70" s="463" customFormat="1" ht="13.5" customHeight="1">
      <c r="A39" s="749" t="s">
        <v>181</v>
      </c>
      <c r="B39" s="748">
        <f>Циклы!W100+Циклы!X100</f>
        <v>0</v>
      </c>
      <c r="C39" s="460">
        <f>Циклы!$F$106</f>
        <v>0</v>
      </c>
      <c r="D39" s="461">
        <f>Циклы!$F$107</f>
        <v>0</v>
      </c>
      <c r="E39" s="461">
        <f>Циклы!$F$108</f>
        <v>0</v>
      </c>
      <c r="F39" s="461">
        <f>Циклы!$F$109</f>
        <v>0</v>
      </c>
      <c r="G39" s="462" t="str">
        <f>IF(SUM(C39:F39)=0,"-",IF(AND(F40&lt;10,C40&gt;=50),5,IF(AND(F40&lt;20,(C40+D40)&gt;=50),4,IF(F40&lt;30,3,2))))</f>
        <v>-</v>
      </c>
      <c r="H39" s="460">
        <f>Циклы!$G$106</f>
        <v>0</v>
      </c>
      <c r="I39" s="461">
        <f>Циклы!$G$107</f>
        <v>0</v>
      </c>
      <c r="J39" s="461">
        <f>Циклы!$G$108</f>
        <v>0</v>
      </c>
      <c r="K39" s="461">
        <f>Циклы!$G$109</f>
        <v>0</v>
      </c>
      <c r="L39" s="462" t="str">
        <f>IF(SUM(H39:K39)=0,"-",IF(AND(K40&lt;10,H40&gt;=50),5,IF(AND(K40&lt;20,(H40+I40)&gt;=50),4,IF(K40&lt;30,3,2))))</f>
        <v>-</v>
      </c>
      <c r="M39" s="460">
        <f>Циклы!$H$106</f>
        <v>0</v>
      </c>
      <c r="N39" s="461">
        <f>Циклы!$H$107</f>
        <v>0</v>
      </c>
      <c r="O39" s="461">
        <f>Циклы!$H$108</f>
        <v>0</v>
      </c>
      <c r="P39" s="461">
        <f>Циклы!$F$109</f>
        <v>0</v>
      </c>
      <c r="Q39" s="462" t="str">
        <f>IF(SUM(M39:P39)=0,"-",IF(AND(P40&lt;10,M40&gt;=50),5,IF(AND(P40&lt;20,(M40+N40)&gt;=50),4,IF(P40&lt;30,3,2))))</f>
        <v>-</v>
      </c>
      <c r="R39" s="460">
        <f>Циклы!$I$106</f>
        <v>0</v>
      </c>
      <c r="S39" s="461">
        <f>Циклы!$I$107</f>
        <v>0</v>
      </c>
      <c r="T39" s="461">
        <f>Циклы!$I$108</f>
        <v>0</v>
      </c>
      <c r="U39" s="461">
        <f>Циклы!$I$109</f>
        <v>0</v>
      </c>
      <c r="V39" s="462" t="str">
        <f>IF(SUM(R39:U39)=0,"-",IF(AND(U40&lt;10,R40&gt;=50),5,IF(AND(U40&lt;20,(R40+S40)&gt;=50),4,IF(U40&lt;30,3,2))))</f>
        <v>-</v>
      </c>
      <c r="W39" s="460">
        <f>Циклы!$J$106</f>
        <v>0</v>
      </c>
      <c r="X39" s="461">
        <f>Циклы!$J$107</f>
        <v>0</v>
      </c>
      <c r="Y39" s="461">
        <f>Циклы!$J$108</f>
        <v>0</v>
      </c>
      <c r="Z39" s="461">
        <f>Циклы!$J$109</f>
        <v>0</v>
      </c>
      <c r="AA39" s="462" t="str">
        <f>IF(SUM(W39:Z39)=0,"-",IF(AND(Z40&lt;10,W40&gt;=50),5,IF(AND(Z40&lt;20,(W40+X40)&gt;=50),4,IF(Z40&lt;30,3,2))))</f>
        <v>-</v>
      </c>
      <c r="AB39" s="460">
        <f>Циклы!$K$106</f>
        <v>0</v>
      </c>
      <c r="AC39" s="461">
        <f>Циклы!$K$107</f>
        <v>0</v>
      </c>
      <c r="AD39" s="461">
        <f>Циклы!$K$108</f>
        <v>0</v>
      </c>
      <c r="AE39" s="461">
        <f>Циклы!$K$109</f>
        <v>0</v>
      </c>
      <c r="AF39" s="462" t="str">
        <f>IF(SUM(AB39:AE39)=0,"-",IF(AND(AE40&lt;10,AB40&gt;=50),5,IF(AND(AE40&lt;20,(AB40+AC40)&gt;=50),4,IF(AE40&lt;30,3,2))))</f>
        <v>-</v>
      </c>
      <c r="AG39" s="460">
        <f>Циклы!$L$106</f>
        <v>0</v>
      </c>
      <c r="AH39" s="461">
        <f>Циклы!$L$107</f>
        <v>0</v>
      </c>
      <c r="AI39" s="461">
        <f>Циклы!$L$108</f>
        <v>0</v>
      </c>
      <c r="AJ39" s="461">
        <f>Циклы!$L$109</f>
        <v>0</v>
      </c>
      <c r="AK39" s="462" t="str">
        <f>IF(SUM(AG39:AJ39)=0,"-",IF(AND(AJ40&lt;10,AG40&gt;=50),5,IF(AND(AJ40&lt;20,(AG40+AH40)&gt;=50),4,IF(AJ40&lt;30,3,2))))</f>
        <v>-</v>
      </c>
      <c r="AL39" s="460">
        <f>Циклы!$M$106</f>
        <v>0</v>
      </c>
      <c r="AM39" s="461">
        <f>Циклы!$M$107</f>
        <v>0</v>
      </c>
      <c r="AN39" s="461">
        <f>Циклы!$M$108</f>
        <v>0</v>
      </c>
      <c r="AO39" s="461">
        <f>Циклы!$M$109</f>
        <v>0</v>
      </c>
      <c r="AP39" s="462" t="str">
        <f>IF(SUM(AL39:AO39)=0,"-",IF(AND(AO40&lt;10,AL40&gt;=50),5,IF(AND(AO40&lt;20,(AL40+AM40)&gt;=50),4,IF(AO40&lt;30,3,2))))</f>
        <v>-</v>
      </c>
      <c r="AQ39" s="460">
        <f>Циклы!$N$106</f>
        <v>0</v>
      </c>
      <c r="AR39" s="461">
        <f>Циклы!$N$107</f>
        <v>0</v>
      </c>
      <c r="AS39" s="461">
        <f>Циклы!$N$108</f>
        <v>0</v>
      </c>
      <c r="AT39" s="461">
        <f>Циклы!$N$109</f>
        <v>0</v>
      </c>
      <c r="AU39" s="462" t="str">
        <f>IF(SUM(AQ39:AT39)=0,"-",IF(AND(AT40&lt;10,AQ40&gt;=50),5,IF(AND(AT40&lt;20,(AQ40+AR40)&gt;=50),4,IF(AT40&lt;30,3,2))))</f>
        <v>-</v>
      </c>
      <c r="AV39" s="460">
        <f>Циклы!$O$106</f>
        <v>0</v>
      </c>
      <c r="AW39" s="461">
        <f>Циклы!$O$107</f>
        <v>0</v>
      </c>
      <c r="AX39" s="461">
        <f>Циклы!$O$108</f>
        <v>0</v>
      </c>
      <c r="AY39" s="461">
        <f>Циклы!$O$109</f>
        <v>0</v>
      </c>
      <c r="AZ39" s="462" t="str">
        <f>IF(SUM(AV39:AY39)=0,"-",IF(AND(AY40&lt;10,AV40&gt;=50),5,IF(AND(AY40&lt;20,(AV40+AW40)&gt;=50),4,IF(AY40&lt;30,3,2))))</f>
        <v>-</v>
      </c>
      <c r="BA39" s="460">
        <f>Циклы!$Q$106</f>
        <v>0</v>
      </c>
      <c r="BB39" s="461">
        <f>Циклы!$Q$107</f>
        <v>0</v>
      </c>
      <c r="BC39" s="461">
        <f>Циклы!$Q$108</f>
        <v>0</v>
      </c>
      <c r="BD39" s="461">
        <f>Циклы!$Q$109</f>
        <v>0</v>
      </c>
      <c r="BE39" s="462" t="str">
        <f>BJ39</f>
        <v>-</v>
      </c>
      <c r="BF39" s="460">
        <f>Циклы!$Q$106</f>
        <v>0</v>
      </c>
      <c r="BG39" s="461">
        <f>Циклы!$Q$107</f>
        <v>0</v>
      </c>
      <c r="BH39" s="461">
        <f>Циклы!$Q$108</f>
        <v>0</v>
      </c>
      <c r="BI39" s="461">
        <f>Циклы!$Q$109</f>
        <v>0</v>
      </c>
      <c r="BJ39" s="462" t="str">
        <f>IF(SUM(BF39:BI39)=0,"-",MIN(AF39,IF(AND(BI40&lt;10,BF40&gt;=50),5,IF(AND(BI40&lt;20,(BF40+BG40)&gt;=50),4,IF(BI40&lt;30,3,2)))))</f>
        <v>-</v>
      </c>
      <c r="BL39" s="464"/>
      <c r="BM39" s="464"/>
      <c r="BN39" s="464"/>
      <c r="BO39" s="464"/>
      <c r="BP39" s="464"/>
      <c r="BQ39" s="464"/>
      <c r="BR39" s="464"/>
    </row>
    <row r="40" spans="1:70" s="463" customFormat="1" ht="13.5" customHeight="1">
      <c r="A40" s="749"/>
      <c r="B40" s="748"/>
      <c r="C40" s="465">
        <f>IF(ISERR(C39/SUM(C39:F39)*100),0,C39/SUM(C39:F39)*100)</f>
        <v>0</v>
      </c>
      <c r="D40" s="466">
        <f>IF(ISERR(D39/SUM(C39:F39)*100),0,D39/SUM(C39:F39)*100)</f>
        <v>0</v>
      </c>
      <c r="E40" s="466">
        <f>IF(ISERR(E39/SUM(C39:F39)*100),0,E39/SUM(C39:F39)*100)</f>
        <v>0</v>
      </c>
      <c r="F40" s="466">
        <f>IF(ISERR(F39/SUM(C39:F39)*100),0,F39/SUM(C39:F39)*100)</f>
        <v>0</v>
      </c>
      <c r="G40" s="467" t="str">
        <f>IF(ISERR(SUM(C39*5,D39*4,E39*3,F39*2)/SUM(C39:F39)),"-",SUM(C39*5,D39*4,E39*3,F39*2)/SUM(C39:F39))</f>
        <v>-</v>
      </c>
      <c r="H40" s="465">
        <f>IF(ISERR(H39/SUM(H39:K39)*100),0,H39/SUM(H39:K39)*100)</f>
        <v>0</v>
      </c>
      <c r="I40" s="466">
        <f>IF(ISERR(I39/SUM(H39:K39)*100),0,I39/SUM(H39:K39)*100)</f>
        <v>0</v>
      </c>
      <c r="J40" s="466">
        <f>IF(ISERR(J39/SUM(H39:K39)*100),0,J39/SUM(H39:K39)*100)</f>
        <v>0</v>
      </c>
      <c r="K40" s="466">
        <f>IF(ISERR(K39/SUM(H39:K39)*100),0,K39/SUM(H39:K39)*100)</f>
        <v>0</v>
      </c>
      <c r="L40" s="467" t="str">
        <f>IF(ISERR(SUM(H39*5,I39*4,J39*3,K39*2)/SUM(H39:K39)),"-",SUM(H39*5,I39*4,J39*3,K39*2)/SUM(H39:K39))</f>
        <v>-</v>
      </c>
      <c r="M40" s="465">
        <f>IF(ISERR(M39/SUM(M39:P39)*100),0,M39/SUM(M39:P39)*100)</f>
        <v>0</v>
      </c>
      <c r="N40" s="466">
        <f>IF(ISERR(N39/SUM(M39:P39)*100),0,N39/SUM(M39:P39)*100)</f>
        <v>0</v>
      </c>
      <c r="O40" s="466">
        <f>IF(ISERR(O39/SUM(M39:P39)*100),0,O39/SUM(M39:P39)*100)</f>
        <v>0</v>
      </c>
      <c r="P40" s="466">
        <f>IF(ISERR(P39/SUM(M39:P39)*100),0,P39/SUM(M39:P39)*100)</f>
        <v>0</v>
      </c>
      <c r="Q40" s="467" t="str">
        <f>IF(ISERR(SUM(M39*5,N39*4,O39*3,P39*2)/SUM(M39:P39)),"-",SUM(M39*5,N39*4,O39*3,P39*2)/SUM(M39:P39))</f>
        <v>-</v>
      </c>
      <c r="R40" s="465">
        <f>IF(ISERR(R39/SUM(R39:U39)*100),0,R39/SUM(R39:U39)*100)</f>
        <v>0</v>
      </c>
      <c r="S40" s="466">
        <f>IF(ISERR(S39/SUM(R39:U39)*100),0,S39/SUM(R39:U39)*100)</f>
        <v>0</v>
      </c>
      <c r="T40" s="466">
        <f>IF(ISERR(T39/SUM(R39:U39)*100),0,T39/SUM(R39:U39)*100)</f>
        <v>0</v>
      </c>
      <c r="U40" s="466">
        <f>IF(ISERR(U39/SUM(R39:U39)*100),0,U39/SUM(R39:U39)*100)</f>
        <v>0</v>
      </c>
      <c r="V40" s="467" t="str">
        <f>IF(ISERR(SUM(R39*5,S39*4,T39*3,U39*2)/SUM(R39:U39)),"-",SUM(R39*5,S39*4,T39*3,U39*2)/SUM(R39:U39))</f>
        <v>-</v>
      </c>
      <c r="W40" s="465">
        <f>IF(ISERR(W39/SUM(W39:Z39)*100),0,W39/SUM(W39:Z39)*100)</f>
        <v>0</v>
      </c>
      <c r="X40" s="466">
        <f>IF(ISERR(X39/SUM(W39:Z39)*100),0,X39/SUM(W39:Z39)*100)</f>
        <v>0</v>
      </c>
      <c r="Y40" s="466">
        <f>IF(ISERR(Y39/SUM(W39:Z39)*100),0,Y39/SUM(W39:Z39)*100)</f>
        <v>0</v>
      </c>
      <c r="Z40" s="466">
        <f>IF(ISERR(Z39/SUM(W39:Z39)*100),0,Z39/SUM(W39:Z39)*100)</f>
        <v>0</v>
      </c>
      <c r="AA40" s="467" t="str">
        <f>IF(ISERR(SUM(W39*5,X39*4,Y39*3,Z39*2)/SUM(W39:Z39)),"-",SUM(W39*5,X39*4,Y39*3,Z39*2)/SUM(W39:Z39))</f>
        <v>-</v>
      </c>
      <c r="AB40" s="465">
        <f>IF(ISERR(AB39/SUM(AB39:AE39)*100),0,AB39/SUM(AB39:AE39)*100)</f>
        <v>0</v>
      </c>
      <c r="AC40" s="466">
        <f>IF(ISERR(AC39/SUM(AB39:AE39)*100),0,AC39/SUM(AB39:AE39)*100)</f>
        <v>0</v>
      </c>
      <c r="AD40" s="466">
        <f>IF(ISERR(AD39/SUM(AB39:AE39)*100),0,AD39/SUM(AB39:AE39)*100)</f>
        <v>0</v>
      </c>
      <c r="AE40" s="466">
        <f>IF(ISERR(AE39/SUM(AB39:AE39)*100),0,AE39/SUM(AB39:AE39)*100)</f>
        <v>0</v>
      </c>
      <c r="AF40" s="467" t="str">
        <f>IF(ISERR(SUM(AB39*5,AC39*4,AD39*3,AE39*2)/SUM(AB39:AE39)),"-",SUM(AB39*5,AC39*4,AD39*3,AE39*2)/SUM(AB39:AE39))</f>
        <v>-</v>
      </c>
      <c r="AG40" s="465">
        <f>IF(ISERR(AG39/SUM(AG39:AJ39)*100),0,AG39/SUM(AG39:AJ39)*100)</f>
        <v>0</v>
      </c>
      <c r="AH40" s="466">
        <f>IF(ISERR(AH39/SUM(AG39:AJ39)*100),0,AH39/SUM(AG39:AJ39)*100)</f>
        <v>0</v>
      </c>
      <c r="AI40" s="466">
        <f>IF(ISERR(AI39/SUM(AG39:AJ39)*100),0,AI39/SUM(AG39:AJ39)*100)</f>
        <v>0</v>
      </c>
      <c r="AJ40" s="466">
        <f>IF(ISERR(AJ39/SUM(AG39:AJ39)*100),0,AJ39/SUM(AG39:AJ39)*100)</f>
        <v>0</v>
      </c>
      <c r="AK40" s="467" t="str">
        <f>IF(ISERR(SUM(AG39*5,AH39*4,AI39*3,AJ39*2)/SUM(AG39:AJ39)),"-",SUM(AG39*5,AH39*4,AI39*3,AJ39*2)/SUM(AG39:AJ39))</f>
        <v>-</v>
      </c>
      <c r="AL40" s="465">
        <f>IF(ISERR(AL39/SUM(AL39:AO39)*100),0,AL39/SUM(AL39:AO39)*100)</f>
        <v>0</v>
      </c>
      <c r="AM40" s="466">
        <f>IF(ISERR(AM39/SUM(AL39:AO39)*100),0,AM39/SUM(AL39:AO39)*100)</f>
        <v>0</v>
      </c>
      <c r="AN40" s="466">
        <f>IF(ISERR(AN39/SUM(AL39:AO39)*100),0,AN39/SUM(AL39:AO39)*100)</f>
        <v>0</v>
      </c>
      <c r="AO40" s="466">
        <f>IF(ISERR(AO39/SUM(AL39:AO39)*100),0,AO39/SUM(AL39:AO39)*100)</f>
        <v>0</v>
      </c>
      <c r="AP40" s="467" t="str">
        <f>IF(ISERR(SUM(AL39*5,AM39*4,AN39*3,AO39*2)/SUM(AL39:AO39)),"-",SUM(AL39*5,AM39*4,AN39*3,AO39*2)/SUM(AL39:AO39))</f>
        <v>-</v>
      </c>
      <c r="AQ40" s="465">
        <f>IF(ISERR(AQ39/SUM(AQ39:AT39)*100),0,AQ39/SUM(AQ39:AT39)*100)</f>
        <v>0</v>
      </c>
      <c r="AR40" s="466">
        <f>IF(ISERR(AR39/SUM(AQ39:AT39)*100),0,AR39/SUM(AQ39:AT39)*100)</f>
        <v>0</v>
      </c>
      <c r="AS40" s="466">
        <f>IF(ISERR(AS39/SUM(AQ39:AT39)*100),0,AS39/SUM(AQ39:AT39)*100)</f>
        <v>0</v>
      </c>
      <c r="AT40" s="466">
        <f>IF(ISERR(AT39/SUM(AQ39:AT39)*100),0,AT39/SUM(AQ39:AT39)*100)</f>
        <v>0</v>
      </c>
      <c r="AU40" s="467" t="str">
        <f>IF(ISERR(SUM(AQ39*5,AR39*4,AS39*3,AT39*2)/SUM(AQ39:AT39)),"-",SUM(AQ39*5,AR39*4,AS39*3,AT39*2)/SUM(AQ39:AT39))</f>
        <v>-</v>
      </c>
      <c r="AV40" s="465">
        <f>IF(ISERR(AV39/SUM(AV39:AY39)*100),0,AV39/SUM(AV39:AY39)*100)</f>
        <v>0</v>
      </c>
      <c r="AW40" s="466">
        <f>IF(ISERR(AW39/SUM(AV39:AY39)*100),0,AW39/SUM(AV39:AY39)*100)</f>
        <v>0</v>
      </c>
      <c r="AX40" s="466">
        <f>IF(ISERR(AX39/SUM(AV39:AY39)*100),0,AX39/SUM(AV39:AY39)*100)</f>
        <v>0</v>
      </c>
      <c r="AY40" s="466">
        <f>IF(ISERR(AY39/SUM(AV39:AY39)*100),0,AY39/SUM(AV39:AY39)*100)</f>
        <v>0</v>
      </c>
      <c r="AZ40" s="467" t="str">
        <f>IF(ISERR(SUM(AV39*5,AW39*4,AX39*3,AY39*2)/SUM(AV39:AY39)),"-",SUM(AV39*5,AW39*4,AX39*3,AY39*2)/SUM(AV39:AY39))</f>
        <v>-</v>
      </c>
      <c r="BA40" s="465">
        <f>IF(ISERR(BA39/SUM(BA39:BD39)*100),0,BA39/SUM(BA39:BD39)*100)</f>
        <v>0</v>
      </c>
      <c r="BB40" s="466">
        <f>IF(ISERR(BB39/SUM(BA39:BD39)*100),0,BB39/SUM(BA39:BD39)*100)</f>
        <v>0</v>
      </c>
      <c r="BC40" s="466">
        <f>IF(ISERR(BC39/SUM(BA39:BD39)*100),0,BC39/SUM(BA39:BD39)*100)</f>
        <v>0</v>
      </c>
      <c r="BD40" s="466">
        <f>IF(ISERR(BD39/SUM(BA39:BD39)*100),0,BD39/SUM(BA39:BD39)*100)</f>
        <v>0</v>
      </c>
      <c r="BE40" s="467" t="str">
        <f>IF(ISERR(SUM(BA39*5,BB39*4,BC39*3,BD39*2)/SUM(BA39:BD39)),"-",SUM(BA39*5,BB39*4,BC39*3,BD39*2)/SUM(BA39:BD39))</f>
        <v>-</v>
      </c>
      <c r="BF40" s="465">
        <f>IF(ISERR(BF39/SUM(BF39:BI39)*100),0,BF39/SUM(BF39:BI39)*100)</f>
        <v>0</v>
      </c>
      <c r="BG40" s="466">
        <f>IF(ISERR(BG39/SUM(BF39:BI39)*100),0,BG39/SUM(BF39:BI39)*100)</f>
        <v>0</v>
      </c>
      <c r="BH40" s="466">
        <f>IF(ISERR(BH39/SUM(BF39:BI39)*100),0,BH39/SUM(BF39:BI39)*100)</f>
        <v>0</v>
      </c>
      <c r="BI40" s="466">
        <f>IF(ISERR(BI39/SUM(BF39:BI39)*100),0,BI39/SUM(BF39:BI39)*100)</f>
        <v>0</v>
      </c>
      <c r="BJ40" s="467" t="str">
        <f>IF(ISERR(SUM(BF39*5,BG39*4,BH39*3,BI39*2)/SUM(BF39:BI39)),"-",SUM(BF39*5,BG39*4,BH39*3,BI39*2)/SUM(BF39:BI39))</f>
        <v>-</v>
      </c>
      <c r="BL40" s="468"/>
      <c r="BM40" s="468"/>
      <c r="BN40" s="468"/>
      <c r="BO40" s="468"/>
      <c r="BP40" s="468"/>
      <c r="BQ40" s="468"/>
      <c r="BR40" s="468"/>
    </row>
    <row r="41" spans="1:70" s="463" customFormat="1" ht="13.5" customHeight="1">
      <c r="A41" s="749" t="s">
        <v>182</v>
      </c>
      <c r="B41" s="748">
        <f>Циклы!W122+Циклы!X122</f>
        <v>0</v>
      </c>
      <c r="C41" s="460">
        <f>Циклы!$F$128</f>
        <v>0</v>
      </c>
      <c r="D41" s="461">
        <f>Циклы!$F$129</f>
        <v>0</v>
      </c>
      <c r="E41" s="461">
        <f>Циклы!$F$130</f>
        <v>0</v>
      </c>
      <c r="F41" s="461">
        <f>Циклы!$F$131</f>
        <v>0</v>
      </c>
      <c r="G41" s="462" t="str">
        <f>IF(SUM(C41:F41)=0,"-",IF(AND(F42&lt;10,C42&gt;=50),5,IF(AND(F42&lt;20,(C42+D42)&gt;=50),4,IF(F42&lt;30,3,2))))</f>
        <v>-</v>
      </c>
      <c r="H41" s="460">
        <f>Циклы!$G$128</f>
        <v>0</v>
      </c>
      <c r="I41" s="461">
        <f>Циклы!$G$129</f>
        <v>0</v>
      </c>
      <c r="J41" s="461">
        <f>Циклы!$G$130</f>
        <v>0</v>
      </c>
      <c r="K41" s="461">
        <f>Циклы!$G$131</f>
        <v>0</v>
      </c>
      <c r="L41" s="462" t="str">
        <f>IF(SUM(H41:K41)=0,"-",IF(AND(K42&lt;10,H42&gt;=50),5,IF(AND(K42&lt;20,(H42+I42)&gt;=50),4,IF(K42&lt;30,3,2))))</f>
        <v>-</v>
      </c>
      <c r="M41" s="460">
        <f>Циклы!$H$128</f>
        <v>0</v>
      </c>
      <c r="N41" s="461">
        <f>Циклы!$H$129</f>
        <v>0</v>
      </c>
      <c r="O41" s="461">
        <f>Циклы!$H$130</f>
        <v>0</v>
      </c>
      <c r="P41" s="461">
        <f>Циклы!$F$131</f>
        <v>0</v>
      </c>
      <c r="Q41" s="462" t="str">
        <f>IF(SUM(M41:P41)=0,"-",IF(AND(P42&lt;10,M42&gt;=50),5,IF(AND(P42&lt;20,(M42+N42)&gt;=50),4,IF(P42&lt;30,3,2))))</f>
        <v>-</v>
      </c>
      <c r="R41" s="460">
        <f>Циклы!$I$128</f>
        <v>0</v>
      </c>
      <c r="S41" s="461">
        <f>Циклы!$I$129</f>
        <v>0</v>
      </c>
      <c r="T41" s="461">
        <f>Циклы!$I$130</f>
        <v>0</v>
      </c>
      <c r="U41" s="461">
        <f>Циклы!$I$131</f>
        <v>0</v>
      </c>
      <c r="V41" s="462" t="str">
        <f>IF(SUM(R41:U41)=0,"-",IF(AND(U42&lt;10,R42&gt;=50),5,IF(AND(U42&lt;20,(R42+S42)&gt;=50),4,IF(U42&lt;30,3,2))))</f>
        <v>-</v>
      </c>
      <c r="W41" s="460">
        <f>Циклы!$J$128</f>
        <v>0</v>
      </c>
      <c r="X41" s="461">
        <f>Циклы!$J$129</f>
        <v>0</v>
      </c>
      <c r="Y41" s="461">
        <f>Циклы!$J$130</f>
        <v>0</v>
      </c>
      <c r="Z41" s="461">
        <f>Циклы!$J$131</f>
        <v>0</v>
      </c>
      <c r="AA41" s="462" t="str">
        <f>IF(SUM(W41:Z41)=0,"-",IF(AND(Z42&lt;10,W42&gt;=50),5,IF(AND(Z42&lt;20,(W42+X42)&gt;=50),4,IF(Z42&lt;30,3,2))))</f>
        <v>-</v>
      </c>
      <c r="AB41" s="460">
        <f>Циклы!$K$128</f>
        <v>0</v>
      </c>
      <c r="AC41" s="461">
        <f>Циклы!$K$129</f>
        <v>0</v>
      </c>
      <c r="AD41" s="461">
        <f>Циклы!$K$130</f>
        <v>0</v>
      </c>
      <c r="AE41" s="461">
        <f>Циклы!$K$131</f>
        <v>0</v>
      </c>
      <c r="AF41" s="462" t="str">
        <f>IF(SUM(AB41:AE41)=0,"-",IF(AND(AE42&lt;10,AB42&gt;=50),5,IF(AND(AE42&lt;20,(AB42+AC42)&gt;=50),4,IF(AE42&lt;30,3,2))))</f>
        <v>-</v>
      </c>
      <c r="AG41" s="460">
        <f>Циклы!$L$128</f>
        <v>0</v>
      </c>
      <c r="AH41" s="461">
        <f>Циклы!$L$129</f>
        <v>0</v>
      </c>
      <c r="AI41" s="461">
        <f>Циклы!$L$130</f>
        <v>0</v>
      </c>
      <c r="AJ41" s="461">
        <f>Циклы!$L$131</f>
        <v>0</v>
      </c>
      <c r="AK41" s="462" t="str">
        <f>IF(SUM(AG41:AJ41)=0,"-",IF(AND(AJ42&lt;10,AG42&gt;=50),5,IF(AND(AJ42&lt;20,(AG42+AH42)&gt;=50),4,IF(AJ42&lt;30,3,2))))</f>
        <v>-</v>
      </c>
      <c r="AL41" s="460">
        <f>Циклы!$M$128</f>
        <v>0</v>
      </c>
      <c r="AM41" s="461">
        <f>Циклы!$M$129</f>
        <v>0</v>
      </c>
      <c r="AN41" s="461">
        <f>Циклы!$M$130</f>
        <v>0</v>
      </c>
      <c r="AO41" s="461">
        <f>Циклы!$M$131</f>
        <v>0</v>
      </c>
      <c r="AP41" s="462" t="str">
        <f>IF(SUM(AL41:AO41)=0,"-",IF(AND(AO42&lt;10,AL42&gt;=50),5,IF(AND(AO42&lt;20,(AL42+AM42)&gt;=50),4,IF(AO42&lt;30,3,2))))</f>
        <v>-</v>
      </c>
      <c r="AQ41" s="460">
        <f>Циклы!$N$128</f>
        <v>0</v>
      </c>
      <c r="AR41" s="461">
        <f>Циклы!$N$129</f>
        <v>0</v>
      </c>
      <c r="AS41" s="461">
        <f>Циклы!$N$130</f>
        <v>0</v>
      </c>
      <c r="AT41" s="461">
        <f>Циклы!$N$131</f>
        <v>0</v>
      </c>
      <c r="AU41" s="462" t="str">
        <f>IF(SUM(AQ41:AT41)=0,"-",IF(AND(AT42&lt;10,AQ42&gt;=50),5,IF(AND(AT42&lt;20,(AQ42+AR42)&gt;=50),4,IF(AT42&lt;30,3,2))))</f>
        <v>-</v>
      </c>
      <c r="AV41" s="460">
        <f>Циклы!$O$128</f>
        <v>0</v>
      </c>
      <c r="AW41" s="461">
        <f>Циклы!$O$129</f>
        <v>0</v>
      </c>
      <c r="AX41" s="461">
        <f>Циклы!$O$130</f>
        <v>0</v>
      </c>
      <c r="AY41" s="461">
        <f>Циклы!$O$131</f>
        <v>0</v>
      </c>
      <c r="AZ41" s="462" t="str">
        <f>IF(SUM(AV41:AY41)=0,"-",IF(AND(AY42&lt;10,AV42&gt;=50),5,IF(AND(AY42&lt;20,(AV42+AW42)&gt;=50),4,IF(AY42&lt;30,3,2))))</f>
        <v>-</v>
      </c>
      <c r="BA41" s="460">
        <f>Циклы!$Q$128</f>
        <v>0</v>
      </c>
      <c r="BB41" s="461">
        <f>Циклы!$Q$129</f>
        <v>0</v>
      </c>
      <c r="BC41" s="461">
        <f>Циклы!$Q$130</f>
        <v>0</v>
      </c>
      <c r="BD41" s="461">
        <f>Циклы!$Q$131</f>
        <v>0</v>
      </c>
      <c r="BE41" s="462" t="str">
        <f>BJ41</f>
        <v>-</v>
      </c>
      <c r="BF41" s="460">
        <f>Циклы!$Q$128</f>
        <v>0</v>
      </c>
      <c r="BG41" s="461">
        <f>Циклы!$Q$129</f>
        <v>0</v>
      </c>
      <c r="BH41" s="461">
        <f>Циклы!$Q$130</f>
        <v>0</v>
      </c>
      <c r="BI41" s="461">
        <f>Циклы!$Q$131</f>
        <v>0</v>
      </c>
      <c r="BJ41" s="462" t="str">
        <f>IF(SUM(BF41:BI41)=0,"-",MIN(AF41,IF(AND(BI42&lt;10,BF42&gt;=50),5,IF(AND(BI42&lt;20,(BF42+BG42)&gt;=50),4,IF(BI42&lt;30,3,2)))))</f>
        <v>-</v>
      </c>
      <c r="BL41" s="464"/>
      <c r="BM41" s="464"/>
      <c r="BN41" s="464"/>
      <c r="BO41" s="464"/>
      <c r="BP41" s="464"/>
      <c r="BQ41" s="464"/>
      <c r="BR41" s="464"/>
    </row>
    <row r="42" spans="1:70" s="463" customFormat="1" ht="13.5" customHeight="1">
      <c r="A42" s="749"/>
      <c r="B42" s="748"/>
      <c r="C42" s="465">
        <f>IF(ISERR(C41/SUM(C41:F41)*100),0,C41/SUM(C41:F41)*100)</f>
        <v>0</v>
      </c>
      <c r="D42" s="466">
        <f>IF(ISERR(D41/SUM(C41:F41)*100),0,D41/SUM(C41:F41)*100)</f>
        <v>0</v>
      </c>
      <c r="E42" s="466">
        <f>IF(ISERR(E41/SUM(C41:F41)*100),0,E41/SUM(C41:F41)*100)</f>
        <v>0</v>
      </c>
      <c r="F42" s="466">
        <f>IF(ISERR(F41/SUM(C41:F41)*100),0,F41/SUM(C41:F41)*100)</f>
        <v>0</v>
      </c>
      <c r="G42" s="467" t="str">
        <f>IF(ISERR(SUM(C41*5,D41*4,E41*3,F41*2)/SUM(C41:F41)),"-",SUM(C41*5,D41*4,E41*3,F41*2)/SUM(C41:F41))</f>
        <v>-</v>
      </c>
      <c r="H42" s="465">
        <f>IF(ISERR(H41/SUM(H41:K41)*100),0,H41/SUM(H41:K41)*100)</f>
        <v>0</v>
      </c>
      <c r="I42" s="466">
        <f>IF(ISERR(I41/SUM(H41:K41)*100),0,I41/SUM(H41:K41)*100)</f>
        <v>0</v>
      </c>
      <c r="J42" s="466">
        <f>IF(ISERR(J41/SUM(H41:K41)*100),0,J41/SUM(H41:K41)*100)</f>
        <v>0</v>
      </c>
      <c r="K42" s="466">
        <f>IF(ISERR(K41/SUM(H41:K41)*100),0,K41/SUM(H41:K41)*100)</f>
        <v>0</v>
      </c>
      <c r="L42" s="467" t="str">
        <f>IF(ISERR(SUM(H41*5,I41*4,J41*3,K41*2)/SUM(H41:K41)),"-",SUM(H41*5,I41*4,J41*3,K41*2)/SUM(H41:K41))</f>
        <v>-</v>
      </c>
      <c r="M42" s="465">
        <f>IF(ISERR(M41/SUM(M41:P41)*100),0,M41/SUM(M41:P41)*100)</f>
        <v>0</v>
      </c>
      <c r="N42" s="466">
        <f>IF(ISERR(N41/SUM(M41:P41)*100),0,N41/SUM(M41:P41)*100)</f>
        <v>0</v>
      </c>
      <c r="O42" s="466">
        <f>IF(ISERR(O41/SUM(M41:P41)*100),0,O41/SUM(M41:P41)*100)</f>
        <v>0</v>
      </c>
      <c r="P42" s="466">
        <f>IF(ISERR(P41/SUM(M41:P41)*100),0,P41/SUM(M41:P41)*100)</f>
        <v>0</v>
      </c>
      <c r="Q42" s="467" t="str">
        <f>IF(ISERR(SUM(M41*5,N41*4,O41*3,P41*2)/SUM(M41:P41)),"-",SUM(M41*5,N41*4,O41*3,P41*2)/SUM(M41:P41))</f>
        <v>-</v>
      </c>
      <c r="R42" s="465">
        <f>IF(ISERR(R41/SUM(R41:U41)*100),0,R41/SUM(R41:U41)*100)</f>
        <v>0</v>
      </c>
      <c r="S42" s="466">
        <f>IF(ISERR(S41/SUM(R41:U41)*100),0,S41/SUM(R41:U41)*100)</f>
        <v>0</v>
      </c>
      <c r="T42" s="466">
        <f>IF(ISERR(T41/SUM(R41:U41)*100),0,T41/SUM(R41:U41)*100)</f>
        <v>0</v>
      </c>
      <c r="U42" s="466">
        <f>IF(ISERR(U41/SUM(R41:U41)*100),0,U41/SUM(R41:U41)*100)</f>
        <v>0</v>
      </c>
      <c r="V42" s="467" t="str">
        <f>IF(ISERR(SUM(R41*5,S41*4,T41*3,U41*2)/SUM(R41:U41)),"-",SUM(R41*5,S41*4,T41*3,U41*2)/SUM(R41:U41))</f>
        <v>-</v>
      </c>
      <c r="W42" s="465">
        <f>IF(ISERR(W41/SUM(W41:Z41)*100),0,W41/SUM(W41:Z41)*100)</f>
        <v>0</v>
      </c>
      <c r="X42" s="466">
        <f>IF(ISERR(X41/SUM(W41:Z41)*100),0,X41/SUM(W41:Z41)*100)</f>
        <v>0</v>
      </c>
      <c r="Y42" s="466">
        <f>IF(ISERR(Y41/SUM(W41:Z41)*100),0,Y41/SUM(W41:Z41)*100)</f>
        <v>0</v>
      </c>
      <c r="Z42" s="466">
        <f>IF(ISERR(Z41/SUM(W41:Z41)*100),0,Z41/SUM(W41:Z41)*100)</f>
        <v>0</v>
      </c>
      <c r="AA42" s="467" t="str">
        <f>IF(ISERR(SUM(W41*5,X41*4,Y41*3,Z41*2)/SUM(W41:Z41)),"-",SUM(W41*5,X41*4,Y41*3,Z41*2)/SUM(W41:Z41))</f>
        <v>-</v>
      </c>
      <c r="AB42" s="465">
        <f>IF(ISERR(AB41/SUM(AB41:AE41)*100),0,AB41/SUM(AB41:AE41)*100)</f>
        <v>0</v>
      </c>
      <c r="AC42" s="466">
        <f>IF(ISERR(AC41/SUM(AB41:AE41)*100),0,AC41/SUM(AB41:AE41)*100)</f>
        <v>0</v>
      </c>
      <c r="AD42" s="466">
        <f>IF(ISERR(AD41/SUM(AB41:AE41)*100),0,AD41/SUM(AB41:AE41)*100)</f>
        <v>0</v>
      </c>
      <c r="AE42" s="466">
        <f>IF(ISERR(AE41/SUM(AB41:AE41)*100),0,AE41/SUM(AB41:AE41)*100)</f>
        <v>0</v>
      </c>
      <c r="AF42" s="467" t="str">
        <f>IF(ISERR(SUM(AB41*5,AC41*4,AD41*3,AE41*2)/SUM(AB41:AE41)),"-",SUM(AB41*5,AC41*4,AD41*3,AE41*2)/SUM(AB41:AE41))</f>
        <v>-</v>
      </c>
      <c r="AG42" s="465">
        <f>IF(ISERR(AG41/SUM(AG41:AJ41)*100),0,AG41/SUM(AG41:AJ41)*100)</f>
        <v>0</v>
      </c>
      <c r="AH42" s="466">
        <f>IF(ISERR(AH41/SUM(AG41:AJ41)*100),0,AH41/SUM(AG41:AJ41)*100)</f>
        <v>0</v>
      </c>
      <c r="AI42" s="466">
        <f>IF(ISERR(AI41/SUM(AG41:AJ41)*100),0,AI41/SUM(AG41:AJ41)*100)</f>
        <v>0</v>
      </c>
      <c r="AJ42" s="466">
        <f>IF(ISERR(AJ41/SUM(AG41:AJ41)*100),0,AJ41/SUM(AG41:AJ41)*100)</f>
        <v>0</v>
      </c>
      <c r="AK42" s="467" t="str">
        <f>IF(ISERR(SUM(AG41*5,AH41*4,AI41*3,AJ41*2)/SUM(AG41:AJ41)),"-",SUM(AG41*5,AH41*4,AI41*3,AJ41*2)/SUM(AG41:AJ41))</f>
        <v>-</v>
      </c>
      <c r="AL42" s="465">
        <f>IF(ISERR(AL41/SUM(AL41:AO41)*100),0,AL41/SUM(AL41:AO41)*100)</f>
        <v>0</v>
      </c>
      <c r="AM42" s="466">
        <f>IF(ISERR(AM41/SUM(AL41:AO41)*100),0,AM41/SUM(AL41:AO41)*100)</f>
        <v>0</v>
      </c>
      <c r="AN42" s="466">
        <f>IF(ISERR(AN41/SUM(AL41:AO41)*100),0,AN41/SUM(AL41:AO41)*100)</f>
        <v>0</v>
      </c>
      <c r="AO42" s="466">
        <f>IF(ISERR(AO41/SUM(AL41:AO41)*100),0,AO41/SUM(AL41:AO41)*100)</f>
        <v>0</v>
      </c>
      <c r="AP42" s="467" t="str">
        <f>IF(ISERR(SUM(AL41*5,AM41*4,AN41*3,AO41*2)/SUM(AL41:AO41)),"-",SUM(AL41*5,AM41*4,AN41*3,AO41*2)/SUM(AL41:AO41))</f>
        <v>-</v>
      </c>
      <c r="AQ42" s="465">
        <f>IF(ISERR(AQ41/SUM(AQ41:AT41)*100),0,AQ41/SUM(AQ41:AT41)*100)</f>
        <v>0</v>
      </c>
      <c r="AR42" s="466">
        <f>IF(ISERR(AR41/SUM(AQ41:AT41)*100),0,AR41/SUM(AQ41:AT41)*100)</f>
        <v>0</v>
      </c>
      <c r="AS42" s="466">
        <f>IF(ISERR(AS41/SUM(AQ41:AT41)*100),0,AS41/SUM(AQ41:AT41)*100)</f>
        <v>0</v>
      </c>
      <c r="AT42" s="466">
        <f>IF(ISERR(AT41/SUM(AQ41:AT41)*100),0,AT41/SUM(AQ41:AT41)*100)</f>
        <v>0</v>
      </c>
      <c r="AU42" s="467" t="str">
        <f>IF(ISERR(SUM(AQ41*5,AR41*4,AS41*3,AT41*2)/SUM(AQ41:AT41)),"-",SUM(AQ41*5,AR41*4,AS41*3,AT41*2)/SUM(AQ41:AT41))</f>
        <v>-</v>
      </c>
      <c r="AV42" s="465">
        <f>IF(ISERR(AV41/SUM(AV41:AY41)*100),0,AV41/SUM(AV41:AY41)*100)</f>
        <v>0</v>
      </c>
      <c r="AW42" s="466">
        <f>IF(ISERR(AW41/SUM(AV41:AY41)*100),0,AW41/SUM(AV41:AY41)*100)</f>
        <v>0</v>
      </c>
      <c r="AX42" s="466">
        <f>IF(ISERR(AX41/SUM(AV41:AY41)*100),0,AX41/SUM(AV41:AY41)*100)</f>
        <v>0</v>
      </c>
      <c r="AY42" s="466">
        <f>IF(ISERR(AY41/SUM(AV41:AY41)*100),0,AY41/SUM(AV41:AY41)*100)</f>
        <v>0</v>
      </c>
      <c r="AZ42" s="467" t="str">
        <f>IF(ISERR(SUM(AV41*5,AW41*4,AX41*3,AY41*2)/SUM(AV41:AY41)),"-",SUM(AV41*5,AW41*4,AX41*3,AY41*2)/SUM(AV41:AY41))</f>
        <v>-</v>
      </c>
      <c r="BA42" s="465">
        <f>IF(ISERR(BA41/SUM(BA41:BD41)*100),0,BA41/SUM(BA41:BD41)*100)</f>
        <v>0</v>
      </c>
      <c r="BB42" s="466">
        <f>IF(ISERR(BB41/SUM(BA41:BD41)*100),0,BB41/SUM(BA41:BD41)*100)</f>
        <v>0</v>
      </c>
      <c r="BC42" s="466">
        <f>IF(ISERR(BC41/SUM(BA41:BD41)*100),0,BC41/SUM(BA41:BD41)*100)</f>
        <v>0</v>
      </c>
      <c r="BD42" s="466">
        <f>IF(ISERR(BD41/SUM(BA41:BD41)*100),0,BD41/SUM(BA41:BD41)*100)</f>
        <v>0</v>
      </c>
      <c r="BE42" s="467" t="str">
        <f>IF(ISERR(SUM(BA41*5,BB41*4,BC41*3,BD41*2)/SUM(BA41:BD41)),"-",SUM(BA41*5,BB41*4,BC41*3,BD41*2)/SUM(BA41:BD41))</f>
        <v>-</v>
      </c>
      <c r="BF42" s="465">
        <f>IF(ISERR(BF41/SUM(BF41:BI41)*100),0,BF41/SUM(BF41:BI41)*100)</f>
        <v>0</v>
      </c>
      <c r="BG42" s="466">
        <f>IF(ISERR(BG41/SUM(BF41:BI41)*100),0,BG41/SUM(BF41:BI41)*100)</f>
        <v>0</v>
      </c>
      <c r="BH42" s="466">
        <f>IF(ISERR(BH41/SUM(BF41:BI41)*100),0,BH41/SUM(BF41:BI41)*100)</f>
        <v>0</v>
      </c>
      <c r="BI42" s="466">
        <f>IF(ISERR(BI41/SUM(BF41:BI41)*100),0,BI41/SUM(BF41:BI41)*100)</f>
        <v>0</v>
      </c>
      <c r="BJ42" s="467" t="str">
        <f>IF(ISERR(SUM(BF41*5,BG41*4,BH41*3,BI41*2)/SUM(BF41:BI41)),"-",SUM(BF41*5,BG41*4,BH41*3,BI41*2)/SUM(BF41:BI41))</f>
        <v>-</v>
      </c>
      <c r="BL42" s="468"/>
      <c r="BM42" s="468"/>
      <c r="BN42" s="468"/>
      <c r="BO42" s="468"/>
      <c r="BP42" s="468"/>
      <c r="BQ42" s="468"/>
      <c r="BR42" s="468"/>
    </row>
    <row r="43" spans="1:70" ht="13.5" customHeight="1">
      <c r="A43" s="747" t="s">
        <v>183</v>
      </c>
      <c r="B43" s="740">
        <f>УРС!W5+УРС!X5</f>
        <v>0</v>
      </c>
      <c r="C43" s="238">
        <f>УРС!$F$53</f>
        <v>0</v>
      </c>
      <c r="D43" s="239">
        <f>УРС!$F$54</f>
        <v>0</v>
      </c>
      <c r="E43" s="239">
        <f>УРС!$F$55</f>
        <v>0</v>
      </c>
      <c r="F43" s="239">
        <f>УРС!$F$56</f>
        <v>0</v>
      </c>
      <c r="G43" s="198" t="str">
        <f>IF(SUM(C43:F43)=0,"-",IF(AND(F44&lt;10,C44&gt;=50),5,IF(AND(F44&lt;20,(C44+D44)&gt;=50),4,IF(F44&lt;30,3,2))))</f>
        <v>-</v>
      </c>
      <c r="H43" s="238">
        <f>УРС!$G$53</f>
        <v>0</v>
      </c>
      <c r="I43" s="239">
        <f>УРС!$G$54</f>
        <v>0</v>
      </c>
      <c r="J43" s="239">
        <f>УРС!$G$55</f>
        <v>0</v>
      </c>
      <c r="K43" s="239">
        <f>УРС!$G$56</f>
        <v>0</v>
      </c>
      <c r="L43" s="198" t="str">
        <f>IF(SUM(H43:K43)=0,"-",IF(AND(K44&lt;10,H44&gt;=50),5,IF(AND(K44&lt;20,(H44+I44)&gt;=50),4,IF(K44&lt;30,3,2))))</f>
        <v>-</v>
      </c>
      <c r="M43" s="238">
        <f>УРС!$H$53</f>
        <v>0</v>
      </c>
      <c r="N43" s="239">
        <f>УРС!$H$54</f>
        <v>0</v>
      </c>
      <c r="O43" s="239">
        <f>УРС!$H$55</f>
        <v>0</v>
      </c>
      <c r="P43" s="239">
        <f>УРС!$F$56</f>
        <v>0</v>
      </c>
      <c r="Q43" s="198" t="str">
        <f>IF(SUM(M43:P43)=0,"-",IF(AND(P44&lt;10,M44&gt;=50),5,IF(AND(P44&lt;20,(M44+N44)&gt;=50),4,IF(P44&lt;30,3,2))))</f>
        <v>-</v>
      </c>
      <c r="R43" s="238">
        <f>УРС!$I$53</f>
        <v>0</v>
      </c>
      <c r="S43" s="239">
        <f>УРС!$I$54</f>
        <v>0</v>
      </c>
      <c r="T43" s="239">
        <f>УРС!$I$55</f>
        <v>0</v>
      </c>
      <c r="U43" s="239">
        <f>УРС!$I$56</f>
        <v>0</v>
      </c>
      <c r="V43" s="198" t="str">
        <f>IF(SUM(R43:U43)=0,"-",IF(AND(U44&lt;10,R44&gt;=50),5,IF(AND(U44&lt;20,(R44+S44)&gt;=50),4,IF(U44&lt;30,3,2))))</f>
        <v>-</v>
      </c>
      <c r="W43" s="238">
        <f>УРС!$J$53</f>
        <v>0</v>
      </c>
      <c r="X43" s="239">
        <f>УРС!$J$54</f>
        <v>0</v>
      </c>
      <c r="Y43" s="239">
        <f>УРС!$J$55</f>
        <v>0</v>
      </c>
      <c r="Z43" s="239">
        <f>УРС!$J$56</f>
        <v>0</v>
      </c>
      <c r="AA43" s="198" t="str">
        <f>IF(SUM(W43:Z43)=0,"-",IF(AND(Z44&lt;10,W44&gt;=50),5,IF(AND(Z44&lt;20,(W44+X44)&gt;=50),4,IF(Z44&lt;30,3,2))))</f>
        <v>-</v>
      </c>
      <c r="AB43" s="238">
        <f>УРС!$K$53</f>
        <v>0</v>
      </c>
      <c r="AC43" s="239">
        <f>УРС!$K$54</f>
        <v>0</v>
      </c>
      <c r="AD43" s="239">
        <f>УРС!$K$55</f>
        <v>0</v>
      </c>
      <c r="AE43" s="239">
        <f>УРС!$K$56</f>
        <v>0</v>
      </c>
      <c r="AF43" s="198" t="str">
        <f>IF(SUM(AB43:AE43)=0,"-",IF(AND(AE44&lt;10,AB44&gt;=50),5,IF(AND(AE44&lt;20,(AB44+AC44)&gt;=50),4,IF(AE44&lt;30,3,2))))</f>
        <v>-</v>
      </c>
      <c r="AG43" s="238">
        <f>УРС!$L$53</f>
        <v>0</v>
      </c>
      <c r="AH43" s="239">
        <f>УРС!$L$54</f>
        <v>0</v>
      </c>
      <c r="AI43" s="239">
        <f>УРС!$L$55</f>
        <v>0</v>
      </c>
      <c r="AJ43" s="239">
        <f>УРС!$L$56</f>
        <v>0</v>
      </c>
      <c r="AK43" s="198" t="str">
        <f>IF(SUM(AG43:AJ43)=0,"-",IF(AND(AJ44&lt;10,AG44&gt;=50),5,IF(AND(AJ44&lt;20,(AG44+AH44)&gt;=50),4,IF(AJ44&lt;30,3,2))))</f>
        <v>-</v>
      </c>
      <c r="AL43" s="238">
        <f>УРС!$M$53</f>
        <v>0</v>
      </c>
      <c r="AM43" s="239">
        <f>УРС!$M$54</f>
        <v>0</v>
      </c>
      <c r="AN43" s="239">
        <f>УРС!$M$55</f>
        <v>0</v>
      </c>
      <c r="AO43" s="239">
        <f>УРС!$M$56</f>
        <v>0</v>
      </c>
      <c r="AP43" s="198" t="str">
        <f>IF(SUM(AL43:AO43)=0,"-",IF(AND(AO44&lt;10,AL44&gt;=50),5,IF(AND(AO44&lt;20,(AL44+AM44)&gt;=50),4,IF(AO44&lt;30,3,2))))</f>
        <v>-</v>
      </c>
      <c r="AQ43" s="238">
        <f>УРС!$N$53</f>
        <v>0</v>
      </c>
      <c r="AR43" s="239">
        <f>УРС!$N$54</f>
        <v>0</v>
      </c>
      <c r="AS43" s="239">
        <f>УРС!$N$55</f>
        <v>0</v>
      </c>
      <c r="AT43" s="239">
        <f>УРС!$N$56</f>
        <v>0</v>
      </c>
      <c r="AU43" s="198" t="str">
        <f>IF(SUM(AQ43:AT43)=0,"-",IF(AND(AT44&lt;10,AQ44&gt;=50),5,IF(AND(AT44&lt;20,(AQ44+AR44)&gt;=50),4,IF(AT44&lt;30,3,2))))</f>
        <v>-</v>
      </c>
      <c r="AV43" s="238">
        <f>УРС!$O$53</f>
        <v>0</v>
      </c>
      <c r="AW43" s="239">
        <f>УРС!$O$54</f>
        <v>0</v>
      </c>
      <c r="AX43" s="239">
        <f>УРС!$O$55</f>
        <v>0</v>
      </c>
      <c r="AY43" s="239">
        <f>УРС!$O$56</f>
        <v>0</v>
      </c>
      <c r="AZ43" s="198" t="str">
        <f>IF(SUM(AV43:AY43)=0,"-",IF(AND(AY44&lt;10,AV44&gt;=50),5,IF(AND(AY44&lt;20,(AV44+AW44)&gt;=50),4,IF(AY44&lt;30,3,2))))</f>
        <v>-</v>
      </c>
      <c r="BA43" s="238">
        <f>УРС!$Q$53</f>
        <v>0</v>
      </c>
      <c r="BB43" s="239">
        <f>УРС!$Q$54</f>
        <v>0</v>
      </c>
      <c r="BC43" s="239">
        <f>УРС!$Q$55</f>
        <v>0</v>
      </c>
      <c r="BD43" s="239">
        <f>УРС!$Q$56</f>
        <v>0</v>
      </c>
      <c r="BE43" s="198" t="str">
        <f>BJ43</f>
        <v>-</v>
      </c>
      <c r="BF43" s="238">
        <f>УРС!$Q$53</f>
        <v>0</v>
      </c>
      <c r="BG43" s="239">
        <f>УРС!$Q$54</f>
        <v>0</v>
      </c>
      <c r="BH43" s="239">
        <f>УРС!$Q$55</f>
        <v>0</v>
      </c>
      <c r="BI43" s="239">
        <f>УРС!$Q$56</f>
        <v>0</v>
      </c>
      <c r="BJ43" s="198" t="str">
        <f>IF(SUM(BF43:BI43)=0,"-",MIN(AF43,IF(AND(BI44&lt;10,BF44&gt;=50),5,IF(AND(BI44&lt;20,(BF44+BG44)&gt;=50),4,IF(BI44&lt;30,3,2)))))</f>
        <v>-</v>
      </c>
      <c r="BL43" s="186"/>
      <c r="BM43" s="186"/>
      <c r="BN43" s="186"/>
      <c r="BO43" s="186"/>
      <c r="BP43" s="186"/>
      <c r="BQ43" s="186"/>
      <c r="BR43" s="186"/>
    </row>
    <row r="44" spans="1:70" ht="13.5" customHeight="1">
      <c r="A44" s="747"/>
      <c r="B44" s="740"/>
      <c r="C44" s="240">
        <f>IF(ISERR(C43/SUM(C43:F43)*100),0,C43/SUM(C43:F43)*100)</f>
        <v>0</v>
      </c>
      <c r="D44" s="241">
        <f>IF(ISERR(D43/SUM(C43:F43)*100),0,D43/SUM(C43:F43)*100)</f>
        <v>0</v>
      </c>
      <c r="E44" s="241">
        <f>IF(ISERR(E43/SUM(C43:F43)*100),0,E43/SUM(C43:F43)*100)</f>
        <v>0</v>
      </c>
      <c r="F44" s="241">
        <f>IF(ISERR(F43/SUM(C43:F43)*100),0,F43/SUM(C43:F43)*100)</f>
        <v>0</v>
      </c>
      <c r="G44" s="199" t="str">
        <f>IF(ISERR(SUM(C43*5,D43*4,E43*3,F43*2)/SUM(C43:F43)),"-",SUM(C43*5,D43*4,E43*3,F43*2)/SUM(C43:F43))</f>
        <v>-</v>
      </c>
      <c r="H44" s="240">
        <f>IF(ISERR(H43/SUM(H43:K43)*100),0,H43/SUM(H43:K43)*100)</f>
        <v>0</v>
      </c>
      <c r="I44" s="241">
        <f>IF(ISERR(I43/SUM(H43:K43)*100),0,I43/SUM(H43:K43)*100)</f>
        <v>0</v>
      </c>
      <c r="J44" s="241">
        <f>IF(ISERR(J43/SUM(H43:K43)*100),0,J43/SUM(H43:K43)*100)</f>
        <v>0</v>
      </c>
      <c r="K44" s="241">
        <f>IF(ISERR(K43/SUM(H43:K43)*100),0,K43/SUM(H43:K43)*100)</f>
        <v>0</v>
      </c>
      <c r="L44" s="199" t="str">
        <f>IF(ISERR(SUM(H43*5,I43*4,J43*3,K43*2)/SUM(H43:K43)),"-",SUM(H43*5,I43*4,J43*3,K43*2)/SUM(H43:K43))</f>
        <v>-</v>
      </c>
      <c r="M44" s="240">
        <f>IF(ISERR(M43/SUM(M43:P43)*100),0,M43/SUM(M43:P43)*100)</f>
        <v>0</v>
      </c>
      <c r="N44" s="241">
        <f>IF(ISERR(N43/SUM(M43:P43)*100),0,N43/SUM(M43:P43)*100)</f>
        <v>0</v>
      </c>
      <c r="O44" s="241">
        <f>IF(ISERR(O43/SUM(M43:P43)*100),0,O43/SUM(M43:P43)*100)</f>
        <v>0</v>
      </c>
      <c r="P44" s="241">
        <f>IF(ISERR(P43/SUM(M43:P43)*100),0,P43/SUM(M43:P43)*100)</f>
        <v>0</v>
      </c>
      <c r="Q44" s="199" t="str">
        <f>IF(ISERR(SUM(M43*5,N43*4,O43*3,P43*2)/SUM(M43:P43)),"-",SUM(M43*5,N43*4,O43*3,P43*2)/SUM(M43:P43))</f>
        <v>-</v>
      </c>
      <c r="R44" s="240">
        <f>IF(ISERR(R43/SUM(R43:U43)*100),0,R43/SUM(R43:U43)*100)</f>
        <v>0</v>
      </c>
      <c r="S44" s="241">
        <f>IF(ISERR(S43/SUM(R43:U43)*100),0,S43/SUM(R43:U43)*100)</f>
        <v>0</v>
      </c>
      <c r="T44" s="241">
        <f>IF(ISERR(T43/SUM(R43:U43)*100),0,T43/SUM(R43:U43)*100)</f>
        <v>0</v>
      </c>
      <c r="U44" s="241">
        <f>IF(ISERR(U43/SUM(R43:U43)*100),0,U43/SUM(R43:U43)*100)</f>
        <v>0</v>
      </c>
      <c r="V44" s="199" t="str">
        <f>IF(ISERR(SUM(R43*5,S43*4,T43*3,U43*2)/SUM(R43:U43)),"-",SUM(R43*5,S43*4,T43*3,U43*2)/SUM(R43:U43))</f>
        <v>-</v>
      </c>
      <c r="W44" s="240">
        <f>IF(ISERR(W43/SUM(W43:Z43)*100),0,W43/SUM(W43:Z43)*100)</f>
        <v>0</v>
      </c>
      <c r="X44" s="241">
        <f>IF(ISERR(X43/SUM(W43:Z43)*100),0,X43/SUM(W43:Z43)*100)</f>
        <v>0</v>
      </c>
      <c r="Y44" s="241">
        <f>IF(ISERR(Y43/SUM(W43:Z43)*100),0,Y43/SUM(W43:Z43)*100)</f>
        <v>0</v>
      </c>
      <c r="Z44" s="241">
        <f>IF(ISERR(Z43/SUM(W43:Z43)*100),0,Z43/SUM(W43:Z43)*100)</f>
        <v>0</v>
      </c>
      <c r="AA44" s="199" t="str">
        <f>IF(ISERR(SUM(W43*5,X43*4,Y43*3,Z43*2)/SUM(W43:Z43)),"-",SUM(W43*5,X43*4,Y43*3,Z43*2)/SUM(W43:Z43))</f>
        <v>-</v>
      </c>
      <c r="AB44" s="240">
        <f>IF(ISERR(AB43/SUM(AB43:AE43)*100),0,AB43/SUM(AB43:AE43)*100)</f>
        <v>0</v>
      </c>
      <c r="AC44" s="241">
        <f>IF(ISERR(AC43/SUM(AB43:AE43)*100),0,AC43/SUM(AB43:AE43)*100)</f>
        <v>0</v>
      </c>
      <c r="AD44" s="241">
        <f>IF(ISERR(AD43/SUM(AB43:AE43)*100),0,AD43/SUM(AB43:AE43)*100)</f>
        <v>0</v>
      </c>
      <c r="AE44" s="241">
        <f>IF(ISERR(AE43/SUM(AB43:AE43)*100),0,AE43/SUM(AB43:AE43)*100)</f>
        <v>0</v>
      </c>
      <c r="AF44" s="199" t="str">
        <f>IF(ISERR(SUM(AB43*5,AC43*4,AD43*3,AE43*2)/SUM(AB43:AE43)),"-",SUM(AB43*5,AC43*4,AD43*3,AE43*2)/SUM(AB43:AE43))</f>
        <v>-</v>
      </c>
      <c r="AG44" s="240">
        <f>IF(ISERR(AG43/SUM(AG43:AJ43)*100),0,AG43/SUM(AG43:AJ43)*100)</f>
        <v>0</v>
      </c>
      <c r="AH44" s="241">
        <f>IF(ISERR(AH43/SUM(AG43:AJ43)*100),0,AH43/SUM(AG43:AJ43)*100)</f>
        <v>0</v>
      </c>
      <c r="AI44" s="241">
        <f>IF(ISERR(AI43/SUM(AG43:AJ43)*100),0,AI43/SUM(AG43:AJ43)*100)</f>
        <v>0</v>
      </c>
      <c r="AJ44" s="241">
        <f>IF(ISERR(AJ43/SUM(AG43:AJ43)*100),0,AJ43/SUM(AG43:AJ43)*100)</f>
        <v>0</v>
      </c>
      <c r="AK44" s="199" t="str">
        <f>IF(ISERR(SUM(AG43*5,AH43*4,AI43*3,AJ43*2)/SUM(AG43:AJ43)),"-",SUM(AG43*5,AH43*4,AI43*3,AJ43*2)/SUM(AG43:AJ43))</f>
        <v>-</v>
      </c>
      <c r="AL44" s="240">
        <f>IF(ISERR(AL43/SUM(AL43:AO43)*100),0,AL43/SUM(AL43:AO43)*100)</f>
        <v>0</v>
      </c>
      <c r="AM44" s="241">
        <f>IF(ISERR(AM43/SUM(AL43:AO43)*100),0,AM43/SUM(AL43:AO43)*100)</f>
        <v>0</v>
      </c>
      <c r="AN44" s="241">
        <f>IF(ISERR(AN43/SUM(AL43:AO43)*100),0,AN43/SUM(AL43:AO43)*100)</f>
        <v>0</v>
      </c>
      <c r="AO44" s="241">
        <f>IF(ISERR(AO43/SUM(AL43:AO43)*100),0,AO43/SUM(AL43:AO43)*100)</f>
        <v>0</v>
      </c>
      <c r="AP44" s="199" t="str">
        <f>IF(ISERR(SUM(AL43*5,AM43*4,AN43*3,AO43*2)/SUM(AL43:AO43)),"-",SUM(AL43*5,AM43*4,AN43*3,AO43*2)/SUM(AL43:AO43))</f>
        <v>-</v>
      </c>
      <c r="AQ44" s="240">
        <f>IF(ISERR(AQ43/SUM(AQ43:AT43)*100),0,AQ43/SUM(AQ43:AT43)*100)</f>
        <v>0</v>
      </c>
      <c r="AR44" s="241">
        <f>IF(ISERR(AR43/SUM(AQ43:AT43)*100),0,AR43/SUM(AQ43:AT43)*100)</f>
        <v>0</v>
      </c>
      <c r="AS44" s="241">
        <f>IF(ISERR(AS43/SUM(AQ43:AT43)*100),0,AS43/SUM(AQ43:AT43)*100)</f>
        <v>0</v>
      </c>
      <c r="AT44" s="241">
        <f>IF(ISERR(AT43/SUM(AQ43:AT43)*100),0,AT43/SUM(AQ43:AT43)*100)</f>
        <v>0</v>
      </c>
      <c r="AU44" s="199" t="str">
        <f>IF(ISERR(SUM(AQ43*5,AR43*4,AS43*3,AT43*2)/SUM(AQ43:AT43)),"-",SUM(AQ43*5,AR43*4,AS43*3,AT43*2)/SUM(AQ43:AT43))</f>
        <v>-</v>
      </c>
      <c r="AV44" s="240">
        <f>IF(ISERR(AV43/SUM(AV43:AY43)*100),0,AV43/SUM(AV43:AY43)*100)</f>
        <v>0</v>
      </c>
      <c r="AW44" s="241">
        <f>IF(ISERR(AW43/SUM(AV43:AY43)*100),0,AW43/SUM(AV43:AY43)*100)</f>
        <v>0</v>
      </c>
      <c r="AX44" s="241">
        <f>IF(ISERR(AX43/SUM(AV43:AY43)*100),0,AX43/SUM(AV43:AY43)*100)</f>
        <v>0</v>
      </c>
      <c r="AY44" s="241">
        <f>IF(ISERR(AY43/SUM(AV43:AY43)*100),0,AY43/SUM(AV43:AY43)*100)</f>
        <v>0</v>
      </c>
      <c r="AZ44" s="199" t="str">
        <f>IF(ISERR(SUM(AV43*5,AW43*4,AX43*3,AY43*2)/SUM(AV43:AY43)),"-",SUM(AV43*5,AW43*4,AX43*3,AY43*2)/SUM(AV43:AY43))</f>
        <v>-</v>
      </c>
      <c r="BA44" s="240">
        <f>IF(ISERR(BA43/SUM(BA43:BD43)*100),0,BA43/SUM(BA43:BD43)*100)</f>
        <v>0</v>
      </c>
      <c r="BB44" s="241">
        <f>IF(ISERR(BB43/SUM(BA43:BD43)*100),0,BB43/SUM(BA43:BD43)*100)</f>
        <v>0</v>
      </c>
      <c r="BC44" s="241">
        <f>IF(ISERR(BC43/SUM(BA43:BD43)*100),0,BC43/SUM(BA43:BD43)*100)</f>
        <v>0</v>
      </c>
      <c r="BD44" s="241">
        <f>IF(ISERR(BD43/SUM(BA43:BD43)*100),0,BD43/SUM(BA43:BD43)*100)</f>
        <v>0</v>
      </c>
      <c r="BE44" s="199" t="str">
        <f>IF(ISERR(SUM(BA43*5,BB43*4,BC43*3,BD43*2)/SUM(BA43:BD43)),"-",SUM(BA43*5,BB43*4,BC43*3,BD43*2)/SUM(BA43:BD43))</f>
        <v>-</v>
      </c>
      <c r="BF44" s="240">
        <f>IF(ISERR(BF43/SUM(BF43:BI43)*100),0,BF43/SUM(BF43:BI43)*100)</f>
        <v>0</v>
      </c>
      <c r="BG44" s="241">
        <f>IF(ISERR(BG43/SUM(BF43:BI43)*100),0,BG43/SUM(BF43:BI43)*100)</f>
        <v>0</v>
      </c>
      <c r="BH44" s="241">
        <f>IF(ISERR(BH43/SUM(BF43:BI43)*100),0,BH43/SUM(BF43:BI43)*100)</f>
        <v>0</v>
      </c>
      <c r="BI44" s="241">
        <f>IF(ISERR(BI43/SUM(BF43:BI43)*100),0,BI43/SUM(BF43:BI43)*100)</f>
        <v>0</v>
      </c>
      <c r="BJ44" s="199" t="str">
        <f>IF(ISERR(SUM(BF43*5,BG43*4,BH43*3,BI43*2)/SUM(BF43:BI43)),"-",SUM(BF43*5,BG43*4,BH43*3,BI43*2)/SUM(BF43:BI43))</f>
        <v>-</v>
      </c>
      <c r="BL44" s="133"/>
      <c r="BM44" s="133"/>
      <c r="BN44" s="133"/>
      <c r="BO44" s="133"/>
      <c r="BP44" s="133"/>
      <c r="BQ44" s="133"/>
      <c r="BR44" s="133"/>
    </row>
    <row r="45" spans="1:70" ht="13.5" customHeight="1">
      <c r="A45" s="747" t="s">
        <v>175</v>
      </c>
      <c r="B45" s="740">
        <f>БОУП!W5+БОУП!X5</f>
        <v>0</v>
      </c>
      <c r="C45" s="238">
        <f>БОУП!$F$87</f>
        <v>0</v>
      </c>
      <c r="D45" s="239">
        <f>БОУП!$F$88</f>
        <v>0</v>
      </c>
      <c r="E45" s="239">
        <f>БОУП!$F$89</f>
        <v>0</v>
      </c>
      <c r="F45" s="239">
        <f>БОУП!$F$90</f>
        <v>0</v>
      </c>
      <c r="G45" s="198" t="str">
        <f>IF(SUM(C45:F45)=0,"-",IF(AND(F46&lt;10,C46&gt;=50),5,IF(AND(F46&lt;20,(C46+D46)&gt;=50),4,IF(F46&lt;30,3,2))))</f>
        <v>-</v>
      </c>
      <c r="H45" s="238">
        <f>БОУП!$G$87</f>
        <v>0</v>
      </c>
      <c r="I45" s="239">
        <f>БОУП!$G$88</f>
        <v>0</v>
      </c>
      <c r="J45" s="239">
        <f>БОУП!$G$89</f>
        <v>0</v>
      </c>
      <c r="K45" s="239">
        <f>БОУП!$G$90</f>
        <v>0</v>
      </c>
      <c r="L45" s="198" t="str">
        <f>IF(SUM(H45:K45)=0,"-",IF(AND(K46&lt;10,H46&gt;=50),5,IF(AND(K46&lt;20,(H46+I46)&gt;=50),4,IF(K46&lt;30,3,2))))</f>
        <v>-</v>
      </c>
      <c r="M45" s="238">
        <f>БОУП!$H$87</f>
        <v>0</v>
      </c>
      <c r="N45" s="239">
        <f>БОУП!$H$88</f>
        <v>0</v>
      </c>
      <c r="O45" s="239">
        <f>БОУП!$H$89</f>
        <v>0</v>
      </c>
      <c r="P45" s="239">
        <f>БОУП!$F$90</f>
        <v>0</v>
      </c>
      <c r="Q45" s="198" t="str">
        <f>IF(SUM(M45:P45)=0,"-",IF(AND(P46&lt;10,M46&gt;=50),5,IF(AND(P46&lt;20,(M46+N46)&gt;=50),4,IF(P46&lt;30,3,2))))</f>
        <v>-</v>
      </c>
      <c r="R45" s="238">
        <f>БОУП!$I$87</f>
        <v>0</v>
      </c>
      <c r="S45" s="239">
        <f>БОУП!$I$88</f>
        <v>0</v>
      </c>
      <c r="T45" s="239">
        <f>БОУП!$I$89</f>
        <v>0</v>
      </c>
      <c r="U45" s="239">
        <f>БОУП!$I$90</f>
        <v>0</v>
      </c>
      <c r="V45" s="198" t="str">
        <f>IF(SUM(R45:U45)=0,"-",IF(AND(U46&lt;10,R46&gt;=50),5,IF(AND(U46&lt;20,(R46+S46)&gt;=50),4,IF(U46&lt;30,3,2))))</f>
        <v>-</v>
      </c>
      <c r="W45" s="238">
        <f>БОУП!$J$87</f>
        <v>0</v>
      </c>
      <c r="X45" s="239">
        <f>БОУП!$J$88</f>
        <v>0</v>
      </c>
      <c r="Y45" s="239">
        <f>БОУП!$J$89</f>
        <v>0</v>
      </c>
      <c r="Z45" s="239">
        <f>БОУП!$J$90</f>
        <v>0</v>
      </c>
      <c r="AA45" s="198" t="str">
        <f>IF(SUM(W45:Z45)=0,"-",IF(AND(Z46&lt;10,W46&gt;=50),5,IF(AND(Z46&lt;20,(W46+X46)&gt;=50),4,IF(Z46&lt;30,3,2))))</f>
        <v>-</v>
      </c>
      <c r="AB45" s="238">
        <f>БОУП!$K$87</f>
        <v>0</v>
      </c>
      <c r="AC45" s="239">
        <f>БОУП!$K$88</f>
        <v>0</v>
      </c>
      <c r="AD45" s="239">
        <f>БОУП!$K$89</f>
        <v>0</v>
      </c>
      <c r="AE45" s="239">
        <f>БОУП!$K$90</f>
        <v>0</v>
      </c>
      <c r="AF45" s="198" t="str">
        <f>IF(SUM(AB45:AE45)=0,"-",IF(AND(AE46&lt;10,AB46&gt;=50),5,IF(AND(AE46&lt;20,(AB46+AC46)&gt;=50),4,IF(AE46&lt;30,3,2))))</f>
        <v>-</v>
      </c>
      <c r="AG45" s="238">
        <f>БОУП!$L$87</f>
        <v>0</v>
      </c>
      <c r="AH45" s="239">
        <f>БОУП!$L$88</f>
        <v>0</v>
      </c>
      <c r="AI45" s="239">
        <f>БОУП!$L$89</f>
        <v>0</v>
      </c>
      <c r="AJ45" s="239">
        <f>БОУП!$L$90</f>
        <v>0</v>
      </c>
      <c r="AK45" s="198" t="str">
        <f>IF(SUM(AG45:AJ45)=0,"-",IF(AND(AJ46&lt;10,AG46&gt;=50),5,IF(AND(AJ46&lt;20,(AG46+AH46)&gt;=50),4,IF(AJ46&lt;30,3,2))))</f>
        <v>-</v>
      </c>
      <c r="AL45" s="238">
        <f>БОУП!$M$87</f>
        <v>0</v>
      </c>
      <c r="AM45" s="239">
        <f>БОУП!$M$88</f>
        <v>0</v>
      </c>
      <c r="AN45" s="239">
        <f>БОУП!$M$89</f>
        <v>0</v>
      </c>
      <c r="AO45" s="239">
        <f>БОУП!$M$90</f>
        <v>0</v>
      </c>
      <c r="AP45" s="198" t="str">
        <f>IF(SUM(AL45:AO45)=0,"-",IF(AND(AO46&lt;10,AL46&gt;=50),5,IF(AND(AO46&lt;20,(AL46+AM46)&gt;=50),4,IF(AO46&lt;30,3,2))))</f>
        <v>-</v>
      </c>
      <c r="AQ45" s="238">
        <f>БОУП!$N$87</f>
        <v>0</v>
      </c>
      <c r="AR45" s="239">
        <f>БОУП!$N$88</f>
        <v>0</v>
      </c>
      <c r="AS45" s="239">
        <f>БОУП!$N$89</f>
        <v>0</v>
      </c>
      <c r="AT45" s="239">
        <f>БОУП!$N$90</f>
        <v>0</v>
      </c>
      <c r="AU45" s="198" t="str">
        <f>IF(SUM(AQ45:AT45)=0,"-",IF(AND(AT46&lt;10,AQ46&gt;=50),5,IF(AND(AT46&lt;20,(AQ46+AR46)&gt;=50),4,IF(AT46&lt;30,3,2))))</f>
        <v>-</v>
      </c>
      <c r="AV45" s="238">
        <f>БОУП!$O$87</f>
        <v>0</v>
      </c>
      <c r="AW45" s="239">
        <f>БОУП!$O$88</f>
        <v>0</v>
      </c>
      <c r="AX45" s="239">
        <f>БОУП!$O$89</f>
        <v>0</v>
      </c>
      <c r="AY45" s="239">
        <f>БОУП!$O$90</f>
        <v>0</v>
      </c>
      <c r="AZ45" s="198" t="str">
        <f>IF(SUM(AV45:AY45)=0,"-",IF(AND(AY46&lt;10,AV46&gt;=50),5,IF(AND(AY46&lt;20,(AV46+AW46)&gt;=50),4,IF(AY46&lt;30,3,2))))</f>
        <v>-</v>
      </c>
      <c r="BA45" s="238">
        <f>БОУП!$Q$87</f>
        <v>0</v>
      </c>
      <c r="BB45" s="239">
        <f>БОУП!$Q$88</f>
        <v>0</v>
      </c>
      <c r="BC45" s="239">
        <f>БОУП!$Q$89</f>
        <v>0</v>
      </c>
      <c r="BD45" s="239">
        <f>БОУП!$Q$90</f>
        <v>0</v>
      </c>
      <c r="BE45" s="198" t="str">
        <f>IF(SUM(BA45:BD45)=0,"-",MIN(IF(AND(BA46&gt;=50,BC46=0,BD46=0),5,IF(AND(BA46+BB46&gt;=50,BD46=0),4,IF(BD46&lt;30,3,2))),G45,L45,Q45,AA45))</f>
        <v>-</v>
      </c>
      <c r="BF45" s="734" t="s">
        <v>366</v>
      </c>
      <c r="BG45" s="735"/>
      <c r="BH45" s="735"/>
      <c r="BI45" s="735"/>
      <c r="BJ45" s="736"/>
      <c r="BL45" s="186"/>
      <c r="BM45" s="186"/>
      <c r="BN45" s="186"/>
      <c r="BO45" s="186"/>
      <c r="BP45" s="186"/>
      <c r="BQ45" s="186"/>
      <c r="BR45" s="186"/>
    </row>
    <row r="46" spans="1:70" ht="13.5" customHeight="1">
      <c r="A46" s="747"/>
      <c r="B46" s="740"/>
      <c r="C46" s="240">
        <f>IF(ISERR(C45/SUM(C45:F45)*100),0,C45/SUM(C45:F45)*100)</f>
        <v>0</v>
      </c>
      <c r="D46" s="241">
        <f>IF(ISERR(D45/SUM(C45:F45)*100),0,D45/SUM(C45:F45)*100)</f>
        <v>0</v>
      </c>
      <c r="E46" s="241">
        <f>IF(ISERR(E45/SUM(C45:F45)*100),0,E45/SUM(C45:F45)*100)</f>
        <v>0</v>
      </c>
      <c r="F46" s="241">
        <f>IF(ISERR(F45/SUM(C45:F45)*100),0,F45/SUM(C45:F45)*100)</f>
        <v>0</v>
      </c>
      <c r="G46" s="199" t="str">
        <f>IF(ISERR(SUM(C45*5,D45*4,E45*3,F45*2)/SUM(C45:F45)),"-",SUM(C45*5,D45*4,E45*3,F45*2)/SUM(C45:F45))</f>
        <v>-</v>
      </c>
      <c r="H46" s="240">
        <f>IF(ISERR(H45/SUM(H45:K45)*100),0,H45/SUM(H45:K45)*100)</f>
        <v>0</v>
      </c>
      <c r="I46" s="241">
        <f>IF(ISERR(I45/SUM(H45:K45)*100),0,I45/SUM(H45:K45)*100)</f>
        <v>0</v>
      </c>
      <c r="J46" s="241">
        <f>IF(ISERR(J45/SUM(H45:K45)*100),0,J45/SUM(H45:K45)*100)</f>
        <v>0</v>
      </c>
      <c r="K46" s="241">
        <f>IF(ISERR(K45/SUM(H45:K45)*100),0,K45/SUM(H45:K45)*100)</f>
        <v>0</v>
      </c>
      <c r="L46" s="199" t="str">
        <f>IF(ISERR(SUM(H45*5,I45*4,J45*3,K45*2)/SUM(H45:K45)),"-",SUM(H45*5,I45*4,J45*3,K45*2)/SUM(H45:K45))</f>
        <v>-</v>
      </c>
      <c r="M46" s="240">
        <f>IF(ISERR(M45/SUM(M45:P45)*100),0,M45/SUM(M45:P45)*100)</f>
        <v>0</v>
      </c>
      <c r="N46" s="241">
        <f>IF(ISERR(N45/SUM(M45:P45)*100),0,N45/SUM(M45:P45)*100)</f>
        <v>0</v>
      </c>
      <c r="O46" s="241">
        <f>IF(ISERR(O45/SUM(M45:P45)*100),0,O45/SUM(M45:P45)*100)</f>
        <v>0</v>
      </c>
      <c r="P46" s="241">
        <f>IF(ISERR(P45/SUM(M45:P45)*100),0,P45/SUM(M45:P45)*100)</f>
        <v>0</v>
      </c>
      <c r="Q46" s="199" t="str">
        <f>IF(ISERR(SUM(M45*5,N45*4,O45*3,P45*2)/SUM(M45:P45)),"-",SUM(M45*5,N45*4,O45*3,P45*2)/SUM(M45:P45))</f>
        <v>-</v>
      </c>
      <c r="R46" s="240">
        <f>IF(ISERR(R45/SUM(R45:U45)*100),0,R45/SUM(R45:U45)*100)</f>
        <v>0</v>
      </c>
      <c r="S46" s="241">
        <f>IF(ISERR(S45/SUM(R45:U45)*100),0,S45/SUM(R45:U45)*100)</f>
        <v>0</v>
      </c>
      <c r="T46" s="241">
        <f>IF(ISERR(T45/SUM(R45:U45)*100),0,T45/SUM(R45:U45)*100)</f>
        <v>0</v>
      </c>
      <c r="U46" s="241">
        <f>IF(ISERR(U45/SUM(R45:U45)*100),0,U45/SUM(R45:U45)*100)</f>
        <v>0</v>
      </c>
      <c r="V46" s="199" t="str">
        <f>IF(ISERR(SUM(R45*5,S45*4,T45*3,U45*2)/SUM(R45:U45)),"-",SUM(R45*5,S45*4,T45*3,U45*2)/SUM(R45:U45))</f>
        <v>-</v>
      </c>
      <c r="W46" s="240">
        <f>IF(ISERR(W45/SUM(W45:Z45)*100),0,W45/SUM(W45:Z45)*100)</f>
        <v>0</v>
      </c>
      <c r="X46" s="241">
        <f>IF(ISERR(X45/SUM(W45:Z45)*100),0,X45/SUM(W45:Z45)*100)</f>
        <v>0</v>
      </c>
      <c r="Y46" s="241">
        <f>IF(ISERR(Y45/SUM(W45:Z45)*100),0,Y45/SUM(W45:Z45)*100)</f>
        <v>0</v>
      </c>
      <c r="Z46" s="241">
        <f>IF(ISERR(Z45/SUM(W45:Z45)*100),0,Z45/SUM(W45:Z45)*100)</f>
        <v>0</v>
      </c>
      <c r="AA46" s="199" t="str">
        <f>IF(ISERR(SUM(W45*5,X45*4,Y45*3,Z45*2)/SUM(W45:Z45)),"-",SUM(W45*5,X45*4,Y45*3,Z45*2)/SUM(W45:Z45))</f>
        <v>-</v>
      </c>
      <c r="AB46" s="240">
        <f>IF(ISERR(AB45/SUM(AB45:AE45)*100),0,AB45/SUM(AB45:AE45)*100)</f>
        <v>0</v>
      </c>
      <c r="AC46" s="241">
        <f>IF(ISERR(AC45/SUM(AB45:AE45)*100),0,AC45/SUM(AB45:AE45)*100)</f>
        <v>0</v>
      </c>
      <c r="AD46" s="241">
        <f>IF(ISERR(AD45/SUM(AB45:AE45)*100),0,AD45/SUM(AB45:AE45)*100)</f>
        <v>0</v>
      </c>
      <c r="AE46" s="241">
        <f>IF(ISERR(AE45/SUM(AB45:AE45)*100),0,AE45/SUM(AB45:AE45)*100)</f>
        <v>0</v>
      </c>
      <c r="AF46" s="199" t="str">
        <f>IF(ISERR(SUM(AB45*5,AC45*4,AD45*3,AE45*2)/SUM(AB45:AE45)),"-",SUM(AB45*5,AC45*4,AD45*3,AE45*2)/SUM(AB45:AE45))</f>
        <v>-</v>
      </c>
      <c r="AG46" s="240">
        <f>IF(ISERR(AG45/SUM(AG45:AJ45)*100),0,AG45/SUM(AG45:AJ45)*100)</f>
        <v>0</v>
      </c>
      <c r="AH46" s="241">
        <f>IF(ISERR(AH45/SUM(AG45:AJ45)*100),0,AH45/SUM(AG45:AJ45)*100)</f>
        <v>0</v>
      </c>
      <c r="AI46" s="241">
        <f>IF(ISERR(AI45/SUM(AG45:AJ45)*100),0,AI45/SUM(AG45:AJ45)*100)</f>
        <v>0</v>
      </c>
      <c r="AJ46" s="241">
        <f>IF(ISERR(AJ45/SUM(AG45:AJ45)*100),0,AJ45/SUM(AG45:AJ45)*100)</f>
        <v>0</v>
      </c>
      <c r="AK46" s="199" t="str">
        <f>IF(ISERR(SUM(AG45*5,AH45*4,AI45*3,AJ45*2)/SUM(AG45:AJ45)),"-",SUM(AG45*5,AH45*4,AI45*3,AJ45*2)/SUM(AG45:AJ45))</f>
        <v>-</v>
      </c>
      <c r="AL46" s="240">
        <f>IF(ISERR(AL45/SUM(AL45:AO45)*100),0,AL45/SUM(AL45:AO45)*100)</f>
        <v>0</v>
      </c>
      <c r="AM46" s="241">
        <f>IF(ISERR(AM45/SUM(AL45:AO45)*100),0,AM45/SUM(AL45:AO45)*100)</f>
        <v>0</v>
      </c>
      <c r="AN46" s="241">
        <f>IF(ISERR(AN45/SUM(AL45:AO45)*100),0,AN45/SUM(AL45:AO45)*100)</f>
        <v>0</v>
      </c>
      <c r="AO46" s="241">
        <f>IF(ISERR(AO45/SUM(AL45:AO45)*100),0,AO45/SUM(AL45:AO45)*100)</f>
        <v>0</v>
      </c>
      <c r="AP46" s="199" t="str">
        <f>IF(ISERR(SUM(AL45*5,AM45*4,AN45*3,AO45*2)/SUM(AL45:AO45)),"-",SUM(AL45*5,AM45*4,AN45*3,AO45*2)/SUM(AL45:AO45))</f>
        <v>-</v>
      </c>
      <c r="AQ46" s="240">
        <f>IF(ISERR(AQ45/SUM(AQ45:AT45)*100),0,AQ45/SUM(AQ45:AT45)*100)</f>
        <v>0</v>
      </c>
      <c r="AR46" s="241">
        <f>IF(ISERR(AR45/SUM(AQ45:AT45)*100),0,AR45/SUM(AQ45:AT45)*100)</f>
        <v>0</v>
      </c>
      <c r="AS46" s="241">
        <f>IF(ISERR(AS45/SUM(AQ45:AT45)*100),0,AS45/SUM(AQ45:AT45)*100)</f>
        <v>0</v>
      </c>
      <c r="AT46" s="241">
        <f>IF(ISERR(AT45/SUM(AQ45:AT45)*100),0,AT45/SUM(AQ45:AT45)*100)</f>
        <v>0</v>
      </c>
      <c r="AU46" s="199" t="str">
        <f>IF(ISERR(SUM(AQ45*5,AR45*4,AS45*3,AT45*2)/SUM(AQ45:AT45)),"-",SUM(AQ45*5,AR45*4,AS45*3,AT45*2)/SUM(AQ45:AT45))</f>
        <v>-</v>
      </c>
      <c r="AV46" s="240">
        <f>IF(ISERR(AV45/SUM(AV45:AY45)*100),0,AV45/SUM(AV45:AY45)*100)</f>
        <v>0</v>
      </c>
      <c r="AW46" s="241">
        <f>IF(ISERR(AW45/SUM(AV45:AY45)*100),0,AW45/SUM(AV45:AY45)*100)</f>
        <v>0</v>
      </c>
      <c r="AX46" s="241">
        <f>IF(ISERR(AX45/SUM(AV45:AY45)*100),0,AX45/SUM(AV45:AY45)*100)</f>
        <v>0</v>
      </c>
      <c r="AY46" s="241">
        <f>IF(ISERR(AY45/SUM(AV45:AY45)*100),0,AY45/SUM(AV45:AY45)*100)</f>
        <v>0</v>
      </c>
      <c r="AZ46" s="199" t="str">
        <f>IF(ISERR(SUM(AV45*5,AW45*4,AX45*3,AY45*2)/SUM(AV45:AY45)),"-",SUM(AV45*5,AW45*4,AX45*3,AY45*2)/SUM(AV45:AY45))</f>
        <v>-</v>
      </c>
      <c r="BA46" s="240">
        <f>IF(ISERR(BA45/SUM(BA45:BD45)*100),0,BA45/SUM(BA45:BD45)*100)</f>
        <v>0</v>
      </c>
      <c r="BB46" s="241">
        <f>IF(ISERR(BB45/SUM(BA45:BD45)*100),0,BB45/SUM(BA45:BD45)*100)</f>
        <v>0</v>
      </c>
      <c r="BC46" s="241">
        <f>IF(ISERR(BC45/SUM(BA45:BD45)*100),0,BC45/SUM(BA45:BD45)*100)</f>
        <v>0</v>
      </c>
      <c r="BD46" s="241">
        <f>IF(ISERR(BD45/SUM(BA45:BD45)*100),0,BD45/SUM(BA45:BD45)*100)</f>
        <v>0</v>
      </c>
      <c r="BE46" s="199" t="str">
        <f>IF(ISERR(SUM(BA45*5,BB45*4,BC45*3,BD45*2)/SUM(BA45:BD45)),"-",SUM(BA45*5,BB45*4,BC45*3,BD45*2)/SUM(BA45:BD45))</f>
        <v>-</v>
      </c>
      <c r="BF46" s="744"/>
      <c r="BG46" s="745"/>
      <c r="BH46" s="745"/>
      <c r="BI46" s="745"/>
      <c r="BJ46" s="746"/>
      <c r="BL46" s="133"/>
      <c r="BM46" s="133"/>
      <c r="BN46" s="133"/>
      <c r="BO46" s="133"/>
      <c r="BP46" s="133"/>
      <c r="BQ46" s="133"/>
      <c r="BR46" s="133"/>
    </row>
    <row r="47" spans="1:70" ht="13.5" customHeight="1">
      <c r="A47" s="747" t="s">
        <v>176</v>
      </c>
      <c r="B47" s="740">
        <f>БОУП!W119+БОУП!X119</f>
        <v>0</v>
      </c>
      <c r="C47" s="238">
        <f>БОУП!$F$172</f>
        <v>0</v>
      </c>
      <c r="D47" s="239">
        <f>БОУП!$F$173</f>
        <v>0</v>
      </c>
      <c r="E47" s="239">
        <f>БОУП!$F$174</f>
        <v>0</v>
      </c>
      <c r="F47" s="239">
        <f>БОУП!$F$175</f>
        <v>0</v>
      </c>
      <c r="G47" s="198" t="str">
        <f>IF(SUM(C47:F47)=0,"-",IF(AND(F48&lt;10,C48&gt;=50),5,IF(AND(F48&lt;20,(C48+D48)&gt;=50),4,IF(F48&lt;30,3,2))))</f>
        <v>-</v>
      </c>
      <c r="H47" s="238">
        <f>БОУП!$G$172</f>
        <v>0</v>
      </c>
      <c r="I47" s="239">
        <f>БОУП!$G$173</f>
        <v>0</v>
      </c>
      <c r="J47" s="239">
        <f>БОУП!$G$174</f>
        <v>0</v>
      </c>
      <c r="K47" s="239">
        <f>БОУП!$G$175</f>
        <v>0</v>
      </c>
      <c r="L47" s="198" t="str">
        <f>IF(SUM(H47:K47)=0,"-",IF(AND(K48&lt;10,H48&gt;=50),5,IF(AND(K48&lt;20,(H48+I48)&gt;=50),4,IF(K48&lt;30,3,2))))</f>
        <v>-</v>
      </c>
      <c r="M47" s="238">
        <f>БОУП!$H$172</f>
        <v>0</v>
      </c>
      <c r="N47" s="239">
        <f>БОУП!$H$173</f>
        <v>0</v>
      </c>
      <c r="O47" s="239">
        <f>БОУП!$H$174</f>
        <v>0</v>
      </c>
      <c r="P47" s="239">
        <f>БОУП!$F$175</f>
        <v>0</v>
      </c>
      <c r="Q47" s="198" t="str">
        <f>IF(SUM(M47:P47)=0,"-",IF(AND(P48&lt;10,M48&gt;=50),5,IF(AND(P48&lt;20,(M48+N48)&gt;=50),4,IF(P48&lt;30,3,2))))</f>
        <v>-</v>
      </c>
      <c r="R47" s="238">
        <f>БОУП!$I$172</f>
        <v>0</v>
      </c>
      <c r="S47" s="239">
        <f>БОУП!$I$173</f>
        <v>0</v>
      </c>
      <c r="T47" s="239">
        <f>БОУП!$I$174</f>
        <v>0</v>
      </c>
      <c r="U47" s="239">
        <f>БОУП!$I$175</f>
        <v>0</v>
      </c>
      <c r="V47" s="198" t="str">
        <f>IF(SUM(R47:U47)=0,"-",IF(AND(U48&lt;10,R48&gt;=50),5,IF(AND(U48&lt;20,(R48+S48)&gt;=50),4,IF(U48&lt;30,3,2))))</f>
        <v>-</v>
      </c>
      <c r="W47" s="238">
        <f>БОУП!$J$172</f>
        <v>0</v>
      </c>
      <c r="X47" s="239">
        <f>БОУП!$J$173</f>
        <v>0</v>
      </c>
      <c r="Y47" s="239">
        <f>БОУП!$J$174</f>
        <v>0</v>
      </c>
      <c r="Z47" s="239">
        <f>БОУП!$J$175</f>
        <v>0</v>
      </c>
      <c r="AA47" s="198" t="str">
        <f>IF(SUM(W47:Z47)=0,"-",IF(AND(Z48&lt;10,W48&gt;=50),5,IF(AND(Z48&lt;20,(W48+X48)&gt;=50),4,IF(Z48&lt;30,3,2))))</f>
        <v>-</v>
      </c>
      <c r="AB47" s="238">
        <f>БОУП!$K$172</f>
        <v>0</v>
      </c>
      <c r="AC47" s="239">
        <f>БОУП!$K$173</f>
        <v>0</v>
      </c>
      <c r="AD47" s="239">
        <f>БОУП!$K$174</f>
        <v>0</v>
      </c>
      <c r="AE47" s="239">
        <f>БОУП!$K$175</f>
        <v>0</v>
      </c>
      <c r="AF47" s="198" t="str">
        <f>IF(SUM(AB47:AE47)=0,"-",IF(AND(AE48&lt;10,AB48&gt;=50),5,IF(AND(AE48&lt;20,(AB48+AC48)&gt;=50),4,IF(AE48&lt;30,3,2))))</f>
        <v>-</v>
      </c>
      <c r="AG47" s="238">
        <f>БОУП!$L$172</f>
        <v>0</v>
      </c>
      <c r="AH47" s="239">
        <f>БОУП!$L$173</f>
        <v>0</v>
      </c>
      <c r="AI47" s="239">
        <f>БОУП!$L$174</f>
        <v>0</v>
      </c>
      <c r="AJ47" s="239">
        <f>БОУП!$L$175</f>
        <v>0</v>
      </c>
      <c r="AK47" s="198" t="str">
        <f>IF(SUM(AG47:AJ47)=0,"-",IF(AND(AJ48&lt;10,AG48&gt;=50),5,IF(AND(AJ48&lt;20,(AG48+AH48)&gt;=50),4,IF(AJ48&lt;30,3,2))))</f>
        <v>-</v>
      </c>
      <c r="AL47" s="238">
        <f>БОУП!$M$172</f>
        <v>0</v>
      </c>
      <c r="AM47" s="239">
        <f>БОУП!$M$173</f>
        <v>0</v>
      </c>
      <c r="AN47" s="239">
        <f>БОУП!$M$174</f>
        <v>0</v>
      </c>
      <c r="AO47" s="239">
        <f>БОУП!$M$175</f>
        <v>0</v>
      </c>
      <c r="AP47" s="198" t="str">
        <f>IF(SUM(AL47:AO47)=0,"-",IF(AND(AO48&lt;10,AL48&gt;=50),5,IF(AND(AO48&lt;20,(AL48+AM48)&gt;=50),4,IF(AO48&lt;30,3,2))))</f>
        <v>-</v>
      </c>
      <c r="AQ47" s="238">
        <f>БОУП!$N$172</f>
        <v>0</v>
      </c>
      <c r="AR47" s="239">
        <f>БОУП!$N$173</f>
        <v>0</v>
      </c>
      <c r="AS47" s="239">
        <f>БОУП!$N$174</f>
        <v>0</v>
      </c>
      <c r="AT47" s="239">
        <f>БОУП!$N$175</f>
        <v>0</v>
      </c>
      <c r="AU47" s="198" t="str">
        <f>IF(SUM(AQ47:AT47)=0,"-",IF(AND(AT48&lt;10,AQ48&gt;=50),5,IF(AND(AT48&lt;20,(AQ48+AR48)&gt;=50),4,IF(AT48&lt;30,3,2))))</f>
        <v>-</v>
      </c>
      <c r="AV47" s="238">
        <f>БОУП!$O$172</f>
        <v>0</v>
      </c>
      <c r="AW47" s="239">
        <f>БОУП!$O$173</f>
        <v>0</v>
      </c>
      <c r="AX47" s="239">
        <f>БОУП!$O$174</f>
        <v>0</v>
      </c>
      <c r="AY47" s="239">
        <f>БОУП!$O$175</f>
        <v>0</v>
      </c>
      <c r="AZ47" s="198" t="str">
        <f>IF(SUM(AV47:AY47)=0,"-",IF(AND(AY48&lt;10,AV48&gt;=50),5,IF(AND(AY48&lt;20,(AV48+AW48)&gt;=50),4,IF(AY48&lt;30,3,2))))</f>
        <v>-</v>
      </c>
      <c r="BA47" s="238">
        <f>БОУП!$Q$172</f>
        <v>0</v>
      </c>
      <c r="BB47" s="239">
        <f>БОУП!$Q$173</f>
        <v>0</v>
      </c>
      <c r="BC47" s="239">
        <f>БОУП!$Q$174</f>
        <v>0</v>
      </c>
      <c r="BD47" s="239">
        <f>БОУП!$Q$175</f>
        <v>0</v>
      </c>
      <c r="BE47" s="198" t="str">
        <f>IF(SUM(BA47:BD47)=0,"-",MIN(IF(AND(BA48&gt;=50,BC48=0,BD48=0),5,IF(AND(BA48+BB48&gt;=50,BD48=0),4,IF(BD48&lt;30,3,2))),G47,L47,Q47,AA47,AK47))</f>
        <v>-</v>
      </c>
      <c r="BF47" s="734" t="s">
        <v>366</v>
      </c>
      <c r="BG47" s="735"/>
      <c r="BH47" s="735"/>
      <c r="BI47" s="735"/>
      <c r="BJ47" s="736"/>
      <c r="BL47" s="186"/>
      <c r="BM47" s="186"/>
      <c r="BN47" s="186"/>
      <c r="BO47" s="186"/>
      <c r="BP47" s="186"/>
      <c r="BQ47" s="186"/>
      <c r="BR47" s="186"/>
    </row>
    <row r="48" spans="1:70" ht="13.5" customHeight="1">
      <c r="A48" s="747"/>
      <c r="B48" s="740"/>
      <c r="C48" s="240">
        <f>IF(ISERR(C47/SUM(C47:F47)*100),0,C47/SUM(C47:F47)*100)</f>
        <v>0</v>
      </c>
      <c r="D48" s="241">
        <f>IF(ISERR(D47/SUM(C47:F47)*100),0,D47/SUM(C47:F47)*100)</f>
        <v>0</v>
      </c>
      <c r="E48" s="241">
        <f>IF(ISERR(E47/SUM(C47:F47)*100),0,E47/SUM(C47:F47)*100)</f>
        <v>0</v>
      </c>
      <c r="F48" s="241">
        <f>IF(ISERR(F47/SUM(C47:F47)*100),0,F47/SUM(C47:F47)*100)</f>
        <v>0</v>
      </c>
      <c r="G48" s="199" t="str">
        <f>IF(ISERR(SUM(C47*5,D47*4,E47*3,F47*2)/SUM(C47:F47)),"-",SUM(C47*5,D47*4,E47*3,F47*2)/SUM(C47:F47))</f>
        <v>-</v>
      </c>
      <c r="H48" s="240">
        <f>IF(ISERR(H47/SUM(H47:K47)*100),0,H47/SUM(H47:K47)*100)</f>
        <v>0</v>
      </c>
      <c r="I48" s="241">
        <f>IF(ISERR(I47/SUM(H47:K47)*100),0,I47/SUM(H47:K47)*100)</f>
        <v>0</v>
      </c>
      <c r="J48" s="241">
        <f>IF(ISERR(J47/SUM(H47:K47)*100),0,J47/SUM(H47:K47)*100)</f>
        <v>0</v>
      </c>
      <c r="K48" s="241">
        <f>IF(ISERR(K47/SUM(H47:K47)*100),0,K47/SUM(H47:K47)*100)</f>
        <v>0</v>
      </c>
      <c r="L48" s="199" t="str">
        <f>IF(ISERR(SUM(H47*5,I47*4,J47*3,K47*2)/SUM(H47:K47)),"-",SUM(H47*5,I47*4,J47*3,K47*2)/SUM(H47:K47))</f>
        <v>-</v>
      </c>
      <c r="M48" s="240">
        <f>IF(ISERR(M47/SUM(M47:P47)*100),0,M47/SUM(M47:P47)*100)</f>
        <v>0</v>
      </c>
      <c r="N48" s="241">
        <f>IF(ISERR(N47/SUM(M47:P47)*100),0,N47/SUM(M47:P47)*100)</f>
        <v>0</v>
      </c>
      <c r="O48" s="241">
        <f>IF(ISERR(O47/SUM(M47:P47)*100),0,O47/SUM(M47:P47)*100)</f>
        <v>0</v>
      </c>
      <c r="P48" s="241">
        <f>IF(ISERR(P47/SUM(M47:P47)*100),0,P47/SUM(M47:P47)*100)</f>
        <v>0</v>
      </c>
      <c r="Q48" s="199" t="str">
        <f>IF(ISERR(SUM(M47*5,N47*4,O47*3,P47*2)/SUM(M47:P47)),"-",SUM(M47*5,N47*4,O47*3,P47*2)/SUM(M47:P47))</f>
        <v>-</v>
      </c>
      <c r="R48" s="240">
        <f>IF(ISERR(R47/SUM(R47:U47)*100),0,R47/SUM(R47:U47)*100)</f>
        <v>0</v>
      </c>
      <c r="S48" s="241">
        <f>IF(ISERR(S47/SUM(R47:U47)*100),0,S47/SUM(R47:U47)*100)</f>
        <v>0</v>
      </c>
      <c r="T48" s="241">
        <f>IF(ISERR(T47/SUM(R47:U47)*100),0,T47/SUM(R47:U47)*100)</f>
        <v>0</v>
      </c>
      <c r="U48" s="241">
        <f>IF(ISERR(U47/SUM(R47:U47)*100),0,U47/SUM(R47:U47)*100)</f>
        <v>0</v>
      </c>
      <c r="V48" s="199" t="str">
        <f>IF(ISERR(SUM(R47*5,S47*4,T47*3,U47*2)/SUM(R47:U47)),"-",SUM(R47*5,S47*4,T47*3,U47*2)/SUM(R47:U47))</f>
        <v>-</v>
      </c>
      <c r="W48" s="240">
        <f>IF(ISERR(W47/SUM(W47:Z47)*100),0,W47/SUM(W47:Z47)*100)</f>
        <v>0</v>
      </c>
      <c r="X48" s="241">
        <f>IF(ISERR(X47/SUM(W47:Z47)*100),0,X47/SUM(W47:Z47)*100)</f>
        <v>0</v>
      </c>
      <c r="Y48" s="241">
        <f>IF(ISERR(Y47/SUM(W47:Z47)*100),0,Y47/SUM(W47:Z47)*100)</f>
        <v>0</v>
      </c>
      <c r="Z48" s="241">
        <f>IF(ISERR(Z47/SUM(W47:Z47)*100),0,Z47/SUM(W47:Z47)*100)</f>
        <v>0</v>
      </c>
      <c r="AA48" s="199" t="str">
        <f>IF(ISERR(SUM(W47*5,X47*4,Y47*3,Z47*2)/SUM(W47:Z47)),"-",SUM(W47*5,X47*4,Y47*3,Z47*2)/SUM(W47:Z47))</f>
        <v>-</v>
      </c>
      <c r="AB48" s="240">
        <f>IF(ISERR(AB47/SUM(AB47:AE47)*100),0,AB47/SUM(AB47:AE47)*100)</f>
        <v>0</v>
      </c>
      <c r="AC48" s="241">
        <f>IF(ISERR(AC47/SUM(AB47:AE47)*100),0,AC47/SUM(AB47:AE47)*100)</f>
        <v>0</v>
      </c>
      <c r="AD48" s="241">
        <f>IF(ISERR(AD47/SUM(AB47:AE47)*100),0,AD47/SUM(AB47:AE47)*100)</f>
        <v>0</v>
      </c>
      <c r="AE48" s="241">
        <f>IF(ISERR(AE47/SUM(AB47:AE47)*100),0,AE47/SUM(AB47:AE47)*100)</f>
        <v>0</v>
      </c>
      <c r="AF48" s="199" t="str">
        <f>IF(ISERR(SUM(AB47*5,AC47*4,AD47*3,AE47*2)/SUM(AB47:AE47)),"-",SUM(AB47*5,AC47*4,AD47*3,AE47*2)/SUM(AB47:AE47))</f>
        <v>-</v>
      </c>
      <c r="AG48" s="240">
        <f>IF(ISERR(AG47/SUM(AG47:AJ47)*100),0,AG47/SUM(AG47:AJ47)*100)</f>
        <v>0</v>
      </c>
      <c r="AH48" s="241">
        <f>IF(ISERR(AH47/SUM(AG47:AJ47)*100),0,AH47/SUM(AG47:AJ47)*100)</f>
        <v>0</v>
      </c>
      <c r="AI48" s="241">
        <f>IF(ISERR(AI47/SUM(AG47:AJ47)*100),0,AI47/SUM(AG47:AJ47)*100)</f>
        <v>0</v>
      </c>
      <c r="AJ48" s="241">
        <f>IF(ISERR(AJ47/SUM(AG47:AJ47)*100),0,AJ47/SUM(AG47:AJ47)*100)</f>
        <v>0</v>
      </c>
      <c r="AK48" s="199" t="str">
        <f>IF(ISERR(SUM(AG47*5,AH47*4,AI47*3,AJ47*2)/SUM(AG47:AJ47)),"-",SUM(AG47*5,AH47*4,AI47*3,AJ47*2)/SUM(AG47:AJ47))</f>
        <v>-</v>
      </c>
      <c r="AL48" s="240">
        <f>IF(ISERR(AL47/SUM(AL47:AO47)*100),0,AL47/SUM(AL47:AO47)*100)</f>
        <v>0</v>
      </c>
      <c r="AM48" s="241">
        <f>IF(ISERR(AM47/SUM(AL47:AO47)*100),0,AM47/SUM(AL47:AO47)*100)</f>
        <v>0</v>
      </c>
      <c r="AN48" s="241">
        <f>IF(ISERR(AN47/SUM(AL47:AO47)*100),0,AN47/SUM(AL47:AO47)*100)</f>
        <v>0</v>
      </c>
      <c r="AO48" s="241">
        <f>IF(ISERR(AO47/SUM(AL47:AO47)*100),0,AO47/SUM(AL47:AO47)*100)</f>
        <v>0</v>
      </c>
      <c r="AP48" s="199" t="str">
        <f>IF(ISERR(SUM(AL47*5,AM47*4,AN47*3,AO47*2)/SUM(AL47:AO47)),"-",SUM(AL47*5,AM47*4,AN47*3,AO47*2)/SUM(AL47:AO47))</f>
        <v>-</v>
      </c>
      <c r="AQ48" s="240">
        <f>IF(ISERR(AQ47/SUM(AQ47:AT47)*100),0,AQ47/SUM(AQ47:AT47)*100)</f>
        <v>0</v>
      </c>
      <c r="AR48" s="241">
        <f>IF(ISERR(AR47/SUM(AQ47:AT47)*100),0,AR47/SUM(AQ47:AT47)*100)</f>
        <v>0</v>
      </c>
      <c r="AS48" s="241">
        <f>IF(ISERR(AS47/SUM(AQ47:AT47)*100),0,AS47/SUM(AQ47:AT47)*100)</f>
        <v>0</v>
      </c>
      <c r="AT48" s="241">
        <f>IF(ISERR(AT47/SUM(AQ47:AT47)*100),0,AT47/SUM(AQ47:AT47)*100)</f>
        <v>0</v>
      </c>
      <c r="AU48" s="199" t="str">
        <f>IF(ISERR(SUM(AQ47*5,AR47*4,AS47*3,AT47*2)/SUM(AQ47:AT47)),"-",SUM(AQ47*5,AR47*4,AS47*3,AT47*2)/SUM(AQ47:AT47))</f>
        <v>-</v>
      </c>
      <c r="AV48" s="240">
        <f>IF(ISERR(AV47/SUM(AV47:AY47)*100),0,AV47/SUM(AV47:AY47)*100)</f>
        <v>0</v>
      </c>
      <c r="AW48" s="241">
        <f>IF(ISERR(AW47/SUM(AV47:AY47)*100),0,AW47/SUM(AV47:AY47)*100)</f>
        <v>0</v>
      </c>
      <c r="AX48" s="241">
        <f>IF(ISERR(AX47/SUM(AV47:AY47)*100),0,AX47/SUM(AV47:AY47)*100)</f>
        <v>0</v>
      </c>
      <c r="AY48" s="241">
        <f>IF(ISERR(AY47/SUM(AV47:AY47)*100),0,AY47/SUM(AV47:AY47)*100)</f>
        <v>0</v>
      </c>
      <c r="AZ48" s="199" t="str">
        <f>IF(ISERR(SUM(AV47*5,AW47*4,AX47*3,AY47*2)/SUM(AV47:AY47)),"-",SUM(AV47*5,AW47*4,AX47*3,AY47*2)/SUM(AV47:AY47))</f>
        <v>-</v>
      </c>
      <c r="BA48" s="240">
        <f>IF(ISERR(BA47/SUM(BA47:BD47)*100),0,BA47/SUM(BA47:BD47)*100)</f>
        <v>0</v>
      </c>
      <c r="BB48" s="241">
        <f>IF(ISERR(BB47/SUM(BA47:BD47)*100),0,BB47/SUM(BA47:BD47)*100)</f>
        <v>0</v>
      </c>
      <c r="BC48" s="241">
        <f>IF(ISERR(BC47/SUM(BA47:BD47)*100),0,BC47/SUM(BA47:BD47)*100)</f>
        <v>0</v>
      </c>
      <c r="BD48" s="241">
        <f>IF(ISERR(BD47/SUM(BA47:BD47)*100),0,BD47/SUM(BA47:BD47)*100)</f>
        <v>0</v>
      </c>
      <c r="BE48" s="199" t="str">
        <f>IF(ISERR(SUM(BA47*5,BB47*4,BC47*3,BD47*2)/SUM(BA47:BD47)),"-",SUM(BA47*5,BB47*4,BC47*3,BD47*2)/SUM(BA47:BD47))</f>
        <v>-</v>
      </c>
      <c r="BF48" s="744"/>
      <c r="BG48" s="745"/>
      <c r="BH48" s="745"/>
      <c r="BI48" s="745"/>
      <c r="BJ48" s="746"/>
      <c r="BL48" s="133"/>
      <c r="BM48" s="133"/>
      <c r="BN48" s="133"/>
      <c r="BO48" s="133"/>
      <c r="BP48" s="133"/>
      <c r="BQ48" s="133"/>
      <c r="BR48" s="133"/>
    </row>
    <row r="49" spans="1:70" ht="13.5" customHeight="1">
      <c r="A49" s="747" t="s">
        <v>359</v>
      </c>
      <c r="B49" s="740">
        <f>БОУП!W204+БОУП!X204</f>
        <v>0</v>
      </c>
      <c r="C49" s="238">
        <f>БОУП!$F$252</f>
        <v>0</v>
      </c>
      <c r="D49" s="239">
        <f>БОУП!$F$253</f>
        <v>0</v>
      </c>
      <c r="E49" s="239">
        <f>БОУП!$F$254</f>
        <v>0</v>
      </c>
      <c r="F49" s="239">
        <f>БОУП!$F$255</f>
        <v>0</v>
      </c>
      <c r="G49" s="198" t="str">
        <f>IF(SUM(C49:F49)=0,"-",IF(AND(F50&lt;10,C50&gt;=50),5,IF(AND(F50&lt;20,(C50+D50)&gt;=50),4,IF(F50&lt;30,3,2))))</f>
        <v>-</v>
      </c>
      <c r="H49" s="238">
        <f>БОУП!$G$252</f>
        <v>0</v>
      </c>
      <c r="I49" s="239">
        <f>БОУП!$G$253</f>
        <v>0</v>
      </c>
      <c r="J49" s="239">
        <f>БОУП!$G$254</f>
        <v>0</v>
      </c>
      <c r="K49" s="239">
        <f>БОУП!$G$255</f>
        <v>0</v>
      </c>
      <c r="L49" s="198" t="str">
        <f>IF(SUM(H49:K49)=0,"-",IF(AND(K50&lt;10,H50&gt;=50),5,IF(AND(K50&lt;20,(H50+I50)&gt;=50),4,IF(K50&lt;30,3,2))))</f>
        <v>-</v>
      </c>
      <c r="M49" s="238">
        <f>БОУП!$H$252</f>
        <v>0</v>
      </c>
      <c r="N49" s="239">
        <f>БОУП!$H$253</f>
        <v>0</v>
      </c>
      <c r="O49" s="239">
        <f>БОУП!$H$254</f>
        <v>0</v>
      </c>
      <c r="P49" s="239">
        <f>БОУП!$F$255</f>
        <v>0</v>
      </c>
      <c r="Q49" s="198" t="str">
        <f>IF(SUM(M49:P49)=0,"-",IF(AND(P50&lt;10,M50&gt;=50),5,IF(AND(P50&lt;20,(M50+N50)&gt;=50),4,IF(P50&lt;30,3,2))))</f>
        <v>-</v>
      </c>
      <c r="R49" s="238">
        <f>БОУП!$I$252</f>
        <v>0</v>
      </c>
      <c r="S49" s="239">
        <f>БОУП!$I$253</f>
        <v>0</v>
      </c>
      <c r="T49" s="239">
        <f>БОУП!$I$254</f>
        <v>0</v>
      </c>
      <c r="U49" s="239">
        <f>БОУП!$I$255</f>
        <v>0</v>
      </c>
      <c r="V49" s="198" t="str">
        <f>IF(SUM(R49:U49)=0,"-",IF(AND(U50&lt;10,R50&gt;=50),5,IF(AND(U50&lt;20,(R50+S50)&gt;=50),4,IF(U50&lt;30,3,2))))</f>
        <v>-</v>
      </c>
      <c r="W49" s="238">
        <f>БОУП!$J$252</f>
        <v>0</v>
      </c>
      <c r="X49" s="239">
        <f>БОУП!$J$253</f>
        <v>0</v>
      </c>
      <c r="Y49" s="239">
        <f>БОУП!$J$254</f>
        <v>0</v>
      </c>
      <c r="Z49" s="239">
        <f>БОУП!$J$255</f>
        <v>0</v>
      </c>
      <c r="AA49" s="198" t="str">
        <f>IF(SUM(W49:Z49)=0,"-",IF(AND(Z50&lt;10,W50&gt;=50),5,IF(AND(Z50&lt;20,(W50+X50)&gt;=50),4,IF(Z50&lt;30,3,2))))</f>
        <v>-</v>
      </c>
      <c r="AB49" s="238">
        <f>БОУП!$K$252</f>
        <v>0</v>
      </c>
      <c r="AC49" s="239">
        <f>БОУП!$K$253</f>
        <v>0</v>
      </c>
      <c r="AD49" s="239">
        <f>БОУП!$K$254</f>
        <v>0</v>
      </c>
      <c r="AE49" s="239">
        <f>БОУП!$K$255</f>
        <v>0</v>
      </c>
      <c r="AF49" s="198" t="str">
        <f>IF(SUM(AB49:AE49)=0,"-",IF(AND(AE50&lt;10,AB50&gt;=50),5,IF(AND(AE50&lt;20,(AB50+AC50)&gt;=50),4,IF(AE50&lt;30,3,2))))</f>
        <v>-</v>
      </c>
      <c r="AG49" s="238">
        <f>БОУП!$L$252</f>
        <v>0</v>
      </c>
      <c r="AH49" s="239">
        <f>БОУП!$L$253</f>
        <v>0</v>
      </c>
      <c r="AI49" s="239">
        <f>БОУП!$L$254</f>
        <v>0</v>
      </c>
      <c r="AJ49" s="239">
        <f>БОУП!$L$255</f>
        <v>0</v>
      </c>
      <c r="AK49" s="198" t="str">
        <f>IF(SUM(AG49:AJ49)=0,"-",IF(AND(AJ50&lt;10,AG50&gt;=50),5,IF(AND(AJ50&lt;20,(AG50+AH50)&gt;=50),4,IF(AJ50&lt;30,3,2))))</f>
        <v>-</v>
      </c>
      <c r="AL49" s="238">
        <f>БОУП!$M$252</f>
        <v>0</v>
      </c>
      <c r="AM49" s="239">
        <f>БОУП!$M$253</f>
        <v>0</v>
      </c>
      <c r="AN49" s="239">
        <f>БОУП!$M$254</f>
        <v>0</v>
      </c>
      <c r="AO49" s="239">
        <f>БОУП!$M$255</f>
        <v>0</v>
      </c>
      <c r="AP49" s="198" t="str">
        <f>IF(SUM(AL49:AO49)=0,"-",IF(AND(AO50&lt;10,AL50&gt;=50),5,IF(AND(AO50&lt;20,(AL50+AM50)&gt;=50),4,IF(AO50&lt;30,3,2))))</f>
        <v>-</v>
      </c>
      <c r="AQ49" s="238">
        <f>БОУП!$N$252</f>
        <v>0</v>
      </c>
      <c r="AR49" s="239">
        <f>БОУП!$N$253</f>
        <v>0</v>
      </c>
      <c r="AS49" s="239">
        <f>БОУП!$N$254</f>
        <v>0</v>
      </c>
      <c r="AT49" s="239">
        <f>БОУП!$N$255</f>
        <v>0</v>
      </c>
      <c r="AU49" s="198" t="str">
        <f>IF(SUM(AQ49:AT49)=0,"-",IF(AND(AT50&lt;10,AQ50&gt;=50),5,IF(AND(AT50&lt;20,(AQ50+AR50)&gt;=50),4,IF(AT50&lt;30,3,2))))</f>
        <v>-</v>
      </c>
      <c r="AV49" s="238">
        <f>БОУП!$O$252</f>
        <v>0</v>
      </c>
      <c r="AW49" s="239">
        <f>БОУП!$O$253</f>
        <v>0</v>
      </c>
      <c r="AX49" s="239">
        <f>БОУП!$O$254</f>
        <v>0</v>
      </c>
      <c r="AY49" s="239">
        <f>БОУП!$O$255</f>
        <v>0</v>
      </c>
      <c r="AZ49" s="198" t="str">
        <f>IF(SUM(AV49:AY49)=0,"-",IF(AND(AY50&lt;10,AV50&gt;=50),5,IF(AND(AY50&lt;20,(AV50+AW50)&gt;=50),4,IF(AY50&lt;30,3,2))))</f>
        <v>-</v>
      </c>
      <c r="BA49" s="238">
        <f>БОУП!$Q$252</f>
        <v>0</v>
      </c>
      <c r="BB49" s="239">
        <f>БОУП!$Q$253</f>
        <v>0</v>
      </c>
      <c r="BC49" s="239">
        <f>БОУП!$Q$254</f>
        <v>0</v>
      </c>
      <c r="BD49" s="239">
        <f>БОУП!$Q$255</f>
        <v>0</v>
      </c>
      <c r="BE49" s="198" t="str">
        <f>IF(SUM(BA49:BD49)=0,"-",MIN(IF(AND(BA50&gt;=50,BC50=0,BD50=0),5,IF(AND(BA50+BB50&gt;=50,BD50=0),4,IF(BD50&lt;30,3,2))),G49,L49,Q49,AA49))</f>
        <v>-</v>
      </c>
      <c r="BF49" s="734" t="s">
        <v>366</v>
      </c>
      <c r="BG49" s="735"/>
      <c r="BH49" s="735"/>
      <c r="BI49" s="735"/>
      <c r="BJ49" s="736"/>
      <c r="BL49" s="186"/>
      <c r="BM49" s="186"/>
      <c r="BN49" s="186"/>
      <c r="BO49" s="186"/>
      <c r="BP49" s="186"/>
      <c r="BQ49" s="186"/>
      <c r="BR49" s="186"/>
    </row>
    <row r="50" spans="1:70" ht="13.5" customHeight="1">
      <c r="A50" s="747"/>
      <c r="B50" s="740"/>
      <c r="C50" s="240">
        <f>IF(ISERR(C49/SUM(C49:F49)*100),0,C49/SUM(C49:F49)*100)</f>
        <v>0</v>
      </c>
      <c r="D50" s="241">
        <f>IF(ISERR(D49/SUM(C49:F49)*100),0,D49/SUM(C49:F49)*100)</f>
        <v>0</v>
      </c>
      <c r="E50" s="241">
        <f>IF(ISERR(E49/SUM(C49:F49)*100),0,E49/SUM(C49:F49)*100)</f>
        <v>0</v>
      </c>
      <c r="F50" s="241">
        <f>IF(ISERR(F49/SUM(C49:F49)*100),0,F49/SUM(C49:F49)*100)</f>
        <v>0</v>
      </c>
      <c r="G50" s="199" t="str">
        <f>IF(ISERR(SUM(C49*5,D49*4,E49*3,F49*2)/SUM(C49:F49)),"-",SUM(C49*5,D49*4,E49*3,F49*2)/SUM(C49:F49))</f>
        <v>-</v>
      </c>
      <c r="H50" s="240">
        <f>IF(ISERR(H49/SUM(H49:K49)*100),0,H49/SUM(H49:K49)*100)</f>
        <v>0</v>
      </c>
      <c r="I50" s="241">
        <f>IF(ISERR(I49/SUM(H49:K49)*100),0,I49/SUM(H49:K49)*100)</f>
        <v>0</v>
      </c>
      <c r="J50" s="241">
        <f>IF(ISERR(J49/SUM(H49:K49)*100),0,J49/SUM(H49:K49)*100)</f>
        <v>0</v>
      </c>
      <c r="K50" s="241">
        <f>IF(ISERR(K49/SUM(H49:K49)*100),0,K49/SUM(H49:K49)*100)</f>
        <v>0</v>
      </c>
      <c r="L50" s="199" t="str">
        <f>IF(ISERR(SUM(H49*5,I49*4,J49*3,K49*2)/SUM(H49:K49)),"-",SUM(H49*5,I49*4,J49*3,K49*2)/SUM(H49:K49))</f>
        <v>-</v>
      </c>
      <c r="M50" s="240">
        <f>IF(ISERR(M49/SUM(M49:P49)*100),0,M49/SUM(M49:P49)*100)</f>
        <v>0</v>
      </c>
      <c r="N50" s="241">
        <f>IF(ISERR(N49/SUM(M49:P49)*100),0,N49/SUM(M49:P49)*100)</f>
        <v>0</v>
      </c>
      <c r="O50" s="241">
        <f>IF(ISERR(O49/SUM(M49:P49)*100),0,O49/SUM(M49:P49)*100)</f>
        <v>0</v>
      </c>
      <c r="P50" s="241">
        <f>IF(ISERR(P49/SUM(M49:P49)*100),0,P49/SUM(M49:P49)*100)</f>
        <v>0</v>
      </c>
      <c r="Q50" s="199" t="str">
        <f>IF(ISERR(SUM(M49*5,N49*4,O49*3,P49*2)/SUM(M49:P49)),"-",SUM(M49*5,N49*4,O49*3,P49*2)/SUM(M49:P49))</f>
        <v>-</v>
      </c>
      <c r="R50" s="240">
        <f>IF(ISERR(R49/SUM(R49:U49)*100),0,R49/SUM(R49:U49)*100)</f>
        <v>0</v>
      </c>
      <c r="S50" s="241">
        <f>IF(ISERR(S49/SUM(R49:U49)*100),0,S49/SUM(R49:U49)*100)</f>
        <v>0</v>
      </c>
      <c r="T50" s="241">
        <f>IF(ISERR(T49/SUM(R49:U49)*100),0,T49/SUM(R49:U49)*100)</f>
        <v>0</v>
      </c>
      <c r="U50" s="241">
        <f>IF(ISERR(U49/SUM(R49:U49)*100),0,U49/SUM(R49:U49)*100)</f>
        <v>0</v>
      </c>
      <c r="V50" s="199" t="str">
        <f>IF(ISERR(SUM(R49*5,S49*4,T49*3,U49*2)/SUM(R49:U49)),"-",SUM(R49*5,S49*4,T49*3,U49*2)/SUM(R49:U49))</f>
        <v>-</v>
      </c>
      <c r="W50" s="240">
        <f>IF(ISERR(W49/SUM(W49:Z49)*100),0,W49/SUM(W49:Z49)*100)</f>
        <v>0</v>
      </c>
      <c r="X50" s="241">
        <f>IF(ISERR(X49/SUM(W49:Z49)*100),0,X49/SUM(W49:Z49)*100)</f>
        <v>0</v>
      </c>
      <c r="Y50" s="241">
        <f>IF(ISERR(Y49/SUM(W49:Z49)*100),0,Y49/SUM(W49:Z49)*100)</f>
        <v>0</v>
      </c>
      <c r="Z50" s="241">
        <f>IF(ISERR(Z49/SUM(W49:Z49)*100),0,Z49/SUM(W49:Z49)*100)</f>
        <v>0</v>
      </c>
      <c r="AA50" s="199" t="str">
        <f>IF(ISERR(SUM(W49*5,X49*4,Y49*3,Z49*2)/SUM(W49:Z49)),"-",SUM(W49*5,X49*4,Y49*3,Z49*2)/SUM(W49:Z49))</f>
        <v>-</v>
      </c>
      <c r="AB50" s="240">
        <f>IF(ISERR(AB49/SUM(AB49:AE49)*100),0,AB49/SUM(AB49:AE49)*100)</f>
        <v>0</v>
      </c>
      <c r="AC50" s="241">
        <f>IF(ISERR(AC49/SUM(AB49:AE49)*100),0,AC49/SUM(AB49:AE49)*100)</f>
        <v>0</v>
      </c>
      <c r="AD50" s="241">
        <f>IF(ISERR(AD49/SUM(AB49:AE49)*100),0,AD49/SUM(AB49:AE49)*100)</f>
        <v>0</v>
      </c>
      <c r="AE50" s="241">
        <f>IF(ISERR(AE49/SUM(AB49:AE49)*100),0,AE49/SUM(AB49:AE49)*100)</f>
        <v>0</v>
      </c>
      <c r="AF50" s="199" t="str">
        <f>IF(ISERR(SUM(AB49*5,AC49*4,AD49*3,AE49*2)/SUM(AB49:AE49)),"-",SUM(AB49*5,AC49*4,AD49*3,AE49*2)/SUM(AB49:AE49))</f>
        <v>-</v>
      </c>
      <c r="AG50" s="240">
        <f>IF(ISERR(AG49/SUM(AG49:AJ49)*100),0,AG49/SUM(AG49:AJ49)*100)</f>
        <v>0</v>
      </c>
      <c r="AH50" s="241">
        <f>IF(ISERR(AH49/SUM(AG49:AJ49)*100),0,AH49/SUM(AG49:AJ49)*100)</f>
        <v>0</v>
      </c>
      <c r="AI50" s="241">
        <f>IF(ISERR(AI49/SUM(AG49:AJ49)*100),0,AI49/SUM(AG49:AJ49)*100)</f>
        <v>0</v>
      </c>
      <c r="AJ50" s="241">
        <f>IF(ISERR(AJ49/SUM(AG49:AJ49)*100),0,AJ49/SUM(AG49:AJ49)*100)</f>
        <v>0</v>
      </c>
      <c r="AK50" s="199" t="str">
        <f>IF(ISERR(SUM(AG49*5,AH49*4,AI49*3,AJ49*2)/SUM(AG49:AJ49)),"-",SUM(AG49*5,AH49*4,AI49*3,AJ49*2)/SUM(AG49:AJ49))</f>
        <v>-</v>
      </c>
      <c r="AL50" s="240">
        <f>IF(ISERR(AL49/SUM(AL49:AO49)*100),0,AL49/SUM(AL49:AO49)*100)</f>
        <v>0</v>
      </c>
      <c r="AM50" s="241">
        <f>IF(ISERR(AM49/SUM(AL49:AO49)*100),0,AM49/SUM(AL49:AO49)*100)</f>
        <v>0</v>
      </c>
      <c r="AN50" s="241">
        <f>IF(ISERR(AN49/SUM(AL49:AO49)*100),0,AN49/SUM(AL49:AO49)*100)</f>
        <v>0</v>
      </c>
      <c r="AO50" s="241">
        <f>IF(ISERR(AO49/SUM(AL49:AO49)*100),0,AO49/SUM(AL49:AO49)*100)</f>
        <v>0</v>
      </c>
      <c r="AP50" s="199" t="str">
        <f>IF(ISERR(SUM(AL49*5,AM49*4,AN49*3,AO49*2)/SUM(AL49:AO49)),"-",SUM(AL49*5,AM49*4,AN49*3,AO49*2)/SUM(AL49:AO49))</f>
        <v>-</v>
      </c>
      <c r="AQ50" s="240">
        <f>IF(ISERR(AQ49/SUM(AQ49:AT49)*100),0,AQ49/SUM(AQ49:AT49)*100)</f>
        <v>0</v>
      </c>
      <c r="AR50" s="241">
        <f>IF(ISERR(AR49/SUM(AQ49:AT49)*100),0,AR49/SUM(AQ49:AT49)*100)</f>
        <v>0</v>
      </c>
      <c r="AS50" s="241">
        <f>IF(ISERR(AS49/SUM(AQ49:AT49)*100),0,AS49/SUM(AQ49:AT49)*100)</f>
        <v>0</v>
      </c>
      <c r="AT50" s="241">
        <f>IF(ISERR(AT49/SUM(AQ49:AT49)*100),0,AT49/SUM(AQ49:AT49)*100)</f>
        <v>0</v>
      </c>
      <c r="AU50" s="199" t="str">
        <f>IF(ISERR(SUM(AQ49*5,AR49*4,AS49*3,AT49*2)/SUM(AQ49:AT49)),"-",SUM(AQ49*5,AR49*4,AS49*3,AT49*2)/SUM(AQ49:AT49))</f>
        <v>-</v>
      </c>
      <c r="AV50" s="240">
        <f>IF(ISERR(AV49/SUM(AV49:AY49)*100),0,AV49/SUM(AV49:AY49)*100)</f>
        <v>0</v>
      </c>
      <c r="AW50" s="241">
        <f>IF(ISERR(AW49/SUM(AV49:AY49)*100),0,AW49/SUM(AV49:AY49)*100)</f>
        <v>0</v>
      </c>
      <c r="AX50" s="241">
        <f>IF(ISERR(AX49/SUM(AV49:AY49)*100),0,AX49/SUM(AV49:AY49)*100)</f>
        <v>0</v>
      </c>
      <c r="AY50" s="241">
        <f>IF(ISERR(AY49/SUM(AV49:AY49)*100),0,AY49/SUM(AV49:AY49)*100)</f>
        <v>0</v>
      </c>
      <c r="AZ50" s="199" t="str">
        <f>IF(ISERR(SUM(AV49*5,AW49*4,AX49*3,AY49*2)/SUM(AV49:AY49)),"-",SUM(AV49*5,AW49*4,AX49*3,AY49*2)/SUM(AV49:AY49))</f>
        <v>-</v>
      </c>
      <c r="BA50" s="240">
        <f>IF(ISERR(BA49/SUM(BA49:BD49)*100),0,BA49/SUM(BA49:BD49)*100)</f>
        <v>0</v>
      </c>
      <c r="BB50" s="241">
        <f>IF(ISERR(BB49/SUM(BA49:BD49)*100),0,BB49/SUM(BA49:BD49)*100)</f>
        <v>0</v>
      </c>
      <c r="BC50" s="241">
        <f>IF(ISERR(BC49/SUM(BA49:BD49)*100),0,BC49/SUM(BA49:BD49)*100)</f>
        <v>0</v>
      </c>
      <c r="BD50" s="241">
        <f>IF(ISERR(BD49/SUM(BA49:BD49)*100),0,BD49/SUM(BA49:BD49)*100)</f>
        <v>0</v>
      </c>
      <c r="BE50" s="199"/>
      <c r="BF50" s="744"/>
      <c r="BG50" s="745"/>
      <c r="BH50" s="745"/>
      <c r="BI50" s="745"/>
      <c r="BJ50" s="746"/>
      <c r="BL50" s="133"/>
      <c r="BM50" s="133"/>
      <c r="BN50" s="133"/>
      <c r="BO50" s="133"/>
      <c r="BP50" s="133"/>
      <c r="BQ50" s="133"/>
      <c r="BR50" s="133"/>
    </row>
    <row r="51" spans="1:70" ht="13.5" customHeight="1">
      <c r="A51" s="747" t="s">
        <v>361</v>
      </c>
      <c r="B51" s="740">
        <f>БОУП!W284+БОУП!X284</f>
        <v>0</v>
      </c>
      <c r="C51" s="238">
        <f>БОУП!$F$332</f>
        <v>0</v>
      </c>
      <c r="D51" s="239">
        <f>БОУП!$F$333</f>
        <v>0</v>
      </c>
      <c r="E51" s="239">
        <f>БОУП!$F$334</f>
        <v>0</v>
      </c>
      <c r="F51" s="239">
        <f>БОУП!$F$335</f>
        <v>0</v>
      </c>
      <c r="G51" s="198" t="str">
        <f>IF(SUM(C51:F51)=0,"-",IF(AND(F52&lt;10,C52&gt;=50),5,IF(AND(F52&lt;20,(C52+D52)&gt;=50),4,IF(F52&lt;30,3,2))))</f>
        <v>-</v>
      </c>
      <c r="H51" s="238">
        <f>БОУП!$G$332</f>
        <v>0</v>
      </c>
      <c r="I51" s="239">
        <f>БОУП!$G$333</f>
        <v>0</v>
      </c>
      <c r="J51" s="239">
        <f>БОУП!$G$334</f>
        <v>0</v>
      </c>
      <c r="K51" s="239">
        <f>БОУП!$G$335</f>
        <v>0</v>
      </c>
      <c r="L51" s="198" t="str">
        <f>IF(SUM(H51:K51)=0,"-",IF(AND(K52&lt;10,H52&gt;=50),5,IF(AND(K52&lt;20,(H52+I52)&gt;=50),4,IF(K52&lt;30,3,2))))</f>
        <v>-</v>
      </c>
      <c r="M51" s="238">
        <f>БОУП!$H$332</f>
        <v>0</v>
      </c>
      <c r="N51" s="239">
        <f>БОУП!$H$333</f>
        <v>0</v>
      </c>
      <c r="O51" s="239">
        <f>БОУП!$H$334</f>
        <v>0</v>
      </c>
      <c r="P51" s="239">
        <f>БОУП!$F$335</f>
        <v>0</v>
      </c>
      <c r="Q51" s="198" t="str">
        <f>IF(SUM(M51:P51)=0,"-",IF(AND(P52&lt;10,M52&gt;=50),5,IF(AND(P52&lt;20,(M52+N52)&gt;=50),4,IF(P52&lt;30,3,2))))</f>
        <v>-</v>
      </c>
      <c r="R51" s="238">
        <f>БОУП!$I$332</f>
        <v>0</v>
      </c>
      <c r="S51" s="239">
        <f>БОУП!$I$333</f>
        <v>0</v>
      </c>
      <c r="T51" s="239">
        <f>БОУП!$I$334</f>
        <v>0</v>
      </c>
      <c r="U51" s="239">
        <f>БОУП!$I$335</f>
        <v>0</v>
      </c>
      <c r="V51" s="198" t="str">
        <f>IF(SUM(R51:U51)=0,"-",IF(AND(U52&lt;10,R52&gt;=50),5,IF(AND(U52&lt;20,(R52+S52)&gt;=50),4,IF(U52&lt;30,3,2))))</f>
        <v>-</v>
      </c>
      <c r="W51" s="238">
        <f>БОУП!$J$332</f>
        <v>0</v>
      </c>
      <c r="X51" s="239">
        <f>БОУП!$J$333</f>
        <v>0</v>
      </c>
      <c r="Y51" s="239">
        <f>БОУП!$J$334</f>
        <v>0</v>
      </c>
      <c r="Z51" s="239">
        <f>БОУП!$J$335</f>
        <v>0</v>
      </c>
      <c r="AA51" s="198" t="str">
        <f>IF(SUM(W51:Z51)=0,"-",IF(AND(Z52&lt;10,W52&gt;=50),5,IF(AND(Z52&lt;20,(W52+X52)&gt;=50),4,IF(Z52&lt;30,3,2))))</f>
        <v>-</v>
      </c>
      <c r="AB51" s="238">
        <f>БОУП!$K$332</f>
        <v>0</v>
      </c>
      <c r="AC51" s="239">
        <f>БОУП!$K$333</f>
        <v>0</v>
      </c>
      <c r="AD51" s="239">
        <f>БОУП!$K$334</f>
        <v>0</v>
      </c>
      <c r="AE51" s="239">
        <f>БОУП!$K$335</f>
        <v>0</v>
      </c>
      <c r="AF51" s="198" t="str">
        <f>IF(SUM(AB51:AE51)=0,"-",IF(AND(AE52&lt;10,AB52&gt;=50),5,IF(AND(AE52&lt;20,(AB52+AC52)&gt;=50),4,IF(AE52&lt;30,3,2))))</f>
        <v>-</v>
      </c>
      <c r="AG51" s="238">
        <f>БОУП!$L$332</f>
        <v>0</v>
      </c>
      <c r="AH51" s="239">
        <f>БОУП!$L$333</f>
        <v>0</v>
      </c>
      <c r="AI51" s="239">
        <f>БОУП!$L$334</f>
        <v>0</v>
      </c>
      <c r="AJ51" s="239">
        <f>БОУП!$L$335</f>
        <v>0</v>
      </c>
      <c r="AK51" s="198" t="str">
        <f>IF(SUM(AG51:AJ51)=0,"-",IF(AND(AJ52&lt;10,AG52&gt;=50),5,IF(AND(AJ52&lt;20,(AG52+AH52)&gt;=50),4,IF(AJ52&lt;30,3,2))))</f>
        <v>-</v>
      </c>
      <c r="AL51" s="238">
        <f>БОУП!$M$332</f>
        <v>0</v>
      </c>
      <c r="AM51" s="239">
        <f>БОУП!$M$333</f>
        <v>0</v>
      </c>
      <c r="AN51" s="239">
        <f>БОУП!$M$334</f>
        <v>0</v>
      </c>
      <c r="AO51" s="239">
        <f>БОУП!$M$335</f>
        <v>0</v>
      </c>
      <c r="AP51" s="198" t="str">
        <f>IF(SUM(AL51:AO51)=0,"-",IF(AND(AO52&lt;10,AL52&gt;=50),5,IF(AND(AO52&lt;20,(AL52+AM52)&gt;=50),4,IF(AO52&lt;30,3,2))))</f>
        <v>-</v>
      </c>
      <c r="AQ51" s="238">
        <f>БОУП!$N$332</f>
        <v>0</v>
      </c>
      <c r="AR51" s="239">
        <f>БОУП!$N$333</f>
        <v>0</v>
      </c>
      <c r="AS51" s="239">
        <f>БОУП!$N$334</f>
        <v>0</v>
      </c>
      <c r="AT51" s="239">
        <f>БОУП!$N$335</f>
        <v>0</v>
      </c>
      <c r="AU51" s="198" t="str">
        <f>IF(SUM(AQ51:AT51)=0,"-",IF(AND(AT52&lt;10,AQ52&gt;=50),5,IF(AND(AT52&lt;20,(AQ52+AR52)&gt;=50),4,IF(AT52&lt;30,3,2))))</f>
        <v>-</v>
      </c>
      <c r="AV51" s="238">
        <f>БОУП!$O$332</f>
        <v>0</v>
      </c>
      <c r="AW51" s="239">
        <f>БОУП!$O$333</f>
        <v>0</v>
      </c>
      <c r="AX51" s="239">
        <f>БОУП!$O$334</f>
        <v>0</v>
      </c>
      <c r="AY51" s="239">
        <f>БОУП!$O$335</f>
        <v>0</v>
      </c>
      <c r="AZ51" s="198" t="str">
        <f>IF(SUM(AV51:AY51)=0,"-",IF(AND(AY52&lt;10,AV52&gt;=50),5,IF(AND(AY52&lt;20,(AV52+AW52)&gt;=50),4,IF(AY52&lt;30,3,2))))</f>
        <v>-</v>
      </c>
      <c r="BA51" s="238">
        <f>БОУП!$Q$332</f>
        <v>0</v>
      </c>
      <c r="BB51" s="239">
        <f>БОУП!$Q$333</f>
        <v>0</v>
      </c>
      <c r="BC51" s="239">
        <f>БОУП!$Q$334</f>
        <v>0</v>
      </c>
      <c r="BD51" s="239">
        <f>БОУП!$Q$335</f>
        <v>0</v>
      </c>
      <c r="BE51" s="198" t="str">
        <f>IF(SUM(BA51:BD51)=0,"-",MIN(IF(AND(BA52&gt;=50,BC52=0,BD52=0),5,IF(AND(BA52+BB52&gt;=50,BD52=0),4,IF(BD52&lt;30,3,2))),G51,L51,Q51,AA51))</f>
        <v>-</v>
      </c>
      <c r="BF51" s="734" t="s">
        <v>366</v>
      </c>
      <c r="BG51" s="735"/>
      <c r="BH51" s="735"/>
      <c r="BI51" s="735"/>
      <c r="BJ51" s="736"/>
      <c r="BL51" s="186"/>
      <c r="BM51" s="186"/>
      <c r="BN51" s="186"/>
      <c r="BO51" s="186"/>
      <c r="BP51" s="186"/>
      <c r="BQ51" s="186"/>
      <c r="BR51" s="186"/>
    </row>
    <row r="52" spans="1:70" ht="13.5" customHeight="1" thickBot="1">
      <c r="A52" s="773"/>
      <c r="B52" s="774"/>
      <c r="C52" s="242">
        <f>IF(ISERR(C51/SUM(C51:F51)*100),0,C51/SUM(C51:F51)*100)</f>
        <v>0</v>
      </c>
      <c r="D52" s="243">
        <f>IF(ISERR(D51/SUM(C51:F51)*100),0,D51/SUM(C51:F51)*100)</f>
        <v>0</v>
      </c>
      <c r="E52" s="243">
        <f>IF(ISERR(E51/SUM(C51:F51)*100),0,E51/SUM(C51:F51)*100)</f>
        <v>0</v>
      </c>
      <c r="F52" s="243">
        <f>IF(ISERR(F51/SUM(C51:F51)*100),0,F51/SUM(C51:F51)*100)</f>
        <v>0</v>
      </c>
      <c r="G52" s="200" t="str">
        <f>IF(ISERR(SUM(C51*5,D51*4,E51*3,F51*2)/SUM(C51:F51)),"-",SUM(C51*5,D51*4,E51*3,F51*2)/SUM(C51:F51))</f>
        <v>-</v>
      </c>
      <c r="H52" s="242">
        <f>IF(ISERR(H51/SUM(H51:K51)*100),0,H51/SUM(H51:K51)*100)</f>
        <v>0</v>
      </c>
      <c r="I52" s="243">
        <f>IF(ISERR(I51/SUM(H51:K51)*100),0,I51/SUM(H51:K51)*100)</f>
        <v>0</v>
      </c>
      <c r="J52" s="243">
        <f>IF(ISERR(J51/SUM(H51:K51)*100),0,J51/SUM(H51:K51)*100)</f>
        <v>0</v>
      </c>
      <c r="K52" s="243">
        <f>IF(ISERR(K51/SUM(H51:K51)*100),0,K51/SUM(H51:K51)*100)</f>
        <v>0</v>
      </c>
      <c r="L52" s="200" t="str">
        <f>IF(ISERR(SUM(H51*5,I51*4,J51*3,K51*2)/SUM(H51:K51)),"-",SUM(H51*5,I51*4,J51*3,K51*2)/SUM(H51:K51))</f>
        <v>-</v>
      </c>
      <c r="M52" s="242">
        <f>IF(ISERR(M51/SUM(M51:P51)*100),0,M51/SUM(M51:P51)*100)</f>
        <v>0</v>
      </c>
      <c r="N52" s="243">
        <f>IF(ISERR(N51/SUM(M51:P51)*100),0,N51/SUM(M51:P51)*100)</f>
        <v>0</v>
      </c>
      <c r="O52" s="243">
        <f>IF(ISERR(O51/SUM(M51:P51)*100),0,O51/SUM(M51:P51)*100)</f>
        <v>0</v>
      </c>
      <c r="P52" s="243">
        <f>IF(ISERR(P51/SUM(M51:P51)*100),0,P51/SUM(M51:P51)*100)</f>
        <v>0</v>
      </c>
      <c r="Q52" s="200" t="str">
        <f>IF(ISERR(SUM(M51*5,N51*4,O51*3,P51*2)/SUM(M51:P51)),"-",SUM(M51*5,N51*4,O51*3,P51*2)/SUM(M51:P51))</f>
        <v>-</v>
      </c>
      <c r="R52" s="242">
        <f>IF(ISERR(R51/SUM(R51:U51)*100),0,R51/SUM(R51:U51)*100)</f>
        <v>0</v>
      </c>
      <c r="S52" s="243">
        <f>IF(ISERR(S51/SUM(R51:U51)*100),0,S51/SUM(R51:U51)*100)</f>
        <v>0</v>
      </c>
      <c r="T52" s="243">
        <f>IF(ISERR(T51/SUM(R51:U51)*100),0,T51/SUM(R51:U51)*100)</f>
        <v>0</v>
      </c>
      <c r="U52" s="243">
        <f>IF(ISERR(U51/SUM(R51:U51)*100),0,U51/SUM(R51:U51)*100)</f>
        <v>0</v>
      </c>
      <c r="V52" s="200" t="str">
        <f>IF(ISERR(SUM(R51*5,S51*4,T51*3,U51*2)/SUM(R51:U51)),"-",SUM(R51*5,S51*4,T51*3,U51*2)/SUM(R51:U51))</f>
        <v>-</v>
      </c>
      <c r="W52" s="242">
        <f>IF(ISERR(W51/SUM(W51:Z51)*100),0,W51/SUM(W51:Z51)*100)</f>
        <v>0</v>
      </c>
      <c r="X52" s="243">
        <f>IF(ISERR(X51/SUM(W51:Z51)*100),0,X51/SUM(W51:Z51)*100)</f>
        <v>0</v>
      </c>
      <c r="Y52" s="243">
        <f>IF(ISERR(Y51/SUM(W51:Z51)*100),0,Y51/SUM(W51:Z51)*100)</f>
        <v>0</v>
      </c>
      <c r="Z52" s="243">
        <f>IF(ISERR(Z51/SUM(W51:Z51)*100),0,Z51/SUM(W51:Z51)*100)</f>
        <v>0</v>
      </c>
      <c r="AA52" s="200" t="str">
        <f>IF(ISERR(SUM(W51*5,X51*4,Y51*3,Z51*2)/SUM(W51:Z51)),"-",SUM(W51*5,X51*4,Y51*3,Z51*2)/SUM(W51:Z51))</f>
        <v>-</v>
      </c>
      <c r="AB52" s="242">
        <f>IF(ISERR(AB51/SUM(AB51:AE51)*100),0,AB51/SUM(AB51:AE51)*100)</f>
        <v>0</v>
      </c>
      <c r="AC52" s="243">
        <f>IF(ISERR(AC51/SUM(AB51:AE51)*100),0,AC51/SUM(AB51:AE51)*100)</f>
        <v>0</v>
      </c>
      <c r="AD52" s="243">
        <f>IF(ISERR(AD51/SUM(AB51:AE51)*100),0,AD51/SUM(AB51:AE51)*100)</f>
        <v>0</v>
      </c>
      <c r="AE52" s="243">
        <f>IF(ISERR(AE51/SUM(AB51:AE51)*100),0,AE51/SUM(AB51:AE51)*100)</f>
        <v>0</v>
      </c>
      <c r="AF52" s="200" t="str">
        <f>IF(ISERR(SUM(AB51*5,AC51*4,AD51*3,AE51*2)/SUM(AB51:AE51)),"-",SUM(AB51*5,AC51*4,AD51*3,AE51*2)/SUM(AB51:AE51))</f>
        <v>-</v>
      </c>
      <c r="AG52" s="242">
        <f>IF(ISERR(AG51/SUM(AG51:AJ51)*100),0,AG51/SUM(AG51:AJ51)*100)</f>
        <v>0</v>
      </c>
      <c r="AH52" s="243">
        <f>IF(ISERR(AH51/SUM(AG51:AJ51)*100),0,AH51/SUM(AG51:AJ51)*100)</f>
        <v>0</v>
      </c>
      <c r="AI52" s="243">
        <f>IF(ISERR(AI51/SUM(AG51:AJ51)*100),0,AI51/SUM(AG51:AJ51)*100)</f>
        <v>0</v>
      </c>
      <c r="AJ52" s="243">
        <f>IF(ISERR(AJ51/SUM(AG51:AJ51)*100),0,AJ51/SUM(AG51:AJ51)*100)</f>
        <v>0</v>
      </c>
      <c r="AK52" s="200" t="str">
        <f>IF(ISERR(SUM(AG51*5,AH51*4,AI51*3,AJ51*2)/SUM(AG51:AJ51)),"-",SUM(AG51*5,AH51*4,AI51*3,AJ51*2)/SUM(AG51:AJ51))</f>
        <v>-</v>
      </c>
      <c r="AL52" s="242">
        <f>IF(ISERR(AL51/SUM(AL51:AO51)*100),0,AL51/SUM(AL51:AO51)*100)</f>
        <v>0</v>
      </c>
      <c r="AM52" s="243">
        <f>IF(ISERR(AM51/SUM(AL51:AO51)*100),0,AM51/SUM(AL51:AO51)*100)</f>
        <v>0</v>
      </c>
      <c r="AN52" s="243">
        <f>IF(ISERR(AN51/SUM(AL51:AO51)*100),0,AN51/SUM(AL51:AO51)*100)</f>
        <v>0</v>
      </c>
      <c r="AO52" s="243">
        <f>IF(ISERR(AO51/SUM(AL51:AO51)*100),0,AO51/SUM(AL51:AO51)*100)</f>
        <v>0</v>
      </c>
      <c r="AP52" s="200" t="str">
        <f>IF(ISERR(SUM(AL51*5,AM51*4,AN51*3,AO51*2)/SUM(AL51:AO51)),"-",SUM(AL51*5,AM51*4,AN51*3,AO51*2)/SUM(AL51:AO51))</f>
        <v>-</v>
      </c>
      <c r="AQ52" s="242">
        <f>IF(ISERR(AQ51/SUM(AQ51:AT51)*100),0,AQ51/SUM(AQ51:AT51)*100)</f>
        <v>0</v>
      </c>
      <c r="AR52" s="243">
        <f>IF(ISERR(AR51/SUM(AQ51:AT51)*100),0,AR51/SUM(AQ51:AT51)*100)</f>
        <v>0</v>
      </c>
      <c r="AS52" s="243">
        <f>IF(ISERR(AS51/SUM(AQ51:AT51)*100),0,AS51/SUM(AQ51:AT51)*100)</f>
        <v>0</v>
      </c>
      <c r="AT52" s="243">
        <f>IF(ISERR(AT51/SUM(AQ51:AT51)*100),0,AT51/SUM(AQ51:AT51)*100)</f>
        <v>0</v>
      </c>
      <c r="AU52" s="200" t="str">
        <f>IF(ISERR(SUM(AQ51*5,AR51*4,AS51*3,AT51*2)/SUM(AQ51:AT51)),"-",SUM(AQ51*5,AR51*4,AS51*3,AT51*2)/SUM(AQ51:AT51))</f>
        <v>-</v>
      </c>
      <c r="AV52" s="242">
        <f>IF(ISERR(AV51/SUM(AV51:AY51)*100),0,AV51/SUM(AV51:AY51)*100)</f>
        <v>0</v>
      </c>
      <c r="AW52" s="243">
        <f>IF(ISERR(AW51/SUM(AV51:AY51)*100),0,AW51/SUM(AV51:AY51)*100)</f>
        <v>0</v>
      </c>
      <c r="AX52" s="243">
        <f>IF(ISERR(AX51/SUM(AV51:AY51)*100),0,AX51/SUM(AV51:AY51)*100)</f>
        <v>0</v>
      </c>
      <c r="AY52" s="243">
        <f>IF(ISERR(AY51/SUM(AV51:AY51)*100),0,AY51/SUM(AV51:AY51)*100)</f>
        <v>0</v>
      </c>
      <c r="AZ52" s="200" t="str">
        <f>IF(ISERR(SUM(AV51*5,AW51*4,AX51*3,AY51*2)/SUM(AV51:AY51)),"-",SUM(AV51*5,AW51*4,AX51*3,AY51*2)/SUM(AV51:AY51))</f>
        <v>-</v>
      </c>
      <c r="BA52" s="242">
        <f>IF(ISERR(BA51/SUM(BA51:BD51)*100),0,BA51/SUM(BA51:BD51)*100)</f>
        <v>0</v>
      </c>
      <c r="BB52" s="243">
        <f>IF(ISERR(BB51/SUM(BA51:BD51)*100),0,BB51/SUM(BA51:BD51)*100)</f>
        <v>0</v>
      </c>
      <c r="BC52" s="243">
        <f>IF(ISERR(BC51/SUM(BA51:BD51)*100),0,BC51/SUM(BA51:BD51)*100)</f>
        <v>0</v>
      </c>
      <c r="BD52" s="243">
        <f>IF(ISERR(BD51/SUM(BA51:BD51)*100),0,BD51/SUM(BA51:BD51)*100)</f>
        <v>0</v>
      </c>
      <c r="BE52" s="200"/>
      <c r="BF52" s="737"/>
      <c r="BG52" s="738"/>
      <c r="BH52" s="738"/>
      <c r="BI52" s="738"/>
      <c r="BJ52" s="739"/>
      <c r="BL52" s="133"/>
      <c r="BM52" s="133"/>
      <c r="BN52" s="133"/>
      <c r="BO52" s="133"/>
      <c r="BP52" s="133"/>
      <c r="BQ52" s="133"/>
      <c r="BR52" s="133"/>
    </row>
    <row r="53" spans="1:70" ht="11.25" customHeight="1">
      <c r="A53" s="190"/>
      <c r="B53" s="191"/>
      <c r="C53" s="192"/>
      <c r="D53" s="192"/>
      <c r="E53" s="192"/>
      <c r="F53" s="192"/>
      <c r="G53" s="193"/>
      <c r="H53" s="192"/>
      <c r="I53" s="192"/>
      <c r="J53" s="192"/>
      <c r="K53" s="192"/>
      <c r="L53" s="193"/>
      <c r="M53" s="192"/>
      <c r="N53" s="192"/>
      <c r="O53" s="192"/>
      <c r="P53" s="192"/>
      <c r="Q53" s="193"/>
      <c r="R53" s="192"/>
      <c r="S53" s="192"/>
      <c r="T53" s="192"/>
      <c r="U53" s="192"/>
      <c r="V53" s="193"/>
      <c r="W53" s="192"/>
      <c r="X53" s="192"/>
      <c r="Y53" s="192"/>
      <c r="Z53" s="192"/>
      <c r="AA53" s="193"/>
      <c r="AB53" s="192"/>
      <c r="AC53" s="192"/>
      <c r="AD53" s="192"/>
      <c r="AE53" s="192"/>
      <c r="AF53" s="193"/>
      <c r="AG53" s="192"/>
      <c r="AH53" s="192"/>
      <c r="AI53" s="192"/>
      <c r="AJ53" s="192"/>
      <c r="AK53" s="193"/>
      <c r="AL53" s="192"/>
      <c r="AM53" s="192"/>
      <c r="AN53" s="192"/>
      <c r="AO53" s="192"/>
      <c r="AP53" s="193"/>
      <c r="AQ53" s="192"/>
      <c r="AR53" s="192"/>
      <c r="AS53" s="192"/>
      <c r="AT53" s="192"/>
      <c r="AU53" s="193"/>
      <c r="AV53" s="192"/>
      <c r="AW53" s="192"/>
      <c r="AX53" s="192"/>
      <c r="AY53" s="192"/>
      <c r="AZ53" s="193"/>
      <c r="BA53" s="192"/>
      <c r="BB53" s="192"/>
      <c r="BC53" s="192"/>
      <c r="BD53" s="192"/>
      <c r="BE53" s="193"/>
      <c r="BF53" s="192"/>
      <c r="BG53" s="192"/>
      <c r="BH53" s="192"/>
      <c r="BI53" s="192"/>
      <c r="BJ53" s="193"/>
      <c r="BL53" s="133"/>
      <c r="BM53" s="133"/>
      <c r="BN53" s="133"/>
      <c r="BO53" s="133"/>
      <c r="BP53" s="133"/>
      <c r="BQ53" s="133"/>
      <c r="BR53" s="133"/>
    </row>
    <row r="54" spans="1:70" ht="16.5" thickBot="1">
      <c r="A54" s="759" t="s">
        <v>69</v>
      </c>
      <c r="B54" s="759"/>
      <c r="C54" s="759"/>
      <c r="D54" s="759"/>
      <c r="E54" s="759"/>
      <c r="F54" s="759"/>
      <c r="G54" s="759"/>
      <c r="H54" s="759"/>
      <c r="I54" s="759"/>
      <c r="J54" s="759"/>
      <c r="K54" s="759"/>
      <c r="L54" s="759"/>
      <c r="M54" s="759"/>
      <c r="N54" s="759"/>
      <c r="O54" s="759"/>
      <c r="P54" s="759"/>
      <c r="Q54" s="759"/>
      <c r="R54" s="759"/>
      <c r="S54" s="759"/>
      <c r="T54" s="759"/>
      <c r="U54" s="759"/>
      <c r="V54" s="759"/>
      <c r="W54" s="759"/>
      <c r="X54" s="759"/>
      <c r="Y54" s="759"/>
      <c r="Z54" s="759"/>
      <c r="AA54" s="759"/>
      <c r="AB54" s="759"/>
      <c r="AC54" s="759"/>
      <c r="AD54" s="759"/>
      <c r="AE54" s="759"/>
      <c r="AF54" s="759"/>
      <c r="AG54" s="759"/>
      <c r="AH54" s="759"/>
      <c r="AI54" s="759"/>
      <c r="AJ54" s="759"/>
      <c r="AK54" s="759"/>
      <c r="AL54" s="759"/>
      <c r="AM54" s="759"/>
      <c r="AN54" s="759"/>
      <c r="AO54" s="759"/>
      <c r="AP54" s="759"/>
      <c r="AQ54" s="759"/>
      <c r="AR54" s="759"/>
      <c r="AS54" s="759"/>
      <c r="AT54" s="759"/>
      <c r="AU54" s="759"/>
      <c r="AV54" s="759"/>
      <c r="AW54" s="759"/>
      <c r="AX54" s="759"/>
      <c r="AY54" s="759"/>
      <c r="AZ54" s="759"/>
      <c r="BA54" s="759"/>
      <c r="BB54" s="759"/>
      <c r="BC54" s="759"/>
      <c r="BD54" s="759"/>
      <c r="BE54" s="759"/>
      <c r="BF54" s="759"/>
      <c r="BG54" s="759"/>
      <c r="BH54" s="759"/>
      <c r="BI54" s="759"/>
      <c r="BJ54" s="759"/>
      <c r="BL54" s="186"/>
      <c r="BM54" s="186"/>
      <c r="BN54" s="186"/>
      <c r="BO54" s="186"/>
      <c r="BP54" s="186"/>
      <c r="BQ54" s="186"/>
      <c r="BR54" s="186"/>
    </row>
    <row r="55" spans="1:70" ht="15.75" customHeight="1" thickBot="1">
      <c r="A55" s="775" t="s">
        <v>8</v>
      </c>
      <c r="B55" s="777" t="s">
        <v>353</v>
      </c>
      <c r="C55" s="779" t="s">
        <v>11</v>
      </c>
      <c r="D55" s="780"/>
      <c r="E55" s="780"/>
      <c r="F55" s="780"/>
      <c r="G55" s="780"/>
      <c r="H55" s="780"/>
      <c r="I55" s="780"/>
      <c r="J55" s="780"/>
      <c r="K55" s="780"/>
      <c r="L55" s="780"/>
      <c r="M55" s="780"/>
      <c r="N55" s="780"/>
      <c r="O55" s="780"/>
      <c r="P55" s="780"/>
      <c r="Q55" s="780"/>
      <c r="R55" s="780"/>
      <c r="S55" s="780"/>
      <c r="T55" s="780"/>
      <c r="U55" s="780"/>
      <c r="V55" s="780"/>
      <c r="W55" s="780" t="s">
        <v>12</v>
      </c>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c r="BC55" s="780"/>
      <c r="BD55" s="780"/>
      <c r="BE55" s="781"/>
      <c r="BF55" s="311"/>
      <c r="BG55" s="311"/>
      <c r="BH55" s="311"/>
      <c r="BI55" s="311"/>
      <c r="BJ55" s="311"/>
      <c r="BK55" s="103"/>
      <c r="BL55" s="186"/>
      <c r="BM55" s="186"/>
      <c r="BN55" s="186"/>
      <c r="BO55" s="186"/>
      <c r="BP55" s="186"/>
      <c r="BQ55" s="186"/>
      <c r="BR55" s="186"/>
    </row>
    <row r="56" spans="1:70" ht="12.75" customHeight="1">
      <c r="A56" s="776"/>
      <c r="B56" s="778"/>
      <c r="C56" s="741" t="s">
        <v>128</v>
      </c>
      <c r="D56" s="742"/>
      <c r="E56" s="742"/>
      <c r="F56" s="742"/>
      <c r="G56" s="743"/>
      <c r="H56" s="741" t="s">
        <v>74</v>
      </c>
      <c r="I56" s="742"/>
      <c r="J56" s="742"/>
      <c r="K56" s="742"/>
      <c r="L56" s="743"/>
      <c r="M56" s="741" t="s">
        <v>75</v>
      </c>
      <c r="N56" s="742"/>
      <c r="O56" s="742"/>
      <c r="P56" s="742"/>
      <c r="Q56" s="743"/>
      <c r="R56" s="741" t="s">
        <v>14</v>
      </c>
      <c r="S56" s="742"/>
      <c r="T56" s="742"/>
      <c r="U56" s="742"/>
      <c r="V56" s="743"/>
      <c r="W56" s="741" t="s">
        <v>80</v>
      </c>
      <c r="X56" s="742"/>
      <c r="Y56" s="742"/>
      <c r="Z56" s="742"/>
      <c r="AA56" s="743"/>
      <c r="AB56" s="741" t="s">
        <v>129</v>
      </c>
      <c r="AC56" s="742"/>
      <c r="AD56" s="742"/>
      <c r="AE56" s="742"/>
      <c r="AF56" s="743"/>
      <c r="AG56" s="741" t="s">
        <v>15</v>
      </c>
      <c r="AH56" s="742"/>
      <c r="AI56" s="742"/>
      <c r="AJ56" s="742"/>
      <c r="AK56" s="743"/>
      <c r="AL56" s="741" t="s">
        <v>13</v>
      </c>
      <c r="AM56" s="742"/>
      <c r="AN56" s="742"/>
      <c r="AO56" s="742"/>
      <c r="AP56" s="743"/>
      <c r="AQ56" s="741" t="s">
        <v>78</v>
      </c>
      <c r="AR56" s="742"/>
      <c r="AS56" s="742"/>
      <c r="AT56" s="742"/>
      <c r="AU56" s="743"/>
      <c r="AV56" s="741" t="s">
        <v>130</v>
      </c>
      <c r="AW56" s="742"/>
      <c r="AX56" s="742"/>
      <c r="AY56" s="742"/>
      <c r="AZ56" s="743"/>
      <c r="BA56" s="741" t="s">
        <v>357</v>
      </c>
      <c r="BB56" s="742"/>
      <c r="BC56" s="742"/>
      <c r="BD56" s="742"/>
      <c r="BE56" s="743"/>
      <c r="BF56" s="741" t="s">
        <v>356</v>
      </c>
      <c r="BG56" s="742"/>
      <c r="BH56" s="742"/>
      <c r="BI56" s="742"/>
      <c r="BJ56" s="743"/>
      <c r="BK56" s="103"/>
      <c r="BL56" s="186"/>
      <c r="BM56" s="186"/>
      <c r="BN56" s="186"/>
      <c r="BO56" s="186"/>
      <c r="BP56" s="186"/>
      <c r="BQ56" s="186"/>
      <c r="BR56" s="186"/>
    </row>
    <row r="57" spans="1:70" ht="51">
      <c r="A57" s="776"/>
      <c r="B57" s="778"/>
      <c r="C57" s="250">
        <v>5</v>
      </c>
      <c r="D57" s="251">
        <v>4</v>
      </c>
      <c r="E57" s="251">
        <v>3</v>
      </c>
      <c r="F57" s="251">
        <v>2</v>
      </c>
      <c r="G57" s="252" t="s">
        <v>93</v>
      </c>
      <c r="H57" s="250">
        <v>5</v>
      </c>
      <c r="I57" s="251">
        <v>4</v>
      </c>
      <c r="J57" s="251">
        <v>3</v>
      </c>
      <c r="K57" s="251">
        <v>2</v>
      </c>
      <c r="L57" s="252" t="s">
        <v>93</v>
      </c>
      <c r="M57" s="250">
        <v>5</v>
      </c>
      <c r="N57" s="251">
        <v>4</v>
      </c>
      <c r="O57" s="251">
        <v>3</v>
      </c>
      <c r="P57" s="251">
        <v>2</v>
      </c>
      <c r="Q57" s="252" t="s">
        <v>93</v>
      </c>
      <c r="R57" s="250">
        <v>5</v>
      </c>
      <c r="S57" s="251">
        <v>4</v>
      </c>
      <c r="T57" s="251">
        <v>3</v>
      </c>
      <c r="U57" s="251">
        <v>2</v>
      </c>
      <c r="V57" s="253" t="s">
        <v>93</v>
      </c>
      <c r="W57" s="250">
        <v>5</v>
      </c>
      <c r="X57" s="251">
        <v>4</v>
      </c>
      <c r="Y57" s="251">
        <v>3</v>
      </c>
      <c r="Z57" s="251">
        <v>2</v>
      </c>
      <c r="AA57" s="253" t="s">
        <v>93</v>
      </c>
      <c r="AB57" s="250">
        <v>5</v>
      </c>
      <c r="AC57" s="251">
        <v>4</v>
      </c>
      <c r="AD57" s="251">
        <v>3</v>
      </c>
      <c r="AE57" s="251">
        <v>2</v>
      </c>
      <c r="AF57" s="253" t="s">
        <v>93</v>
      </c>
      <c r="AG57" s="250">
        <v>5</v>
      </c>
      <c r="AH57" s="251">
        <v>4</v>
      </c>
      <c r="AI57" s="251">
        <v>3</v>
      </c>
      <c r="AJ57" s="251">
        <v>2</v>
      </c>
      <c r="AK57" s="253" t="s">
        <v>93</v>
      </c>
      <c r="AL57" s="250">
        <v>5</v>
      </c>
      <c r="AM57" s="251">
        <v>4</v>
      </c>
      <c r="AN57" s="251">
        <v>3</v>
      </c>
      <c r="AO57" s="251">
        <v>2</v>
      </c>
      <c r="AP57" s="253" t="s">
        <v>93</v>
      </c>
      <c r="AQ57" s="250">
        <v>5</v>
      </c>
      <c r="AR57" s="251">
        <v>4</v>
      </c>
      <c r="AS57" s="251">
        <v>3</v>
      </c>
      <c r="AT57" s="251">
        <v>2</v>
      </c>
      <c r="AU57" s="253" t="s">
        <v>93</v>
      </c>
      <c r="AV57" s="250">
        <v>5</v>
      </c>
      <c r="AW57" s="263">
        <v>4</v>
      </c>
      <c r="AX57" s="263">
        <v>3</v>
      </c>
      <c r="AY57" s="263">
        <v>2</v>
      </c>
      <c r="AZ57" s="253" t="s">
        <v>93</v>
      </c>
      <c r="BA57" s="250">
        <v>5</v>
      </c>
      <c r="BB57" s="251">
        <v>4</v>
      </c>
      <c r="BC57" s="251">
        <v>3</v>
      </c>
      <c r="BD57" s="251">
        <v>2</v>
      </c>
      <c r="BE57" s="253" t="s">
        <v>93</v>
      </c>
      <c r="BF57" s="250">
        <v>5</v>
      </c>
      <c r="BG57" s="307">
        <v>4</v>
      </c>
      <c r="BH57" s="307">
        <v>3</v>
      </c>
      <c r="BI57" s="307">
        <v>2</v>
      </c>
      <c r="BJ57" s="253" t="s">
        <v>93</v>
      </c>
      <c r="BK57" s="185"/>
      <c r="BL57" s="186"/>
      <c r="BM57" s="186"/>
      <c r="BN57" s="186"/>
      <c r="BO57" s="186"/>
      <c r="BP57" s="186"/>
      <c r="BQ57" s="186"/>
      <c r="BR57" s="186"/>
    </row>
    <row r="58" spans="1:70" ht="13.5" customHeight="1">
      <c r="A58" s="757">
        <v>1</v>
      </c>
      <c r="B58" s="772">
        <f>SUM(B7:B14)</f>
        <v>0</v>
      </c>
      <c r="C58" s="244">
        <f>SUM(C7,C9,C11,C13)</f>
        <v>0</v>
      </c>
      <c r="D58" s="245">
        <f>SUM(D7,D9,D11,D13)</f>
        <v>0</v>
      </c>
      <c r="E58" s="245">
        <f>SUM(E7,E9,E11,E13)</f>
        <v>0</v>
      </c>
      <c r="F58" s="245">
        <f>SUM(F7,F9,F11,F13)</f>
        <v>0</v>
      </c>
      <c r="G58" s="198" t="str">
        <f>G71</f>
        <v>-</v>
      </c>
      <c r="H58" s="244">
        <f>SUM(H7,H9,H11,H13)</f>
        <v>0</v>
      </c>
      <c r="I58" s="245">
        <f>SUM(I7,I9,I11,I13)</f>
        <v>0</v>
      </c>
      <c r="J58" s="245">
        <f>SUM(J7,J9,J11,J13)</f>
        <v>0</v>
      </c>
      <c r="K58" s="245">
        <f>SUM(K7,K9,K11,K13)</f>
        <v>0</v>
      </c>
      <c r="L58" s="198" t="str">
        <f>L71</f>
        <v>-</v>
      </c>
      <c r="M58" s="244">
        <f>SUM(M7,M9,M11,M13)</f>
        <v>0</v>
      </c>
      <c r="N58" s="245">
        <f>SUM(N7,N9,N11,N13)</f>
        <v>0</v>
      </c>
      <c r="O58" s="245">
        <f>SUM(O7,O9,O11,O13)</f>
        <v>0</v>
      </c>
      <c r="P58" s="245">
        <f>SUM(P7,P9,P11,P13)</f>
        <v>0</v>
      </c>
      <c r="Q58" s="198" t="str">
        <f>Q71</f>
        <v>-</v>
      </c>
      <c r="R58" s="244">
        <f>SUM(R7,R9,R11,R13)</f>
        <v>0</v>
      </c>
      <c r="S58" s="245">
        <f>SUM(S7,S9,S11,S13)</f>
        <v>0</v>
      </c>
      <c r="T58" s="245">
        <f>SUM(T7,T9,T11,T13)</f>
        <v>0</v>
      </c>
      <c r="U58" s="245">
        <f>SUM(U7,U9,U11,U13)</f>
        <v>0</v>
      </c>
      <c r="V58" s="198" t="str">
        <f>V71</f>
        <v>-</v>
      </c>
      <c r="W58" s="244">
        <f>SUM(W7,W9,W11,W13)</f>
        <v>0</v>
      </c>
      <c r="X58" s="245">
        <f>SUM(X7,X9,X11,X13)</f>
        <v>0</v>
      </c>
      <c r="Y58" s="245">
        <f>SUM(Y7,Y9,Y11,Y13)</f>
        <v>0</v>
      </c>
      <c r="Z58" s="245">
        <f>SUM(Z7,Z9,Z11,Z13)</f>
        <v>0</v>
      </c>
      <c r="AA58" s="198" t="str">
        <f>AA71</f>
        <v>-</v>
      </c>
      <c r="AB58" s="244">
        <f>SUM(AB7,AB9,AB11,AB13)</f>
        <v>0</v>
      </c>
      <c r="AC58" s="245">
        <f>SUM(AC7,AC9,AC11,AC13)</f>
        <v>0</v>
      </c>
      <c r="AD58" s="245">
        <f>SUM(AD7,AD9,AD11,AD13)</f>
        <v>0</v>
      </c>
      <c r="AE58" s="245">
        <f>SUM(AE7,AE9,AE11,AE13)</f>
        <v>0</v>
      </c>
      <c r="AF58" s="198" t="str">
        <f>AF71</f>
        <v>-</v>
      </c>
      <c r="AG58" s="244">
        <f>SUM(AG7,AG9,AG11,AG13)</f>
        <v>0</v>
      </c>
      <c r="AH58" s="245">
        <f>SUM(AH7,AH9,AH11,AH13)</f>
        <v>0</v>
      </c>
      <c r="AI58" s="245">
        <f>SUM(AI7,AI9,AI11,AI13)</f>
        <v>0</v>
      </c>
      <c r="AJ58" s="245">
        <f>SUM(AJ7,AJ9,AJ11,AJ13)</f>
        <v>0</v>
      </c>
      <c r="AK58" s="198" t="str">
        <f>AK71</f>
        <v>-</v>
      </c>
      <c r="AL58" s="244">
        <f>SUM(AL7,AL9,AL11,AL13)</f>
        <v>0</v>
      </c>
      <c r="AM58" s="245">
        <f>SUM(AM7,AM9,AM11,AM13)</f>
        <v>0</v>
      </c>
      <c r="AN58" s="245">
        <f>SUM(AN7,AN9,AN11,AN13)</f>
        <v>0</v>
      </c>
      <c r="AO58" s="245">
        <f>SUM(AO7,AO9,AO11,AO13)</f>
        <v>0</v>
      </c>
      <c r="AP58" s="198" t="str">
        <f>AP71</f>
        <v>-</v>
      </c>
      <c r="AQ58" s="244">
        <f>SUM(AQ7,AQ9,AQ11,AQ13)</f>
        <v>0</v>
      </c>
      <c r="AR58" s="245">
        <f>SUM(AR7,AR9,AR11,AR13)</f>
        <v>0</v>
      </c>
      <c r="AS58" s="245">
        <f>SUM(AS7,AS9,AS11,AS13)</f>
        <v>0</v>
      </c>
      <c r="AT58" s="245">
        <f>SUM(AT7,AT9,AT11,AT13)</f>
        <v>0</v>
      </c>
      <c r="AU58" s="198" t="str">
        <f>AU71</f>
        <v>-</v>
      </c>
      <c r="AV58" s="244">
        <f>SUM(AV7,AV9,AV11,AV13)</f>
        <v>0</v>
      </c>
      <c r="AW58" s="245">
        <f>SUM(AW7,AW9,AW11,AW13)</f>
        <v>0</v>
      </c>
      <c r="AX58" s="245">
        <f>SUM(AX7,AX9,AX11,AX13)</f>
        <v>0</v>
      </c>
      <c r="AY58" s="245">
        <f>SUM(AY7,AY9,AY11,AY13)</f>
        <v>0</v>
      </c>
      <c r="AZ58" s="198" t="str">
        <f>AZ71</f>
        <v>-</v>
      </c>
      <c r="BA58" s="244">
        <f>SUM(BA7,BA9,BA11,BA13)</f>
        <v>0</v>
      </c>
      <c r="BB58" s="245">
        <f>SUM(BB7,BB9,BB11,BB13)</f>
        <v>0</v>
      </c>
      <c r="BC58" s="245">
        <f>SUM(BC7,BC9,BC11,BC13)</f>
        <v>0</v>
      </c>
      <c r="BD58" s="245">
        <f>SUM(BD7,BD9,BD11,BD13)</f>
        <v>0</v>
      </c>
      <c r="BE58" s="198" t="str">
        <f>BE71</f>
        <v>-</v>
      </c>
      <c r="BF58" s="244">
        <f>SUM(BF7,BF9,BF11,BF13)</f>
        <v>0</v>
      </c>
      <c r="BG58" s="245">
        <f>SUM(BG7,BG9,BG11,BG13)</f>
        <v>0</v>
      </c>
      <c r="BH58" s="245">
        <f>SUM(BH7,BH9,BH11,BH13)</f>
        <v>0</v>
      </c>
      <c r="BI58" s="245">
        <f>SUM(BI7,BI9,BI11,BI13)</f>
        <v>0</v>
      </c>
      <c r="BJ58" s="198" t="str">
        <f>BJ71</f>
        <v>-</v>
      </c>
      <c r="BL58" s="186"/>
      <c r="BM58" s="186"/>
      <c r="BN58" s="186"/>
      <c r="BO58" s="186"/>
      <c r="BP58" s="186"/>
      <c r="BQ58" s="186"/>
      <c r="BR58" s="186"/>
    </row>
    <row r="59" spans="1:70" ht="13.5" customHeight="1">
      <c r="A59" s="757"/>
      <c r="B59" s="772"/>
      <c r="C59" s="246">
        <f>IF(ISERR(C58/SUM(C58:F58)*100),0,C58/SUM(C58:F58)*100)</f>
        <v>0</v>
      </c>
      <c r="D59" s="247">
        <f>IF(ISERR(D58/SUM(C58:F58)*100),0,D58/SUM(C58:F58)*100)</f>
        <v>0</v>
      </c>
      <c r="E59" s="247">
        <f>IF(ISERR(E58/SUM(C58:F58)*100),0,E58/SUM(C58:F58)*100)</f>
        <v>0</v>
      </c>
      <c r="F59" s="247">
        <f>IF(ISERR(F58/SUM(C58:F58)*100),0,F58/SUM(C58:F58)*100)</f>
        <v>0</v>
      </c>
      <c r="G59" s="199" t="str">
        <f>IF(ISERR(SUM(C58*5,D58*4,E58*3,F58*2)/SUM(C58:F58)),"-",SUM(C58*5,D58*4,E58*3,F58*2)/SUM(C58:F58))</f>
        <v>-</v>
      </c>
      <c r="H59" s="246">
        <f>IF(ISERR(H58/SUM(H58:K58)*100),0,H58/SUM(H58:K58)*100)</f>
        <v>0</v>
      </c>
      <c r="I59" s="247">
        <f>IF(ISERR(I58/SUM(H58:K58)*100),0,I58/SUM(H58:K58)*100)</f>
        <v>0</v>
      </c>
      <c r="J59" s="247">
        <f>IF(ISERR(J58/SUM(H58:K58)*100),0,J58/SUM(H58:K58)*100)</f>
        <v>0</v>
      </c>
      <c r="K59" s="247">
        <f>IF(ISERR(K58/SUM(H58:K58)*100),0,K58/SUM(H58:K58)*100)</f>
        <v>0</v>
      </c>
      <c r="L59" s="199" t="str">
        <f>IF(ISERR(SUM(H58*5,I58*4,J58*3,K58*2)/SUM(H58:K58)),"-",SUM(H58*5,I58*4,J58*3,K58*2)/SUM(H58:K58))</f>
        <v>-</v>
      </c>
      <c r="M59" s="246">
        <f>IF(ISERR(M58/SUM(M58:P58)*100),0,M58/SUM(M58:P58)*100)</f>
        <v>0</v>
      </c>
      <c r="N59" s="247">
        <f>IF(ISERR(N58/SUM(M58:P58)*100),0,N58/SUM(M58:P58)*100)</f>
        <v>0</v>
      </c>
      <c r="O59" s="247">
        <f>IF(ISERR(O58/SUM(M58:P58)*100),0,O58/SUM(M58:P58)*100)</f>
        <v>0</v>
      </c>
      <c r="P59" s="247">
        <f>IF(ISERR(P58/SUM(M58:P58)*100),0,P58/SUM(M58:P58)*100)</f>
        <v>0</v>
      </c>
      <c r="Q59" s="199" t="str">
        <f>IF(ISERR(SUM(M58*5,N58*4,O58*3,P58*2)/SUM(M58:P58)),"-",SUM(M58*5,N58*4,O58*3,P58*2)/SUM(M58:P58))</f>
        <v>-</v>
      </c>
      <c r="R59" s="246">
        <f>IF(ISERR(R58/SUM(R58:U58)*100),0,R58/SUM(R58:U58)*100)</f>
        <v>0</v>
      </c>
      <c r="S59" s="247">
        <f>IF(ISERR(S58/SUM(R58:U58)*100),0,S58/SUM(R58:U58)*100)</f>
        <v>0</v>
      </c>
      <c r="T59" s="247">
        <f>IF(ISERR(T58/SUM(R58:U58)*100),0,T58/SUM(R58:U58)*100)</f>
        <v>0</v>
      </c>
      <c r="U59" s="247">
        <f>IF(ISERR(U58/SUM(R58:U58)*100),0,U58/SUM(R58:U58)*100)</f>
        <v>0</v>
      </c>
      <c r="V59" s="199" t="str">
        <f>IF(ISERR(SUM(R58*5,S58*4,T58*3,U58*2)/SUM(R58:U58)),"-",SUM(R58*5,S58*4,T58*3,U58*2)/SUM(R58:U58))</f>
        <v>-</v>
      </c>
      <c r="W59" s="246">
        <f>IF(ISERR(W58/SUM(W58:Z58)*100),0,W58/SUM(W58:Z58)*100)</f>
        <v>0</v>
      </c>
      <c r="X59" s="247">
        <f>IF(ISERR(X58/SUM(W58:Z58)*100),0,X58/SUM(W58:Z58)*100)</f>
        <v>0</v>
      </c>
      <c r="Y59" s="247">
        <f>IF(ISERR(Y58/SUM(W58:Z58)*100),0,Y58/SUM(W58:Z58)*100)</f>
        <v>0</v>
      </c>
      <c r="Z59" s="247">
        <f>IF(ISERR(Z58/SUM(W58:Z58)*100),0,Z58/SUM(W58:Z58)*100)</f>
        <v>0</v>
      </c>
      <c r="AA59" s="199" t="str">
        <f>IF(ISERR(SUM(W58*5,X58*4,Y58*3,Z58*2)/SUM(W58:Z58)),"-",SUM(W58*5,X58*4,Y58*3,Z58*2)/SUM(W58:Z58))</f>
        <v>-</v>
      </c>
      <c r="AB59" s="246">
        <f>IF(ISERR(AB58/SUM(AB58:AE58)*100),0,AB58/SUM(AB58:AE58)*100)</f>
        <v>0</v>
      </c>
      <c r="AC59" s="247">
        <f>IF(ISERR(AC58/SUM(AB58:AE58)*100),0,AC58/SUM(AB58:AE58)*100)</f>
        <v>0</v>
      </c>
      <c r="AD59" s="247">
        <f>IF(ISERR(AD58/SUM(AB58:AE58)*100),0,AD58/SUM(AB58:AE58)*100)</f>
        <v>0</v>
      </c>
      <c r="AE59" s="247">
        <f>IF(ISERR(AE58/SUM(AB58:AE58)*100),0,AE58/SUM(AB58:AE58)*100)</f>
        <v>0</v>
      </c>
      <c r="AF59" s="199" t="str">
        <f>IF(ISERR(SUM(AB58*5,AC58*4,AD58*3,AE58*2)/SUM(AB58:AE58)),"-",SUM(AB58*5,AC58*4,AD58*3,AE58*2)/SUM(AB58:AE58))</f>
        <v>-</v>
      </c>
      <c r="AG59" s="246">
        <f>IF(ISERR(AG58/SUM(AG58:AJ58)*100),0,AG58/SUM(AG58:AJ58)*100)</f>
        <v>0</v>
      </c>
      <c r="AH59" s="247">
        <f>IF(ISERR(AH58/SUM(AG58:AJ58)*100),0,AH58/SUM(AG58:AJ58)*100)</f>
        <v>0</v>
      </c>
      <c r="AI59" s="247">
        <f>IF(ISERR(AI58/SUM(AG58:AJ58)*100),0,AI58/SUM(AG58:AJ58)*100)</f>
        <v>0</v>
      </c>
      <c r="AJ59" s="247">
        <f>IF(ISERR(AJ58/SUM(AG58:AJ58)*100),0,AJ58/SUM(AG58:AJ58)*100)</f>
        <v>0</v>
      </c>
      <c r="AK59" s="199" t="str">
        <f>IF(ISERR(SUM(AG58*5,AH58*4,AI58*3,AJ58*2)/SUM(AG58:AJ58)),"-",SUM(AG58*5,AH58*4,AI58*3,AJ58*2)/SUM(AG58:AJ58))</f>
        <v>-</v>
      </c>
      <c r="AL59" s="246">
        <f>IF(ISERR(AL58/SUM(AL58:AO58)*100),0,AL58/SUM(AL58:AO58)*100)</f>
        <v>0</v>
      </c>
      <c r="AM59" s="247">
        <f>IF(ISERR(AM58/SUM(AL58:AO58)*100),0,AM58/SUM(AL58:AO58)*100)</f>
        <v>0</v>
      </c>
      <c r="AN59" s="247">
        <f>IF(ISERR(AN58/SUM(AL58:AO58)*100),0,AN58/SUM(AL58:AO58)*100)</f>
        <v>0</v>
      </c>
      <c r="AO59" s="247">
        <f>IF(ISERR(AO58/SUM(AL58:AO58)*100),0,AO58/SUM(AL58:AO58)*100)</f>
        <v>0</v>
      </c>
      <c r="AP59" s="199" t="str">
        <f>IF(ISERR(SUM(AL58*5,AM58*4,AN58*3,AO58*2)/SUM(AL58:AO58)),"-",SUM(AL58*5,AM58*4,AN58*3,AO58*2)/SUM(AL58:AO58))</f>
        <v>-</v>
      </c>
      <c r="AQ59" s="246">
        <f>IF(ISERR(AQ58/SUM(AQ58:AT58)*100),0,AQ58/SUM(AQ58:AT58)*100)</f>
        <v>0</v>
      </c>
      <c r="AR59" s="247">
        <f>IF(ISERR(AR58/SUM(AQ58:AT58)*100),0,AR58/SUM(AQ58:AT58)*100)</f>
        <v>0</v>
      </c>
      <c r="AS59" s="247">
        <f>IF(ISERR(AS58/SUM(AQ58:AT58)*100),0,AS58/SUM(AQ58:AT58)*100)</f>
        <v>0</v>
      </c>
      <c r="AT59" s="247">
        <f>IF(ISERR(AT58/SUM(AQ58:AT58)*100),0,AT58/SUM(AQ58:AT58)*100)</f>
        <v>0</v>
      </c>
      <c r="AU59" s="199" t="str">
        <f>IF(ISERR(SUM(AQ58*5,AR58*4,AS58*3,AT58*2)/SUM(AQ58:AT58)),"-",SUM(AQ58*5,AR58*4,AS58*3,AT58*2)/SUM(AQ58:AT58))</f>
        <v>-</v>
      </c>
      <c r="AV59" s="246">
        <f>IF(ISERR(AV58/SUM(AV58:AY58)*100),0,AV58/SUM(AV58:AY58)*100)</f>
        <v>0</v>
      </c>
      <c r="AW59" s="247">
        <f>IF(ISERR(AW58/SUM(AV58:AY58)*100),0,AW58/SUM(AV58:AY58)*100)</f>
        <v>0</v>
      </c>
      <c r="AX59" s="247">
        <f>IF(ISERR(AX58/SUM(AV58:AY58)*100),0,AX58/SUM(AV58:AY58)*100)</f>
        <v>0</v>
      </c>
      <c r="AY59" s="247">
        <f>IF(ISERR(AY58/SUM(AV58:AY58)*100),0,AY58/SUM(AV58:AY58)*100)</f>
        <v>0</v>
      </c>
      <c r="AZ59" s="199" t="str">
        <f>IF(ISERR(SUM(AV58*5,AW58*4,AX58*3,AY58*2)/SUM(AV58:AY58)),"-",SUM(AV58*5,AW58*4,AX58*3,AY58*2)/SUM(AV58:AY58))</f>
        <v>-</v>
      </c>
      <c r="BA59" s="246">
        <f>IF(ISERR(BA58/SUM(BA58:BD58)*100),0,BA58/SUM(BA58:BD58)*100)</f>
        <v>0</v>
      </c>
      <c r="BB59" s="247">
        <f>IF(ISERR(BB58/SUM(BA58:BD58)*100),0,BB58/SUM(BA58:BD58)*100)</f>
        <v>0</v>
      </c>
      <c r="BC59" s="247">
        <f>IF(ISERR(BC58/SUM(BA58:BD58)*100),0,BC58/SUM(BA58:BD58)*100)</f>
        <v>0</v>
      </c>
      <c r="BD59" s="247">
        <f>IF(ISERR(BD58/SUM(BA58:BD58)*100),0,BD58/SUM(BA58:BD58)*100)</f>
        <v>0</v>
      </c>
      <c r="BE59" s="199" t="str">
        <f>IF(ISERR(SUM(BA58*5,BB58*4,BC58*3,BD58*2)/SUM(BA58:BD58)),"-",SUM(BA58*5,BB58*4,BC58*3,BD58*2)/SUM(BA58:BD58))</f>
        <v>-</v>
      </c>
      <c r="BF59" s="246">
        <f>IF(ISERR(BF58/SUM(BF58:BI58)*100),0,BF58/SUM(BF58:BI58)*100)</f>
        <v>0</v>
      </c>
      <c r="BG59" s="247">
        <f>IF(ISERR(BG58/SUM(BF58:BI58)*100),0,BG58/SUM(BF58:BI58)*100)</f>
        <v>0</v>
      </c>
      <c r="BH59" s="247">
        <f>IF(ISERR(BH58/SUM(BF58:BI58)*100),0,BH58/SUM(BF58:BI58)*100)</f>
        <v>0</v>
      </c>
      <c r="BI59" s="247">
        <f>IF(ISERR(BI58/SUM(BF58:BI58)*100),0,BI58/SUM(BF58:BI58)*100)</f>
        <v>0</v>
      </c>
      <c r="BJ59" s="199" t="str">
        <f>IF(ISERR(SUM(BF58*5,BG58*4,BH58*3,BI58*2)/SUM(BF58:BI58)),"-",SUM(BF58*5,BG58*4,BH58*3,BI58*2)/SUM(BF58:BI58))</f>
        <v>-</v>
      </c>
      <c r="BL59" s="133"/>
      <c r="BM59" s="133"/>
      <c r="BN59" s="133"/>
      <c r="BO59" s="133"/>
      <c r="BP59" s="133"/>
      <c r="BQ59" s="133"/>
      <c r="BR59" s="133"/>
    </row>
    <row r="60" spans="1:70" ht="13.5" customHeight="1">
      <c r="A60" s="757">
        <v>2</v>
      </c>
      <c r="B60" s="772">
        <f>SUM(B15:B22)</f>
        <v>0</v>
      </c>
      <c r="C60" s="244">
        <f>SUM(C15,C17,C19,C21)</f>
        <v>0</v>
      </c>
      <c r="D60" s="245">
        <f>SUM(D15,D17,D19,D21)</f>
        <v>0</v>
      </c>
      <c r="E60" s="245">
        <f>SUM(E15,E17,E19,E21)</f>
        <v>0</v>
      </c>
      <c r="F60" s="245">
        <f>SUM(F15,F17,F19,F21)</f>
        <v>0</v>
      </c>
      <c r="G60" s="198" t="str">
        <f>G73</f>
        <v>-</v>
      </c>
      <c r="H60" s="244">
        <f>SUM(H15,H17,H19,H21)</f>
        <v>0</v>
      </c>
      <c r="I60" s="245">
        <f>SUM(I15,I17,I19,I21)</f>
        <v>0</v>
      </c>
      <c r="J60" s="245">
        <f>SUM(J15,J17,J19,J21)</f>
        <v>0</v>
      </c>
      <c r="K60" s="245">
        <f>SUM(K15,K17,K19,K21)</f>
        <v>0</v>
      </c>
      <c r="L60" s="198" t="str">
        <f>L73</f>
        <v>-</v>
      </c>
      <c r="M60" s="244">
        <f>SUM(M15,M17,M19,M21)</f>
        <v>0</v>
      </c>
      <c r="N60" s="245">
        <f>SUM(N15,N17,N19,N21)</f>
        <v>0</v>
      </c>
      <c r="O60" s="245">
        <f>SUM(O15,O17,O19,O21)</f>
        <v>0</v>
      </c>
      <c r="P60" s="245">
        <f>SUM(P15,P17,P19,P21)</f>
        <v>0</v>
      </c>
      <c r="Q60" s="198" t="str">
        <f>Q73</f>
        <v>-</v>
      </c>
      <c r="R60" s="244">
        <f>SUM(R15,R17,R19,R21)</f>
        <v>0</v>
      </c>
      <c r="S60" s="245">
        <f>SUM(S15,S17,S19,S21)</f>
        <v>0</v>
      </c>
      <c r="T60" s="245">
        <f>SUM(T15,T17,T19,T21)</f>
        <v>0</v>
      </c>
      <c r="U60" s="245">
        <f>SUM(U15,U17,U19,U21)</f>
        <v>0</v>
      </c>
      <c r="V60" s="198" t="str">
        <f>V73</f>
        <v>-</v>
      </c>
      <c r="W60" s="244">
        <f>SUM(W15,W17,W19,W21)</f>
        <v>0</v>
      </c>
      <c r="X60" s="245">
        <f>SUM(X15,X17,X19,X21)</f>
        <v>0</v>
      </c>
      <c r="Y60" s="245">
        <f>SUM(Y15,Y17,Y19,Y21)</f>
        <v>0</v>
      </c>
      <c r="Z60" s="245">
        <f>SUM(Z15,Z17,Z19,Z21)</f>
        <v>0</v>
      </c>
      <c r="AA60" s="198" t="str">
        <f>AA73</f>
        <v>-</v>
      </c>
      <c r="AB60" s="244">
        <f>SUM(AB15,AB17,AB19,AB21)</f>
        <v>0</v>
      </c>
      <c r="AC60" s="245">
        <f>SUM(AC15,AC17,AC19,AC21)</f>
        <v>0</v>
      </c>
      <c r="AD60" s="245">
        <f>SUM(AD15,AD17,AD19,AD21)</f>
        <v>0</v>
      </c>
      <c r="AE60" s="245">
        <f>SUM(AE15,AE17,AE19,AE21)</f>
        <v>0</v>
      </c>
      <c r="AF60" s="198" t="str">
        <f>AF73</f>
        <v>-</v>
      </c>
      <c r="AG60" s="244">
        <f>SUM(AG15,AG17,AG19,AG21)</f>
        <v>0</v>
      </c>
      <c r="AH60" s="245">
        <f>SUM(AH15,AH17,AH19,AH21)</f>
        <v>0</v>
      </c>
      <c r="AI60" s="245">
        <f>SUM(AI15,AI17,AI19,AI21)</f>
        <v>0</v>
      </c>
      <c r="AJ60" s="245">
        <f>SUM(AJ15,AJ17,AJ19,AJ21)</f>
        <v>0</v>
      </c>
      <c r="AK60" s="198" t="str">
        <f>AK73</f>
        <v>-</v>
      </c>
      <c r="AL60" s="244">
        <f>SUM(AL15,AL17,AL19,AL21)</f>
        <v>0</v>
      </c>
      <c r="AM60" s="245">
        <f>SUM(AM15,AM17,AM19,AM21)</f>
        <v>0</v>
      </c>
      <c r="AN60" s="245">
        <f>SUM(AN15,AN17,AN19,AN21)</f>
        <v>0</v>
      </c>
      <c r="AO60" s="245">
        <f>SUM(AO15,AO17,AO19,AO21)</f>
        <v>0</v>
      </c>
      <c r="AP60" s="198" t="str">
        <f>AP73</f>
        <v>-</v>
      </c>
      <c r="AQ60" s="244">
        <f>SUM(AQ15,AQ17,AQ19,AQ21)</f>
        <v>0</v>
      </c>
      <c r="AR60" s="245">
        <f>SUM(AR15,AR17,AR19,AR21)</f>
        <v>0</v>
      </c>
      <c r="AS60" s="245">
        <f>SUM(AS15,AS17,AS19,AS21)</f>
        <v>0</v>
      </c>
      <c r="AT60" s="245">
        <f>SUM(AT15,AT17,AT19,AT21)</f>
        <v>0</v>
      </c>
      <c r="AU60" s="198" t="str">
        <f>AU73</f>
        <v>-</v>
      </c>
      <c r="AV60" s="244">
        <f>SUM(AV15,AV17,AV19,AV21)</f>
        <v>0</v>
      </c>
      <c r="AW60" s="245">
        <f>SUM(AW15,AW17,AW19,AW21)</f>
        <v>0</v>
      </c>
      <c r="AX60" s="245">
        <f>SUM(AX15,AX17,AX19,AX21)</f>
        <v>0</v>
      </c>
      <c r="AY60" s="245">
        <f>SUM(AY15,AY17,AY19,AY21)</f>
        <v>0</v>
      </c>
      <c r="AZ60" s="198" t="str">
        <f>AZ73</f>
        <v>-</v>
      </c>
      <c r="BA60" s="244">
        <f>SUM(BA15,BA17,BA19,BA21)</f>
        <v>0</v>
      </c>
      <c r="BB60" s="245">
        <f>SUM(BB15,BB17,BB19,BB21)</f>
        <v>0</v>
      </c>
      <c r="BC60" s="245">
        <f>SUM(BC15,BC17,BC19,BC21)</f>
        <v>0</v>
      </c>
      <c r="BD60" s="245">
        <f>SUM(BD15,BD17,BD19,BD21)</f>
        <v>0</v>
      </c>
      <c r="BE60" s="198" t="str">
        <f>BE73</f>
        <v>-</v>
      </c>
      <c r="BF60" s="244">
        <f>SUM(BF15,BF17,BF19,BF21)</f>
        <v>0</v>
      </c>
      <c r="BG60" s="245">
        <f>SUM(BG15,BG17,BG19,BG21)</f>
        <v>0</v>
      </c>
      <c r="BH60" s="245">
        <f>SUM(BH15,BH17,BH19,BH21)</f>
        <v>0</v>
      </c>
      <c r="BI60" s="245">
        <f>SUM(BI15,BI17,BI19,BI21)</f>
        <v>0</v>
      </c>
      <c r="BJ60" s="198" t="str">
        <f>BJ73</f>
        <v>-</v>
      </c>
      <c r="BL60" s="186"/>
      <c r="BM60" s="186"/>
      <c r="BN60" s="186"/>
      <c r="BO60" s="186"/>
      <c r="BP60" s="186"/>
      <c r="BQ60" s="186"/>
      <c r="BR60" s="186"/>
    </row>
    <row r="61" spans="1:70" ht="13.5" customHeight="1">
      <c r="A61" s="757"/>
      <c r="B61" s="772"/>
      <c r="C61" s="246">
        <f>IF(ISERR(C60/SUM(C60:F60)*100),0,C60/SUM(C60:F60)*100)</f>
        <v>0</v>
      </c>
      <c r="D61" s="247">
        <f>IF(ISERR(D60/SUM(C60:F60)*100),0,D60/SUM(C60:F60)*100)</f>
        <v>0</v>
      </c>
      <c r="E61" s="247">
        <f>IF(ISERR(E60/SUM(C60:F60)*100),0,E60/SUM(C60:F60)*100)</f>
        <v>0</v>
      </c>
      <c r="F61" s="247">
        <f>IF(ISERR(F60/SUM(C60:F60)*100),0,F60/SUM(C60:F60)*100)</f>
        <v>0</v>
      </c>
      <c r="G61" s="199" t="str">
        <f>IF(ISERR(SUM(C60*5,D60*4,E60*3,F60*2)/SUM(C60:F60)),"-",SUM(C60*5,D60*4,E60*3,F60*2)/SUM(C60:F60))</f>
        <v>-</v>
      </c>
      <c r="H61" s="246">
        <f>IF(ISERR(H60/SUM(H60:K60)*100),0,H60/SUM(H60:K60)*100)</f>
        <v>0</v>
      </c>
      <c r="I61" s="247">
        <f>IF(ISERR(I60/SUM(H60:K60)*100),0,I60/SUM(H60:K60)*100)</f>
        <v>0</v>
      </c>
      <c r="J61" s="247">
        <f>IF(ISERR(J60/SUM(H60:K60)*100),0,J60/SUM(H60:K60)*100)</f>
        <v>0</v>
      </c>
      <c r="K61" s="247">
        <f>IF(ISERR(K60/SUM(H60:K60)*100),0,K60/SUM(H60:K60)*100)</f>
        <v>0</v>
      </c>
      <c r="L61" s="199" t="str">
        <f>IF(ISERR(SUM(H60*5,I60*4,J60*3,K60*2)/SUM(H60:K60)),"-",SUM(H60*5,I60*4,J60*3,K60*2)/SUM(H60:K60))</f>
        <v>-</v>
      </c>
      <c r="M61" s="246">
        <f>IF(ISERR(M60/SUM(M60:P60)*100),0,M60/SUM(M60:P60)*100)</f>
        <v>0</v>
      </c>
      <c r="N61" s="247">
        <f>IF(ISERR(N60/SUM(M60:P60)*100),0,N60/SUM(M60:P60)*100)</f>
        <v>0</v>
      </c>
      <c r="O61" s="247">
        <f>IF(ISERR(O60/SUM(M60:P60)*100),0,O60/SUM(M60:P60)*100)</f>
        <v>0</v>
      </c>
      <c r="P61" s="247">
        <f>IF(ISERR(P60/SUM(M60:P60)*100),0,P60/SUM(M60:P60)*100)</f>
        <v>0</v>
      </c>
      <c r="Q61" s="199" t="str">
        <f>IF(ISERR(SUM(M60*5,N60*4,O60*3,P60*2)/SUM(M60:P60)),"-",SUM(M60*5,N60*4,O60*3,P60*2)/SUM(M60:P60))</f>
        <v>-</v>
      </c>
      <c r="R61" s="246">
        <f>IF(ISERR(R60/SUM(R60:U60)*100),0,R60/SUM(R60:U60)*100)</f>
        <v>0</v>
      </c>
      <c r="S61" s="247">
        <f>IF(ISERR(S60/SUM(R60:U60)*100),0,S60/SUM(R60:U60)*100)</f>
        <v>0</v>
      </c>
      <c r="T61" s="247">
        <f>IF(ISERR(T60/SUM(R60:U60)*100),0,T60/SUM(R60:U60)*100)</f>
        <v>0</v>
      </c>
      <c r="U61" s="247">
        <f>IF(ISERR(U60/SUM(R60:U60)*100),0,U60/SUM(R60:U60)*100)</f>
        <v>0</v>
      </c>
      <c r="V61" s="199" t="str">
        <f>IF(ISERR(SUM(R60*5,S60*4,T60*3,U60*2)/SUM(R60:U60)),"-",SUM(R60*5,S60*4,T60*3,U60*2)/SUM(R60:U60))</f>
        <v>-</v>
      </c>
      <c r="W61" s="246">
        <f>IF(ISERR(W60/SUM(W60:Z60)*100),0,W60/SUM(W60:Z60)*100)</f>
        <v>0</v>
      </c>
      <c r="X61" s="247">
        <f>IF(ISERR(X60/SUM(W60:Z60)*100),0,X60/SUM(W60:Z60)*100)</f>
        <v>0</v>
      </c>
      <c r="Y61" s="247">
        <f>IF(ISERR(Y60/SUM(W60:Z60)*100),0,Y60/SUM(W60:Z60)*100)</f>
        <v>0</v>
      </c>
      <c r="Z61" s="247">
        <f>IF(ISERR(Z60/SUM(W60:Z60)*100),0,Z60/SUM(W60:Z60)*100)</f>
        <v>0</v>
      </c>
      <c r="AA61" s="199" t="str">
        <f>IF(ISERR(SUM(W60*5,X60*4,Y60*3,Z60*2)/SUM(W60:Z60)),"-",SUM(W60*5,X60*4,Y60*3,Z60*2)/SUM(W60:Z60))</f>
        <v>-</v>
      </c>
      <c r="AB61" s="246">
        <f>IF(ISERR(AB60/SUM(AB60:AE60)*100),0,AB60/SUM(AB60:AE60)*100)</f>
        <v>0</v>
      </c>
      <c r="AC61" s="247">
        <f>IF(ISERR(AC60/SUM(AB60:AE60)*100),0,AC60/SUM(AB60:AE60)*100)</f>
        <v>0</v>
      </c>
      <c r="AD61" s="247">
        <f>IF(ISERR(AD60/SUM(AB60:AE60)*100),0,AD60/SUM(AB60:AE60)*100)</f>
        <v>0</v>
      </c>
      <c r="AE61" s="247">
        <f>IF(ISERR(AE60/SUM(AB60:AE60)*100),0,AE60/SUM(AB60:AE60)*100)</f>
        <v>0</v>
      </c>
      <c r="AF61" s="199" t="str">
        <f>IF(ISERR(SUM(AB60*5,AC60*4,AD60*3,AE60*2)/SUM(AB60:AE60)),"-",SUM(AB60*5,AC60*4,AD60*3,AE60*2)/SUM(AB60:AE60))</f>
        <v>-</v>
      </c>
      <c r="AG61" s="246">
        <f>IF(ISERR(AG60/SUM(AG60:AJ60)*100),0,AG60/SUM(AG60:AJ60)*100)</f>
        <v>0</v>
      </c>
      <c r="AH61" s="247">
        <f>IF(ISERR(AH60/SUM(AG60:AJ60)*100),0,AH60/SUM(AG60:AJ60)*100)</f>
        <v>0</v>
      </c>
      <c r="AI61" s="247">
        <f>IF(ISERR(AI60/SUM(AG60:AJ60)*100),0,AI60/SUM(AG60:AJ60)*100)</f>
        <v>0</v>
      </c>
      <c r="AJ61" s="247">
        <f>IF(ISERR(AJ60/SUM(AG60:AJ60)*100),0,AJ60/SUM(AG60:AJ60)*100)</f>
        <v>0</v>
      </c>
      <c r="AK61" s="199" t="str">
        <f>IF(ISERR(SUM(AG60*5,AH60*4,AI60*3,AJ60*2)/SUM(AG60:AJ60)),"-",SUM(AG60*5,AH60*4,AI60*3,AJ60*2)/SUM(AG60:AJ60))</f>
        <v>-</v>
      </c>
      <c r="AL61" s="246">
        <f>IF(ISERR(AL60/SUM(AL60:AO60)*100),0,AL60/SUM(AL60:AO60)*100)</f>
        <v>0</v>
      </c>
      <c r="AM61" s="247">
        <f>IF(ISERR(AM60/SUM(AL60:AO60)*100),0,AM60/SUM(AL60:AO60)*100)</f>
        <v>0</v>
      </c>
      <c r="AN61" s="247">
        <f>IF(ISERR(AN60/SUM(AL60:AO60)*100),0,AN60/SUM(AL60:AO60)*100)</f>
        <v>0</v>
      </c>
      <c r="AO61" s="247">
        <f>IF(ISERR(AO60/SUM(AL60:AO60)*100),0,AO60/SUM(AL60:AO60)*100)</f>
        <v>0</v>
      </c>
      <c r="AP61" s="199" t="str">
        <f>IF(ISERR(SUM(AL60*5,AM60*4,AN60*3,AO60*2)/SUM(AL60:AO60)),"-",SUM(AL60*5,AM60*4,AN60*3,AO60*2)/SUM(AL60:AO60))</f>
        <v>-</v>
      </c>
      <c r="AQ61" s="246">
        <f>IF(ISERR(AQ60/SUM(AQ60:AT60)*100),0,AQ60/SUM(AQ60:AT60)*100)</f>
        <v>0</v>
      </c>
      <c r="AR61" s="247">
        <f>IF(ISERR(AR60/SUM(AQ60:AT60)*100),0,AR60/SUM(AQ60:AT60)*100)</f>
        <v>0</v>
      </c>
      <c r="AS61" s="247">
        <f>IF(ISERR(AS60/SUM(AQ60:AT60)*100),0,AS60/SUM(AQ60:AT60)*100)</f>
        <v>0</v>
      </c>
      <c r="AT61" s="247">
        <f>IF(ISERR(AT60/SUM(AQ60:AT60)*100),0,AT60/SUM(AQ60:AT60)*100)</f>
        <v>0</v>
      </c>
      <c r="AU61" s="199" t="str">
        <f>IF(ISERR(SUM(AQ60*5,AR60*4,AS60*3,AT60*2)/SUM(AQ60:AT60)),"-",SUM(AQ60*5,AR60*4,AS60*3,AT60*2)/SUM(AQ60:AT60))</f>
        <v>-</v>
      </c>
      <c r="AV61" s="246">
        <f>IF(ISERR(AV60/SUM(AV60:AY60)*100),0,AV60/SUM(AV60:AY60)*100)</f>
        <v>0</v>
      </c>
      <c r="AW61" s="247">
        <f>IF(ISERR(AW60/SUM(AV60:AY60)*100),0,AW60/SUM(AV60:AY60)*100)</f>
        <v>0</v>
      </c>
      <c r="AX61" s="247">
        <f>IF(ISERR(AX60/SUM(AV60:AY60)*100),0,AX60/SUM(AV60:AY60)*100)</f>
        <v>0</v>
      </c>
      <c r="AY61" s="247">
        <f>IF(ISERR(AY60/SUM(AV60:AY60)*100),0,AY60/SUM(AV60:AY60)*100)</f>
        <v>0</v>
      </c>
      <c r="AZ61" s="199" t="str">
        <f>IF(ISERR(SUM(AV60*5,AW60*4,AX60*3,AY60*2)/SUM(AV60:AY60)),"-",SUM(AV60*5,AW60*4,AX60*3,AY60*2)/SUM(AV60:AY60))</f>
        <v>-</v>
      </c>
      <c r="BA61" s="246">
        <f>IF(ISERR(BA60/SUM(BA60:BD60)*100),0,BA60/SUM(BA60:BD60)*100)</f>
        <v>0</v>
      </c>
      <c r="BB61" s="247">
        <f>IF(ISERR(BB60/SUM(BA60:BD60)*100),0,BB60/SUM(BA60:BD60)*100)</f>
        <v>0</v>
      </c>
      <c r="BC61" s="247">
        <f>IF(ISERR(BC60/SUM(BA60:BD60)*100),0,BC60/SUM(BA60:BD60)*100)</f>
        <v>0</v>
      </c>
      <c r="BD61" s="247">
        <f>IF(ISERR(BD60/SUM(BA60:BD60)*100),0,BD60/SUM(BA60:BD60)*100)</f>
        <v>0</v>
      </c>
      <c r="BE61" s="199" t="str">
        <f>IF(ISERR(SUM(BA60*5,BB60*4,BC60*3,BD60*2)/SUM(BA60:BD60)),"-",SUM(BA60*5,BB60*4,BC60*3,BD60*2)/SUM(BA60:BD60))</f>
        <v>-</v>
      </c>
      <c r="BF61" s="246">
        <f>IF(ISERR(BF60/SUM(BF60:BI60)*100),0,BF60/SUM(BF60:BI60)*100)</f>
        <v>0</v>
      </c>
      <c r="BG61" s="247">
        <f>IF(ISERR(BG60/SUM(BF60:BI60)*100),0,BG60/SUM(BF60:BI60)*100)</f>
        <v>0</v>
      </c>
      <c r="BH61" s="247">
        <f>IF(ISERR(BH60/SUM(BF60:BI60)*100),0,BH60/SUM(BF60:BI60)*100)</f>
        <v>0</v>
      </c>
      <c r="BI61" s="247">
        <f>IF(ISERR(BI60/SUM(BF60:BI60)*100),0,BI60/SUM(BF60:BI60)*100)</f>
        <v>0</v>
      </c>
      <c r="BJ61" s="199" t="str">
        <f>IF(ISERR(SUM(BF60*5,BG60*4,BH60*3,BI60*2)/SUM(BF60:BI60)),"-",SUM(BF60*5,BG60*4,BH60*3,BI60*2)/SUM(BF60:BI60))</f>
        <v>-</v>
      </c>
      <c r="BL61" s="133"/>
      <c r="BM61" s="133"/>
      <c r="BN61" s="133"/>
      <c r="BO61" s="133"/>
      <c r="BP61" s="133"/>
      <c r="BQ61" s="133"/>
      <c r="BR61" s="133"/>
    </row>
    <row r="62" spans="1:70" ht="13.5" customHeight="1">
      <c r="A62" s="757">
        <v>3</v>
      </c>
      <c r="B62" s="772">
        <f>SUM(B23:B30)</f>
        <v>0</v>
      </c>
      <c r="C62" s="244">
        <f>SUM(C23,C25,C27,C29)</f>
        <v>0</v>
      </c>
      <c r="D62" s="245">
        <f>SUM(D23,D25,D27,D29)</f>
        <v>0</v>
      </c>
      <c r="E62" s="245">
        <f>SUM(E23,E25,E27,E29)</f>
        <v>0</v>
      </c>
      <c r="F62" s="245">
        <f>SUM(F23,F25,F27,F29)</f>
        <v>0</v>
      </c>
      <c r="G62" s="198" t="str">
        <f>G75</f>
        <v>-</v>
      </c>
      <c r="H62" s="244">
        <f>SUM(H23,H25,H27,H29)</f>
        <v>0</v>
      </c>
      <c r="I62" s="245">
        <f>SUM(I23,I25,I27,I29)</f>
        <v>0</v>
      </c>
      <c r="J62" s="245">
        <f>SUM(J23,J25,J27,J29)</f>
        <v>0</v>
      </c>
      <c r="K62" s="245">
        <f>SUM(K23,K25,K27,K29)</f>
        <v>0</v>
      </c>
      <c r="L62" s="198" t="str">
        <f>L75</f>
        <v>-</v>
      </c>
      <c r="M62" s="244">
        <f>SUM(M23,M25,M27,M29)</f>
        <v>0</v>
      </c>
      <c r="N62" s="245">
        <f>SUM(N23,N25,N27,N29)</f>
        <v>0</v>
      </c>
      <c r="O62" s="245">
        <f>SUM(O23,O25,O27,O29)</f>
        <v>0</v>
      </c>
      <c r="P62" s="245">
        <f>SUM(P23,P25,P27,P29)</f>
        <v>0</v>
      </c>
      <c r="Q62" s="198" t="str">
        <f>Q75</f>
        <v>-</v>
      </c>
      <c r="R62" s="244">
        <f>SUM(R23,R25,R27,R29)</f>
        <v>0</v>
      </c>
      <c r="S62" s="245">
        <f>SUM(S23,S25,S27,S29)</f>
        <v>0</v>
      </c>
      <c r="T62" s="245">
        <f>SUM(T23,T25,T27,T29)</f>
        <v>0</v>
      </c>
      <c r="U62" s="245">
        <f>SUM(U23,U25,U27,U29)</f>
        <v>0</v>
      </c>
      <c r="V62" s="198" t="str">
        <f>V75</f>
        <v>-</v>
      </c>
      <c r="W62" s="244">
        <f>SUM(W23,W25,W27,W29)</f>
        <v>0</v>
      </c>
      <c r="X62" s="245">
        <f>SUM(X23,X25,X27,X29)</f>
        <v>0</v>
      </c>
      <c r="Y62" s="245">
        <f>SUM(Y23,Y25,Y27,Y29)</f>
        <v>0</v>
      </c>
      <c r="Z62" s="245">
        <f>SUM(Z23,Z25,Z27,Z29)</f>
        <v>0</v>
      </c>
      <c r="AA62" s="198" t="str">
        <f>AA75</f>
        <v>-</v>
      </c>
      <c r="AB62" s="244">
        <f>SUM(AB23,AB25,AB27,AB29)</f>
        <v>0</v>
      </c>
      <c r="AC62" s="245">
        <f>SUM(AC23,AC25,AC27,AC29)</f>
        <v>0</v>
      </c>
      <c r="AD62" s="245">
        <f>SUM(AD23,AD25,AD27,AD29)</f>
        <v>0</v>
      </c>
      <c r="AE62" s="245">
        <f>SUM(AE23,AE25,AE27,AE29)</f>
        <v>0</v>
      </c>
      <c r="AF62" s="198" t="str">
        <f>AF75</f>
        <v>-</v>
      </c>
      <c r="AG62" s="244">
        <f>SUM(AG23,AG25,AG27,AG29)</f>
        <v>0</v>
      </c>
      <c r="AH62" s="245">
        <f>SUM(AH23,AH25,AH27,AH29)</f>
        <v>0</v>
      </c>
      <c r="AI62" s="245">
        <f>SUM(AI23,AI25,AI27,AI29)</f>
        <v>0</v>
      </c>
      <c r="AJ62" s="245">
        <f>SUM(AJ23,AJ25,AJ27,AJ29)</f>
        <v>0</v>
      </c>
      <c r="AK62" s="198" t="str">
        <f>AK75</f>
        <v>-</v>
      </c>
      <c r="AL62" s="244">
        <f>SUM(AL23,AL25,AL27,AL29)</f>
        <v>0</v>
      </c>
      <c r="AM62" s="245">
        <f>SUM(AM23,AM25,AM27,AM29)</f>
        <v>0</v>
      </c>
      <c r="AN62" s="245">
        <f>SUM(AN23,AN25,AN27,AN29)</f>
        <v>0</v>
      </c>
      <c r="AO62" s="245">
        <f>SUM(AO23,AO25,AO27,AO29)</f>
        <v>0</v>
      </c>
      <c r="AP62" s="198" t="str">
        <f>AP75</f>
        <v>-</v>
      </c>
      <c r="AQ62" s="244">
        <f>SUM(AQ23,AQ25,AQ27,AQ29)</f>
        <v>0</v>
      </c>
      <c r="AR62" s="245">
        <f>SUM(AR23,AR25,AR27,AR29)</f>
        <v>0</v>
      </c>
      <c r="AS62" s="245">
        <f>SUM(AS23,AS25,AS27,AS29)</f>
        <v>0</v>
      </c>
      <c r="AT62" s="245">
        <f>SUM(AT23,AT25,AT27,AT29)</f>
        <v>0</v>
      </c>
      <c r="AU62" s="198" t="str">
        <f>AU75</f>
        <v>-</v>
      </c>
      <c r="AV62" s="244">
        <f>SUM(AV23,AV25,AV27,AV29)</f>
        <v>0</v>
      </c>
      <c r="AW62" s="245">
        <f>SUM(AW23,AW25,AW27,AW29)</f>
        <v>0</v>
      </c>
      <c r="AX62" s="245">
        <f>SUM(AX23,AX25,AX27,AX29)</f>
        <v>0</v>
      </c>
      <c r="AY62" s="245">
        <f>SUM(AY23,AY25,AY27,AY29)</f>
        <v>0</v>
      </c>
      <c r="AZ62" s="198" t="str">
        <f>AZ75</f>
        <v>-</v>
      </c>
      <c r="BA62" s="244">
        <f>SUM(BA23,BA25,BA27,BA29)</f>
        <v>0</v>
      </c>
      <c r="BB62" s="245">
        <f>SUM(BB23,BB25,BB27,BB29)</f>
        <v>0</v>
      </c>
      <c r="BC62" s="245">
        <f>SUM(BC23,BC25,BC27,BC29)</f>
        <v>0</v>
      </c>
      <c r="BD62" s="245">
        <f>SUM(BD23,BD25,BD27,BD29)</f>
        <v>0</v>
      </c>
      <c r="BE62" s="198" t="str">
        <f>BE75</f>
        <v>-</v>
      </c>
      <c r="BF62" s="244">
        <f>SUM(BF23,BF25,BF27,BF29)</f>
        <v>0</v>
      </c>
      <c r="BG62" s="245">
        <f>SUM(BG23,BG25,BG27,BG29)</f>
        <v>0</v>
      </c>
      <c r="BH62" s="245">
        <f>SUM(BH23,BH25,BH27,BH29)</f>
        <v>0</v>
      </c>
      <c r="BI62" s="245">
        <f>SUM(BI23,BI25,BI27,BI29)</f>
        <v>0</v>
      </c>
      <c r="BJ62" s="198" t="str">
        <f>BJ75</f>
        <v>-</v>
      </c>
      <c r="BL62" s="186"/>
      <c r="BM62" s="186"/>
      <c r="BN62" s="186"/>
      <c r="BO62" s="186"/>
      <c r="BP62" s="186"/>
      <c r="BQ62" s="186"/>
      <c r="BR62" s="186"/>
    </row>
    <row r="63" spans="1:70" ht="13.5" customHeight="1">
      <c r="A63" s="757"/>
      <c r="B63" s="772"/>
      <c r="C63" s="246">
        <f>IF(ISERR(C62/SUM(C62:F62)*100),0,C62/SUM(C62:F62)*100)</f>
        <v>0</v>
      </c>
      <c r="D63" s="247">
        <f>IF(ISERR(D62/SUM(C62:F62)*100),0,D62/SUM(C62:F62)*100)</f>
        <v>0</v>
      </c>
      <c r="E63" s="247">
        <f>IF(ISERR(E62/SUM(C62:F62)*100),0,E62/SUM(C62:F62)*100)</f>
        <v>0</v>
      </c>
      <c r="F63" s="247">
        <f>IF(ISERR(F62/SUM(C62:F62)*100),0,F62/SUM(C62:F62)*100)</f>
        <v>0</v>
      </c>
      <c r="G63" s="199" t="str">
        <f>IF(ISERR(SUM(C62*5,D62*4,E62*3,F62*2)/SUM(C62:F62)),"-",SUM(C62*5,D62*4,E62*3,F62*2)/SUM(C62:F62))</f>
        <v>-</v>
      </c>
      <c r="H63" s="246">
        <f>IF(ISERR(H62/SUM(H62:K62)*100),0,H62/SUM(H62:K62)*100)</f>
        <v>0</v>
      </c>
      <c r="I63" s="247">
        <f>IF(ISERR(I62/SUM(H62:K62)*100),0,I62/SUM(H62:K62)*100)</f>
        <v>0</v>
      </c>
      <c r="J63" s="247">
        <f>IF(ISERR(J62/SUM(H62:K62)*100),0,J62/SUM(H62:K62)*100)</f>
        <v>0</v>
      </c>
      <c r="K63" s="247">
        <f>IF(ISERR(K62/SUM(H62:K62)*100),0,K62/SUM(H62:K62)*100)</f>
        <v>0</v>
      </c>
      <c r="L63" s="199" t="str">
        <f>IF(ISERR(SUM(H62*5,I62*4,J62*3,K62*2)/SUM(H62:K62)),"-",SUM(H62*5,I62*4,J62*3,K62*2)/SUM(H62:K62))</f>
        <v>-</v>
      </c>
      <c r="M63" s="246">
        <f>IF(ISERR(M62/SUM(M62:P62)*100),0,M62/SUM(M62:P62)*100)</f>
        <v>0</v>
      </c>
      <c r="N63" s="247">
        <f>IF(ISERR(N62/SUM(M62:P62)*100),0,N62/SUM(M62:P62)*100)</f>
        <v>0</v>
      </c>
      <c r="O63" s="247">
        <f>IF(ISERR(O62/SUM(M62:P62)*100),0,O62/SUM(M62:P62)*100)</f>
        <v>0</v>
      </c>
      <c r="P63" s="247">
        <f>IF(ISERR(P62/SUM(M62:P62)*100),0,P62/SUM(M62:P62)*100)</f>
        <v>0</v>
      </c>
      <c r="Q63" s="199" t="str">
        <f>IF(ISERR(SUM(M62*5,N62*4,O62*3,P62*2)/SUM(M62:P62)),"-",SUM(M62*5,N62*4,O62*3,P62*2)/SUM(M62:P62))</f>
        <v>-</v>
      </c>
      <c r="R63" s="246">
        <f>IF(ISERR(R62/SUM(R62:U62)*100),0,R62/SUM(R62:U62)*100)</f>
        <v>0</v>
      </c>
      <c r="S63" s="247">
        <f>IF(ISERR(S62/SUM(R62:U62)*100),0,S62/SUM(R62:U62)*100)</f>
        <v>0</v>
      </c>
      <c r="T63" s="247">
        <f>IF(ISERR(T62/SUM(R62:U62)*100),0,T62/SUM(R62:U62)*100)</f>
        <v>0</v>
      </c>
      <c r="U63" s="247">
        <f>IF(ISERR(U62/SUM(R62:U62)*100),0,U62/SUM(R62:U62)*100)</f>
        <v>0</v>
      </c>
      <c r="V63" s="199" t="str">
        <f>IF(ISERR(SUM(R62*5,S62*4,T62*3,U62*2)/SUM(R62:U62)),"-",SUM(R62*5,S62*4,T62*3,U62*2)/SUM(R62:U62))</f>
        <v>-</v>
      </c>
      <c r="W63" s="246">
        <f>IF(ISERR(W62/SUM(W62:Z62)*100),0,W62/SUM(W62:Z62)*100)</f>
        <v>0</v>
      </c>
      <c r="X63" s="247">
        <f>IF(ISERR(X62/SUM(W62:Z62)*100),0,X62/SUM(W62:Z62)*100)</f>
        <v>0</v>
      </c>
      <c r="Y63" s="247">
        <f>IF(ISERR(Y62/SUM(W62:Z62)*100),0,Y62/SUM(W62:Z62)*100)</f>
        <v>0</v>
      </c>
      <c r="Z63" s="247">
        <f>IF(ISERR(Z62/SUM(W62:Z62)*100),0,Z62/SUM(W62:Z62)*100)</f>
        <v>0</v>
      </c>
      <c r="AA63" s="199" t="str">
        <f>IF(ISERR(SUM(W62*5,X62*4,Y62*3,Z62*2)/SUM(W62:Z62)),"-",SUM(W62*5,X62*4,Y62*3,Z62*2)/SUM(W62:Z62))</f>
        <v>-</v>
      </c>
      <c r="AB63" s="246">
        <f>IF(ISERR(AB62/SUM(AB62:AE62)*100),0,AB62/SUM(AB62:AE62)*100)</f>
        <v>0</v>
      </c>
      <c r="AC63" s="247">
        <f>IF(ISERR(AC62/SUM(AB62:AE62)*100),0,AC62/SUM(AB62:AE62)*100)</f>
        <v>0</v>
      </c>
      <c r="AD63" s="247">
        <f>IF(ISERR(AD62/SUM(AB62:AE62)*100),0,AD62/SUM(AB62:AE62)*100)</f>
        <v>0</v>
      </c>
      <c r="AE63" s="247">
        <f>IF(ISERR(AE62/SUM(AB62:AE62)*100),0,AE62/SUM(AB62:AE62)*100)</f>
        <v>0</v>
      </c>
      <c r="AF63" s="199" t="str">
        <f>IF(ISERR(SUM(AB62*5,AC62*4,AD62*3,AE62*2)/SUM(AB62:AE62)),"-",SUM(AB62*5,AC62*4,AD62*3,AE62*2)/SUM(AB62:AE62))</f>
        <v>-</v>
      </c>
      <c r="AG63" s="246">
        <f>IF(ISERR(AG62/SUM(AG62:AJ62)*100),0,AG62/SUM(AG62:AJ62)*100)</f>
        <v>0</v>
      </c>
      <c r="AH63" s="247">
        <f>IF(ISERR(AH62/SUM(AG62:AJ62)*100),0,AH62/SUM(AG62:AJ62)*100)</f>
        <v>0</v>
      </c>
      <c r="AI63" s="247">
        <f>IF(ISERR(AI62/SUM(AG62:AJ62)*100),0,AI62/SUM(AG62:AJ62)*100)</f>
        <v>0</v>
      </c>
      <c r="AJ63" s="247">
        <f>IF(ISERR(AJ62/SUM(AG62:AJ62)*100),0,AJ62/SUM(AG62:AJ62)*100)</f>
        <v>0</v>
      </c>
      <c r="AK63" s="199" t="str">
        <f>IF(ISERR(SUM(AG62*5,AH62*4,AI62*3,AJ62*2)/SUM(AG62:AJ62)),"-",SUM(AG62*5,AH62*4,AI62*3,AJ62*2)/SUM(AG62:AJ62))</f>
        <v>-</v>
      </c>
      <c r="AL63" s="246">
        <f>IF(ISERR(AL62/SUM(AL62:AO62)*100),0,AL62/SUM(AL62:AO62)*100)</f>
        <v>0</v>
      </c>
      <c r="AM63" s="247">
        <f>IF(ISERR(AM62/SUM(AL62:AO62)*100),0,AM62/SUM(AL62:AO62)*100)</f>
        <v>0</v>
      </c>
      <c r="AN63" s="247">
        <f>IF(ISERR(AN62/SUM(AL62:AO62)*100),0,AN62/SUM(AL62:AO62)*100)</f>
        <v>0</v>
      </c>
      <c r="AO63" s="247">
        <f>IF(ISERR(AO62/SUM(AL62:AO62)*100),0,AO62/SUM(AL62:AO62)*100)</f>
        <v>0</v>
      </c>
      <c r="AP63" s="199" t="str">
        <f>IF(ISERR(SUM(AL62*5,AM62*4,AN62*3,AO62*2)/SUM(AL62:AO62)),"-",SUM(AL62*5,AM62*4,AN62*3,AO62*2)/SUM(AL62:AO62))</f>
        <v>-</v>
      </c>
      <c r="AQ63" s="246">
        <f>IF(ISERR(AQ62/SUM(AQ62:AT62)*100),0,AQ62/SUM(AQ62:AT62)*100)</f>
        <v>0</v>
      </c>
      <c r="AR63" s="247">
        <f>IF(ISERR(AR62/SUM(AQ62:AT62)*100),0,AR62/SUM(AQ62:AT62)*100)</f>
        <v>0</v>
      </c>
      <c r="AS63" s="247">
        <f>IF(ISERR(AS62/SUM(AQ62:AT62)*100),0,AS62/SUM(AQ62:AT62)*100)</f>
        <v>0</v>
      </c>
      <c r="AT63" s="247">
        <f>IF(ISERR(AT62/SUM(AQ62:AT62)*100),0,AT62/SUM(AQ62:AT62)*100)</f>
        <v>0</v>
      </c>
      <c r="AU63" s="199" t="str">
        <f>IF(ISERR(SUM(AQ62*5,AR62*4,AS62*3,AT62*2)/SUM(AQ62:AT62)),"-",SUM(AQ62*5,AR62*4,AS62*3,AT62*2)/SUM(AQ62:AT62))</f>
        <v>-</v>
      </c>
      <c r="AV63" s="246">
        <f>IF(ISERR(AV62/SUM(AV62:AY62)*100),0,AV62/SUM(AV62:AY62)*100)</f>
        <v>0</v>
      </c>
      <c r="AW63" s="247">
        <f>IF(ISERR(AW62/SUM(AV62:AY62)*100),0,AW62/SUM(AV62:AY62)*100)</f>
        <v>0</v>
      </c>
      <c r="AX63" s="247">
        <f>IF(ISERR(AX62/SUM(AV62:AY62)*100),0,AX62/SUM(AV62:AY62)*100)</f>
        <v>0</v>
      </c>
      <c r="AY63" s="247">
        <f>IF(ISERR(AY62/SUM(AV62:AY62)*100),0,AY62/SUM(AV62:AY62)*100)</f>
        <v>0</v>
      </c>
      <c r="AZ63" s="199" t="str">
        <f>IF(ISERR(SUM(AV62*5,AW62*4,AX62*3,AY62*2)/SUM(AV62:AY62)),"-",SUM(AV62*5,AW62*4,AX62*3,AY62*2)/SUM(AV62:AY62))</f>
        <v>-</v>
      </c>
      <c r="BA63" s="246">
        <f>IF(ISERR(BA62/SUM(BA62:BD62)*100),0,BA62/SUM(BA62:BD62)*100)</f>
        <v>0</v>
      </c>
      <c r="BB63" s="247">
        <f>IF(ISERR(BB62/SUM(BA62:BD62)*100),0,BB62/SUM(BA62:BD62)*100)</f>
        <v>0</v>
      </c>
      <c r="BC63" s="247">
        <f>IF(ISERR(BC62/SUM(BA62:BD62)*100),0,BC62/SUM(BA62:BD62)*100)</f>
        <v>0</v>
      </c>
      <c r="BD63" s="247">
        <f>IF(ISERR(BD62/SUM(BA62:BD62)*100),0,BD62/SUM(BA62:BD62)*100)</f>
        <v>0</v>
      </c>
      <c r="BE63" s="199" t="str">
        <f>IF(ISERR(SUM(BA62*5,BB62*4,BC62*3,BD62*2)/SUM(BA62:BD62)),"-",SUM(BA62*5,BB62*4,BC62*3,BD62*2)/SUM(BA62:BD62))</f>
        <v>-</v>
      </c>
      <c r="BF63" s="246">
        <f>IF(ISERR(BF62/SUM(BF62:BI62)*100),0,BF62/SUM(BF62:BI62)*100)</f>
        <v>0</v>
      </c>
      <c r="BG63" s="247">
        <f>IF(ISERR(BG62/SUM(BF62:BI62)*100),0,BG62/SUM(BF62:BI62)*100)</f>
        <v>0</v>
      </c>
      <c r="BH63" s="247">
        <f>IF(ISERR(BH62/SUM(BF62:BI62)*100),0,BH62/SUM(BF62:BI62)*100)</f>
        <v>0</v>
      </c>
      <c r="BI63" s="247">
        <f>IF(ISERR(BI62/SUM(BF62:BI62)*100),0,BI62/SUM(BF62:BI62)*100)</f>
        <v>0</v>
      </c>
      <c r="BJ63" s="199" t="str">
        <f>IF(ISERR(SUM(BF62*5,BG62*4,BH62*3,BI62*2)/SUM(BF62:BI62)),"-",SUM(BF62*5,BG62*4,BH62*3,BI62*2)/SUM(BF62:BI62))</f>
        <v>-</v>
      </c>
      <c r="BL63" s="133"/>
      <c r="BM63" s="133"/>
      <c r="BN63" s="133"/>
      <c r="BO63" s="133"/>
      <c r="BP63" s="133"/>
      <c r="BQ63" s="133"/>
      <c r="BR63" s="133"/>
    </row>
    <row r="64" spans="1:70" ht="13.5" customHeight="1">
      <c r="A64" s="757" t="s">
        <v>362</v>
      </c>
      <c r="B64" s="772">
        <f>SUM(B45:B52)</f>
        <v>0</v>
      </c>
      <c r="C64" s="244" t="e">
        <f>SUM(#REF!,C45,C47,C49,C51)</f>
        <v>#REF!</v>
      </c>
      <c r="D64" s="245" t="e">
        <f>SUM(#REF!,D45,D47,D49,D51)</f>
        <v>#REF!</v>
      </c>
      <c r="E64" s="245" t="e">
        <f>SUM(#REF!,E45,E47,E49,E51)</f>
        <v>#REF!</v>
      </c>
      <c r="F64" s="245" t="e">
        <f>SUM(#REF!,F45,F47,F49,F51)</f>
        <v>#REF!</v>
      </c>
      <c r="G64" s="198" t="str">
        <f>G77</f>
        <v>-</v>
      </c>
      <c r="H64" s="244">
        <f>SUM(H45,H47,H49,H51)</f>
        <v>0</v>
      </c>
      <c r="I64" s="245">
        <f t="shared" ref="I64:K64" si="0">SUM(I45,I47,I49,I51)</f>
        <v>0</v>
      </c>
      <c r="J64" s="245">
        <f t="shared" si="0"/>
        <v>0</v>
      </c>
      <c r="K64" s="245">
        <f t="shared" si="0"/>
        <v>0</v>
      </c>
      <c r="L64" s="198" t="str">
        <f>L77</f>
        <v>-</v>
      </c>
      <c r="M64" s="244">
        <f t="shared" ref="M64:BD64" si="1">SUM(M45,M47,M49,M51)</f>
        <v>0</v>
      </c>
      <c r="N64" s="245">
        <f t="shared" si="1"/>
        <v>0</v>
      </c>
      <c r="O64" s="245">
        <f t="shared" si="1"/>
        <v>0</v>
      </c>
      <c r="P64" s="245">
        <f t="shared" si="1"/>
        <v>0</v>
      </c>
      <c r="Q64" s="198" t="str">
        <f t="shared" ref="Q64" si="2">Q77</f>
        <v>-</v>
      </c>
      <c r="R64" s="244">
        <f t="shared" ref="R64" si="3">SUM(R45,R47,R49,R51)</f>
        <v>0</v>
      </c>
      <c r="S64" s="245">
        <f t="shared" si="1"/>
        <v>0</v>
      </c>
      <c r="T64" s="245">
        <f t="shared" si="1"/>
        <v>0</v>
      </c>
      <c r="U64" s="245">
        <f t="shared" si="1"/>
        <v>0</v>
      </c>
      <c r="V64" s="198" t="str">
        <f t="shared" ref="V64" si="4">V77</f>
        <v>-</v>
      </c>
      <c r="W64" s="244">
        <f t="shared" ref="W64" si="5">SUM(W45,W47,W49,W51)</f>
        <v>0</v>
      </c>
      <c r="X64" s="245">
        <f t="shared" si="1"/>
        <v>0</v>
      </c>
      <c r="Y64" s="245">
        <f t="shared" si="1"/>
        <v>0</v>
      </c>
      <c r="Z64" s="245">
        <f t="shared" si="1"/>
        <v>0</v>
      </c>
      <c r="AA64" s="198" t="str">
        <f t="shared" ref="AA64" si="6">AA77</f>
        <v>-</v>
      </c>
      <c r="AB64" s="244">
        <f t="shared" ref="AB64" si="7">SUM(AB45,AB47,AB49,AB51)</f>
        <v>0</v>
      </c>
      <c r="AC64" s="245">
        <f t="shared" si="1"/>
        <v>0</v>
      </c>
      <c r="AD64" s="245">
        <f t="shared" si="1"/>
        <v>0</v>
      </c>
      <c r="AE64" s="245">
        <f t="shared" si="1"/>
        <v>0</v>
      </c>
      <c r="AF64" s="198" t="str">
        <f t="shared" ref="AF64" si="8">AF77</f>
        <v>-</v>
      </c>
      <c r="AG64" s="244">
        <f t="shared" ref="AG64" si="9">SUM(AG45,AG47,AG49,AG51)</f>
        <v>0</v>
      </c>
      <c r="AH64" s="245">
        <f t="shared" si="1"/>
        <v>0</v>
      </c>
      <c r="AI64" s="245">
        <f t="shared" si="1"/>
        <v>0</v>
      </c>
      <c r="AJ64" s="245">
        <f t="shared" si="1"/>
        <v>0</v>
      </c>
      <c r="AK64" s="198" t="str">
        <f t="shared" ref="AK64" si="10">AK77</f>
        <v>-</v>
      </c>
      <c r="AL64" s="244">
        <f t="shared" ref="AL64" si="11">SUM(AL45,AL47,AL49,AL51)</f>
        <v>0</v>
      </c>
      <c r="AM64" s="245">
        <f t="shared" si="1"/>
        <v>0</v>
      </c>
      <c r="AN64" s="245">
        <f t="shared" si="1"/>
        <v>0</v>
      </c>
      <c r="AO64" s="245">
        <f t="shared" si="1"/>
        <v>0</v>
      </c>
      <c r="AP64" s="198" t="str">
        <f t="shared" ref="AP64" si="12">AP77</f>
        <v>-</v>
      </c>
      <c r="AQ64" s="244">
        <f t="shared" ref="AQ64" si="13">SUM(AQ45,AQ47,AQ49,AQ51)</f>
        <v>0</v>
      </c>
      <c r="AR64" s="245">
        <f t="shared" si="1"/>
        <v>0</v>
      </c>
      <c r="AS64" s="245">
        <f t="shared" si="1"/>
        <v>0</v>
      </c>
      <c r="AT64" s="245">
        <f t="shared" si="1"/>
        <v>0</v>
      </c>
      <c r="AU64" s="198" t="str">
        <f t="shared" ref="AU64" si="14">AU77</f>
        <v>-</v>
      </c>
      <c r="AV64" s="244">
        <f t="shared" ref="AV64" si="15">SUM(AV45,AV47,AV49,AV51)</f>
        <v>0</v>
      </c>
      <c r="AW64" s="245">
        <f t="shared" si="1"/>
        <v>0</v>
      </c>
      <c r="AX64" s="245">
        <f t="shared" si="1"/>
        <v>0</v>
      </c>
      <c r="AY64" s="245">
        <f t="shared" si="1"/>
        <v>0</v>
      </c>
      <c r="AZ64" s="198" t="str">
        <f t="shared" ref="AZ64" si="16">AZ77</f>
        <v>-</v>
      </c>
      <c r="BA64" s="244">
        <f t="shared" ref="BA64" si="17">SUM(BA45,BA47,BA49,BA51)</f>
        <v>0</v>
      </c>
      <c r="BB64" s="245">
        <f t="shared" si="1"/>
        <v>0</v>
      </c>
      <c r="BC64" s="245">
        <f t="shared" si="1"/>
        <v>0</v>
      </c>
      <c r="BD64" s="245">
        <f t="shared" si="1"/>
        <v>0</v>
      </c>
      <c r="BE64" s="198" t="str">
        <f t="shared" ref="BE64" si="18">BE77</f>
        <v>-</v>
      </c>
      <c r="BF64" s="734" t="s">
        <v>366</v>
      </c>
      <c r="BG64" s="735"/>
      <c r="BH64" s="735"/>
      <c r="BI64" s="735"/>
      <c r="BJ64" s="736"/>
      <c r="BL64" s="186"/>
      <c r="BM64" s="186"/>
      <c r="BN64" s="186"/>
      <c r="BO64" s="186"/>
      <c r="BP64" s="186"/>
      <c r="BQ64" s="186"/>
      <c r="BR64" s="186"/>
    </row>
    <row r="65" spans="1:70" ht="13.5" customHeight="1" thickBot="1">
      <c r="A65" s="757"/>
      <c r="B65" s="772"/>
      <c r="C65" s="248">
        <f>IF(ISERR(C64/SUM(C64:F64)*100),0,C64/SUM(C64:F64)*100)</f>
        <v>0</v>
      </c>
      <c r="D65" s="249">
        <f>IF(ISERR(D64/SUM(C64:F64)*100),0,D64/SUM(C64:F64)*100)</f>
        <v>0</v>
      </c>
      <c r="E65" s="249">
        <f>IF(ISERR(E64/SUM(C64:F64)*100),0,E64/SUM(C64:F64)*100)</f>
        <v>0</v>
      </c>
      <c r="F65" s="249">
        <f>IF(ISERR(F64/SUM(C64:F64)*100),0,F64/SUM(C64:F64)*100)</f>
        <v>0</v>
      </c>
      <c r="G65" s="200" t="str">
        <f>IF(ISERR(SUM(C64*5,D64*4,E64*3,F64*2)/SUM(C64:F64)),"-",SUM(C64*5,D64*4,E64*3,F64*2)/SUM(C64:F64))</f>
        <v>-</v>
      </c>
      <c r="H65" s="248">
        <f>IF(ISERR(H64/SUM(H64:K64)*100),0,H64/SUM(H64:K64)*100)</f>
        <v>0</v>
      </c>
      <c r="I65" s="249">
        <f>IF(ISERR(I64/SUM(H64:K64)*100),0,I64/SUM(H64:K64)*100)</f>
        <v>0</v>
      </c>
      <c r="J65" s="249">
        <f>IF(ISERR(J64/SUM(H64:K64)*100),0,J64/SUM(H64:K64)*100)</f>
        <v>0</v>
      </c>
      <c r="K65" s="249">
        <f>IF(ISERR(K64/SUM(H64:K64)*100),0,K64/SUM(H64:K64)*100)</f>
        <v>0</v>
      </c>
      <c r="L65" s="200" t="str">
        <f>IF(ISERR(SUM(H64*5,I64*4,J64*3,K64*2)/SUM(H64:K64)),"-",SUM(H64*5,I64*4,J64*3,K64*2)/SUM(H64:K64))</f>
        <v>-</v>
      </c>
      <c r="M65" s="248">
        <f>IF(ISERR(M64/SUM(M64:P64)*100),0,M64/SUM(M64:P64)*100)</f>
        <v>0</v>
      </c>
      <c r="N65" s="249">
        <f>IF(ISERR(N64/SUM(M64:P64)*100),0,N64/SUM(M64:P64)*100)</f>
        <v>0</v>
      </c>
      <c r="O65" s="249">
        <f>IF(ISERR(O64/SUM(M64:P64)*100),0,O64/SUM(M64:P64)*100)</f>
        <v>0</v>
      </c>
      <c r="P65" s="249">
        <f>IF(ISERR(P64/SUM(M64:P64)*100),0,P64/SUM(M64:P64)*100)</f>
        <v>0</v>
      </c>
      <c r="Q65" s="200" t="str">
        <f>IF(ISERR(SUM(M64*5,N64*4,O64*3,P64*2)/SUM(M64:P64)),"-",SUM(M64*5,N64*4,O64*3,P64*2)/SUM(M64:P64))</f>
        <v>-</v>
      </c>
      <c r="R65" s="248">
        <f>IF(ISERR(R64/SUM(R64:U64)*100),0,R64/SUM(R64:U64)*100)</f>
        <v>0</v>
      </c>
      <c r="S65" s="249">
        <f>IF(ISERR(S64/SUM(R64:U64)*100),0,S64/SUM(R64:U64)*100)</f>
        <v>0</v>
      </c>
      <c r="T65" s="249">
        <f>IF(ISERR(T64/SUM(R64:U64)*100),0,T64/SUM(R64:U64)*100)</f>
        <v>0</v>
      </c>
      <c r="U65" s="249">
        <f>IF(ISERR(U64/SUM(R64:U64)*100),0,U64/SUM(R64:U64)*100)</f>
        <v>0</v>
      </c>
      <c r="V65" s="200" t="str">
        <f>IF(ISERR(SUM(R64*5,S64*4,T64*3,U64*2)/SUM(R64:U64)),"-",SUM(R64*5,S64*4,T64*3,U64*2)/SUM(R64:U64))</f>
        <v>-</v>
      </c>
      <c r="W65" s="248">
        <f>IF(ISERR(W64/SUM(W64:Z64)*100),0,W64/SUM(W64:Z64)*100)</f>
        <v>0</v>
      </c>
      <c r="X65" s="249">
        <f>IF(ISERR(X64/SUM(W64:Z64)*100),0,X64/SUM(W64:Z64)*100)</f>
        <v>0</v>
      </c>
      <c r="Y65" s="249">
        <f>IF(ISERR(Y64/SUM(W64:Z64)*100),0,Y64/SUM(W64:Z64)*100)</f>
        <v>0</v>
      </c>
      <c r="Z65" s="249">
        <f>IF(ISERR(Z64/SUM(W64:Z64)*100),0,Z64/SUM(W64:Z64)*100)</f>
        <v>0</v>
      </c>
      <c r="AA65" s="200" t="str">
        <f>IF(ISERR(SUM(W64*5,X64*4,Y64*3,Z64*2)/SUM(W64:Z64)),"-",SUM(W64*5,X64*4,Y64*3,Z64*2)/SUM(W64:Z64))</f>
        <v>-</v>
      </c>
      <c r="AB65" s="248">
        <f>IF(ISERR(AB64/SUM(AB64:AE64)*100),0,AB64/SUM(AB64:AE64)*100)</f>
        <v>0</v>
      </c>
      <c r="AC65" s="249">
        <f>IF(ISERR(AC64/SUM(AB64:AE64)*100),0,AC64/SUM(AB64:AE64)*100)</f>
        <v>0</v>
      </c>
      <c r="AD65" s="249">
        <f>IF(ISERR(AD64/SUM(AB64:AE64)*100),0,AD64/SUM(AB64:AE64)*100)</f>
        <v>0</v>
      </c>
      <c r="AE65" s="249">
        <f>IF(ISERR(AE64/SUM(AB64:AE64)*100),0,AE64/SUM(AB64:AE64)*100)</f>
        <v>0</v>
      </c>
      <c r="AF65" s="200" t="str">
        <f>IF(ISERR(SUM(AB64*5,AC64*4,AD64*3,AE64*2)/SUM(AB64:AE64)),"-",SUM(AB64*5,AC64*4,AD64*3,AE64*2)/SUM(AB64:AE64))</f>
        <v>-</v>
      </c>
      <c r="AG65" s="248">
        <f>IF(ISERR(AG64/SUM(AG64:AJ64)*100),0,AG64/SUM(AG64:AJ64)*100)</f>
        <v>0</v>
      </c>
      <c r="AH65" s="249">
        <f>IF(ISERR(AH64/SUM(AG64:AJ64)*100),0,AH64/SUM(AG64:AJ64)*100)</f>
        <v>0</v>
      </c>
      <c r="AI65" s="249">
        <f>IF(ISERR(AI64/SUM(AG64:AJ64)*100),0,AI64/SUM(AG64:AJ64)*100)</f>
        <v>0</v>
      </c>
      <c r="AJ65" s="249">
        <f>IF(ISERR(AJ64/SUM(AG64:AJ64)*100),0,AJ64/SUM(AG64:AJ64)*100)</f>
        <v>0</v>
      </c>
      <c r="AK65" s="200" t="str">
        <f>IF(ISERR(SUM(AG64*5,AH64*4,AI64*3,AJ64*2)/SUM(AG64:AJ64)),"-",SUM(AG64*5,AH64*4,AI64*3,AJ64*2)/SUM(AG64:AJ64))</f>
        <v>-</v>
      </c>
      <c r="AL65" s="248">
        <f>IF(ISERR(AL64/SUM(AL64:AO64)*100),0,AL64/SUM(AL64:AO64)*100)</f>
        <v>0</v>
      </c>
      <c r="AM65" s="249">
        <f>IF(ISERR(AM64/SUM(AL64:AO64)*100),0,AM64/SUM(AL64:AO64)*100)</f>
        <v>0</v>
      </c>
      <c r="AN65" s="249">
        <f>IF(ISERR(AN64/SUM(AL64:AO64)*100),0,AN64/SUM(AL64:AO64)*100)</f>
        <v>0</v>
      </c>
      <c r="AO65" s="249">
        <f>IF(ISERR(AO64/SUM(AL64:AO64)*100),0,AO64/SUM(AL64:AO64)*100)</f>
        <v>0</v>
      </c>
      <c r="AP65" s="200" t="str">
        <f>IF(ISERR(SUM(AL64*5,AM64*4,AN64*3,AO64*2)/SUM(AL64:AO64)),"-",SUM(AL64*5,AM64*4,AN64*3,AO64*2)/SUM(AL64:AO64))</f>
        <v>-</v>
      </c>
      <c r="AQ65" s="248">
        <f>IF(ISERR(AQ64/SUM(AQ64:AT64)*100),0,AQ64/SUM(AQ64:AT64)*100)</f>
        <v>0</v>
      </c>
      <c r="AR65" s="249">
        <f>IF(ISERR(AR64/SUM(AQ64:AT64)*100),0,AR64/SUM(AQ64:AT64)*100)</f>
        <v>0</v>
      </c>
      <c r="AS65" s="249">
        <f>IF(ISERR(AS64/SUM(AQ64:AT64)*100),0,AS64/SUM(AQ64:AT64)*100)</f>
        <v>0</v>
      </c>
      <c r="AT65" s="249">
        <f>IF(ISERR(AT64/SUM(AQ64:AT64)*100),0,AT64/SUM(AQ64:AT64)*100)</f>
        <v>0</v>
      </c>
      <c r="AU65" s="200" t="str">
        <f>IF(ISERR(SUM(AQ64*5,AR64*4,AS64*3,AT64*2)/SUM(AQ64:AT64)),"-",SUM(AQ64*5,AR64*4,AS64*3,AT64*2)/SUM(AQ64:AT64))</f>
        <v>-</v>
      </c>
      <c r="AV65" s="248">
        <f>IF(ISERR(AV64/SUM(AV64:AY64)*100),0,AV64/SUM(AV64:AY64)*100)</f>
        <v>0</v>
      </c>
      <c r="AW65" s="249">
        <f>IF(ISERR(AW64/SUM(AV64:AY64)*100),0,AW64/SUM(AV64:AY64)*100)</f>
        <v>0</v>
      </c>
      <c r="AX65" s="249">
        <f>IF(ISERR(AX64/SUM(AV64:AY64)*100),0,AX64/SUM(AV64:AY64)*100)</f>
        <v>0</v>
      </c>
      <c r="AY65" s="249">
        <f>IF(ISERR(AY64/SUM(AV64:AY64)*100),0,AY64/SUM(AV64:AY64)*100)</f>
        <v>0</v>
      </c>
      <c r="AZ65" s="200" t="str">
        <f>IF(ISERR(SUM(AV64*5,AW64*4,AX64*3,AY64*2)/SUM(AV64:AY64)),"-",SUM(AV64*5,AW64*4,AX64*3,AY64*2)/SUM(AV64:AY64))</f>
        <v>-</v>
      </c>
      <c r="BA65" s="248">
        <f>IF(ISERR(BA64/SUM(BA64:BD64)*100),0,BA64/SUM(BA64:BD64)*100)</f>
        <v>0</v>
      </c>
      <c r="BB65" s="249">
        <f>IF(ISERR(BB64/SUM(BA64:BD64)*100),0,BB64/SUM(BA64:BD64)*100)</f>
        <v>0</v>
      </c>
      <c r="BC65" s="249">
        <f>IF(ISERR(BC64/SUM(BA64:BD64)*100),0,BC64/SUM(BA64:BD64)*100)</f>
        <v>0</v>
      </c>
      <c r="BD65" s="249">
        <f>IF(ISERR(BD64/SUM(BA64:BD64)*100),0,BD64/SUM(BA64:BD64)*100)</f>
        <v>0</v>
      </c>
      <c r="BE65" s="200" t="str">
        <f>IF(ISERR(SUM(BA64*5,BB64*4,BC64*3,BD64*2)/SUM(BA64:BD64)),"-",SUM(BA64*5,BB64*4,BC64*3,BD64*2)/SUM(BA64:BD64))</f>
        <v>-</v>
      </c>
      <c r="BF65" s="737"/>
      <c r="BG65" s="738"/>
      <c r="BH65" s="738"/>
      <c r="BI65" s="738"/>
      <c r="BJ65" s="739"/>
      <c r="BL65" s="133"/>
      <c r="BM65" s="133"/>
      <c r="BN65" s="133"/>
      <c r="BO65" s="133"/>
      <c r="BP65" s="133"/>
      <c r="BQ65" s="133"/>
      <c r="BR65" s="133"/>
    </row>
    <row r="66" spans="1:70">
      <c r="A66" s="187"/>
      <c r="B66" s="187"/>
      <c r="C66" s="187"/>
      <c r="D66" s="187"/>
      <c r="E66" s="187"/>
      <c r="F66" s="187"/>
      <c r="G66" s="187"/>
      <c r="H66" s="187"/>
      <c r="I66" s="187"/>
      <c r="J66" s="187"/>
      <c r="K66" s="187"/>
      <c r="L66" s="187"/>
      <c r="M66" s="187"/>
      <c r="N66" s="187"/>
      <c r="O66" s="187"/>
      <c r="P66" s="187"/>
      <c r="Q66" s="187"/>
      <c r="R66" s="187"/>
      <c r="S66" s="187"/>
      <c r="T66" s="187"/>
      <c r="U66" s="187"/>
      <c r="V66" s="187"/>
      <c r="W66" s="187"/>
      <c r="X66" s="187"/>
      <c r="Y66" s="187"/>
      <c r="Z66" s="187"/>
      <c r="AA66" s="187"/>
      <c r="AB66" s="187"/>
      <c r="AC66" s="187"/>
      <c r="AD66" s="187"/>
      <c r="AE66" s="187"/>
      <c r="AF66" s="187"/>
      <c r="AG66" s="187"/>
      <c r="AH66" s="187"/>
      <c r="AI66" s="187"/>
      <c r="AJ66" s="187"/>
      <c r="AK66" s="187"/>
      <c r="AL66" s="187"/>
      <c r="AM66" s="187"/>
      <c r="AN66" s="187"/>
      <c r="AO66" s="187"/>
      <c r="AP66" s="187"/>
      <c r="AQ66" s="187"/>
      <c r="AR66" s="187"/>
      <c r="AS66" s="187"/>
      <c r="AT66" s="187"/>
      <c r="AU66" s="187"/>
      <c r="AV66" s="187"/>
      <c r="AW66" s="187"/>
      <c r="AX66" s="187"/>
      <c r="AY66" s="187"/>
      <c r="AZ66" s="187"/>
      <c r="BA66" s="187"/>
      <c r="BB66" s="187"/>
      <c r="BC66" s="187"/>
      <c r="BD66" s="187"/>
      <c r="BE66" s="187"/>
      <c r="BF66" s="187"/>
      <c r="BG66" s="187"/>
      <c r="BH66" s="187"/>
      <c r="BI66" s="187"/>
      <c r="BJ66" s="187"/>
      <c r="BL66" s="186"/>
      <c r="BM66" s="186"/>
      <c r="BN66" s="186"/>
      <c r="BO66" s="186"/>
      <c r="BP66" s="186"/>
      <c r="BQ66" s="186"/>
      <c r="BR66" s="186"/>
    </row>
    <row r="67" spans="1:70">
      <c r="A67" s="760" t="s">
        <v>108</v>
      </c>
      <c r="B67" s="760"/>
      <c r="C67" s="760"/>
      <c r="D67" s="760"/>
      <c r="E67" s="760"/>
      <c r="F67" s="760"/>
      <c r="G67" s="760"/>
      <c r="H67" s="760"/>
      <c r="I67" s="760"/>
      <c r="J67" s="760"/>
      <c r="K67" s="760"/>
      <c r="L67" s="760"/>
      <c r="M67" s="760"/>
      <c r="N67" s="760"/>
      <c r="O67" s="760"/>
      <c r="P67" s="760"/>
      <c r="Q67" s="760"/>
      <c r="R67" s="760"/>
      <c r="S67" s="760"/>
      <c r="T67" s="760"/>
      <c r="U67" s="760"/>
      <c r="V67" s="760"/>
      <c r="W67" s="760"/>
      <c r="X67" s="760"/>
      <c r="Y67" s="760"/>
      <c r="Z67" s="760"/>
      <c r="AA67" s="760"/>
      <c r="AB67" s="760"/>
      <c r="AC67" s="760"/>
      <c r="AD67" s="760"/>
      <c r="AE67" s="760"/>
      <c r="AF67" s="760"/>
      <c r="AG67" s="760"/>
      <c r="AH67" s="760"/>
      <c r="AI67" s="760"/>
      <c r="AJ67" s="760"/>
      <c r="AK67" s="760"/>
      <c r="AL67" s="760"/>
      <c r="AM67" s="760"/>
      <c r="AN67" s="760"/>
      <c r="AO67" s="760"/>
      <c r="AP67" s="760"/>
      <c r="AQ67" s="760"/>
      <c r="AR67" s="760"/>
      <c r="AS67" s="760"/>
      <c r="AT67" s="760"/>
      <c r="AU67" s="760"/>
      <c r="AV67" s="760"/>
      <c r="AW67" s="760"/>
      <c r="AX67" s="760"/>
      <c r="AY67" s="760"/>
      <c r="AZ67" s="760"/>
      <c r="BA67" s="760"/>
      <c r="BB67" s="760"/>
      <c r="BC67" s="760"/>
      <c r="BD67" s="760"/>
      <c r="BE67" s="760"/>
      <c r="BF67" s="760"/>
      <c r="BG67" s="760"/>
      <c r="BH67" s="760"/>
      <c r="BI67" s="760"/>
      <c r="BJ67" s="760"/>
      <c r="BL67" s="186"/>
      <c r="BM67" s="186"/>
      <c r="BN67" s="186"/>
      <c r="BO67" s="186"/>
      <c r="BP67" s="186"/>
      <c r="BQ67" s="186"/>
      <c r="BR67" s="186"/>
    </row>
    <row r="68" spans="1:70" ht="15.75" customHeight="1">
      <c r="A68" s="730" t="s">
        <v>8</v>
      </c>
      <c r="B68" s="754"/>
      <c r="C68" s="756" t="s">
        <v>11</v>
      </c>
      <c r="D68" s="756"/>
      <c r="E68" s="756"/>
      <c r="F68" s="756"/>
      <c r="G68" s="756"/>
      <c r="H68" s="756"/>
      <c r="I68" s="756"/>
      <c r="J68" s="756"/>
      <c r="K68" s="756"/>
      <c r="L68" s="756"/>
      <c r="M68" s="756"/>
      <c r="N68" s="756"/>
      <c r="O68" s="756"/>
      <c r="P68" s="756"/>
      <c r="Q68" s="756"/>
      <c r="R68" s="756"/>
      <c r="S68" s="756"/>
      <c r="T68" s="756"/>
      <c r="U68" s="756"/>
      <c r="V68" s="756"/>
      <c r="W68" s="756" t="s">
        <v>12</v>
      </c>
      <c r="X68" s="756"/>
      <c r="Y68" s="756"/>
      <c r="Z68" s="756"/>
      <c r="AA68" s="756"/>
      <c r="AB68" s="756"/>
      <c r="AC68" s="756"/>
      <c r="AD68" s="756"/>
      <c r="AE68" s="756"/>
      <c r="AF68" s="756"/>
      <c r="AG68" s="756"/>
      <c r="AH68" s="756"/>
      <c r="AI68" s="756"/>
      <c r="AJ68" s="756"/>
      <c r="AK68" s="756"/>
      <c r="AL68" s="756"/>
      <c r="AM68" s="756"/>
      <c r="AN68" s="756"/>
      <c r="AO68" s="756"/>
      <c r="AP68" s="756"/>
      <c r="AQ68" s="756"/>
      <c r="AR68" s="756"/>
      <c r="AS68" s="756"/>
      <c r="AT68" s="756"/>
      <c r="AU68" s="756"/>
      <c r="AV68" s="756"/>
      <c r="AW68" s="756"/>
      <c r="AX68" s="756"/>
      <c r="AY68" s="756"/>
      <c r="AZ68" s="756"/>
      <c r="BA68" s="756"/>
      <c r="BB68" s="756"/>
      <c r="BC68" s="756"/>
      <c r="BD68" s="756"/>
      <c r="BE68" s="756"/>
      <c r="BF68" s="309"/>
      <c r="BG68" s="309"/>
      <c r="BH68" s="309"/>
      <c r="BI68" s="309"/>
      <c r="BJ68" s="309"/>
      <c r="BK68" s="103"/>
      <c r="BL68" s="186"/>
      <c r="BM68" s="186"/>
      <c r="BN68" s="186"/>
      <c r="BO68" s="186"/>
      <c r="BP68" s="186"/>
      <c r="BQ68" s="186"/>
      <c r="BR68" s="186"/>
    </row>
    <row r="69" spans="1:70" ht="12.75" customHeight="1">
      <c r="A69" s="753"/>
      <c r="B69" s="755"/>
      <c r="C69" s="730" t="s">
        <v>128</v>
      </c>
      <c r="D69" s="730"/>
      <c r="E69" s="730"/>
      <c r="F69" s="730"/>
      <c r="G69" s="730"/>
      <c r="H69" s="730" t="s">
        <v>74</v>
      </c>
      <c r="I69" s="730"/>
      <c r="J69" s="730"/>
      <c r="K69" s="730"/>
      <c r="L69" s="730"/>
      <c r="M69" s="730" t="s">
        <v>75</v>
      </c>
      <c r="N69" s="730"/>
      <c r="O69" s="730"/>
      <c r="P69" s="730"/>
      <c r="Q69" s="730"/>
      <c r="R69" s="730" t="s">
        <v>14</v>
      </c>
      <c r="S69" s="730"/>
      <c r="T69" s="730"/>
      <c r="U69" s="730"/>
      <c r="V69" s="730"/>
      <c r="W69" s="730" t="s">
        <v>80</v>
      </c>
      <c r="X69" s="730"/>
      <c r="Y69" s="730"/>
      <c r="Z69" s="730"/>
      <c r="AA69" s="730"/>
      <c r="AB69" s="730" t="s">
        <v>129</v>
      </c>
      <c r="AC69" s="730"/>
      <c r="AD69" s="730"/>
      <c r="AE69" s="730"/>
      <c r="AF69" s="730"/>
      <c r="AG69" s="730" t="s">
        <v>15</v>
      </c>
      <c r="AH69" s="730"/>
      <c r="AI69" s="730"/>
      <c r="AJ69" s="730"/>
      <c r="AK69" s="730"/>
      <c r="AL69" s="730" t="s">
        <v>13</v>
      </c>
      <c r="AM69" s="730"/>
      <c r="AN69" s="730"/>
      <c r="AO69" s="730"/>
      <c r="AP69" s="730"/>
      <c r="AQ69" s="730" t="s">
        <v>78</v>
      </c>
      <c r="AR69" s="730"/>
      <c r="AS69" s="730"/>
      <c r="AT69" s="730"/>
      <c r="AU69" s="730"/>
      <c r="AV69" s="730" t="s">
        <v>130</v>
      </c>
      <c r="AW69" s="730"/>
      <c r="AX69" s="730"/>
      <c r="AY69" s="730"/>
      <c r="AZ69" s="730"/>
      <c r="BA69" s="730" t="s">
        <v>357</v>
      </c>
      <c r="BB69" s="730"/>
      <c r="BC69" s="730"/>
      <c r="BD69" s="730"/>
      <c r="BE69" s="730"/>
      <c r="BF69" s="730" t="s">
        <v>356</v>
      </c>
      <c r="BG69" s="730"/>
      <c r="BH69" s="730"/>
      <c r="BI69" s="730"/>
      <c r="BJ69" s="730"/>
      <c r="BK69" s="103"/>
      <c r="BL69" s="186"/>
      <c r="BM69" s="186"/>
      <c r="BN69" s="186"/>
      <c r="BO69" s="186"/>
      <c r="BP69" s="186"/>
      <c r="BQ69" s="186"/>
      <c r="BR69" s="186"/>
    </row>
    <row r="70" spans="1:70" ht="45.75" customHeight="1">
      <c r="A70" s="753"/>
      <c r="B70" s="755"/>
      <c r="C70" s="188">
        <v>5</v>
      </c>
      <c r="D70" s="188">
        <v>4</v>
      </c>
      <c r="E70" s="188">
        <v>3</v>
      </c>
      <c r="F70" s="188">
        <v>2</v>
      </c>
      <c r="G70" s="189" t="s">
        <v>93</v>
      </c>
      <c r="H70" s="188">
        <v>5</v>
      </c>
      <c r="I70" s="188">
        <v>4</v>
      </c>
      <c r="J70" s="188">
        <v>3</v>
      </c>
      <c r="K70" s="188">
        <v>2</v>
      </c>
      <c r="L70" s="189" t="s">
        <v>93</v>
      </c>
      <c r="M70" s="188">
        <v>5</v>
      </c>
      <c r="N70" s="188">
        <v>4</v>
      </c>
      <c r="O70" s="188">
        <v>3</v>
      </c>
      <c r="P70" s="188">
        <v>2</v>
      </c>
      <c r="Q70" s="189" t="s">
        <v>93</v>
      </c>
      <c r="R70" s="188">
        <v>5</v>
      </c>
      <c r="S70" s="188">
        <v>4</v>
      </c>
      <c r="T70" s="188">
        <v>3</v>
      </c>
      <c r="U70" s="188">
        <v>2</v>
      </c>
      <c r="V70" s="188" t="s">
        <v>93</v>
      </c>
      <c r="W70" s="188">
        <v>5</v>
      </c>
      <c r="X70" s="188">
        <v>4</v>
      </c>
      <c r="Y70" s="188">
        <v>3</v>
      </c>
      <c r="Z70" s="188">
        <v>2</v>
      </c>
      <c r="AA70" s="188" t="s">
        <v>93</v>
      </c>
      <c r="AB70" s="188">
        <v>5</v>
      </c>
      <c r="AC70" s="188">
        <v>4</v>
      </c>
      <c r="AD70" s="188">
        <v>3</v>
      </c>
      <c r="AE70" s="188">
        <v>2</v>
      </c>
      <c r="AF70" s="188" t="s">
        <v>93</v>
      </c>
      <c r="AG70" s="188">
        <v>5</v>
      </c>
      <c r="AH70" s="188">
        <v>4</v>
      </c>
      <c r="AI70" s="188">
        <v>3</v>
      </c>
      <c r="AJ70" s="188">
        <v>2</v>
      </c>
      <c r="AK70" s="188" t="s">
        <v>93</v>
      </c>
      <c r="AL70" s="188">
        <v>5</v>
      </c>
      <c r="AM70" s="188">
        <v>4</v>
      </c>
      <c r="AN70" s="188">
        <v>3</v>
      </c>
      <c r="AO70" s="188">
        <v>2</v>
      </c>
      <c r="AP70" s="188" t="s">
        <v>93</v>
      </c>
      <c r="AQ70" s="188">
        <v>5</v>
      </c>
      <c r="AR70" s="188">
        <v>4</v>
      </c>
      <c r="AS70" s="188">
        <v>3</v>
      </c>
      <c r="AT70" s="188">
        <v>2</v>
      </c>
      <c r="AU70" s="188" t="s">
        <v>93</v>
      </c>
      <c r="AV70" s="261">
        <v>5</v>
      </c>
      <c r="AW70" s="261">
        <v>4</v>
      </c>
      <c r="AX70" s="261">
        <v>3</v>
      </c>
      <c r="AY70" s="261">
        <v>2</v>
      </c>
      <c r="AZ70" s="261" t="s">
        <v>93</v>
      </c>
      <c r="BA70" s="188">
        <v>5</v>
      </c>
      <c r="BB70" s="188">
        <v>4</v>
      </c>
      <c r="BC70" s="188">
        <v>3</v>
      </c>
      <c r="BD70" s="188">
        <v>2</v>
      </c>
      <c r="BE70" s="188" t="s">
        <v>93</v>
      </c>
      <c r="BF70" s="306">
        <v>5</v>
      </c>
      <c r="BG70" s="306">
        <v>4</v>
      </c>
      <c r="BH70" s="306">
        <v>3</v>
      </c>
      <c r="BI70" s="306">
        <v>2</v>
      </c>
      <c r="BJ70" s="306" t="s">
        <v>93</v>
      </c>
      <c r="BK70" s="185"/>
      <c r="BL70" s="186"/>
      <c r="BM70" s="186"/>
      <c r="BN70" s="186"/>
      <c r="BO70" s="186"/>
      <c r="BP70" s="186"/>
      <c r="BQ70" s="186"/>
      <c r="BR70" s="186"/>
    </row>
    <row r="71" spans="1:70" ht="13.5" customHeight="1">
      <c r="A71" s="730">
        <v>1</v>
      </c>
      <c r="B71" s="731"/>
      <c r="C71" s="194">
        <f>IF(G$9=5,1,0) + IF(G$11=5,1,0) + IF(G$13=5,1,0)</f>
        <v>0</v>
      </c>
      <c r="D71" s="195">
        <f>IF(G$9=4,1,0) + IF(G$11=4,1,0) + IF(G$13=4,1,0)</f>
        <v>0</v>
      </c>
      <c r="E71" s="195">
        <f>IF(G$9=3,1,0) + IF(G$11=3,1,0) + IF(G$13=3,1,0)</f>
        <v>0</v>
      </c>
      <c r="F71" s="195">
        <f>IF(G$9=2,1,0) + IF(G$11=2,1,0) + IF(G$13=2,1,0)</f>
        <v>0</v>
      </c>
      <c r="G71" s="732" t="str">
        <f>IF(SUM(C72:F72)=0,"-",MIN(G7,IF(AND(C72&gt;=50,E72=0,F72=0),5,IF(AND((C72+D72)&gt;=50,F72=0),4,IF(OR(AND(SUM(C71:F71)&gt;=3,F71&lt;=1),AND(SUM(C71:F71)&lt;3,F71=0)),3,2)))))</f>
        <v>-</v>
      </c>
      <c r="H71" s="194">
        <f>IF(L$9=5,1,0) + IF(L$11=5,1,0) + IF(L$13=5,1,0)</f>
        <v>0</v>
      </c>
      <c r="I71" s="195">
        <f>IF(L$9=4,1,0) + IF(L$11=4,1,0) + IF(L$13=4,1,0)</f>
        <v>0</v>
      </c>
      <c r="J71" s="195">
        <f>IF(L$9=3,1,0) + IF(L$11=3,1,0) + IF(L$13=3,1,0)</f>
        <v>0</v>
      </c>
      <c r="K71" s="195">
        <f>IF(L$9=2,1,0) + IF(L$11=2,1,0) + IF(L$13=2,1,0)</f>
        <v>0</v>
      </c>
      <c r="L71" s="728" t="str">
        <f>IF(SUM(H72:K72)=0,"-",MIN(L7,IF(AND(H72&gt;=50,J72=0,K72=0),5,IF(AND((H72+I72)&gt;=50,K72=0),4,IF(OR(AND(SUM(H71:K71)&gt;=3,K71&lt;=1),AND(SUM(H71:K71)&lt;3,K71=0)),3,2)))))</f>
        <v>-</v>
      </c>
      <c r="M71" s="194">
        <f>IF(Q$9=5,1,0) + IF(Q$11=5,1,0) + IF(Q$13=5,1,0)</f>
        <v>0</v>
      </c>
      <c r="N71" s="195">
        <f>IF(Q$9=4,1,0) + IF(Q$11=4,1,0) + IF(Q$13=4,1,0)</f>
        <v>0</v>
      </c>
      <c r="O71" s="195">
        <f>IF(Q$9=3,1,0) + IF(Q$11=3,1,0) + IF(Q$13=3,1,0)</f>
        <v>0</v>
      </c>
      <c r="P71" s="195">
        <f>IF(Q$9=2,1,0) + IF(Q$11=2,1,0) + IF(Q$13=2,1,0)</f>
        <v>0</v>
      </c>
      <c r="Q71" s="728" t="str">
        <f>IF(SUM(M72:P72)=0,"-",MIN(Q7,IF(AND(M72&gt;=50,O72=0,P72=0),5,IF(AND((M72+N72)&gt;=50,P72=0),4,IF(OR(AND(SUM(M71:P71)&gt;=3,P71&lt;=1),AND(SUM(M71:P71)&lt;3,P71=0)),3,2)))))</f>
        <v>-</v>
      </c>
      <c r="R71" s="194">
        <f>IF(V$9=5,1,0) + IF(V$11=5,1,0) + IF(V$13=5,1,0)</f>
        <v>0</v>
      </c>
      <c r="S71" s="195">
        <f>IF(V$9=4,1,0) + IF(V$11=4,1,0) + IF(V$13=4,1,0)</f>
        <v>0</v>
      </c>
      <c r="T71" s="195">
        <f>IF(V$9=3,1,0) + IF(V$11=3,1,0) + IF(V$13=3,1,0)</f>
        <v>0</v>
      </c>
      <c r="U71" s="195">
        <f>IF(V$9=2,1,0) + IF(V$11=2,1,0) + IF(V$13=2,1,0)</f>
        <v>0</v>
      </c>
      <c r="V71" s="728" t="str">
        <f>IF(SUM(R72:U72)=0,"-",MIN(V7,IF(AND(R72&gt;=50,T72=0,U72=0),5,IF(AND((R72+S72)&gt;=50,U72=0),4,IF(OR(AND(SUM(R71:U71)&gt;=3,U71&lt;=1),AND(SUM(R71:U71)&lt;3,U71=0)),3,2)))))</f>
        <v>-</v>
      </c>
      <c r="W71" s="194">
        <f>IF(AA$9=5,1,0) + IF(AA$11=5,1,0) + IF(AA$13=5,1,0)</f>
        <v>0</v>
      </c>
      <c r="X71" s="195">
        <f>IF(AA$9=4,1,0) + IF(AA$11=4,1,0) + IF(AA$13=4,1,0)</f>
        <v>0</v>
      </c>
      <c r="Y71" s="195">
        <f>IF(AA$9=3,1,0) + IF(AA$11=3,1,0) + IF(AA$13=3,1,0)</f>
        <v>0</v>
      </c>
      <c r="Z71" s="195">
        <f>IF(AA$9=2,1,0) + IF(AA$11=2,1,0) + IF(AA$13=2,1,0)</f>
        <v>0</v>
      </c>
      <c r="AA71" s="728" t="str">
        <f>IF(SUM(W72:Z72)=0,"-",MIN(AA7,IF(AND(W72&gt;=50,Y72=0,Z72=0),5,IF(AND((W72+X72)&gt;=50,Z72=0),4,IF(OR(AND(SUM(W71:Z71)&gt;=3,Z71&lt;=1),AND(SUM(W71:Z71)&lt;3,Z71=0)),3,2)))))</f>
        <v>-</v>
      </c>
      <c r="AB71" s="194">
        <f>IF(AF$9=5,1,0) + IF(AF$11=5,1,0) + IF(AF$13=5,1,0)</f>
        <v>0</v>
      </c>
      <c r="AC71" s="195">
        <f>IF(AF$9=4,1,0) + IF(AF$11=4,1,0) + IF(AF$13=4,1,0)</f>
        <v>0</v>
      </c>
      <c r="AD71" s="195">
        <f>IF(AF$9=3,1,0) + IF(AF$11=3,1,0) + IF(AF$13=3,1,0)</f>
        <v>0</v>
      </c>
      <c r="AE71" s="195">
        <f>IF(AF$9=2,1,0) + IF(AF$11=2,1,0) + IF(AF$13=2,1,0)</f>
        <v>0</v>
      </c>
      <c r="AF71" s="728" t="str">
        <f>IF(SUM(AB72:AE72)=0,"-",MIN(AF7,IF(AND(AB72&gt;=50,AD72=0,AE72=0),5,IF(AND((AB72+AC72)&gt;=50,AE72=0),4,IF(OR(AND(SUM(AB71:AE71)&gt;=3,AE71&lt;=1),AND(SUM(AB71:AE71)&lt;3,AE71=0)),3,2)))))</f>
        <v>-</v>
      </c>
      <c r="AG71" s="194">
        <f>IF(AK$9=5,1,0) + IF(AK$11=5,1,0) + IF(AK$13=5,1,0)</f>
        <v>0</v>
      </c>
      <c r="AH71" s="195">
        <f>IF(AK$9=4,1,0) + IF(AK$11=4,1,0) + IF(AK$13=4,1,0)</f>
        <v>0</v>
      </c>
      <c r="AI71" s="195">
        <f>IF(AK$9=3,1,0) + IF(AK$11=3,1,0) + IF(AK$13=3,1,0)</f>
        <v>0</v>
      </c>
      <c r="AJ71" s="195">
        <f>IF(AK$9=2,1,0) + IF(AK$11=2,1,0) + IF(AK$13=2,1,0)</f>
        <v>0</v>
      </c>
      <c r="AK71" s="728" t="str">
        <f>IF(SUM(AG72:AJ72)=0,"-",MIN(AK7,IF(AND(AG72&gt;=50,AI72=0,AJ72=0),5,IF(AND((AG72+AH72)&gt;=50,AJ72=0),4,IF(OR(AND(SUM(AG71:AJ71)&gt;=3,AJ71&lt;=1),AND(SUM(AG71:AJ71)&lt;3,AJ71=0)),3,2)))))</f>
        <v>-</v>
      </c>
      <c r="AL71" s="194">
        <f>IF(AP$9=5,1,0) + IF(AP$11=5,1,0) + IF(AP$13=5,1,0)</f>
        <v>0</v>
      </c>
      <c r="AM71" s="195">
        <f>IF(AP$9=4,1,0) + IF(AP$11=4,1,0) + IF(AP$13=4,1,0)</f>
        <v>0</v>
      </c>
      <c r="AN71" s="195">
        <f>IF(AP$9=3,1,0) + IF(AP$11=3,1,0) + IF(AP$13=3,1,0)</f>
        <v>0</v>
      </c>
      <c r="AO71" s="195">
        <f>IF(AP$9=2,1,0) + IF(AP$11=2,1,0) + IF(AP$13=2,1,0)</f>
        <v>0</v>
      </c>
      <c r="AP71" s="728" t="str">
        <f>IF(SUM(AL72:AO72)=0,"-",MIN(AP7,IF(AND(AL72&gt;=50,AN72=0,AO72=0),5,IF(AND((AL72+AM72)&gt;=50,AO72=0),4,IF(OR(AND(SUM(AL71:AO71)&gt;=3,AO71&lt;=1),AND(SUM(AL71:AO71)&lt;3,AO71=0)),3,2)))))</f>
        <v>-</v>
      </c>
      <c r="AQ71" s="194">
        <f>IF(AU$9=5,1,0) + IF(AU$11=5,1,0) + IF(AU$13=5,1,0)</f>
        <v>0</v>
      </c>
      <c r="AR71" s="195">
        <f>IF(AU$9=4,1,0) + IF(AU$11=4,1,0) + IF(AU$13=4,1,0)</f>
        <v>0</v>
      </c>
      <c r="AS71" s="195">
        <f>IF(AU$9=3,1,0) + IF(AU$11=3,1,0) + IF(AU$13=3,1,0)</f>
        <v>0</v>
      </c>
      <c r="AT71" s="195">
        <f>IF(AU$9=2,1,0) + IF(AU$11=2,1,0) + IF(AU$13=2,1,0)</f>
        <v>0</v>
      </c>
      <c r="AU71" s="728" t="str">
        <f>IF(SUM(AQ72:AT72)=0,"-",MIN(AU7,IF(AND(AQ72&gt;=50,AS72=0,AT72=0),5,IF(AND((AQ72+AR72)&gt;=50,AT72=0),4,IF(OR(AND(SUM(AQ71:AT71)&gt;=3,AT71&lt;=1),AND(SUM(AQ71:AT71)&lt;3,AT71=0)),3,2)))))</f>
        <v>-</v>
      </c>
      <c r="AV71" s="194">
        <f>IF(AZ$9=5,1,0) + IF(AZ$11=5,1,0) + IF(AZ$13=5,1,0)</f>
        <v>0</v>
      </c>
      <c r="AW71" s="195">
        <f>IF(AZ$9=4,1,0) + IF(AZ$11=4,1,0) + IF(AZ$13=4,1,0)</f>
        <v>0</v>
      </c>
      <c r="AX71" s="195">
        <f>IF(AZ$9=3,1,0) + IF(AZ$11=3,1,0) + IF(AZ$13=3,1,0)</f>
        <v>0</v>
      </c>
      <c r="AY71" s="195">
        <f>IF(AZ$9=2,1,0) + IF(AZ$11=2,1,0) + IF(AZ$13=2,1,0)</f>
        <v>0</v>
      </c>
      <c r="AZ71" s="728" t="str">
        <f>IF(SUM(AV72:AY72)=0,"-",MIN(AZ7,IF(AND(AV72&gt;=50,AX72=0,AY72=0),5,IF(AND((AV72+AW72)&gt;=50,AY72=0),4,IF(OR(AND(SUM(AV71:AY71)&gt;=3,AY71&lt;=1),AND(SUM(AV71:AY71)&lt;3,AY71=0)),3,2)))))</f>
        <v>-</v>
      </c>
      <c r="BA71" s="194">
        <f>IF(BE$9=5,1,0) + IF(BE$11=5,1,0) + IF(BE$13=5,1,0)</f>
        <v>0</v>
      </c>
      <c r="BB71" s="195">
        <f>IF(BE$9=4,1,0) + IF(BE$11=4,1,0) + IF(BE$13=4,1,0)</f>
        <v>0</v>
      </c>
      <c r="BC71" s="195">
        <f>IF(BE$9=3,1,0) + IF(BE$11=3,1,0) + IF(BE$13=3,1,0)</f>
        <v>0</v>
      </c>
      <c r="BD71" s="195">
        <f>IF(BE$9=2,1,0) + IF(BE$11=2,1,0) + IF(BE$13=2,1,0)</f>
        <v>0</v>
      </c>
      <c r="BE71" s="728" t="str">
        <f>BJ71</f>
        <v>-</v>
      </c>
      <c r="BF71" s="194">
        <f>IF(BJ$9=5,1,0) + IF(BJ$11=5,1,0) + IF(BJ$13=5,1,0)</f>
        <v>0</v>
      </c>
      <c r="BG71" s="195">
        <f>IF(BJ$9=4,1,0) + IF(BJ$11=4,1,0) + IF(BJ$13=4,1,0)</f>
        <v>0</v>
      </c>
      <c r="BH71" s="195">
        <f>IF(BJ$9=3,1,0) + IF(BJ$11=3,1,0) + IF(BJ$13=3,1,0)</f>
        <v>0</v>
      </c>
      <c r="BI71" s="195">
        <f>IF(BJ$9=2,1,0) + IF(BJ$11=2,1,0) + IF(BJ$13=2,1,0)</f>
        <v>0</v>
      </c>
      <c r="BJ71" s="728" t="str">
        <f>IF(SUM(BF72:BI72)=0,"-",MIN(AF71,BJ7,IF(AND(BF72&gt;=50,BH72=0,BI72=0),5,IF(AND((BF72+BG72)&gt;=50,BI72=0),4,IF(OR(AND(SUM(BF71:BI71)&gt;=3,BI71&lt;=1),AND(SUM(BF71:BI71)&lt;3,BI71=0)),3,2)))))</f>
        <v>-</v>
      </c>
      <c r="BL71" s="186"/>
      <c r="BM71" s="186"/>
      <c r="BN71" s="186"/>
      <c r="BO71" s="186"/>
      <c r="BP71" s="186"/>
      <c r="BQ71" s="186"/>
      <c r="BR71" s="186"/>
    </row>
    <row r="72" spans="1:70" ht="13.5" customHeight="1">
      <c r="A72" s="730"/>
      <c r="B72" s="731"/>
      <c r="C72" s="196">
        <f>IF(ISERR(C71/SUM(C71:F71)*100),0,C71/SUM(C71:F71)*100)</f>
        <v>0</v>
      </c>
      <c r="D72" s="197">
        <f>IF(ISERR(D71/SUM(C71:F71)*100),0,D71/SUM(C71:F71)*100)</f>
        <v>0</v>
      </c>
      <c r="E72" s="197">
        <f>IF(ISERR(E71/SUM(C71:F71)*100),0,E71/SUM(C71:F71)*100)</f>
        <v>0</v>
      </c>
      <c r="F72" s="197">
        <f>IF(ISERR(F71/SUM(C71:F71)*100),0,F71/SUM(C71:F71)*100)</f>
        <v>0</v>
      </c>
      <c r="G72" s="733"/>
      <c r="H72" s="196">
        <f>IF(ISERR(H71/SUM(H71:K71)*100),0,H71/SUM(H71:K71)*100)</f>
        <v>0</v>
      </c>
      <c r="I72" s="197">
        <f>IF(ISERR(I71/SUM(H71:K71)*100),0,I71/SUM(H71:K71)*100)</f>
        <v>0</v>
      </c>
      <c r="J72" s="197">
        <f>IF(ISERR(J71/SUM(H71:K71)*100),0,J71/SUM(H71:K71)*100)</f>
        <v>0</v>
      </c>
      <c r="K72" s="197">
        <f>IF(ISERR(K71/SUM(H71:K71)*100),0,K71/SUM(H71:K71)*100)</f>
        <v>0</v>
      </c>
      <c r="L72" s="729"/>
      <c r="M72" s="196">
        <f>IF(ISERR(M71/SUM(M71:P71)*100),0,M71/SUM(M71:P71)*100)</f>
        <v>0</v>
      </c>
      <c r="N72" s="197">
        <f>IF(ISERR(N71/SUM(M71:P71)*100),0,N71/SUM(M71:P71)*100)</f>
        <v>0</v>
      </c>
      <c r="O72" s="197">
        <f>IF(ISERR(O71/SUM(M71:P71)*100),0,O71/SUM(M71:P71)*100)</f>
        <v>0</v>
      </c>
      <c r="P72" s="197">
        <f>IF(ISERR(P71/SUM(M71:P71)*100),0,P71/SUM(M71:P71)*100)</f>
        <v>0</v>
      </c>
      <c r="Q72" s="729"/>
      <c r="R72" s="196">
        <f>IF(ISERR(R71/SUM(R71:U71)*100),0,R71/SUM(R71:U71)*100)</f>
        <v>0</v>
      </c>
      <c r="S72" s="197">
        <f>IF(ISERR(S71/SUM(R71:U71)*100),0,S71/SUM(R71:U71)*100)</f>
        <v>0</v>
      </c>
      <c r="T72" s="197">
        <f>IF(ISERR(T71/SUM(R71:U71)*100),0,T71/SUM(R71:U71)*100)</f>
        <v>0</v>
      </c>
      <c r="U72" s="197">
        <f>IF(ISERR(U71/SUM(R71:U71)*100),0,U71/SUM(R71:U71)*100)</f>
        <v>0</v>
      </c>
      <c r="V72" s="729"/>
      <c r="W72" s="196">
        <f>IF(ISERR(W71/SUM(W71:Z71)*100),0,W71/SUM(W71:Z71)*100)</f>
        <v>0</v>
      </c>
      <c r="X72" s="197">
        <f>IF(ISERR(X71/SUM(W71:Z71)*100),0,X71/SUM(W71:Z71)*100)</f>
        <v>0</v>
      </c>
      <c r="Y72" s="197">
        <f>IF(ISERR(Y71/SUM(W71:Z71)*100),0,Y71/SUM(W71:Z71)*100)</f>
        <v>0</v>
      </c>
      <c r="Z72" s="197">
        <f>IF(ISERR(Z71/SUM(W71:Z71)*100),0,Z71/SUM(W71:Z71)*100)</f>
        <v>0</v>
      </c>
      <c r="AA72" s="729"/>
      <c r="AB72" s="196">
        <f>IF(ISERR(AB71/SUM(AB71:AE71)*100),0,AB71/SUM(AB71:AE71)*100)</f>
        <v>0</v>
      </c>
      <c r="AC72" s="197">
        <f>IF(ISERR(AC71/SUM(AB71:AE71)*100),0,AC71/SUM(AB71:AE71)*100)</f>
        <v>0</v>
      </c>
      <c r="AD72" s="197">
        <f>IF(ISERR(AD71/SUM(AB71:AE71)*100),0,AD71/SUM(AB71:AE71)*100)</f>
        <v>0</v>
      </c>
      <c r="AE72" s="197">
        <f>IF(ISERR(AE71/SUM(AB71:AE71)*100),0,AE71/SUM(AB71:AE71)*100)</f>
        <v>0</v>
      </c>
      <c r="AF72" s="729"/>
      <c r="AG72" s="196">
        <f>IF(ISERR(AG71/SUM(AG71:AJ71)*100),0,AG71/SUM(AG71:AJ71)*100)</f>
        <v>0</v>
      </c>
      <c r="AH72" s="197">
        <f>IF(ISERR(AH71/SUM(AG71:AJ71)*100),0,AH71/SUM(AG71:AJ71)*100)</f>
        <v>0</v>
      </c>
      <c r="AI72" s="197">
        <f>IF(ISERR(AI71/SUM(AG71:AJ71)*100),0,AI71/SUM(AG71:AJ71)*100)</f>
        <v>0</v>
      </c>
      <c r="AJ72" s="197">
        <f>IF(ISERR(AJ71/SUM(AG71:AJ71)*100),0,AJ71/SUM(AG71:AJ71)*100)</f>
        <v>0</v>
      </c>
      <c r="AK72" s="729"/>
      <c r="AL72" s="196">
        <f>IF(ISERR(AL71/SUM(AL71:AO71)*100),0,AL71/SUM(AL71:AO71)*100)</f>
        <v>0</v>
      </c>
      <c r="AM72" s="197">
        <f>IF(ISERR(AM71/SUM(AL71:AO71)*100),0,AM71/SUM(AL71:AO71)*100)</f>
        <v>0</v>
      </c>
      <c r="AN72" s="197">
        <f>IF(ISERR(AN71/SUM(AL71:AO71)*100),0,AN71/SUM(AL71:AO71)*100)</f>
        <v>0</v>
      </c>
      <c r="AO72" s="197">
        <f>IF(ISERR(AO71/SUM(AL71:AO71)*100),0,AO71/SUM(AL71:AO71)*100)</f>
        <v>0</v>
      </c>
      <c r="AP72" s="729"/>
      <c r="AQ72" s="196">
        <f>IF(ISERR(AQ71/SUM(AQ71:AT71)*100),0,AQ71/SUM(AQ71:AT71)*100)</f>
        <v>0</v>
      </c>
      <c r="AR72" s="197">
        <f>IF(ISERR(AR71/SUM(AQ71:AT71)*100),0,AR71/SUM(AQ71:AT71)*100)</f>
        <v>0</v>
      </c>
      <c r="AS72" s="197">
        <f>IF(ISERR(AS71/SUM(AQ71:AT71)*100),0,AS71/SUM(AQ71:AT71)*100)</f>
        <v>0</v>
      </c>
      <c r="AT72" s="197">
        <f>IF(ISERR(AT71/SUM(AQ71:AT71)*100),0,AT71/SUM(AQ71:AT71)*100)</f>
        <v>0</v>
      </c>
      <c r="AU72" s="729"/>
      <c r="AV72" s="196">
        <f>IF(ISERR(AV71/SUM(AV71:AY71)*100),0,AV71/SUM(AV71:AY71)*100)</f>
        <v>0</v>
      </c>
      <c r="AW72" s="197">
        <f>IF(ISERR(AW71/SUM(AV71:AY71)*100),0,AW71/SUM(AV71:AY71)*100)</f>
        <v>0</v>
      </c>
      <c r="AX72" s="197">
        <f>IF(ISERR(AX71/SUM(AV71:AY71)*100),0,AX71/SUM(AV71:AY71)*100)</f>
        <v>0</v>
      </c>
      <c r="AY72" s="197">
        <f>IF(ISERR(AY71/SUM(AV71:AY71)*100),0,AY71/SUM(AV71:AY71)*100)</f>
        <v>0</v>
      </c>
      <c r="AZ72" s="729"/>
      <c r="BA72" s="196">
        <f>IF(ISERR(BA71/SUM(BA71:BD71)*100),0,BA71/SUM(BA71:BD71)*100)</f>
        <v>0</v>
      </c>
      <c r="BB72" s="197">
        <f>IF(ISERR(BB71/SUM(BA71:BD71)*100),0,BB71/SUM(BA71:BD71)*100)</f>
        <v>0</v>
      </c>
      <c r="BC72" s="197">
        <f>IF(ISERR(BC71/SUM(BA71:BD71)*100),0,BC71/SUM(BA71:BD71)*100)</f>
        <v>0</v>
      </c>
      <c r="BD72" s="197">
        <f>IF(ISERR(BD71/SUM(BA71:BD71)*100),0,BD71/SUM(BA71:BD71)*100)</f>
        <v>0</v>
      </c>
      <c r="BE72" s="729"/>
      <c r="BF72" s="196">
        <f>IF(ISERR(BF71/SUM(BF71:BI71)*100),0,BF71/SUM(BF71:BI71)*100)</f>
        <v>0</v>
      </c>
      <c r="BG72" s="197">
        <f>IF(ISERR(BG71/SUM(BF71:BI71)*100),0,BG71/SUM(BF71:BI71)*100)</f>
        <v>0</v>
      </c>
      <c r="BH72" s="197">
        <f>IF(ISERR(BH71/SUM(BF71:BI71)*100),0,BH71/SUM(BF71:BI71)*100)</f>
        <v>0</v>
      </c>
      <c r="BI72" s="197">
        <f>IF(ISERR(BI71/SUM(BF71:BI71)*100),0,BI71/SUM(BF71:BI71)*100)</f>
        <v>0</v>
      </c>
      <c r="BJ72" s="729"/>
      <c r="BL72" s="133"/>
      <c r="BM72" s="133"/>
      <c r="BN72" s="133"/>
      <c r="BO72" s="133"/>
      <c r="BP72" s="133"/>
      <c r="BQ72" s="133"/>
      <c r="BR72" s="133"/>
    </row>
    <row r="73" spans="1:70" ht="13.5" customHeight="1">
      <c r="A73" s="730">
        <v>2</v>
      </c>
      <c r="B73" s="731"/>
      <c r="C73" s="194">
        <f>IF(G$17=5,1,0) + IF(G$19=5,1,0) + IF(G$21=5,1,0)</f>
        <v>0</v>
      </c>
      <c r="D73" s="195">
        <f>IF(G$17=4,1,0) + IF(G$19=4,1,0) + IF(G$21=4,1,0)</f>
        <v>0</v>
      </c>
      <c r="E73" s="195">
        <f>IF(G$17=3,1,0) + IF(G$19=3,1,0) + IF(G$21=3,1,0)</f>
        <v>0</v>
      </c>
      <c r="F73" s="195">
        <f>IF(G$17=2,1,0) + IF(G$19=2,1,0) + IF(G$21=2,1,0)</f>
        <v>0</v>
      </c>
      <c r="G73" s="732" t="str">
        <f>IF(SUM(C74:F74)=0,"-",MIN(G15,IF(AND(C74&gt;=50,E74=0,F74=0),5,IF(AND((C74+D74)&gt;=50,F74=0),4,IF(OR(AND(SUM(C73:F73)&gt;=3,F73&lt;=1),AND(SUM(C73:F73)&lt;3,F73=0)),3,2)))))</f>
        <v>-</v>
      </c>
      <c r="H73" s="194">
        <f>IF(L$17=5,1,0) + IF(L$19=5,1,0) + IF(L$21=5,1,0)</f>
        <v>0</v>
      </c>
      <c r="I73" s="195">
        <f>IF(L$17=4,1,0) + IF(L$19=4,1,0) + IF(L$21=4,1,0)</f>
        <v>0</v>
      </c>
      <c r="J73" s="195">
        <f>IF(L$17=3,1,0) + IF(L$19=3,1,0) + IF(L$21=3,1,0)</f>
        <v>0</v>
      </c>
      <c r="K73" s="195">
        <f>IF(L$17=2,1,0) + IF(L$19=2,1,0) + IF(L$21=2,1,0)</f>
        <v>0</v>
      </c>
      <c r="L73" s="728" t="str">
        <f>IF(SUM(H74:K74)=0,"-",MIN(L15,IF(AND(H74&gt;=50,J74=0,K74=0),5,IF(AND((H74+I74)&gt;=50,K74=0),4,IF(OR(AND(SUM(H73:K73)&gt;=3,K73&lt;=1),AND(SUM(H73:K73)&lt;3,K73=0)),3,2)))))</f>
        <v>-</v>
      </c>
      <c r="M73" s="194">
        <f>IF(Q$17=5,1,0) + IF(Q$19=5,1,0) + IF(Q$21=5,1,0)</f>
        <v>0</v>
      </c>
      <c r="N73" s="195">
        <f>IF(Q$17=4,1,0) + IF(Q$19=4,1,0) + IF(Q$21=4,1,0)</f>
        <v>0</v>
      </c>
      <c r="O73" s="195">
        <f>IF(Q$17=3,1,0) + IF(Q$19=3,1,0) + IF(Q$21=3,1,0)</f>
        <v>0</v>
      </c>
      <c r="P73" s="195">
        <f>IF(Q$17=2,1,0) + IF(Q$19=2,1,0) + IF(Q$21=2,1,0)</f>
        <v>0</v>
      </c>
      <c r="Q73" s="728" t="str">
        <f>IF(SUM(M74:P74)=0,"-",MIN(Q15,IF(AND(M74&gt;=50,O74=0,P74=0),5,IF(AND((M74+N74)&gt;=50,P74=0),4,IF(OR(AND(SUM(M73:P73)&gt;=3,P73&lt;=1),AND(SUM(M73:P73)&lt;3,P73=0)),3,2)))))</f>
        <v>-</v>
      </c>
      <c r="R73" s="194">
        <f>IF(V$17=5,1,0) + IF(V$19=5,1,0) + IF(V$21=5,1,0)</f>
        <v>0</v>
      </c>
      <c r="S73" s="195">
        <f>IF(V$17=4,1,0) + IF(V$19=4,1,0) + IF(V$21=4,1,0)</f>
        <v>0</v>
      </c>
      <c r="T73" s="195">
        <f>IF(V$17=3,1,0) + IF(V$19=3,1,0) + IF(V$21=3,1,0)</f>
        <v>0</v>
      </c>
      <c r="U73" s="195">
        <f>IF(V$17=2,1,0) + IF(V$19=2,1,0) + IF(V$21=2,1,0)</f>
        <v>0</v>
      </c>
      <c r="V73" s="728" t="str">
        <f>IF(SUM(R74:U74)=0,"-",MIN(V15,IF(AND(R74&gt;=50,T74=0,U74=0),5,IF(AND((R74+S74)&gt;=50,U74=0),4,IF(OR(AND(SUM(R73:U73)&gt;=3,U73&lt;=1),AND(SUM(R73:U73)&lt;3,U73=0)),3,2)))))</f>
        <v>-</v>
      </c>
      <c r="W73" s="194">
        <f>IF(AA$17=5,1,0) + IF(AA$19=5,1,0) + IF(AA$21=5,1,0)</f>
        <v>0</v>
      </c>
      <c r="X73" s="195">
        <f>IF(AA$17=4,1,0) + IF(AA$19=4,1,0) + IF(AA$21=4,1,0)</f>
        <v>0</v>
      </c>
      <c r="Y73" s="195">
        <f>IF(AA$17=3,1,0) + IF(AA$19=3,1,0) + IF(AA$21=3,1,0)</f>
        <v>0</v>
      </c>
      <c r="Z73" s="195">
        <f>IF(AA$17=2,1,0) + IF(AA$19=2,1,0) + IF(AA$21=2,1,0)</f>
        <v>0</v>
      </c>
      <c r="AA73" s="728" t="str">
        <f>IF(SUM(W74:Z74)=0,"-",MIN(AA15,IF(AND(W74&gt;=50,Y74=0,Z74=0),5,IF(AND((W74+X74)&gt;=50,Z74=0),4,IF(OR(AND(SUM(W73:Z73)&gt;=3,Z73&lt;=1),AND(SUM(W73:Z73)&lt;3,Z73=0)),3,2)))))</f>
        <v>-</v>
      </c>
      <c r="AB73" s="194">
        <f>IF(AF$17=5,1,0) + IF(AF$19=5,1,0) + IF(AF$21=5,1,0)</f>
        <v>0</v>
      </c>
      <c r="AC73" s="195">
        <f>IF(AF$17=4,1,0) + IF(AF$19=4,1,0) + IF(AF$21=4,1,0)</f>
        <v>0</v>
      </c>
      <c r="AD73" s="195">
        <f>IF(AF$17=3,1,0) + IF(AF$19=3,1,0) + IF(AF$21=3,1,0)</f>
        <v>0</v>
      </c>
      <c r="AE73" s="195">
        <f>IF(AF$17=2,1,0) + IF(AF$19=2,1,0) + IF(AF$21=2,1,0)</f>
        <v>0</v>
      </c>
      <c r="AF73" s="728" t="str">
        <f>IF(SUM(AB74:AE74)=0,"-",MIN(AF15,IF(AND(AB74&gt;=50,AD74=0,AE74=0),5,IF(AND((AB74+AC74)&gt;=50,AE74=0),4,IF(OR(AND(SUM(AB73:AE73)&gt;=3,AE73&lt;=1),AND(SUM(AB73:AE73)&lt;3,AE73=0)),3,2)))))</f>
        <v>-</v>
      </c>
      <c r="AG73" s="194">
        <f>IF(AK$17=5,1,0) + IF(AK$19=5,1,0) + IF(AK$21=5,1,0)</f>
        <v>0</v>
      </c>
      <c r="AH73" s="195">
        <f>IF(AK$17=4,1,0) + IF(AK$19=4,1,0) + IF(AK$21=4,1,0)</f>
        <v>0</v>
      </c>
      <c r="AI73" s="195">
        <f>IF(AK$17=3,1,0) + IF(AK$19=3,1,0) + IF(AK$21=3,1,0)</f>
        <v>0</v>
      </c>
      <c r="AJ73" s="195">
        <f>IF(AK$17=2,1,0) + IF(AK$19=2,1,0) + IF(AK$21=2,1,0)</f>
        <v>0</v>
      </c>
      <c r="AK73" s="728" t="str">
        <f>IF(SUM(AG74:AJ74)=0,"-",MIN(AK15,IF(AND(AG74&gt;=50,AI74=0,AJ74=0),5,IF(AND((AG74+AH74)&gt;=50,AJ74=0),4,IF(OR(AND(SUM(AG73:AJ73)&gt;=3,AJ73&lt;=1),AND(SUM(AG73:AJ73)&lt;3,AJ73=0)),3,2)))))</f>
        <v>-</v>
      </c>
      <c r="AL73" s="194">
        <f>IF(AP$17=5,1,0) + IF(AP$19=5,1,0) + IF(AP$21=5,1,0)</f>
        <v>0</v>
      </c>
      <c r="AM73" s="195">
        <f>IF(AP$17=4,1,0) + IF(AP$19=4,1,0) + IF(AP$21=4,1,0)</f>
        <v>0</v>
      </c>
      <c r="AN73" s="195">
        <f>IF(AP$17=3,1,0) + IF(AP$19=3,1,0) + IF(AP$21=3,1,0)</f>
        <v>0</v>
      </c>
      <c r="AO73" s="195">
        <f>IF(AP$17=2,1,0) + IF(AP$19=2,1,0) + IF(AP$21=2,1,0)</f>
        <v>0</v>
      </c>
      <c r="AP73" s="728" t="str">
        <f>IF(SUM(AL74:AO74)=0,"-",MIN(AP15,IF(AND(AL74&gt;=50,AN74=0,AO74=0),5,IF(AND((AL74+AM74)&gt;=50,AO74=0),4,IF(OR(AND(SUM(AL73:AO73)&gt;=3,AO73&lt;=1),AND(SUM(AL73:AO73)&lt;3,AO73=0)),3,2)))))</f>
        <v>-</v>
      </c>
      <c r="AQ73" s="194">
        <f>IF(AU$17=5,1,0) + IF(AU$19=5,1,0) + IF(AU$21=5,1,0)</f>
        <v>0</v>
      </c>
      <c r="AR73" s="195">
        <f>IF(AU$17=4,1,0) + IF(AU$19=4,1,0) + IF(AU$21=4,1,0)</f>
        <v>0</v>
      </c>
      <c r="AS73" s="195">
        <f>IF(AU$17=3,1,0) + IF(AU$19=3,1,0) + IF(AU$21=3,1,0)</f>
        <v>0</v>
      </c>
      <c r="AT73" s="195">
        <f>IF(AU$17=2,1,0) + IF(AU$19=2,1,0) + IF(AU$21=2,1,0)</f>
        <v>0</v>
      </c>
      <c r="AU73" s="728" t="str">
        <f>IF(SUM(AQ74:AT74)=0,"-",MIN(AU15,IF(AND(AQ74&gt;=50,AS74=0,AT74=0),5,IF(AND((AQ74+AR74)&gt;=50,AT74=0),4,IF(OR(AND(SUM(AQ73:AT73)&gt;=3,AT73&lt;=1),AND(SUM(AQ73:AT73)&lt;3,AT73=0)),3,2)))))</f>
        <v>-</v>
      </c>
      <c r="AV73" s="194">
        <f>IF(AZ$17=5,1,0) + IF(AZ$19=5,1,0) + IF(AZ$21=5,1,0)</f>
        <v>0</v>
      </c>
      <c r="AW73" s="195">
        <f>IF(AZ$17=4,1,0) + IF(AZ$19=4,1,0) + IF(AZ$21=4,1,0)</f>
        <v>0</v>
      </c>
      <c r="AX73" s="195">
        <f>IF(AZ$17=3,1,0) + IF(AZ$19=3,1,0) + IF(AZ$21=3,1,0)</f>
        <v>0</v>
      </c>
      <c r="AY73" s="195">
        <f>IF(AZ$17=2,1,0) + IF(AZ$19=2,1,0) + IF(AZ$21=2,1,0)</f>
        <v>0</v>
      </c>
      <c r="AZ73" s="728" t="str">
        <f>IF(SUM(AV74:AY74)=0,"-",MIN(AZ15,IF(AND(AV74&gt;=50,AX74=0,AY74=0),5,IF(AND((AV74+AW74)&gt;=50,AY74=0),4,IF(OR(AND(SUM(AV73:AY73)&gt;=3,AY73&lt;=1),AND(SUM(AV73:AY73)&lt;3,AY73=0)),3,2)))))</f>
        <v>-</v>
      </c>
      <c r="BA73" s="194">
        <f>IF(BE$17=5,1,0) + IF(BE$19=5,1,0) + IF(BE$21=5,1,0)</f>
        <v>0</v>
      </c>
      <c r="BB73" s="195">
        <f>IF(BE$17=4,1,0) + IF(BE$19=4,1,0) + IF(BE$21=4,1,0)</f>
        <v>0</v>
      </c>
      <c r="BC73" s="195">
        <f>IF(BE$17=3,1,0) + IF(BE$19=3,1,0) + IF(BE$21=3,1,0)</f>
        <v>0</v>
      </c>
      <c r="BD73" s="195">
        <f>IF(BE$17=2,1,0) + IF(BE$19=2,1,0) + IF(BE$21=2,1,0)</f>
        <v>0</v>
      </c>
      <c r="BE73" s="728" t="str">
        <f>BJ73</f>
        <v>-</v>
      </c>
      <c r="BF73" s="194">
        <f>IF(BJ$17=5,1,0) + IF(BJ$19=5,1,0) + IF(BJ$21=5,1,0)</f>
        <v>0</v>
      </c>
      <c r="BG73" s="195">
        <f>IF(BJ$17=4,1,0) + IF(BJ$19=4,1,0) + IF(BJ$21=4,1,0)</f>
        <v>0</v>
      </c>
      <c r="BH73" s="195">
        <f>IF(BJ$17=3,1,0) + IF(BJ$19=3,1,0) + IF(BJ$21=3,1,0)</f>
        <v>0</v>
      </c>
      <c r="BI73" s="195">
        <f>IF(BJ$17=2,1,0) + IF(BJ$19=2,1,0) + IF(BJ$21=2,1,0)</f>
        <v>0</v>
      </c>
      <c r="BJ73" s="728" t="str">
        <f>IF(SUM(BF74:BI74)=0,"-",MIN(AF73,BJ15,IF(AND(BF74&gt;=50,BH74=0,BI74=0),5,IF(AND((BF74+BG74)&gt;=50,BI74=0),4,IF(OR(AND(SUM(BF73:BI73)&gt;=3,BI73&lt;=1),AND(SUM(BF73:BI73)&lt;3,BI73=0)),3,2)))))</f>
        <v>-</v>
      </c>
      <c r="BL73" s="186"/>
      <c r="BM73" s="186"/>
      <c r="BN73" s="186"/>
      <c r="BO73" s="186"/>
      <c r="BP73" s="186"/>
      <c r="BQ73" s="186"/>
      <c r="BR73" s="186"/>
    </row>
    <row r="74" spans="1:70" ht="13.5" customHeight="1">
      <c r="A74" s="730"/>
      <c r="B74" s="731"/>
      <c r="C74" s="196">
        <f>IF(ISERR(C73/SUM(C73:F73)*100),0,C73/SUM(C73:F73)*100)</f>
        <v>0</v>
      </c>
      <c r="D74" s="197">
        <f>IF(ISERR(D73/SUM(C73:F73)*100),0,D73/SUM(C73:F73)*100)</f>
        <v>0</v>
      </c>
      <c r="E74" s="197">
        <f>IF(ISERR(E73/SUM(C73:F73)*100),0,E73/SUM(C73:F73)*100)</f>
        <v>0</v>
      </c>
      <c r="F74" s="197">
        <f>IF(ISERR(F73/SUM(C73:F73)*100),0,F73/SUM(C73:F73)*100)</f>
        <v>0</v>
      </c>
      <c r="G74" s="733"/>
      <c r="H74" s="196">
        <f>IF(ISERR(H73/SUM(H73:K73)*100),0,H73/SUM(H73:K73)*100)</f>
        <v>0</v>
      </c>
      <c r="I74" s="197">
        <f>IF(ISERR(I73/SUM(H73:K73)*100),0,I73/SUM(H73:K73)*100)</f>
        <v>0</v>
      </c>
      <c r="J74" s="197">
        <f>IF(ISERR(J73/SUM(H73:K73)*100),0,J73/SUM(H73:K73)*100)</f>
        <v>0</v>
      </c>
      <c r="K74" s="197">
        <f>IF(ISERR(K73/SUM(H73:K73)*100),0,K73/SUM(H73:K73)*100)</f>
        <v>0</v>
      </c>
      <c r="L74" s="729"/>
      <c r="M74" s="196">
        <f>IF(ISERR(M73/SUM(M73:P73)*100),0,M73/SUM(M73:P73)*100)</f>
        <v>0</v>
      </c>
      <c r="N74" s="197">
        <f>IF(ISERR(N73/SUM(M73:P73)*100),0,N73/SUM(M73:P73)*100)</f>
        <v>0</v>
      </c>
      <c r="O74" s="197">
        <f>IF(ISERR(O73/SUM(M73:P73)*100),0,O73/SUM(M73:P73)*100)</f>
        <v>0</v>
      </c>
      <c r="P74" s="197">
        <f>IF(ISERR(P73/SUM(M73:P73)*100),0,P73/SUM(M73:P73)*100)</f>
        <v>0</v>
      </c>
      <c r="Q74" s="729"/>
      <c r="R74" s="196">
        <f>IF(ISERR(R73/SUM(R73:U73)*100),0,R73/SUM(R73:U73)*100)</f>
        <v>0</v>
      </c>
      <c r="S74" s="197">
        <f>IF(ISERR(S73/SUM(R73:U73)*100),0,S73/SUM(R73:U73)*100)</f>
        <v>0</v>
      </c>
      <c r="T74" s="197">
        <f>IF(ISERR(T73/SUM(R73:U73)*100),0,T73/SUM(R73:U73)*100)</f>
        <v>0</v>
      </c>
      <c r="U74" s="197">
        <f>IF(ISERR(U73/SUM(R73:U73)*100),0,U73/SUM(R73:U73)*100)</f>
        <v>0</v>
      </c>
      <c r="V74" s="729"/>
      <c r="W74" s="196">
        <f>IF(ISERR(W73/SUM(W73:Z73)*100),0,W73/SUM(W73:Z73)*100)</f>
        <v>0</v>
      </c>
      <c r="X74" s="197">
        <f>IF(ISERR(X73/SUM(W73:Z73)*100),0,X73/SUM(W73:Z73)*100)</f>
        <v>0</v>
      </c>
      <c r="Y74" s="197">
        <f>IF(ISERR(Y73/SUM(W73:Z73)*100),0,Y73/SUM(W73:Z73)*100)</f>
        <v>0</v>
      </c>
      <c r="Z74" s="197">
        <f>IF(ISERR(Z73/SUM(W73:Z73)*100),0,Z73/SUM(W73:Z73)*100)</f>
        <v>0</v>
      </c>
      <c r="AA74" s="729"/>
      <c r="AB74" s="196">
        <f>IF(ISERR(AB73/SUM(AB73:AE73)*100),0,AB73/SUM(AB73:AE73)*100)</f>
        <v>0</v>
      </c>
      <c r="AC74" s="197">
        <f>IF(ISERR(AC73/SUM(AB73:AE73)*100),0,AC73/SUM(AB73:AE73)*100)</f>
        <v>0</v>
      </c>
      <c r="AD74" s="197">
        <f>IF(ISERR(AD73/SUM(AB73:AE73)*100),0,AD73/SUM(AB73:AE73)*100)</f>
        <v>0</v>
      </c>
      <c r="AE74" s="197">
        <f>IF(ISERR(AE73/SUM(AB73:AE73)*100),0,AE73/SUM(AB73:AE73)*100)</f>
        <v>0</v>
      </c>
      <c r="AF74" s="729"/>
      <c r="AG74" s="196">
        <f>IF(ISERR(AG73/SUM(AG73:AJ73)*100),0,AG73/SUM(AG73:AJ73)*100)</f>
        <v>0</v>
      </c>
      <c r="AH74" s="197">
        <f>IF(ISERR(AH73/SUM(AG73:AJ73)*100),0,AH73/SUM(AG73:AJ73)*100)</f>
        <v>0</v>
      </c>
      <c r="AI74" s="197">
        <f>IF(ISERR(AI73/SUM(AG73:AJ73)*100),0,AI73/SUM(AG73:AJ73)*100)</f>
        <v>0</v>
      </c>
      <c r="AJ74" s="197">
        <f>IF(ISERR(AJ73/SUM(AG73:AJ73)*100),0,AJ73/SUM(AG73:AJ73)*100)</f>
        <v>0</v>
      </c>
      <c r="AK74" s="729"/>
      <c r="AL74" s="196">
        <f>IF(ISERR(AL73/SUM(AL73:AO73)*100),0,AL73/SUM(AL73:AO73)*100)</f>
        <v>0</v>
      </c>
      <c r="AM74" s="197">
        <f>IF(ISERR(AM73/SUM(AL73:AO73)*100),0,AM73/SUM(AL73:AO73)*100)</f>
        <v>0</v>
      </c>
      <c r="AN74" s="197">
        <f>IF(ISERR(AN73/SUM(AL73:AO73)*100),0,AN73/SUM(AL73:AO73)*100)</f>
        <v>0</v>
      </c>
      <c r="AO74" s="197">
        <f>IF(ISERR(AO73/SUM(AL73:AO73)*100),0,AO73/SUM(AL73:AO73)*100)</f>
        <v>0</v>
      </c>
      <c r="AP74" s="729"/>
      <c r="AQ74" s="196">
        <f>IF(ISERR(AQ73/SUM(AQ73:AT73)*100),0,AQ73/SUM(AQ73:AT73)*100)</f>
        <v>0</v>
      </c>
      <c r="AR74" s="197">
        <f>IF(ISERR(AR73/SUM(AQ73:AT73)*100),0,AR73/SUM(AQ73:AT73)*100)</f>
        <v>0</v>
      </c>
      <c r="AS74" s="197">
        <f>IF(ISERR(AS73/SUM(AQ73:AT73)*100),0,AS73/SUM(AQ73:AT73)*100)</f>
        <v>0</v>
      </c>
      <c r="AT74" s="197">
        <f>IF(ISERR(AT73/SUM(AQ73:AT73)*100),0,AT73/SUM(AQ73:AT73)*100)</f>
        <v>0</v>
      </c>
      <c r="AU74" s="729"/>
      <c r="AV74" s="196">
        <f>IF(ISERR(AV73/SUM(AV73:AY73)*100),0,AV73/SUM(AV73:AY73)*100)</f>
        <v>0</v>
      </c>
      <c r="AW74" s="197">
        <f>IF(ISERR(AW73/SUM(AV73:AY73)*100),0,AW73/SUM(AV73:AY73)*100)</f>
        <v>0</v>
      </c>
      <c r="AX74" s="197">
        <f>IF(ISERR(AX73/SUM(AV73:AY73)*100),0,AX73/SUM(AV73:AY73)*100)</f>
        <v>0</v>
      </c>
      <c r="AY74" s="197">
        <f>IF(ISERR(AY73/SUM(AV73:AY73)*100),0,AY73/SUM(AV73:AY73)*100)</f>
        <v>0</v>
      </c>
      <c r="AZ74" s="729"/>
      <c r="BA74" s="196">
        <f>IF(ISERR(BA73/SUM(BA73:BD73)*100),0,BA73/SUM(BA73:BD73)*100)</f>
        <v>0</v>
      </c>
      <c r="BB74" s="197">
        <f>IF(ISERR(BB73/SUM(BA73:BD73)*100),0,BB73/SUM(BA73:BD73)*100)</f>
        <v>0</v>
      </c>
      <c r="BC74" s="197">
        <f>IF(ISERR(BC73/SUM(BA73:BD73)*100),0,BC73/SUM(BA73:BD73)*100)</f>
        <v>0</v>
      </c>
      <c r="BD74" s="197">
        <f>IF(ISERR(BD73/SUM(BA73:BD73)*100),0,BD73/SUM(BA73:BD73)*100)</f>
        <v>0</v>
      </c>
      <c r="BE74" s="729"/>
      <c r="BF74" s="196">
        <f>IF(ISERR(BF73/SUM(BF73:BI73)*100),0,BF73/SUM(BF73:BI73)*100)</f>
        <v>0</v>
      </c>
      <c r="BG74" s="197">
        <f>IF(ISERR(BG73/SUM(BF73:BI73)*100),0,BG73/SUM(BF73:BI73)*100)</f>
        <v>0</v>
      </c>
      <c r="BH74" s="197">
        <f>IF(ISERR(BH73/SUM(BF73:BI73)*100),0,BH73/SUM(BF73:BI73)*100)</f>
        <v>0</v>
      </c>
      <c r="BI74" s="197">
        <f>IF(ISERR(BI73/SUM(BF73:BI73)*100),0,BI73/SUM(BF73:BI73)*100)</f>
        <v>0</v>
      </c>
      <c r="BJ74" s="729"/>
      <c r="BL74" s="133"/>
      <c r="BM74" s="133"/>
      <c r="BN74" s="133"/>
      <c r="BO74" s="133"/>
      <c r="BP74" s="133"/>
      <c r="BQ74" s="133"/>
      <c r="BR74" s="133"/>
    </row>
    <row r="75" spans="1:70" ht="13.5" customHeight="1">
      <c r="A75" s="730">
        <v>3</v>
      </c>
      <c r="B75" s="731"/>
      <c r="C75" s="194">
        <f>IF(G$25=5,1,0) + IF(G$27=5,1,0) + IF(G$29=5,1,0)</f>
        <v>0</v>
      </c>
      <c r="D75" s="195">
        <f>IF(G$25=4,1,0) + IF(G$27=4,1,0) + IF(G$29=4,1,0)</f>
        <v>0</v>
      </c>
      <c r="E75" s="195">
        <f>IF(G$25=3,1,0) + IF(G$27=3,1,0) + IF(G$29=3,1,0)</f>
        <v>0</v>
      </c>
      <c r="F75" s="195">
        <f>IF(G$25=2,1,0) + IF(G$27=2,1,0) + IF(G$29=2,1,0)</f>
        <v>0</v>
      </c>
      <c r="G75" s="732" t="str">
        <f>IF(SUM(C76:F76)=0,"-",MIN(G23,IF(AND(C76&gt;=50,E76=0,F76=0),5,IF(AND((C76+D76)&gt;=50,F76=0),4,IF(OR(AND(SUM(C75:F75)&gt;=3,F75&lt;=1),AND(SUM(C75:F75)&lt;3,F75=0)),3,2)))))</f>
        <v>-</v>
      </c>
      <c r="H75" s="194">
        <f>IF(L$25=5,1,0) + IF(L$27=5,1,0) + IF(L$29=5,1,0)</f>
        <v>0</v>
      </c>
      <c r="I75" s="195">
        <f>IF(L$25=4,1,0) + IF(L$27=4,1,0) + IF(L$29=4,1,0)</f>
        <v>0</v>
      </c>
      <c r="J75" s="195">
        <f>IF(L$25=3,1,0) + IF(L$27=3,1,0) + IF(L$29=3,1,0)</f>
        <v>0</v>
      </c>
      <c r="K75" s="195">
        <f>IF(L$25=2,1,0) + IF(L$27=2,1,0) + IF(L$29=2,1,0)</f>
        <v>0</v>
      </c>
      <c r="L75" s="728" t="str">
        <f>IF(SUM(H76:K76)=0,"-",MIN(L23,IF(AND(H76&gt;=50,J76=0,K76=0),5,IF(AND((H76+I76)&gt;=50,K76=0),4,IF(OR(AND(SUM(H75:K75)&gt;=3,K75&lt;=1),AND(SUM(H75:K75)&lt;3,K75=0)),3,2)))))</f>
        <v>-</v>
      </c>
      <c r="M75" s="194">
        <f>IF(Q$25=5,1,0) + IF(Q$27=5,1,0) + IF(Q$29=5,1,0)</f>
        <v>0</v>
      </c>
      <c r="N75" s="195">
        <f>IF(Q$25=4,1,0) + IF(Q$27=4,1,0) + IF(Q$29=4,1,0)</f>
        <v>0</v>
      </c>
      <c r="O75" s="195">
        <f>IF(Q$25=3,1,0) + IF(Q$27=3,1,0) + IF(Q$29=3,1,0)</f>
        <v>0</v>
      </c>
      <c r="P75" s="195">
        <f>IF(Q$25=2,1,0) + IF(Q$27=2,1,0) + IF(Q$29=2,1,0)</f>
        <v>0</v>
      </c>
      <c r="Q75" s="728" t="str">
        <f>IF(SUM(M76:P76)=0,"-",MIN(Q23,IF(AND(M76&gt;=50,O76=0,P76=0),5,IF(AND((M76+N76)&gt;=50,P76=0),4,IF(OR(AND(SUM(M75:P75)&gt;=3,P75&lt;=1),AND(SUM(M75:P75)&lt;3,P75=0)),3,2)))))</f>
        <v>-</v>
      </c>
      <c r="R75" s="194">
        <f>IF(V$25=5,1,0) + IF(V$27=5,1,0) + IF(V$29=5,1,0)</f>
        <v>0</v>
      </c>
      <c r="S75" s="195">
        <f>IF(V$25=4,1,0) + IF(V$27=4,1,0) + IF(V$29=4,1,0)</f>
        <v>0</v>
      </c>
      <c r="T75" s="195">
        <f>IF(V$25=3,1,0) + IF(V$27=3,1,0) + IF(V$29=3,1,0)</f>
        <v>0</v>
      </c>
      <c r="U75" s="195">
        <f>IF(V$25=2,1,0) + IF(V$27=2,1,0) + IF(V$29=2,1,0)</f>
        <v>0</v>
      </c>
      <c r="V75" s="728" t="str">
        <f>IF(SUM(R76:U76)=0,"-",MIN(V23,IF(AND(R76&gt;=50,T76=0,U76=0),5,IF(AND((R76+S76)&gt;=50,U76=0),4,IF(OR(AND(SUM(R75:U75)&gt;=3,U75&lt;=1),AND(SUM(R75:U75)&lt;3,U75=0)),3,2)))))</f>
        <v>-</v>
      </c>
      <c r="W75" s="194">
        <f>IF(AA$25=5,1,0) + IF(AA$27=5,1,0) + IF(AA$29=5,1,0)</f>
        <v>0</v>
      </c>
      <c r="X75" s="195">
        <f>IF(AA$25=4,1,0) + IF(AA$27=4,1,0) + IF(AA$29=4,1,0)</f>
        <v>0</v>
      </c>
      <c r="Y75" s="195">
        <f>IF(AA$25=3,1,0) + IF(AA$27=3,1,0) + IF(AA$29=3,1,0)</f>
        <v>0</v>
      </c>
      <c r="Z75" s="195">
        <f>IF(AA$25=2,1,0) + IF(AA$27=2,1,0) + IF(AA$29=2,1,0)</f>
        <v>0</v>
      </c>
      <c r="AA75" s="728" t="str">
        <f>IF(SUM(W76:Z76)=0,"-",MIN(AA23,IF(AND(W76&gt;=50,Y76=0,Z76=0),5,IF(AND((W76+X76)&gt;=50,Z76=0),4,IF(OR(AND(SUM(W75:Z75)&gt;=3,Z75&lt;=1),AND(SUM(W75:Z75)&lt;3,Z75=0)),3,2)))))</f>
        <v>-</v>
      </c>
      <c r="AB75" s="194">
        <f>IF(AF$25=5,1,0) + IF(AF$27=5,1,0) + IF(AF$29=5,1,0)</f>
        <v>0</v>
      </c>
      <c r="AC75" s="195">
        <f>IF(AF$25=4,1,0) + IF(AF$27=4,1,0) + IF(AF$29=4,1,0)</f>
        <v>0</v>
      </c>
      <c r="AD75" s="195">
        <f>IF(AF$25=3,1,0) + IF(AF$27=3,1,0) + IF(AF$29=3,1,0)</f>
        <v>0</v>
      </c>
      <c r="AE75" s="195">
        <f>IF(AF$25=2,1,0) + IF(AF$27=2,1,0) + IF(AF$29=2,1,0)</f>
        <v>0</v>
      </c>
      <c r="AF75" s="728" t="str">
        <f>IF(SUM(AB76:AE76)=0,"-",MIN(AF23,IF(AND(AB76&gt;=50,AD76=0,AE76=0),5,IF(AND((AB76+AC76)&gt;=50,AE76=0),4,IF(OR(AND(SUM(AB75:AE75)&gt;=3,AE75&lt;=1),AND(SUM(AB75:AE75)&lt;3,AE75=0)),3,2)))))</f>
        <v>-</v>
      </c>
      <c r="AG75" s="194">
        <f>IF(AK$25=5,1,0) + IF(AK$27=5,1,0) + IF(AK$29=5,1,0)</f>
        <v>0</v>
      </c>
      <c r="AH75" s="195">
        <f>IF(AK$25=4,1,0) + IF(AK$27=4,1,0) + IF(AK$29=4,1,0)</f>
        <v>0</v>
      </c>
      <c r="AI75" s="195">
        <f>IF(AK$25=3,1,0) + IF(AK$27=3,1,0) + IF(AK$29=3,1,0)</f>
        <v>0</v>
      </c>
      <c r="AJ75" s="195">
        <f>IF(AK$25=2,1,0) + IF(AK$27=2,1,0) + IF(AK$29=2,1,0)</f>
        <v>0</v>
      </c>
      <c r="AK75" s="728" t="str">
        <f>IF(SUM(AG76:AJ76)=0,"-",MIN(AK23,IF(AND(AG76&gt;=50,AI76=0,AJ76=0),5,IF(AND((AG76+AH76)&gt;=50,AJ76=0),4,IF(OR(AND(SUM(AG75:AJ75)&gt;=3,AJ75&lt;=1),AND(SUM(AG75:AJ75)&lt;3,AJ75=0)),3,2)))))</f>
        <v>-</v>
      </c>
      <c r="AL75" s="194">
        <f>IF(AP$25=5,1,0) + IF(AP$27=5,1,0) + IF(AP$29=5,1,0)</f>
        <v>0</v>
      </c>
      <c r="AM75" s="195">
        <f>IF(AP$25=4,1,0) + IF(AP$27=4,1,0) + IF(AP$29=4,1,0)</f>
        <v>0</v>
      </c>
      <c r="AN75" s="195">
        <f>IF(AP$25=3,1,0) + IF(AP$27=3,1,0) + IF(AP$29=3,1,0)</f>
        <v>0</v>
      </c>
      <c r="AO75" s="195">
        <f>IF(AP$25=2,1,0) + IF(AP$27=2,1,0) + IF(AP$29=2,1,0)</f>
        <v>0</v>
      </c>
      <c r="AP75" s="728" t="str">
        <f>IF(SUM(AL76:AO76)=0,"-",MIN(AP23,IF(AND(AL76&gt;=50,AN76=0,AO76=0),5,IF(AND((AL76+AM76)&gt;=50,AO76=0),4,IF(OR(AND(SUM(AL75:AO75)&gt;=3,AO75&lt;=1),AND(SUM(AL75:AO75)&lt;3,AO75=0)),3,2)))))</f>
        <v>-</v>
      </c>
      <c r="AQ75" s="194">
        <f>IF(AU$25=5,1,0) + IF(AU$27=5,1,0) + IF(AU$29=5,1,0)</f>
        <v>0</v>
      </c>
      <c r="AR75" s="195">
        <f>IF(AU$25=4,1,0) + IF(AU$27=4,1,0) + IF(AU$29=4,1,0)</f>
        <v>0</v>
      </c>
      <c r="AS75" s="195">
        <f>IF(AU$25=3,1,0) + IF(AU$27=3,1,0) + IF(AU$29=3,1,0)</f>
        <v>0</v>
      </c>
      <c r="AT75" s="195">
        <f>IF(AU$25=2,1,0) + IF(AU$27=2,1,0) + IF(AU$29=2,1,0)</f>
        <v>0</v>
      </c>
      <c r="AU75" s="728" t="str">
        <f>IF(SUM(AQ76:AT76)=0,"-",MIN(AU23,IF(AND(AQ76&gt;=50,AS76=0,AT76=0),5,IF(AND((AQ76+AR76)&gt;=50,AT76=0),4,IF(OR(AND(SUM(AQ75:AT75)&gt;=3,AT75&lt;=1),AND(SUM(AQ75:AT75)&lt;3,AT75=0)),3,2)))))</f>
        <v>-</v>
      </c>
      <c r="AV75" s="194">
        <f>IF(AZ$25=5,1,0) + IF(AZ$27=5,1,0) + IF(AZ$29=5,1,0)</f>
        <v>0</v>
      </c>
      <c r="AW75" s="195">
        <f>IF(AZ$25=4,1,0) + IF(AZ$27=4,1,0) + IF(AZ$29=4,1,0)</f>
        <v>0</v>
      </c>
      <c r="AX75" s="195">
        <f>IF(AZ$25=3,1,0) + IF(AZ$27=3,1,0) + IF(AZ$29=3,1,0)</f>
        <v>0</v>
      </c>
      <c r="AY75" s="195">
        <f>IF(AZ$25=2,1,0) + IF(AZ$27=2,1,0) + IF(AZ$29=2,1,0)</f>
        <v>0</v>
      </c>
      <c r="AZ75" s="728" t="str">
        <f>IF(SUM(AV76:AY76)=0,"-",MIN(AZ23,IF(AND(AV76&gt;=50,AX76=0,AY76=0),5,IF(AND((AV76+AW76)&gt;=50,AY76=0),4,IF(OR(AND(SUM(AV75:AY75)&gt;=3,AY75&lt;=1),AND(SUM(AV75:AY75)&lt;3,AY75=0)),3,2)))))</f>
        <v>-</v>
      </c>
      <c r="BA75" s="194">
        <f>IF(BE$25=5,1,0) + IF(BE$27=5,1,0) + IF(BE$29=5,1,0)</f>
        <v>0</v>
      </c>
      <c r="BB75" s="195">
        <f>IF(BE$25=4,1,0) + IF(BE$27=4,1,0) + IF(BE$29=4,1,0)</f>
        <v>0</v>
      </c>
      <c r="BC75" s="195">
        <f>IF(BE$25=3,1,0) + IF(BE$27=3,1,0) + IF(BE$29=3,1,0)</f>
        <v>0</v>
      </c>
      <c r="BD75" s="195">
        <f>IF(BE$25=2,1,0) + IF(BE$27=2,1,0) + IF(BE$29=2,1,0)</f>
        <v>0</v>
      </c>
      <c r="BE75" s="728" t="str">
        <f>BJ75</f>
        <v>-</v>
      </c>
      <c r="BF75" s="194">
        <f>IF(BJ$25=5,1,0) + IF(BJ$27=5,1,0) + IF(BJ$29=5,1,0)</f>
        <v>0</v>
      </c>
      <c r="BG75" s="195">
        <f>IF(BJ$25=4,1,0) + IF(BJ$27=4,1,0) + IF(BJ$29=4,1,0)</f>
        <v>0</v>
      </c>
      <c r="BH75" s="195">
        <f>IF(BJ$25=3,1,0) + IF(BJ$27=3,1,0) + IF(BJ$29=3,1,0)</f>
        <v>0</v>
      </c>
      <c r="BI75" s="195">
        <f>IF(BJ$25=2,1,0) + IF(BJ$27=2,1,0) + IF(BJ$29=2,1,0)</f>
        <v>0</v>
      </c>
      <c r="BJ75" s="728" t="str">
        <f>IF(SUM(BF76:BI76)=0,"-",MIN(AF75,BJ23,IF(AND(BF76&gt;=50,BH76=0,BI76=0),5,IF(AND((BF76+BG76)&gt;=50,BI76=0),4,IF(OR(AND(SUM(BF75:BI75)&gt;=3,BI75&lt;=1),AND(SUM(BF75:BI75)&lt;3,BI75=0)),3,2)))))</f>
        <v>-</v>
      </c>
      <c r="BL75" s="186"/>
      <c r="BM75" s="186"/>
      <c r="BN75" s="186"/>
      <c r="BO75" s="186"/>
      <c r="BP75" s="186"/>
      <c r="BQ75" s="186"/>
      <c r="BR75" s="186"/>
    </row>
    <row r="76" spans="1:70" ht="15" customHeight="1">
      <c r="A76" s="730"/>
      <c r="B76" s="731"/>
      <c r="C76" s="196">
        <f>IF(ISERR(C75/SUM(C75:F75)*100),0,C75/SUM(C75:F75)*100)</f>
        <v>0</v>
      </c>
      <c r="D76" s="197">
        <f>IF(ISERR(D75/SUM(C75:F75)*100),0,D75/SUM(C75:F75)*100)</f>
        <v>0</v>
      </c>
      <c r="E76" s="197">
        <f>IF(ISERR(E75/SUM(C75:F75)*100),0,E75/SUM(C75:F75)*100)</f>
        <v>0</v>
      </c>
      <c r="F76" s="197">
        <f>IF(ISERR(F75/SUM(C75:F75)*100),0,F75/SUM(C75:F75)*100)</f>
        <v>0</v>
      </c>
      <c r="G76" s="733"/>
      <c r="H76" s="196">
        <f>IF(ISERR(H75/SUM(H75:K75)*100),0,H75/SUM(H75:K75)*100)</f>
        <v>0</v>
      </c>
      <c r="I76" s="197">
        <f>IF(ISERR(I75/SUM(H75:K75)*100),0,I75/SUM(H75:K75)*100)</f>
        <v>0</v>
      </c>
      <c r="J76" s="197">
        <f>IF(ISERR(J75/SUM(H75:K75)*100),0,J75/SUM(H75:K75)*100)</f>
        <v>0</v>
      </c>
      <c r="K76" s="197">
        <f>IF(ISERR(K75/SUM(H75:K75)*100),0,K75/SUM(H75:K75)*100)</f>
        <v>0</v>
      </c>
      <c r="L76" s="729"/>
      <c r="M76" s="196">
        <f>IF(ISERR(M75/SUM(M75:P75)*100),0,M75/SUM(M75:P75)*100)</f>
        <v>0</v>
      </c>
      <c r="N76" s="197">
        <f>IF(ISERR(N75/SUM(M75:P75)*100),0,N75/SUM(M75:P75)*100)</f>
        <v>0</v>
      </c>
      <c r="O76" s="197">
        <f>IF(ISERR(O75/SUM(M75:P75)*100),0,O75/SUM(M75:P75)*100)</f>
        <v>0</v>
      </c>
      <c r="P76" s="197">
        <f>IF(ISERR(P75/SUM(M75:P75)*100),0,P75/SUM(M75:P75)*100)</f>
        <v>0</v>
      </c>
      <c r="Q76" s="729"/>
      <c r="R76" s="196">
        <f>IF(ISERR(R75/SUM(R75:U75)*100),0,R75/SUM(R75:U75)*100)</f>
        <v>0</v>
      </c>
      <c r="S76" s="197">
        <f>IF(ISERR(S75/SUM(R75:U75)*100),0,S75/SUM(R75:U75)*100)</f>
        <v>0</v>
      </c>
      <c r="T76" s="197">
        <f>IF(ISERR(T75/SUM(R75:U75)*100),0,T75/SUM(R75:U75)*100)</f>
        <v>0</v>
      </c>
      <c r="U76" s="197">
        <f>IF(ISERR(U75/SUM(R75:U75)*100),0,U75/SUM(R75:U75)*100)</f>
        <v>0</v>
      </c>
      <c r="V76" s="729"/>
      <c r="W76" s="196">
        <f>IF(ISERR(W75/SUM(W75:Z75)*100),0,W75/SUM(W75:Z75)*100)</f>
        <v>0</v>
      </c>
      <c r="X76" s="197">
        <f>IF(ISERR(X75/SUM(W75:Z75)*100),0,X75/SUM(W75:Z75)*100)</f>
        <v>0</v>
      </c>
      <c r="Y76" s="197">
        <f>IF(ISERR(Y75/SUM(W75:Z75)*100),0,Y75/SUM(W75:Z75)*100)</f>
        <v>0</v>
      </c>
      <c r="Z76" s="197">
        <f>IF(ISERR(Z75/SUM(W75:Z75)*100),0,Z75/SUM(W75:Z75)*100)</f>
        <v>0</v>
      </c>
      <c r="AA76" s="729"/>
      <c r="AB76" s="196">
        <f>IF(ISERR(AB75/SUM(AB75:AE75)*100),0,AB75/SUM(AB75:AE75)*100)</f>
        <v>0</v>
      </c>
      <c r="AC76" s="197">
        <f>IF(ISERR(AC75/SUM(AB75:AE75)*100),0,AC75/SUM(AB75:AE75)*100)</f>
        <v>0</v>
      </c>
      <c r="AD76" s="197">
        <f>IF(ISERR(AD75/SUM(AB75:AE75)*100),0,AD75/SUM(AB75:AE75)*100)</f>
        <v>0</v>
      </c>
      <c r="AE76" s="197">
        <f>IF(ISERR(AE75/SUM(AB75:AE75)*100),0,AE75/SUM(AB75:AE75)*100)</f>
        <v>0</v>
      </c>
      <c r="AF76" s="729"/>
      <c r="AG76" s="196">
        <f>IF(ISERR(AG75/SUM(AG75:AJ75)*100),0,AG75/SUM(AG75:AJ75)*100)</f>
        <v>0</v>
      </c>
      <c r="AH76" s="197">
        <f>IF(ISERR(AH75/SUM(AG75:AJ75)*100),0,AH75/SUM(AG75:AJ75)*100)</f>
        <v>0</v>
      </c>
      <c r="AI76" s="197">
        <f>IF(ISERR(AI75/SUM(AG75:AJ75)*100),0,AI75/SUM(AG75:AJ75)*100)</f>
        <v>0</v>
      </c>
      <c r="AJ76" s="197">
        <f>IF(ISERR(AJ75/SUM(AG75:AJ75)*100),0,AJ75/SUM(AG75:AJ75)*100)</f>
        <v>0</v>
      </c>
      <c r="AK76" s="729"/>
      <c r="AL76" s="196">
        <f>IF(ISERR(AL75/SUM(AL75:AO75)*100),0,AL75/SUM(AL75:AO75)*100)</f>
        <v>0</v>
      </c>
      <c r="AM76" s="197">
        <f>IF(ISERR(AM75/SUM(AL75:AO75)*100),0,AM75/SUM(AL75:AO75)*100)</f>
        <v>0</v>
      </c>
      <c r="AN76" s="197">
        <f>IF(ISERR(AN75/SUM(AL75:AO75)*100),0,AN75/SUM(AL75:AO75)*100)</f>
        <v>0</v>
      </c>
      <c r="AO76" s="197">
        <f>IF(ISERR(AO75/SUM(AL75:AO75)*100),0,AO75/SUM(AL75:AO75)*100)</f>
        <v>0</v>
      </c>
      <c r="AP76" s="729"/>
      <c r="AQ76" s="196">
        <f>IF(ISERR(AQ75/SUM(AQ75:AT75)*100),0,AQ75/SUM(AQ75:AT75)*100)</f>
        <v>0</v>
      </c>
      <c r="AR76" s="197">
        <f>IF(ISERR(AR75/SUM(AQ75:AT75)*100),0,AR75/SUM(AQ75:AT75)*100)</f>
        <v>0</v>
      </c>
      <c r="AS76" s="197">
        <f>IF(ISERR(AS75/SUM(AQ75:AT75)*100),0,AS75/SUM(AQ75:AT75)*100)</f>
        <v>0</v>
      </c>
      <c r="AT76" s="197">
        <f>IF(ISERR(AT75/SUM(AQ75:AT75)*100),0,AT75/SUM(AQ75:AT75)*100)</f>
        <v>0</v>
      </c>
      <c r="AU76" s="729"/>
      <c r="AV76" s="196">
        <f>IF(ISERR(AV75/SUM(AV75:AY75)*100),0,AV75/SUM(AV75:AY75)*100)</f>
        <v>0</v>
      </c>
      <c r="AW76" s="197">
        <f>IF(ISERR(AW75/SUM(AV75:AY75)*100),0,AW75/SUM(AV75:AY75)*100)</f>
        <v>0</v>
      </c>
      <c r="AX76" s="197">
        <f>IF(ISERR(AX75/SUM(AV75:AY75)*100),0,AX75/SUM(AV75:AY75)*100)</f>
        <v>0</v>
      </c>
      <c r="AY76" s="197">
        <f>IF(ISERR(AY75/SUM(AV75:AY75)*100),0,AY75/SUM(AV75:AY75)*100)</f>
        <v>0</v>
      </c>
      <c r="AZ76" s="729"/>
      <c r="BA76" s="196">
        <f>IF(ISERR(BA75/SUM(BA75:BD75)*100),0,BA75/SUM(BA75:BD75)*100)</f>
        <v>0</v>
      </c>
      <c r="BB76" s="197">
        <f>IF(ISERR(BB75/SUM(BA75:BD75)*100),0,BB75/SUM(BA75:BD75)*100)</f>
        <v>0</v>
      </c>
      <c r="BC76" s="197">
        <f>IF(ISERR(BC75/SUM(BA75:BD75)*100),0,BC75/SUM(BA75:BD75)*100)</f>
        <v>0</v>
      </c>
      <c r="BD76" s="197">
        <f>IF(ISERR(BD75/SUM(BA75:BD75)*100),0,BD75/SUM(BA75:BD75)*100)</f>
        <v>0</v>
      </c>
      <c r="BE76" s="729"/>
      <c r="BF76" s="196">
        <f>IF(ISERR(BF75/SUM(BF75:BI75)*100),0,BF75/SUM(BF75:BI75)*100)</f>
        <v>0</v>
      </c>
      <c r="BG76" s="197">
        <f>IF(ISERR(BG75/SUM(BF75:BI75)*100),0,BG75/SUM(BF75:BI75)*100)</f>
        <v>0</v>
      </c>
      <c r="BH76" s="197">
        <f>IF(ISERR(BH75/SUM(BF75:BI75)*100),0,BH75/SUM(BF75:BI75)*100)</f>
        <v>0</v>
      </c>
      <c r="BI76" s="197">
        <f>IF(ISERR(BI75/SUM(BF75:BI75)*100),0,BI75/SUM(BF75:BI75)*100)</f>
        <v>0</v>
      </c>
      <c r="BJ76" s="729"/>
      <c r="BL76" s="133"/>
      <c r="BM76" s="133"/>
      <c r="BN76" s="133"/>
      <c r="BO76" s="133"/>
      <c r="BP76" s="133"/>
      <c r="BQ76" s="133"/>
      <c r="BR76" s="133"/>
    </row>
    <row r="77" spans="1:70" ht="13.5" customHeight="1">
      <c r="A77" s="730" t="s">
        <v>362</v>
      </c>
      <c r="B77" s="731"/>
      <c r="C77" s="194">
        <f>IF(G$45=5,1,0) + IF(G$47=5,1,0) + IF(G$49=5,1,0) + IF(G$51=5,1,0)</f>
        <v>0</v>
      </c>
      <c r="D77" s="195">
        <f>IF(G$45=4,1,0) + IF(G$47=4,1,0) + IF(G$49=4,1,0) + IF(G$51=4,1,0)</f>
        <v>0</v>
      </c>
      <c r="E77" s="195">
        <f>IF(G$45=3,1,0) + IF(G$47=3,1,0) + IF(G$49=3,1,0) + IF(G$51=3,1,0)</f>
        <v>0</v>
      </c>
      <c r="F77" s="195">
        <f>IF(G$45=2,1,0) + IF(G$47=2,1,0) + IF(G$49=2,1,0) + IF(G$51=2,1,0)</f>
        <v>0</v>
      </c>
      <c r="G77" s="732" t="str">
        <f>IF(SUM(C78:F78)=0,"-",MIN(#REF!,IF(AND(C78&gt;=50,E78=0,F78=0),5,IF(AND((C78+D78)&gt;=50,F78=0),4,IF(OR(AND(SUM(C77:F77)&gt;=3,F77&lt;=1),AND(SUM(C77:F77)&lt;3,F77=0)),3,2)))))</f>
        <v>-</v>
      </c>
      <c r="H77" s="194">
        <f>IF(L$45=5,1,0) + IF(L$47=5,1,0) + IF(L$49=5,1,0) + IF(L$51=5,1,0)</f>
        <v>0</v>
      </c>
      <c r="I77" s="195">
        <f>IF(L$45=4,1,0) + IF(L$47=4,1,0) + IF(L$49=4,1,0) + IF(L$51=4,1,0)</f>
        <v>0</v>
      </c>
      <c r="J77" s="195">
        <f>IF(L$45=3,1,0) + IF(L$47=3,1,0) + IF(L$49=3,1,0) + IF(L$51=3,1,0)</f>
        <v>0</v>
      </c>
      <c r="K77" s="195">
        <f>IF(L$45=2,1,0) + IF(L$47=2,1,0) + IF(L$49=2,1,0) + IF(L$51=2,1,0)</f>
        <v>0</v>
      </c>
      <c r="L77" s="728" t="str">
        <f>IF(SUM(H78:K78)=0,"-",MIN(IF(AND(H78&gt;=50,J78=0,K78=0),5,IF(AND((H78+I78)&gt;=50,K78=0),4,IF(OR(AND(SUM(H77:K77)&gt;=3,K77&lt;=1),AND(SUM(H77:K77)&lt;3,K77=0)),3,2)))))</f>
        <v>-</v>
      </c>
      <c r="M77" s="194">
        <f>IF(Q$45=5,1,0) + IF(Q$47=5,1,0) + IF(Q$49=5,1,0) + IF(Q$51=5,1,0)</f>
        <v>0</v>
      </c>
      <c r="N77" s="195">
        <f>IF(Q$45=4,1,0) + IF(Q$47=4,1,0) + IF(Q$49=4,1,0) + IF(Q$51=4,1,0)</f>
        <v>0</v>
      </c>
      <c r="O77" s="195">
        <f>IF(Q$45=3,1,0) + IF(Q$47=3,1,0) + IF(Q$49=3,1,0) + IF(Q$51=3,1,0)</f>
        <v>0</v>
      </c>
      <c r="P77" s="195">
        <f>IF(Q$45=2,1,0) + IF(Q$47=2,1,0) + IF(Q$49=2,1,0) + IF(Q$51=2,1,0)</f>
        <v>0</v>
      </c>
      <c r="Q77" s="728" t="str">
        <f>IF(SUM(M78:P78)=0,"-",MIN(IF(AND(M78&gt;=50,O78=0,P78=0),5,IF(AND((M78+N78)&gt;=50,P78=0),4,IF(OR(AND(SUM(M77:P77)&gt;=3,P77&lt;=1),AND(SUM(M77:P77)&lt;3,P77=0)),3,2)))))</f>
        <v>-</v>
      </c>
      <c r="R77" s="194">
        <f>IF(V$45=5,1,0) + IF(V$47=5,1,0) + IF(V$49=5,1,0) + IF(V$51=5,1,0)</f>
        <v>0</v>
      </c>
      <c r="S77" s="195">
        <f>IF(V$45=4,1,0) + IF(V$47=4,1,0) + IF(V$49=4,1,0) + IF(V$51=4,1,0)</f>
        <v>0</v>
      </c>
      <c r="T77" s="195">
        <f>IF(V$45=3,1,0) + IF(V$47=3,1,0) + IF(V$49=3,1,0) + IF(V$51=3,1,0)</f>
        <v>0</v>
      </c>
      <c r="U77" s="195">
        <f>IF(V$45=2,1,0) + IF(V$47=2,1,0) + IF(V$49=2,1,0) + IF(V$51=2,1,0)</f>
        <v>0</v>
      </c>
      <c r="V77" s="728" t="str">
        <f>IF(SUM(R78:U78)=0,"-",MIN(IF(AND(R78&gt;=50,T78=0,U78=0),5,IF(AND((R78+S78)&gt;=50,U78=0),4,IF(OR(AND(SUM(R77:U77)&gt;=3,U77&lt;=1),AND(SUM(R77:U77)&lt;3,U77=0)),3,2)))))</f>
        <v>-</v>
      </c>
      <c r="W77" s="194">
        <f>IF(AA$45=5,1,0) + IF(AA$47=5,1,0) + IF(AA$49=5,1,0) + IF(AA$51=5,1,0)</f>
        <v>0</v>
      </c>
      <c r="X77" s="195">
        <f>IF(AA$45=4,1,0) + IF(AA$47=4,1,0) + IF(AA$49=4,1,0) + IF(AA$51=4,1,0)</f>
        <v>0</v>
      </c>
      <c r="Y77" s="195">
        <f>IF(AA$45=3,1,0) + IF(AA$47=3,1,0) + IF(AA$49=3,1,0) + IF(AA$51=3,1,0)</f>
        <v>0</v>
      </c>
      <c r="Z77" s="195">
        <f>IF(AA$45=2,1,0) + IF(AA$47=2,1,0) + IF(AA$49=2,1,0) + IF(AA$51=2,1,0)</f>
        <v>0</v>
      </c>
      <c r="AA77" s="728" t="str">
        <f>IF(SUM(W78:Z78)=0,"-",MIN(IF(AND(W78&gt;=50,Y78=0,Z78=0),5,IF(AND((W78+X78)&gt;=50,Z78=0),4,IF(OR(AND(SUM(W77:Z77)&gt;=3,Z77&lt;=1),AND(SUM(W77:Z77)&lt;3,Z77=0)),3,2)))))</f>
        <v>-</v>
      </c>
      <c r="AB77" s="194">
        <f>IF(AF$45=5,1,0) + IF(AF$47=5,1,0) + IF(AF$49=5,1,0) + IF(AF$51=5,1,0)</f>
        <v>0</v>
      </c>
      <c r="AC77" s="195">
        <f>IF(AF$45=4,1,0) + IF(AF$47=4,1,0) + IF(AF$49=4,1,0) + IF(AF$51=4,1,0)</f>
        <v>0</v>
      </c>
      <c r="AD77" s="195">
        <f>IF(AF$45=3,1,0) + IF(AF$47=3,1,0) + IF(AF$49=3,1,0) + IF(AF$51=3,1,0)</f>
        <v>0</v>
      </c>
      <c r="AE77" s="195">
        <f>IF(AF$45=2,1,0) + IF(AF$47=2,1,0) + IF(AF$49=2,1,0) + IF(AF$51=2,1,0)</f>
        <v>0</v>
      </c>
      <c r="AF77" s="728" t="str">
        <f>IF(SUM(AB78:AE78)=0,"-",MIN(IF(AND(AB78&gt;=50,AD78=0,AE78=0),5,IF(AND((AB78+AC78)&gt;=50,AE78=0),4,IF(OR(AND(SUM(AB77:AE77)&gt;=3,AE77&lt;=1),AND(SUM(AB77:AE77)&lt;3,AE77=0)),3,2)))))</f>
        <v>-</v>
      </c>
      <c r="AG77" s="194">
        <f>IF(AK$45=5,1,0) + IF(AK$47=5,1,0) + IF(AK$49=5,1,0) + IF(AK$51=5,1,0)</f>
        <v>0</v>
      </c>
      <c r="AH77" s="195">
        <f>IF(AK$45=4,1,0) + IF(AK$47=4,1,0) + IF(AK$49=4,1,0) + IF(AK$51=4,1,0)</f>
        <v>0</v>
      </c>
      <c r="AI77" s="195">
        <f>IF(AK$45=3,1,0) + IF(AK$47=3,1,0) + IF(AK$49=3,1,0) + IF(AK$51=3,1,0)</f>
        <v>0</v>
      </c>
      <c r="AJ77" s="195">
        <f>IF(AK$45=2,1,0) + IF(AK$47=2,1,0) + IF(AK$49=2,1,0) + IF(AK$51=2,1,0)</f>
        <v>0</v>
      </c>
      <c r="AK77" s="728" t="str">
        <f>IF(SUM(AG78:AJ78)=0,"-",MIN(IF(AND(AG78&gt;=50,AI78=0,AJ78=0),5,IF(AND((AG78+AH78)&gt;=50,AJ78=0),4,IF(OR(AND(SUM(AG77:AJ77)&gt;=3,AJ77&lt;=1),AND(SUM(AG77:AJ77)&lt;3,AJ77=0)),3,2)))))</f>
        <v>-</v>
      </c>
      <c r="AL77" s="194">
        <f>IF(AP$45=5,1,0) + IF(AP$47=5,1,0) + IF(AP$49=5,1,0) + IF(AP$51=5,1,0)</f>
        <v>0</v>
      </c>
      <c r="AM77" s="195">
        <f>IF(AP$45=4,1,0) + IF(AP$47=4,1,0) + IF(AP$49=4,1,0) + IF(AP$51=4,1,0)</f>
        <v>0</v>
      </c>
      <c r="AN77" s="195">
        <f>IF(AP$45=3,1,0) + IF(AP$47=3,1,0) + IF(AP$49=3,1,0) + IF(AP$51=3,1,0)</f>
        <v>0</v>
      </c>
      <c r="AO77" s="195">
        <f>IF(AP$45=2,1,0) + IF(AP$47=2,1,0) + IF(AP$49=2,1,0) + IF(AP$51=2,1,0)</f>
        <v>0</v>
      </c>
      <c r="AP77" s="728" t="str">
        <f>IF(SUM(AL78:AO78)=0,"-",MIN(IF(AND(AL78&gt;=50,AN78=0,AO78=0),5,IF(AND((AL78+AM78)&gt;=50,AO78=0),4,IF(OR(AND(SUM(AL77:AO77)&gt;=3,AO77&lt;=1),AND(SUM(AL77:AO77)&lt;3,AO77=0)),3,2)))))</f>
        <v>-</v>
      </c>
      <c r="AQ77" s="194">
        <f>IF(AU$45=5,1,0) + IF(AU$47=5,1,0) + IF(AU$49=5,1,0) + IF(AU$51=5,1,0)</f>
        <v>0</v>
      </c>
      <c r="AR77" s="195">
        <f>IF(AU$45=4,1,0) + IF(AU$47=4,1,0) + IF(AU$49=4,1,0) + IF(AU$51=4,1,0)</f>
        <v>0</v>
      </c>
      <c r="AS77" s="195">
        <f>IF(AU$45=3,1,0) + IF(AU$47=3,1,0) + IF(AU$49=3,1,0) + IF(AU$51=3,1,0)</f>
        <v>0</v>
      </c>
      <c r="AT77" s="195">
        <f>IF(AU$45=2,1,0) + IF(AU$47=2,1,0) + IF(AU$49=2,1,0) + IF(AU$51=2,1,0)</f>
        <v>0</v>
      </c>
      <c r="AU77" s="728" t="str">
        <f>IF(SUM(AQ78:AT78)=0,"-",MIN(IF(AND(AQ78&gt;=50,AS78=0,AT78=0),5,IF(AND((AQ78+AR78)&gt;=50,AT78=0),4,IF(OR(AND(SUM(AQ77:AT77)&gt;=3,AT77&lt;=1),AND(SUM(AQ77:AT77)&lt;3,AT77=0)),3,2)))))</f>
        <v>-</v>
      </c>
      <c r="AV77" s="194">
        <f>IF(AZ$45=5,1,0) + IF(AZ$47=5,1,0) + IF(AZ$49=5,1,0) + IF(AZ$51=5,1,0)</f>
        <v>0</v>
      </c>
      <c r="AW77" s="195">
        <f>IF(AZ$45=4,1,0) + IF(AZ$47=4,1,0) + IF(AZ$49=4,1,0) + IF(AZ$51=4,1,0)</f>
        <v>0</v>
      </c>
      <c r="AX77" s="195">
        <f>IF(AZ$45=3,1,0) + IF(AZ$47=3,1,0) + IF(AZ$49=3,1,0) + IF(AZ$51=3,1,0)</f>
        <v>0</v>
      </c>
      <c r="AY77" s="195">
        <f>IF(AZ$45=2,1,0) + IF(AZ$47=2,1,0) + IF(AZ$49=2,1,0) + IF(AZ$51=2,1,0)</f>
        <v>0</v>
      </c>
      <c r="AZ77" s="728" t="str">
        <f>IF(SUM(AV78:AY78)=0,"-",MIN(IF(AND(AV78&gt;=50,AX78=0,AY78=0),5,IF(AND((AV78+AW78)&gt;=50,AY78=0),4,IF(OR(AND(SUM(AV77:AY77)&gt;=3,AY77&lt;=1),AND(SUM(AV77:AY77)&lt;3,AY77=0)),3,2)))))</f>
        <v>-</v>
      </c>
      <c r="BA77" s="194">
        <f>IF(BE$45=5,1,0) + IF(BE$47=5,1,0) + IF(BE$49=5,1,0) + IF(BE$51=5,1,0)</f>
        <v>0</v>
      </c>
      <c r="BB77" s="195">
        <f>IF(BE$45=4,1,0) + IF(BE$47=4,1,0) + IF(BE$49=4,1,0) + IF(BE$51=4,1,0)</f>
        <v>0</v>
      </c>
      <c r="BC77" s="195">
        <f>IF(BE$45=3,1,0) + IF(BE$47=3,1,0) + IF(BE$49=3,1,0) + IF(BE$51=3,1,0)</f>
        <v>0</v>
      </c>
      <c r="BD77" s="195">
        <f>IF(BE$45=2,1,0) + IF(BE$47=2,1,0) + IF(BE$49=2,1,0) + IF(BE$51=2,1,0)</f>
        <v>0</v>
      </c>
      <c r="BE77" s="728" t="str">
        <f>IF(SUM(BA78:BD78)=0,"-",MIN(IF(AND(BA78&gt;=50,BC78=0,BD78=0),5,IF(AND((BA78+BB78)&gt;=50,BD78=0),4,IF(OR(AND(SUM(BA77:BD77)&gt;=3,BD77&lt;=1),AND(SUM(BA77:BD77)&lt;3,BD77=0),AND(BE45&gt;=3,BE47&gt;=3,BE49&gt;=2,BE51&gt;=2),OR(AND(,BE47&gt;=4,BE49&gt;=3,BE51&gt;=3),AND(BE45&gt;=4,BE47&gt;=2,BE49&gt;=3,BE51&gt;=3))),3,2)))))</f>
        <v>-</v>
      </c>
      <c r="BF77" s="194">
        <f>IF(BF$45=5,1,0) + IF(BF$47=5,1,0) + IF(BF$49=5,1,0) + IF(BF$51=5,1,0)</f>
        <v>0</v>
      </c>
      <c r="BG77" s="195">
        <f>IF(BF$45=4,1,0) + IF(BF$47=4,1,0) + IF(BF$49=4,1,0) + IF(BF$51=4,1,0)</f>
        <v>0</v>
      </c>
      <c r="BH77" s="195">
        <f>IF(BF$45=3,1,0) + IF(BF$47=3,1,0) + IF(BF$49=3,1,0) + IF(BF$51=3,1,0)</f>
        <v>0</v>
      </c>
      <c r="BI77" s="195">
        <f>IF(BF$45=2,1,0) + IF(BF$47=2,1,0) + IF(BF$49=2,1,0) + IF(BF$51=2,1,0)</f>
        <v>0</v>
      </c>
      <c r="BJ77" s="728" t="str">
        <f>IF(SUM(BF78:BI78)=0,"-",MIN(BJ43,IF(AND(BF78&gt;=50,BH78=0,BI78=0),5,IF(AND((BF78+BG78)&gt;=50,BI78=0),4,IF(OR(AND(SUM(BF77:BI77)&gt;=3,BI77&lt;=1),AND(SUM(BF77:BI77)&lt;3,BI77=0)),3,2)))))</f>
        <v>-</v>
      </c>
      <c r="BL77" s="186"/>
      <c r="BM77" s="186"/>
      <c r="BN77" s="186"/>
      <c r="BO77" s="186"/>
      <c r="BP77" s="186"/>
      <c r="BQ77" s="186"/>
      <c r="BR77" s="186"/>
    </row>
    <row r="78" spans="1:70" ht="13.5" customHeight="1">
      <c r="A78" s="730"/>
      <c r="B78" s="731"/>
      <c r="C78" s="196">
        <f>IF(ISERR(C77/SUM(C77:F77)*100),0,C77/SUM(C77:F77)*100)</f>
        <v>0</v>
      </c>
      <c r="D78" s="197">
        <f>IF(ISERR(D77/SUM(C77:F77)*100),0,D77/SUM(C77:F77)*100)</f>
        <v>0</v>
      </c>
      <c r="E78" s="197">
        <f>IF(ISERR(E77/SUM(C77:F77)*100),0,E77/SUM(C77:F77)*100)</f>
        <v>0</v>
      </c>
      <c r="F78" s="197">
        <f>IF(ISERR(F77/SUM(C77:F77)*100),0,F77/SUM(C77:F77)*100)</f>
        <v>0</v>
      </c>
      <c r="G78" s="733"/>
      <c r="H78" s="196">
        <f>IF(ISERR(H77/SUM(H77:K77)*100),0,H77/SUM(H77:K77)*100)</f>
        <v>0</v>
      </c>
      <c r="I78" s="197">
        <f>IF(ISERR(I77/SUM(H77:K77)*100),0,I77/SUM(H77:K77)*100)</f>
        <v>0</v>
      </c>
      <c r="J78" s="197">
        <f>IF(ISERR(J77/SUM(H77:K77)*100),0,J77/SUM(H77:K77)*100)</f>
        <v>0</v>
      </c>
      <c r="K78" s="197">
        <f>IF(ISERR(K77/SUM(H77:K77)*100),0,K77/SUM(H77:K77)*100)</f>
        <v>0</v>
      </c>
      <c r="L78" s="729"/>
      <c r="M78" s="196">
        <f>IF(ISERR(M77/SUM(M77:P77)*100),0,M77/SUM(M77:P77)*100)</f>
        <v>0</v>
      </c>
      <c r="N78" s="197">
        <f>IF(ISERR(N77/SUM(M77:P77)*100),0,N77/SUM(M77:P77)*100)</f>
        <v>0</v>
      </c>
      <c r="O78" s="197">
        <f>IF(ISERR(O77/SUM(M77:P77)*100),0,O77/SUM(M77:P77)*100)</f>
        <v>0</v>
      </c>
      <c r="P78" s="197">
        <f>IF(ISERR(P77/SUM(M77:P77)*100),0,P77/SUM(M77:P77)*100)</f>
        <v>0</v>
      </c>
      <c r="Q78" s="729"/>
      <c r="R78" s="196">
        <f>IF(ISERR(R77/SUM(R77:U77)*100),0,R77/SUM(R77:U77)*100)</f>
        <v>0</v>
      </c>
      <c r="S78" s="197">
        <f>IF(ISERR(S77/SUM(R77:U77)*100),0,S77/SUM(R77:U77)*100)</f>
        <v>0</v>
      </c>
      <c r="T78" s="197">
        <f>IF(ISERR(T77/SUM(R77:U77)*100),0,T77/SUM(R77:U77)*100)</f>
        <v>0</v>
      </c>
      <c r="U78" s="197">
        <f>IF(ISERR(U77/SUM(R77:U77)*100),0,U77/SUM(R77:U77)*100)</f>
        <v>0</v>
      </c>
      <c r="V78" s="729"/>
      <c r="W78" s="196">
        <f>IF(ISERR(W77/SUM(W77:Z77)*100),0,W77/SUM(W77:Z77)*100)</f>
        <v>0</v>
      </c>
      <c r="X78" s="197">
        <f>IF(ISERR(X77/SUM(W77:Z77)*100),0,X77/SUM(W77:Z77)*100)</f>
        <v>0</v>
      </c>
      <c r="Y78" s="197">
        <f>IF(ISERR(Y77/SUM(W77:Z77)*100),0,Y77/SUM(W77:Z77)*100)</f>
        <v>0</v>
      </c>
      <c r="Z78" s="197">
        <f>IF(ISERR(Z77/SUM(W77:Z77)*100),0,Z77/SUM(W77:Z77)*100)</f>
        <v>0</v>
      </c>
      <c r="AA78" s="729"/>
      <c r="AB78" s="196">
        <f>IF(ISERR(AB77/SUM(AB77:AE77)*100),0,AB77/SUM(AB77:AE77)*100)</f>
        <v>0</v>
      </c>
      <c r="AC78" s="197">
        <f>IF(ISERR(AC77/SUM(AB77:AE77)*100),0,AC77/SUM(AB77:AE77)*100)</f>
        <v>0</v>
      </c>
      <c r="AD78" s="197">
        <f>IF(ISERR(AD77/SUM(AB77:AE77)*100),0,AD77/SUM(AB77:AE77)*100)</f>
        <v>0</v>
      </c>
      <c r="AE78" s="197">
        <f>IF(ISERR(AE77/SUM(AB77:AE77)*100),0,AE77/SUM(AB77:AE77)*100)</f>
        <v>0</v>
      </c>
      <c r="AF78" s="729"/>
      <c r="AG78" s="196">
        <f>IF(ISERR(AG77/SUM(AG77:AJ77)*100),0,AG77/SUM(AG77:AJ77)*100)</f>
        <v>0</v>
      </c>
      <c r="AH78" s="197">
        <f>IF(ISERR(AH77/SUM(AG77:AJ77)*100),0,AH77/SUM(AG77:AJ77)*100)</f>
        <v>0</v>
      </c>
      <c r="AI78" s="197">
        <f>IF(ISERR(AI77/SUM(AG77:AJ77)*100),0,AI77/SUM(AG77:AJ77)*100)</f>
        <v>0</v>
      </c>
      <c r="AJ78" s="197">
        <f>IF(ISERR(AJ77/SUM(AG77:AJ77)*100),0,AJ77/SUM(AG77:AJ77)*100)</f>
        <v>0</v>
      </c>
      <c r="AK78" s="729"/>
      <c r="AL78" s="196">
        <f>IF(ISERR(AL77/SUM(AL77:AO77)*100),0,AL77/SUM(AL77:AO77)*100)</f>
        <v>0</v>
      </c>
      <c r="AM78" s="197">
        <f>IF(ISERR(AM77/SUM(AL77:AO77)*100),0,AM77/SUM(AL77:AO77)*100)</f>
        <v>0</v>
      </c>
      <c r="AN78" s="197">
        <f>IF(ISERR(AN77/SUM(AL77:AO77)*100),0,AN77/SUM(AL77:AO77)*100)</f>
        <v>0</v>
      </c>
      <c r="AO78" s="197">
        <f>IF(ISERR(AO77/SUM(AL77:AO77)*100),0,AO77/SUM(AL77:AO77)*100)</f>
        <v>0</v>
      </c>
      <c r="AP78" s="729"/>
      <c r="AQ78" s="196">
        <f>IF(ISERR(AQ77/SUM(AQ77:AT77)*100),0,AQ77/SUM(AQ77:AT77)*100)</f>
        <v>0</v>
      </c>
      <c r="AR78" s="197">
        <f>IF(ISERR(AR77/SUM(AQ77:AT77)*100),0,AR77/SUM(AQ77:AT77)*100)</f>
        <v>0</v>
      </c>
      <c r="AS78" s="197">
        <f>IF(ISERR(AS77/SUM(AQ77:AT77)*100),0,AS77/SUM(AQ77:AT77)*100)</f>
        <v>0</v>
      </c>
      <c r="AT78" s="197">
        <f>IF(ISERR(AT77/SUM(AQ77:AT77)*100),0,AT77/SUM(AQ77:AT77)*100)</f>
        <v>0</v>
      </c>
      <c r="AU78" s="729"/>
      <c r="AV78" s="196">
        <f>IF(ISERR(AV77/SUM(AV77:AY77)*100),0,AV77/SUM(AV77:AY77)*100)</f>
        <v>0</v>
      </c>
      <c r="AW78" s="197">
        <f>IF(ISERR(AW77/SUM(AV77:AY77)*100),0,AW77/SUM(AV77:AY77)*100)</f>
        <v>0</v>
      </c>
      <c r="AX78" s="197">
        <f>IF(ISERR(AX77/SUM(AV77:AY77)*100),0,AX77/SUM(AV77:AY77)*100)</f>
        <v>0</v>
      </c>
      <c r="AY78" s="197">
        <f>IF(ISERR(AY77/SUM(AV77:AY77)*100),0,AY77/SUM(AV77:AY77)*100)</f>
        <v>0</v>
      </c>
      <c r="AZ78" s="729"/>
      <c r="BA78" s="196">
        <f>IF(ISERR(BA77/SUM(BA77:BD77)*100),0,BA77/SUM(BA77:BD77)*100)</f>
        <v>0</v>
      </c>
      <c r="BB78" s="197">
        <f>IF(ISERR(BB77/SUM(BA77:BD77)*100),0,BB77/SUM(BA77:BD77)*100)</f>
        <v>0</v>
      </c>
      <c r="BC78" s="197">
        <f>IF(ISERR(BC77/SUM(BA77:BD77)*100),0,BC77/SUM(BA77:BD77)*100)</f>
        <v>0</v>
      </c>
      <c r="BD78" s="197">
        <f>IF(ISERR(BD77/SUM(BA77:BD77)*100),0,BD77/SUM(BA77:BD77)*100)</f>
        <v>0</v>
      </c>
      <c r="BE78" s="729"/>
      <c r="BF78" s="196">
        <f>IF(ISERR(BF77/SUM(BF77:BI77)*100),0,BF77/SUM(BF77:BI77)*100)</f>
        <v>0</v>
      </c>
      <c r="BG78" s="197">
        <f>IF(ISERR(BG77/SUM(BF77:BI77)*100),0,BG77/SUM(BF77:BI77)*100)</f>
        <v>0</v>
      </c>
      <c r="BH78" s="197">
        <f>IF(ISERR(BH77/SUM(BF77:BI77)*100),0,BH77/SUM(BF77:BI77)*100)</f>
        <v>0</v>
      </c>
      <c r="BI78" s="197">
        <f>IF(ISERR(BI77/SUM(BF77:BI77)*100),0,BI77/SUM(BF77:BI77)*100)</f>
        <v>0</v>
      </c>
      <c r="BJ78" s="729"/>
      <c r="BL78" s="133"/>
      <c r="BM78" s="133"/>
      <c r="BN78" s="133"/>
      <c r="BO78" s="133"/>
      <c r="BP78" s="133"/>
      <c r="BQ78" s="133"/>
      <c r="BR78" s="133"/>
    </row>
    <row r="79" spans="1:70" ht="13.5" customHeight="1">
      <c r="A79" s="730" t="s">
        <v>364</v>
      </c>
      <c r="B79" s="731"/>
      <c r="C79" s="194">
        <f>IF(G$31=C$70,1,0) + IF(G$33=C$70,1,0) + IF(G$35=C$70,1,0) + IF(G$37=C$70,1,0) + IF(G$39=C$70,1,0) + IF(G$41=C$70,1,0) + IF(G$43=C$70,1,0) + IF(G$58=C$70,1,0) + IF(G$60=C$70,1,0) + IF(G$62=C$70,1,0)</f>
        <v>0</v>
      </c>
      <c r="D79" s="195">
        <f>IF(G$31=D$70,1,0) + IF(G$33=D$70,1,0) + IF(G$35=D$70,1,0) + IF(G$37=D$70,1,0) + IF(G$39=D$70,1,0) + IF(G$41=D$70,1,0) + IF(G$43=D$70,1,0) + IF(G$58=D$70,1,0) + IF(G$60=D$70,1,0) + IF(G$62=D$70,1,0)</f>
        <v>0</v>
      </c>
      <c r="E79" s="195">
        <f>IF(G$31=E$70,1,0) + IF(G$33=E$70,1,0) + IF(G$35=E$70,1,0) + IF(G$37=E$70,1,0) + IF(G$39=E$70,1,0) + IF(G$41=E$70,1,0) + IF(G$43=E$70,1,0) + IF(G$58=E$70,1,0) + IF(G$60=E$70,1,0) + IF(G$62=E$70,1,0)</f>
        <v>0</v>
      </c>
      <c r="F79" s="195">
        <f>IF(G$31=F$70,1,0) + IF(G$33=F$70,1,0) + IF(G$35=F$70,1,0) + IF(G$37=F$70,1,0) + IF(G$39=F$70,1,0) + IF(G$41=F$70,1,0) + IF(G$43=F$70,1,0) + IF(G$58=F$70,1,0) + IF(G$60=F$70,1,0) + IF(G$62=F$70,1,0)</f>
        <v>0</v>
      </c>
      <c r="G79" s="732"/>
      <c r="H79" s="194">
        <f>IF(L$31=H$70,1,0) + IF(L$33=H$70,1,0) + IF(L$35=H$70,1,0) + IF(L$37=H$70,1,0) + IF(L$39=H$70,1,0) + IF(L$41=H$70,1,0) + IF(L$43=H$70,1,0) + IF(L$58=H$70,1,0) + IF(L$60=H$70,1,0) + IF(L$62=H$70,1,0)</f>
        <v>0</v>
      </c>
      <c r="I79" s="195">
        <f>IF(L$31=I$70,1,0) + IF(L$33=I$70,1,0) + IF(L$35=I$70,1,0) + IF(L$37=I$70,1,0) + IF(L$39=I$70,1,0) + IF(L$41=I$70,1,0) + IF(L$43=I$70,1,0) + IF(L$58=I$70,1,0) + IF(L$60=I$70,1,0) + IF(L$62=I$70,1,0)</f>
        <v>0</v>
      </c>
      <c r="J79" s="195">
        <f>IF(L$31=J$70,1,0) + IF(L$33=J$70,1,0) + IF(L$35=J$70,1,0) + IF(L$37=J$70,1,0) + IF(L$39=J$70,1,0) + IF(L$41=J$70,1,0) + IF(L$43=J$70,1,0) + IF(L$58=J$70,1,0) + IF(L$60=J$70,1,0) + IF(L$62=J$70,1,0)</f>
        <v>0</v>
      </c>
      <c r="K79" s="195">
        <f>IF(L$31=K$70,1,0) + IF(L$33=K$70,1,0) + IF(L$35=K$70,1,0) + IF(L$37=K$70,1,0) + IF(L$39=K$70,1,0) + IF(L$41=K$70,1,0) + IF(L$43=K$70,1,0) + IF(L$58=K$70,1,0) + IF(L$60=K$70,1,0) + IF(L$62=K$70,1,0)</f>
        <v>0</v>
      </c>
      <c r="L79" s="728"/>
      <c r="M79" s="194">
        <f>IF(Q$31=M$70,1,0) + IF(Q$33=M$70,1,0) + IF(Q$35=M$70,1,0) + IF(Q$37=M$70,1,0) + IF(Q$39=M$70,1,0) + IF(Q$41=M$70,1,0) + IF(Q$43=M$70,1,0) + IF(Q$58=M$70,1,0) + IF(Q$60=M$70,1,0) + IF(Q$62=M$70,1,0)</f>
        <v>0</v>
      </c>
      <c r="N79" s="195">
        <f>IF(Q$31=N$70,1,0) + IF(Q$33=N$70,1,0) + IF(Q$35=N$70,1,0) + IF(Q$37=N$70,1,0) + IF(Q$39=N$70,1,0) + IF(Q$41=N$70,1,0) + IF(Q$43=N$70,1,0) + IF(Q$58=N$70,1,0) + IF(Q$60=N$70,1,0) + IF(Q$62=N$70,1,0)</f>
        <v>0</v>
      </c>
      <c r="O79" s="195">
        <f>IF(Q$31=O$70,1,0) + IF(Q$33=O$70,1,0) + IF(Q$35=O$70,1,0) + IF(Q$37=O$70,1,0) + IF(Q$39=O$70,1,0) + IF(Q$41=O$70,1,0) + IF(Q$43=O$70,1,0) + IF(Q$58=O$70,1,0) + IF(Q$60=O$70,1,0) + IF(Q$62=O$70,1,0)</f>
        <v>0</v>
      </c>
      <c r="P79" s="195">
        <f>IF(Q$31=P$70,1,0) + IF(Q$33=P$70,1,0) + IF(Q$35=P$70,1,0) + IF(Q$37=P$70,1,0) + IF(Q$39=P$70,1,0) + IF(Q$41=P$70,1,0) + IF(Q$43=P$70,1,0) + IF(Q$58=P$70,1,0) + IF(Q$60=P$70,1,0) + IF(Q$62=P$70,1,0)</f>
        <v>0</v>
      </c>
      <c r="Q79" s="728"/>
      <c r="R79" s="194">
        <f>IF(V$31=R$70,1,0) + IF(V$33=R$70,1,0) + IF(V$35=R$70,1,0) + IF(V$37=R$70,1,0) + IF(V$39=R$70,1,0) + IF(V$41=R$70,1,0) + IF(V$43=R$70,1,0) + IF(V$58=R$70,1,0) + IF(V$60=R$70,1,0) + IF(V$62=R$70,1,0)</f>
        <v>0</v>
      </c>
      <c r="S79" s="195">
        <f>IF(V$31=S$70,1,0) + IF(V$33=S$70,1,0) + IF(V$35=S$70,1,0) + IF(V$37=S$70,1,0) + IF(V$39=S$70,1,0) + IF(V$41=S$70,1,0) + IF(V$43=S$70,1,0) + IF(V$58=S$70,1,0) + IF(V$60=S$70,1,0) + IF(V$62=S$70,1,0)</f>
        <v>0</v>
      </c>
      <c r="T79" s="195">
        <f>IF(V$31=T$70,1,0) + IF(V$33=T$70,1,0) + IF(V$35=T$70,1,0) + IF(V$37=T$70,1,0) + IF(V$39=T$70,1,0) + IF(V$41=T$70,1,0) + IF(V$43=T$70,1,0) + IF(V$58=T$70,1,0) + IF(V$60=T$70,1,0) + IF(V$62=T$70,1,0)</f>
        <v>0</v>
      </c>
      <c r="U79" s="195">
        <f>IF(V$31=U$70,1,0) + IF(V$33=U$70,1,0) + IF(V$35=U$70,1,0) + IF(V$37=U$70,1,0) + IF(V$39=U$70,1,0) + IF(V$41=U$70,1,0) + IF(V$43=U$70,1,0) + IF(V$58=U$70,1,0) + IF(V$60=U$70,1,0) + IF(V$62=U$70,1,0)</f>
        <v>0</v>
      </c>
      <c r="V79" s="728"/>
      <c r="W79" s="194">
        <f>IF(AA$31=W$70,1,0) + IF(AA$33=W$70,1,0) + IF(AA$35=W$70,1,0) + IF(AA$37=W$70,1,0) + IF(AA$39=W$70,1,0) + IF(AA$41=W$70,1,0) + IF(AA$43=W$70,1,0) + IF(AA$58=W$70,1,0) + IF(AA$60=W$70,1,0) + IF(AA$62=W$70,1,0)</f>
        <v>0</v>
      </c>
      <c r="X79" s="195">
        <f>IF(AA$31=X$70,1,0) + IF(AA$33=X$70,1,0) + IF(AA$35=X$70,1,0) + IF(AA$37=X$70,1,0) + IF(AA$39=X$70,1,0) + IF(AA$41=X$70,1,0) + IF(AA$43=X$70,1,0) + IF(AA$58=X$70,1,0) + IF(AA$60=X$70,1,0) + IF(AA$62=X$70,1,0)</f>
        <v>0</v>
      </c>
      <c r="Y79" s="195">
        <f>IF(AA$31=Y$70,1,0) + IF(AA$33=Y$70,1,0) + IF(AA$35=Y$70,1,0) + IF(AA$37=Y$70,1,0) + IF(AA$39=Y$70,1,0) + IF(AA$41=Y$70,1,0) + IF(AA$43=Y$70,1,0) + IF(AA$58=Y$70,1,0) + IF(AA$60=Y$70,1,0) + IF(AA$62=Y$70,1,0)</f>
        <v>0</v>
      </c>
      <c r="Z79" s="195">
        <f>IF(AA$31=Z$70,1,0) + IF(AA$33=Z$70,1,0) + IF(AA$35=Z$70,1,0) + IF(AA$37=Z$70,1,0) + IF(AA$39=Z$70,1,0) + IF(AA$41=Z$70,1,0) + IF(AA$43=Z$70,1,0) + IF(AA$58=Z$70,1,0) + IF(AA$60=Z$70,1,0) + IF(AA$62=Z$70,1,0)</f>
        <v>0</v>
      </c>
      <c r="AA79" s="728"/>
      <c r="AB79" s="194">
        <f>IF(AF$31=AB$70,1,0) + IF(AF$33=AB$70,1,0) + IF(AF$35=AB$70,1,0) + IF(AF$37=AB$70,1,0) + IF(AF$39=AB$70,1,0) + IF(AF$41=AB$70,1,0) + IF(AF$43=AB$70,1,0) + IF(AF$58=AB$70,1,0) + IF(AF$60=AB$70,1,0) + IF(AF$62=AB$70,1,0)</f>
        <v>0</v>
      </c>
      <c r="AC79" s="195">
        <f>IF(AF$31=AC$70,1,0) + IF(AF$33=AC$70,1,0) + IF(AF$35=AC$70,1,0) + IF(AF$37=AC$70,1,0) + IF(AF$39=AC$70,1,0) + IF(AF$41=AC$70,1,0) + IF(AF$43=AC$70,1,0) + IF(AF$58=AC$70,1,0) + IF(AF$60=AC$70,1,0) + IF(AF$62=AC$70,1,0)</f>
        <v>0</v>
      </c>
      <c r="AD79" s="195">
        <f>IF(AF$31=AD$70,1,0) + IF(AF$33=AD$70,1,0) + IF(AF$35=AD$70,1,0) + IF(AF$37=AD$70,1,0) + IF(AF$39=AD$70,1,0) + IF(AF$41=AD$70,1,0) + IF(AF$43=AD$70,1,0) + IF(AF$58=AD$70,1,0) + IF(AF$60=AD$70,1,0) + IF(AF$62=AD$70,1,0)</f>
        <v>0</v>
      </c>
      <c r="AE79" s="195">
        <f>IF(AF$31=AE$70,1,0) + IF(AF$33=AE$70,1,0) + IF(AF$35=AE$70,1,0) + IF(AF$37=AE$70,1,0) + IF(AF$39=AE$70,1,0) + IF(AF$41=AE$70,1,0) + IF(AF$43=AE$70,1,0) + IF(AF$58=AE$70,1,0) + IF(AF$60=AE$70,1,0) + IF(AF$62=AE$70,1,0)</f>
        <v>0</v>
      </c>
      <c r="AF79" s="728"/>
      <c r="AG79" s="194">
        <f>IF(AK$31=AG$70,1,0) + IF(AK$33=AG$70,1,0) + IF(AK$35=AG$70,1,0) + IF(AK$37=AG$70,1,0) + IF(AK$39=AG$70,1,0) + IF(AK$41=AG$70,1,0) + IF(AK$43=AG$70,1,0) + IF(AK$58=AG$70,1,0) + IF(AK$60=AG$70,1,0) + IF(AK$62=AG$70,1,0)</f>
        <v>0</v>
      </c>
      <c r="AH79" s="195">
        <f>IF(AK$31=AH$70,1,0) + IF(AK$33=AH$70,1,0) + IF(AK$35=AH$70,1,0) + IF(AK$37=AH$70,1,0) + IF(AK$39=AH$70,1,0) + IF(AK$41=AH$70,1,0) + IF(AK$43=AH$70,1,0) + IF(AK$58=AH$70,1,0) + IF(AK$60=AH$70,1,0) + IF(AK$62=AH$70,1,0)</f>
        <v>0</v>
      </c>
      <c r="AI79" s="195">
        <f>IF(AK$31=AI$70,1,0) + IF(AK$33=AI$70,1,0) + IF(AK$35=AI$70,1,0) + IF(AK$37=AI$70,1,0) + IF(AK$39=AI$70,1,0) + IF(AK$41=AI$70,1,0) + IF(AK$43=AI$70,1,0) + IF(AK$58=AI$70,1,0) + IF(AK$60=AI$70,1,0) + IF(AK$62=AI$70,1,0)</f>
        <v>0</v>
      </c>
      <c r="AJ79" s="195">
        <f>IF(AK$31=AJ$70,1,0) + IF(AK$33=AJ$70,1,0) + IF(AK$35=AJ$70,1,0) + IF(AK$37=AJ$70,1,0) + IF(AK$39=AJ$70,1,0) + IF(AK$41=AJ$70,1,0) + IF(AK$43=AJ$70,1,0) + IF(AK$58=AJ$70,1,0) + IF(AK$60=AJ$70,1,0) + IF(AK$62=AJ$70,1,0)</f>
        <v>0</v>
      </c>
      <c r="AK79" s="728"/>
      <c r="AL79" s="194">
        <f>IF(AP$31=AL$70,1,0) + IF(AP$33=AL$70,1,0) + IF(AP$35=AL$70,1,0) + IF(AP$37=AL$70,1,0) + IF(AP$39=AL$70,1,0) + IF(AP$41=AL$70,1,0) + IF(AP$43=AL$70,1,0) + IF(AP$58=AL$70,1,0) + IF(AP$60=AL$70,1,0) + IF(AP$62=AL$70,1,0)</f>
        <v>0</v>
      </c>
      <c r="AM79" s="195">
        <f>IF(AP$31=AM$70,1,0) + IF(AP$33=AM$70,1,0) + IF(AP$35=AM$70,1,0) + IF(AP$37=AM$70,1,0) + IF(AP$39=AM$70,1,0) + IF(AP$41=AM$70,1,0) + IF(AP$43=AM$70,1,0) + IF(AP$58=AM$70,1,0) + IF(AP$60=AM$70,1,0) + IF(AP$62=AM$70,1,0)</f>
        <v>0</v>
      </c>
      <c r="AN79" s="195">
        <f>IF(AP$31=AN$70,1,0) + IF(AP$33=AN$70,1,0) + IF(AP$35=AN$70,1,0) + IF(AP$37=AN$70,1,0) + IF(AP$39=AN$70,1,0) + IF(AP$41=AN$70,1,0) + IF(AP$43=AN$70,1,0) + IF(AP$58=AN$70,1,0) + IF(AP$60=AN$70,1,0) + IF(AP$62=AN$70,1,0)</f>
        <v>0</v>
      </c>
      <c r="AO79" s="195">
        <f>IF(AP$31=AO$70,1,0) + IF(AP$33=AO$70,1,0) + IF(AP$35=AO$70,1,0) + IF(AP$37=AO$70,1,0) + IF(AP$39=AO$70,1,0) + IF(AP$41=AO$70,1,0) + IF(AP$43=AO$70,1,0) + IF(AP$58=AO$70,1,0) + IF(AP$60=AO$70,1,0) + IF(AP$62=AO$70,1,0)</f>
        <v>0</v>
      </c>
      <c r="AP79" s="728"/>
      <c r="AQ79" s="194">
        <f>IF(AU$31=AQ$70,1,0) + IF(AU$33=AQ$70,1,0) + IF(AU$35=AQ$70,1,0) + IF(AU$37=AQ$70,1,0) + IF(AU$39=AQ$70,1,0) + IF(AU$41=AQ$70,1,0) + IF(AU$43=AQ$70,1,0) + IF(AU$58=AQ$70,1,0) + IF(AU$60=AQ$70,1,0) + IF(AU$62=AQ$70,1,0)</f>
        <v>0</v>
      </c>
      <c r="AR79" s="195">
        <f>IF(AU$31=AR$70,1,0) + IF(AU$33=AR$70,1,0) + IF(AU$35=AR$70,1,0) + IF(AU$37=AR$70,1,0) + IF(AU$39=AR$70,1,0) + IF(AU$41=AR$70,1,0) + IF(AU$43=AR$70,1,0) + IF(AU$58=AR$70,1,0) + IF(AU$60=AR$70,1,0) + IF(AU$62=AR$70,1,0)</f>
        <v>0</v>
      </c>
      <c r="AS79" s="195">
        <f>IF(AU$31=AS$70,1,0) + IF(AU$33=AS$70,1,0) + IF(AU$35=AS$70,1,0) + IF(AU$37=AS$70,1,0) + IF(AU$39=AS$70,1,0) + IF(AU$41=AS$70,1,0) + IF(AU$43=AS$70,1,0) + IF(AU$58=AS$70,1,0) + IF(AU$60=AS$70,1,0) + IF(AU$62=AS$70,1,0)</f>
        <v>0</v>
      </c>
      <c r="AT79" s="195">
        <f>IF(AU$31=AT$70,1,0) + IF(AU$33=AT$70,1,0) + IF(AU$35=AT$70,1,0) + IF(AU$37=AT$70,1,0) + IF(AU$39=AT$70,1,0) + IF(AU$41=AT$70,1,0) + IF(AU$43=AT$70,1,0) + IF(AU$58=AT$70,1,0) + IF(AU$60=AT$70,1,0) + IF(AU$62=AT$70,1,0)</f>
        <v>0</v>
      </c>
      <c r="AU79" s="728"/>
      <c r="AV79" s="194"/>
      <c r="AW79" s="195"/>
      <c r="AX79" s="195"/>
      <c r="AY79" s="195"/>
      <c r="AZ79" s="728"/>
      <c r="BA79" s="194">
        <f>IF(BE$31=BA$70,1,0) + IF(BE$33=BA$70,1,0) + IF(BE$35=BA$70,1,0) + IF(BE$37=BA$70,1,0) + IF(BE$39=BA$70,1,0) + IF(BE$41=BA$70,1,0) + IF(BE$43=BA$70,1,0) + IF(BE$58=BA$70,1,0) + IF(BE$60=BA$70,1,0) + IF(BE$62=BA$70,1,0)</f>
        <v>0</v>
      </c>
      <c r="BB79" s="195">
        <f>IF(BE$31=BB$70,1,0) + IF(BE$33=BB$70,1,0) + IF(BE$35=BB$70,1,0) + IF(BE$37=BB$70,1,0) + IF(BE$39=BB$70,1,0) + IF(BE$41=BB$70,1,0) + IF(BE$43=BB$70,1,0) + IF(BE$58=BB$70,1,0) + IF(BE$60=BB$70,1,0) + IF(BE$62=BB$70,1,0)</f>
        <v>0</v>
      </c>
      <c r="BC79" s="195">
        <f>IF(BE$31=BC$70,1,0) + IF(BE$33=BC$70,1,0) + IF(BE$35=BC$70,1,0) + IF(BE$37=BC$70,1,0) + IF(BE$39=BC$70,1,0) + IF(BE$41=BC$70,1,0) + IF(BE$43=BC$70,1,0) + IF(BE$58=BC$70,1,0) + IF(BE$60=BC$70,1,0) + IF(BE$62=BC$70,1,0)</f>
        <v>0</v>
      </c>
      <c r="BD79" s="195">
        <f>IF(BE$31=BD$70,1,0) + IF(BE$33=BD$70,1,0) + IF(BE$35=BD$70,1,0) + IF(BE$37=BD$70,1,0) + IF(BE$39=BD$70,1,0) + IF(BE$41=BD$70,1,0) + IF(BE$43=BD$70,1,0) + IF(BE$58=BD$70,1,0) + IF(BE$60=BD$70,1,0) + IF(BE$62=BD$70,1,0)</f>
        <v>0</v>
      </c>
      <c r="BE79" s="728"/>
      <c r="BF79" s="194">
        <f>IF(BJ$31=BF$70,1,0) + IF(BJ$33=BF$70,1,0) + IF(BJ$35=BF$70,1,0) + IF(BJ$37=BF$70,1,0) + IF(BJ$39=BF$70,1,0) + IF(BJ$41=BF$70,1,0) + IF(BJ$43=BF$70,1,0) + IF(BJ$58=BF$70,1,0) + IF(BJ$60=BF$70,1,0) + IF(BJ$62=BF$70,1,0)</f>
        <v>0</v>
      </c>
      <c r="BG79" s="195">
        <f>IF(BJ$31=BG$70,1,0) + IF(BJ$33=BG$70,1,0) + IF(BJ$35=BG$70,1,0) + IF(BJ$37=BG$70,1,0) + IF(BJ$39=BG$70,1,0) + IF(BJ$41=BG$70,1,0) + IF(BJ$43=BG$70,1,0) + IF(BJ$58=BG$70,1,0) + IF(BJ$60=BG$70,1,0) + IF(BJ$62=BG$70,1,0)</f>
        <v>0</v>
      </c>
      <c r="BH79" s="195">
        <f>IF(BJ$31=BH$70,1,0) + IF(BJ$33=BH$70,1,0) + IF(BJ$35=BH$70,1,0) + IF(BJ$37=BH$70,1,0) + IF(BJ$39=BH$70,1,0) + IF(BJ$41=BH$70,1,0) + IF(BJ$43=BH$70,1,0) + IF(BJ$58=BH$70,1,0) + IF(BJ$60=BH$70,1,0) + IF(BJ$62=BH$70,1,0)</f>
        <v>0</v>
      </c>
      <c r="BI79" s="195">
        <f>IF(BJ$31=BI$70,1,0) + IF(BJ$33=BI$70,1,0) + IF(BJ$35=BI$70,1,0) + IF(BJ$37=BI$70,1,0) + IF(BJ$39=BI$70,1,0) + IF(BJ$41=BI$70,1,0) + IF(BJ$43=BI$70,1,0) + IF(BJ$58=BI$70,1,0) + IF(BJ$60=BI$70,1,0) + IF(BJ$62=BI$70,1,0)</f>
        <v>0</v>
      </c>
      <c r="BJ79" s="728"/>
      <c r="BL79" s="186"/>
      <c r="BM79" s="186"/>
      <c r="BN79" s="186"/>
      <c r="BO79" s="186"/>
      <c r="BP79" s="186"/>
      <c r="BQ79" s="186"/>
      <c r="BR79" s="186"/>
    </row>
    <row r="80" spans="1:70" ht="13.5" customHeight="1">
      <c r="A80" s="730"/>
      <c r="B80" s="731"/>
      <c r="C80" s="196">
        <f>IF(ISERR(C79/SUM(C79:F79)*100),0,C79/SUM(C79:F79)*100)</f>
        <v>0</v>
      </c>
      <c r="D80" s="197">
        <f>IF(ISERR(D79/SUM(C79:F79)*100),0,D79/SUM(C79:F79)*100)</f>
        <v>0</v>
      </c>
      <c r="E80" s="197">
        <f>IF(ISERR(E79/SUM(C79:F79)*100),0,E79/SUM(C79:F79)*100)</f>
        <v>0</v>
      </c>
      <c r="F80" s="197">
        <f>IF(ISERR(F79/SUM(C79:F79)*100),0,F79/SUM(C79:F79)*100)</f>
        <v>0</v>
      </c>
      <c r="G80" s="733"/>
      <c r="H80" s="196">
        <f>IF(ISERR(H79/SUM(H79:K79)*100),0,H79/SUM(H79:K79)*100)</f>
        <v>0</v>
      </c>
      <c r="I80" s="197">
        <f>IF(ISERR(I79/SUM(H79:K79)*100),0,I79/SUM(H79:K79)*100)</f>
        <v>0</v>
      </c>
      <c r="J80" s="197">
        <f>IF(ISERR(J79/SUM(H79:K79)*100),0,J79/SUM(H79:K79)*100)</f>
        <v>0</v>
      </c>
      <c r="K80" s="197">
        <f>IF(ISERR(K79/SUM(H79:K79)*100),0,K79/SUM(H79:K79)*100)</f>
        <v>0</v>
      </c>
      <c r="L80" s="729"/>
      <c r="M80" s="196">
        <f>IF(ISERR(M79/SUM(M79:P79)*100),0,M79/SUM(M79:P79)*100)</f>
        <v>0</v>
      </c>
      <c r="N80" s="197">
        <f>IF(ISERR(N79/SUM(M79:P79)*100),0,N79/SUM(M79:P79)*100)</f>
        <v>0</v>
      </c>
      <c r="O80" s="197">
        <f>IF(ISERR(O79/SUM(M79:P79)*100),0,O79/SUM(M79:P79)*100)</f>
        <v>0</v>
      </c>
      <c r="P80" s="197">
        <f>IF(ISERR(P79/SUM(M79:P79)*100),0,P79/SUM(M79:P79)*100)</f>
        <v>0</v>
      </c>
      <c r="Q80" s="729"/>
      <c r="R80" s="196">
        <f>IF(ISERR(R79/SUM(R79:U79)*100),0,R79/SUM(R79:U79)*100)</f>
        <v>0</v>
      </c>
      <c r="S80" s="197">
        <f>IF(ISERR(S79/SUM(R79:U79)*100),0,S79/SUM(R79:U79)*100)</f>
        <v>0</v>
      </c>
      <c r="T80" s="197">
        <f>IF(ISERR(T79/SUM(R79:U79)*100),0,T79/SUM(R79:U79)*100)</f>
        <v>0</v>
      </c>
      <c r="U80" s="197">
        <f>IF(ISERR(U79/SUM(R79:U79)*100),0,U79/SUM(R79:U79)*100)</f>
        <v>0</v>
      </c>
      <c r="V80" s="729"/>
      <c r="W80" s="196">
        <f>IF(ISERR(W79/SUM(W79:Z79)*100),0,W79/SUM(W79:Z79)*100)</f>
        <v>0</v>
      </c>
      <c r="X80" s="197">
        <f>IF(ISERR(X79/SUM(W79:Z79)*100),0,X79/SUM(W79:Z79)*100)</f>
        <v>0</v>
      </c>
      <c r="Y80" s="197">
        <f>IF(ISERR(Y79/SUM(W79:Z79)*100),0,Y79/SUM(W79:Z79)*100)</f>
        <v>0</v>
      </c>
      <c r="Z80" s="197">
        <f>IF(ISERR(Z79/SUM(W79:Z79)*100),0,Z79/SUM(W79:Z79)*100)</f>
        <v>0</v>
      </c>
      <c r="AA80" s="729"/>
      <c r="AB80" s="196">
        <f>IF(ISERR(AB79/SUM(AB79:AE79)*100),0,AB79/SUM(AB79:AE79)*100)</f>
        <v>0</v>
      </c>
      <c r="AC80" s="197">
        <f>IF(ISERR(AC79/SUM(AB79:AE79)*100),0,AC79/SUM(AB79:AE79)*100)</f>
        <v>0</v>
      </c>
      <c r="AD80" s="197">
        <f>IF(ISERR(AD79/SUM(AB79:AE79)*100),0,AD79/SUM(AB79:AE79)*100)</f>
        <v>0</v>
      </c>
      <c r="AE80" s="197">
        <f>IF(ISERR(AE79/SUM(AB79:AE79)*100),0,AE79/SUM(AB79:AE79)*100)</f>
        <v>0</v>
      </c>
      <c r="AF80" s="729"/>
      <c r="AG80" s="196">
        <f>IF(ISERR(AG79/SUM(AG79:AJ79)*100),0,AG79/SUM(AG79:AJ79)*100)</f>
        <v>0</v>
      </c>
      <c r="AH80" s="197">
        <f>IF(ISERR(AH79/SUM(AG79:AJ79)*100),0,AH79/SUM(AG79:AJ79)*100)</f>
        <v>0</v>
      </c>
      <c r="AI80" s="197">
        <f>IF(ISERR(AI79/SUM(AG79:AJ79)*100),0,AI79/SUM(AG79:AJ79)*100)</f>
        <v>0</v>
      </c>
      <c r="AJ80" s="197">
        <f>IF(ISERR(AJ79/SUM(AG79:AJ79)*100),0,AJ79/SUM(AG79:AJ79)*100)</f>
        <v>0</v>
      </c>
      <c r="AK80" s="729"/>
      <c r="AL80" s="196">
        <f>IF(ISERR(AL79/SUM(AL79:AO79)*100),0,AL79/SUM(AL79:AO79)*100)</f>
        <v>0</v>
      </c>
      <c r="AM80" s="197">
        <f>IF(ISERR(AM79/SUM(AL79:AO79)*100),0,AM79/SUM(AL79:AO79)*100)</f>
        <v>0</v>
      </c>
      <c r="AN80" s="197">
        <f>IF(ISERR(AN79/SUM(AL79:AO79)*100),0,AN79/SUM(AL79:AO79)*100)</f>
        <v>0</v>
      </c>
      <c r="AO80" s="197">
        <f>IF(ISERR(AO79/SUM(AL79:AO79)*100),0,AO79/SUM(AL79:AO79)*100)</f>
        <v>0</v>
      </c>
      <c r="AP80" s="729"/>
      <c r="AQ80" s="196">
        <f>IF(ISERR(AQ79/SUM(AQ79:AT79)*100),0,AQ79/SUM(AQ79:AT79)*100)</f>
        <v>0</v>
      </c>
      <c r="AR80" s="197">
        <f>IF(ISERR(AR79/SUM(AQ79:AT79)*100),0,AR79/SUM(AQ79:AT79)*100)</f>
        <v>0</v>
      </c>
      <c r="AS80" s="197">
        <f>IF(ISERR(AS79/SUM(AQ79:AT79)*100),0,AS79/SUM(AQ79:AT79)*100)</f>
        <v>0</v>
      </c>
      <c r="AT80" s="197">
        <f>IF(ISERR(AT79/SUM(AQ79:AT79)*100),0,AT79/SUM(AQ79:AT79)*100)</f>
        <v>0</v>
      </c>
      <c r="AU80" s="729"/>
      <c r="AV80" s="196">
        <f>IF(ISERR(AV79/SUM(AV79:AY79)*100),0,AV79/SUM(AV79:AY79)*100)</f>
        <v>0</v>
      </c>
      <c r="AW80" s="197">
        <f>IF(ISERR(AW79/SUM(AV79:AY79)*100),0,AW79/SUM(AV79:AY79)*100)</f>
        <v>0</v>
      </c>
      <c r="AX80" s="197">
        <f>IF(ISERR(AX79/SUM(AV79:AY79)*100),0,AX79/SUM(AV79:AY79)*100)</f>
        <v>0</v>
      </c>
      <c r="AY80" s="197">
        <f>IF(ISERR(AY79/SUM(AV79:AY79)*100),0,AY79/SUM(AV79:AY79)*100)</f>
        <v>0</v>
      </c>
      <c r="AZ80" s="729"/>
      <c r="BA80" s="196">
        <f>IF(ISERR(BA79/SUM(BA79:BD79)*100),0,BA79/SUM(BA79:BD79)*100)</f>
        <v>0</v>
      </c>
      <c r="BB80" s="197">
        <f>IF(ISERR(BB79/SUM(BA79:BD79)*100),0,BB79/SUM(BA79:BD79)*100)</f>
        <v>0</v>
      </c>
      <c r="BC80" s="197">
        <f>IF(ISERR(BC79/SUM(BA79:BD79)*100),0,BC79/SUM(BA79:BD79)*100)</f>
        <v>0</v>
      </c>
      <c r="BD80" s="197">
        <f>IF(ISERR(BD79/SUM(BA79:BD79)*100),0,BD79/SUM(BA79:BD79)*100)</f>
        <v>0</v>
      </c>
      <c r="BE80" s="729"/>
      <c r="BF80" s="196">
        <f>IF(ISERR(BF79/SUM(BF79:BI79)*100),0,BF79/SUM(BF79:BI79)*100)</f>
        <v>0</v>
      </c>
      <c r="BG80" s="197">
        <f>IF(ISERR(BG79/SUM(BF79:BI79)*100),0,BG79/SUM(BF79:BI79)*100)</f>
        <v>0</v>
      </c>
      <c r="BH80" s="197">
        <f>IF(ISERR(BH79/SUM(BF79:BI79)*100),0,BH79/SUM(BF79:BI79)*100)</f>
        <v>0</v>
      </c>
      <c r="BI80" s="197">
        <f>IF(ISERR(BI79/SUM(BF79:BI79)*100),0,BI79/SUM(BF79:BI79)*100)</f>
        <v>0</v>
      </c>
      <c r="BJ80" s="729"/>
      <c r="BL80" s="133"/>
      <c r="BM80" s="133"/>
      <c r="BN80" s="133"/>
      <c r="BO80" s="133"/>
      <c r="BP80" s="133"/>
      <c r="BQ80" s="133"/>
      <c r="BR80" s="133"/>
    </row>
    <row r="81" spans="1:70" ht="13.5" customHeight="1">
      <c r="A81" s="730" t="s">
        <v>365</v>
      </c>
      <c r="B81" s="731"/>
      <c r="C81" s="194">
        <f>IF(G$31=C$70,1,0) + IF(G$33=C$70,1,0) + IF(G$35=C$70,1,0) + IF(G$37=C$70,1,0) + IF(G$39=C$70,1,0) + IF(G$41=C$70,1,0) + IF(G$43=C$70,1,0) + IF(G$58=C$70,1,0) + IF(G$60=C$70,1,0) + IF(G$62=C$70,1,0) + IF(G$64=C$70,1,0)</f>
        <v>0</v>
      </c>
      <c r="D81" s="195">
        <f>IF(G$31=D$70,1,0) + IF(G$33=D$70,1,0) + IF(G$35=D$70,1,0) + IF(G$37=D$70,1,0) + IF(G$39=D$70,1,0) + IF(G$41=D$70,1,0) + IF(G$43=D$70,1,0) + IF(G$58=D$70,1,0) + IF(G$60=D$70,1,0) + IF(G$62=D$70,1,0) + IF(G$64=D$70,1,0)</f>
        <v>0</v>
      </c>
      <c r="E81" s="195">
        <f>IF(G$31=E$70,1,0) + IF(G$33=E$70,1,0) + IF(G$35=E$70,1,0) + IF(G$37=E$70,1,0) + IF(G$39=E$70,1,0) + IF(G$41=E$70,1,0) + IF(G$43=E$70,1,0) + IF(G$58=E$70,1,0) + IF(G$60=E$70,1,0) + IF(G$62=E$70,1,0) + IF(G$64=E$70,1,0)</f>
        <v>0</v>
      </c>
      <c r="F81" s="195">
        <f>IF(G$31=F$70,1,0) + IF(G$33=F$70,1,0) + IF(G$35=F$70,1,0) + IF(G$37=F$70,1,0) + IF(G$39=F$70,1,0) + IF(G$41=F$70,1,0) + IF(G$43=F$70,1,0) + IF(G$58=F$70,1,0) + IF(G$60=F$70,1,0) + IF(G$62=F$70,1,0) + IF(G$64=F$70,1,0)</f>
        <v>0</v>
      </c>
      <c r="G81" s="732"/>
      <c r="H81" s="194">
        <f>IF(L$31=H$70,1,0) + IF(L$33=H$70,1,0) + IF(L$35=H$70,1,0) + IF(L$37=H$70,1,0) + IF(L$39=H$70,1,0) + IF(L$41=H$70,1,0) + IF(L$43=H$70,1,0) + IF(L$58=H$70,1,0) + IF(L$60=H$70,1,0) + IF(L$62=H$70,1,0) + IF(L$64=H$70,1,0)</f>
        <v>0</v>
      </c>
      <c r="I81" s="195">
        <f>IF(L$31=I$70,1,0) + IF(L$33=I$70,1,0) + IF(L$35=I$70,1,0) + IF(L$37=I$70,1,0) + IF(L$39=I$70,1,0) + IF(L$41=I$70,1,0) + IF(L$43=I$70,1,0) + IF(L$58=I$70,1,0) + IF(L$60=I$70,1,0) + IF(L$62=I$70,1,0) + IF(L$64=I$70,1,0)</f>
        <v>0</v>
      </c>
      <c r="J81" s="195">
        <f>IF(L$31=J$70,1,0) + IF(L$33=J$70,1,0) + IF(L$35=J$70,1,0) + IF(L$37=J$70,1,0) + IF(L$39=J$70,1,0) + IF(L$41=J$70,1,0) + IF(L$43=J$70,1,0) + IF(L$58=J$70,1,0) + IF(L$60=J$70,1,0) + IF(L$62=J$70,1,0) + IF(L$64=J$70,1,0)</f>
        <v>0</v>
      </c>
      <c r="K81" s="195">
        <f>IF(L$31=K$70,1,0) + IF(L$33=K$70,1,0) + IF(L$35=K$70,1,0) + IF(L$37=K$70,1,0) + IF(L$39=K$70,1,0) + IF(L$41=K$70,1,0) + IF(L$43=K$70,1,0) + IF(L$58=K$70,1,0) + IF(L$60=K$70,1,0) + IF(L$62=K$70,1,0) + IF(L$64=K$70,1,0)</f>
        <v>0</v>
      </c>
      <c r="L81" s="728"/>
      <c r="M81" s="194">
        <f>IF(Q$31=M$70,1,0) + IF(Q$33=M$70,1,0) + IF(Q$35=M$70,1,0) + IF(Q$37=M$70,1,0) + IF(Q$39=M$70,1,0) + IF(Q$41=M$70,1,0) + IF(Q$43=M$70,1,0) + IF(Q$58=M$70,1,0) + IF(Q$60=M$70,1,0) + IF(Q$62=M$70,1,0) + IF(Q$64=M$70,1,0)</f>
        <v>0</v>
      </c>
      <c r="N81" s="195">
        <f>IF(Q$31=N$70,1,0) + IF(Q$33=N$70,1,0) + IF(Q$35=N$70,1,0) + IF(Q$37=N$70,1,0) + IF(Q$39=N$70,1,0) + IF(Q$41=N$70,1,0) + IF(Q$43=N$70,1,0) + IF(Q$58=N$70,1,0) + IF(Q$60=N$70,1,0) + IF(Q$62=N$70,1,0) + IF(Q$64=N$70,1,0)</f>
        <v>0</v>
      </c>
      <c r="O81" s="195">
        <f>IF(Q$31=O$70,1,0) + IF(Q$33=O$70,1,0) + IF(Q$35=O$70,1,0) + IF(Q$37=O$70,1,0) + IF(Q$39=O$70,1,0) + IF(Q$41=O$70,1,0) + IF(Q$43=O$70,1,0) + IF(Q$58=O$70,1,0) + IF(Q$60=O$70,1,0) + IF(Q$62=O$70,1,0) + IF(Q$64=O$70,1,0)</f>
        <v>0</v>
      </c>
      <c r="P81" s="195">
        <f>IF(Q$31=P$70,1,0) + IF(Q$33=P$70,1,0) + IF(Q$35=P$70,1,0) + IF(Q$37=P$70,1,0) + IF(Q$39=P$70,1,0) + IF(Q$41=P$70,1,0) + IF(Q$43=P$70,1,0) + IF(Q$58=P$70,1,0) + IF(Q$60=P$70,1,0) + IF(Q$62=P$70,1,0) + IF(Q$64=P$70,1,0)</f>
        <v>0</v>
      </c>
      <c r="Q81" s="728"/>
      <c r="R81" s="194">
        <f>IF(V$31=R$70,1,0) + IF(V$33=R$70,1,0) + IF(V$35=R$70,1,0) + IF(V$37=R$70,1,0) + IF(V$39=R$70,1,0) + IF(V$41=R$70,1,0) + IF(V$43=R$70,1,0) + IF(V$58=R$70,1,0) + IF(V$60=R$70,1,0) + IF(V$62=R$70,1,0) + IF(V$64=R$70,1,0)</f>
        <v>0</v>
      </c>
      <c r="S81" s="195">
        <f>IF(V$31=S$70,1,0) + IF(V$33=S$70,1,0) + IF(V$35=S$70,1,0) + IF(V$37=S$70,1,0) + IF(V$39=S$70,1,0) + IF(V$41=S$70,1,0) + IF(V$43=S$70,1,0) + IF(V$58=S$70,1,0) + IF(V$60=S$70,1,0) + IF(V$62=S$70,1,0) + IF(V$64=S$70,1,0)</f>
        <v>0</v>
      </c>
      <c r="T81" s="195">
        <f>IF(V$31=T$70,1,0) + IF(V$33=T$70,1,0) + IF(V$35=T$70,1,0) + IF(V$37=T$70,1,0) + IF(V$39=T$70,1,0) + IF(V$41=T$70,1,0) + IF(V$43=T$70,1,0) + IF(V$58=T$70,1,0) + IF(V$60=T$70,1,0) + IF(V$62=T$70,1,0) + IF(V$64=T$70,1,0)</f>
        <v>0</v>
      </c>
      <c r="U81" s="195">
        <f>IF(V$31=U$70,1,0) + IF(V$33=U$70,1,0) + IF(V$35=U$70,1,0) + IF(V$37=U$70,1,0) + IF(V$39=U$70,1,0) + IF(V$41=U$70,1,0) + IF(V$43=U$70,1,0) + IF(V$58=U$70,1,0) + IF(V$60=U$70,1,0) + IF(V$62=U$70,1,0) + IF(V$64=U$70,1,0)</f>
        <v>0</v>
      </c>
      <c r="V81" s="728"/>
      <c r="W81" s="194">
        <f>IF(AA$31=W$70,1,0) + IF(AA$33=W$70,1,0) + IF(AA$35=W$70,1,0) + IF(AA$37=W$70,1,0) + IF(AA$39=W$70,1,0) + IF(AA$41=W$70,1,0) + IF(AA$43=W$70,1,0) + IF(AA$58=W$70,1,0) + IF(AA$60=W$70,1,0) + IF(AA$62=W$70,1,0) + IF(AA$64=W$70,1,0)</f>
        <v>0</v>
      </c>
      <c r="X81" s="195">
        <f>IF(AA$31=X$70,1,0) + IF(AA$33=X$70,1,0) + IF(AA$35=X$70,1,0) + IF(AA$37=X$70,1,0) + IF(AA$39=X$70,1,0) + IF(AA$41=X$70,1,0) + IF(AA$43=X$70,1,0) + IF(AA$58=X$70,1,0) + IF(AA$60=X$70,1,0) + IF(AA$62=X$70,1,0) + IF(AA$64=X$70,1,0)</f>
        <v>0</v>
      </c>
      <c r="Y81" s="195">
        <f>IF(AA$31=Y$70,1,0) + IF(AA$33=Y$70,1,0) + IF(AA$35=Y$70,1,0) + IF(AA$37=Y$70,1,0) + IF(AA$39=Y$70,1,0) + IF(AA$41=Y$70,1,0) + IF(AA$43=Y$70,1,0) + IF(AA$58=Y$70,1,0) + IF(AA$60=Y$70,1,0) + IF(AA$62=Y$70,1,0) + IF(AA$64=Y$70,1,0)</f>
        <v>0</v>
      </c>
      <c r="Z81" s="195">
        <f>IF(AA$31=Z$70,1,0) + IF(AA$33=Z$70,1,0) + IF(AA$35=Z$70,1,0) + IF(AA$37=Z$70,1,0) + IF(AA$39=Z$70,1,0) + IF(AA$41=Z$70,1,0) + IF(AA$43=Z$70,1,0) + IF(AA$58=Z$70,1,0) + IF(AA$60=Z$70,1,0) + IF(AA$62=Z$70,1,0) + IF(AA$64=Z$70,1,0)</f>
        <v>0</v>
      </c>
      <c r="AA81" s="728"/>
      <c r="AB81" s="194">
        <f>IF(AF$31=AB$70,1,0) + IF(AF$33=AB$70,1,0) + IF(AF$35=AB$70,1,0) + IF(AF$37=AB$70,1,0) + IF(AF$39=AB$70,1,0) + IF(AF$41=AB$70,1,0) + IF(AF$43=AB$70,1,0) + IF(AF$58=AB$70,1,0) + IF(AF$60=AB$70,1,0) + IF(AF$62=AB$70,1,0) + IF(AF$64=AB$70,1,0)</f>
        <v>0</v>
      </c>
      <c r="AC81" s="195">
        <f>IF(AF$31=AC$70,1,0) + IF(AF$33=AC$70,1,0) + IF(AF$35=AC$70,1,0) + IF(AF$37=AC$70,1,0) + IF(AF$39=AC$70,1,0) + IF(AF$41=AC$70,1,0) + IF(AF$43=AC$70,1,0) + IF(AF$58=AC$70,1,0) + IF(AF$60=AC$70,1,0) + IF(AF$62=AC$70,1,0) + IF(AF$64=AC$70,1,0)</f>
        <v>0</v>
      </c>
      <c r="AD81" s="195">
        <f>IF(AF$31=AD$70,1,0) + IF(AF$33=AD$70,1,0) + IF(AF$35=AD$70,1,0) + IF(AF$37=AD$70,1,0) + IF(AF$39=AD$70,1,0) + IF(AF$41=AD$70,1,0) + IF(AF$43=AD$70,1,0) + IF(AF$58=AD$70,1,0) + IF(AF$60=AD$70,1,0) + IF(AF$62=AD$70,1,0) + IF(AF$64=AD$70,1,0)</f>
        <v>0</v>
      </c>
      <c r="AE81" s="195">
        <f>IF(AF$31=AE$70,1,0) + IF(AF$33=AE$70,1,0) + IF(AF$35=AE$70,1,0) + IF(AF$37=AE$70,1,0) + IF(AF$39=AE$70,1,0) + IF(AF$41=AE$70,1,0) + IF(AF$43=AE$70,1,0) + IF(AF$58=AE$70,1,0) + IF(AF$60=AE$70,1,0) + IF(AF$62=AE$70,1,0) + IF(AF$64=AE$70,1,0)</f>
        <v>0</v>
      </c>
      <c r="AF81" s="728"/>
      <c r="AG81" s="194">
        <f>IF(AK$31=AG$70,1,0) + IF(AK$33=AG$70,1,0) + IF(AK$35=AG$70,1,0) + IF(AK$37=AG$70,1,0) + IF(AK$39=AG$70,1,0) + IF(AK$41=AG$70,1,0) + IF(AK$43=AG$70,1,0) + IF(AK$58=AG$70,1,0) + IF(AK$60=AG$70,1,0) + IF(AK$62=AG$70,1,0) + IF(AK$64=AG$70,1,0)</f>
        <v>0</v>
      </c>
      <c r="AH81" s="195">
        <f>IF(AK$31=AH$70,1,0) + IF(AK$33=AH$70,1,0) + IF(AK$35=AH$70,1,0) + IF(AK$37=AH$70,1,0) + IF(AK$39=AH$70,1,0) + IF(AK$41=AH$70,1,0) + IF(AK$43=AH$70,1,0) + IF(AK$58=AH$70,1,0) + IF(AK$60=AH$70,1,0) + IF(AK$62=AH$70,1,0) + IF(AK$64=AH$70,1,0)</f>
        <v>0</v>
      </c>
      <c r="AI81" s="195">
        <f>IF(AK$31=AI$70,1,0) + IF(AK$33=AI$70,1,0) + IF(AK$35=AI$70,1,0) + IF(AK$37=AI$70,1,0) + IF(AK$39=AI$70,1,0) + IF(AK$41=AI$70,1,0) + IF(AK$43=AI$70,1,0) + IF(AK$58=AI$70,1,0) + IF(AK$60=AI$70,1,0) + IF(AK$62=AI$70,1,0) + IF(AK$64=AI$70,1,0)</f>
        <v>0</v>
      </c>
      <c r="AJ81" s="195">
        <f>IF(AK$31=AJ$70,1,0) + IF(AK$33=AJ$70,1,0) + IF(AK$35=AJ$70,1,0) + IF(AK$37=AJ$70,1,0) + IF(AK$39=AJ$70,1,0) + IF(AK$41=AJ$70,1,0) + IF(AK$43=AJ$70,1,0) + IF(AK$58=AJ$70,1,0) + IF(AK$60=AJ$70,1,0) + IF(AK$62=AJ$70,1,0) + IF(AK$64=AJ$70,1,0)</f>
        <v>0</v>
      </c>
      <c r="AK81" s="728"/>
      <c r="AL81" s="194">
        <f>IF(AP$31=AL$70,1,0) + IF(AP$33=AL$70,1,0) + IF(AP$35=AL$70,1,0) + IF(AP$37=AL$70,1,0) + IF(AP$39=AL$70,1,0) + IF(AP$41=AL$70,1,0) + IF(AP$43=AL$70,1,0) + IF(AP$58=AL$70,1,0) + IF(AP$60=AL$70,1,0) + IF(AP$62=AL$70,1,0) + IF(AP$64=AL$70,1,0)</f>
        <v>0</v>
      </c>
      <c r="AM81" s="195">
        <f>IF(AP$31=AM$70,1,0) + IF(AP$33=AM$70,1,0) + IF(AP$35=AM$70,1,0) + IF(AP$37=AM$70,1,0) + IF(AP$39=AM$70,1,0) + IF(AP$41=AM$70,1,0) + IF(AP$43=AM$70,1,0) + IF(AP$58=AM$70,1,0) + IF(AP$60=AM$70,1,0) + IF(AP$62=AM$70,1,0) + IF(AP$64=AM$70,1,0)</f>
        <v>0</v>
      </c>
      <c r="AN81" s="195">
        <f>IF(AP$31=AN$70,1,0) + IF(AP$33=AN$70,1,0) + IF(AP$35=AN$70,1,0) + IF(AP$37=AN$70,1,0) + IF(AP$39=AN$70,1,0) + IF(AP$41=AN$70,1,0) + IF(AP$43=AN$70,1,0) + IF(AP$58=AN$70,1,0) + IF(AP$60=AN$70,1,0) + IF(AP$62=AN$70,1,0) + IF(AP$64=AN$70,1,0)</f>
        <v>0</v>
      </c>
      <c r="AO81" s="195">
        <f>IF(AP$31=AO$70,1,0) + IF(AP$33=AO$70,1,0) + IF(AP$35=AO$70,1,0) + IF(AP$37=AO$70,1,0) + IF(AP$39=AO$70,1,0) + IF(AP$41=AO$70,1,0) + IF(AP$43=AO$70,1,0) + IF(AP$58=AO$70,1,0) + IF(AP$60=AO$70,1,0) + IF(AP$62=AO$70,1,0) + IF(AP$64=AO$70,1,0)</f>
        <v>0</v>
      </c>
      <c r="AP81" s="728"/>
      <c r="AQ81" s="194">
        <f>IF(AU$31=AQ$70,1,0) + IF(AU$33=AQ$70,1,0) + IF(AU$35=AQ$70,1,0) + IF(AU$37=AQ$70,1,0) + IF(AU$39=AQ$70,1,0) + IF(AU$41=AQ$70,1,0) + IF(AU$43=AQ$70,1,0) + IF(AU$58=AQ$70,1,0) + IF(AU$60=AQ$70,1,0) + IF(AU$62=AQ$70,1,0) + IF(AU$64=AQ$70,1,0)</f>
        <v>0</v>
      </c>
      <c r="AR81" s="195">
        <f>IF(AU$31=AR$70,1,0) + IF(AU$33=AR$70,1,0) + IF(AU$35=AR$70,1,0) + IF(AU$37=AR$70,1,0) + IF(AU$39=AR$70,1,0) + IF(AU$41=AR$70,1,0) + IF(AU$43=AR$70,1,0) + IF(AU$58=AR$70,1,0) + IF(AU$60=AR$70,1,0) + IF(AU$62=AR$70,1,0) + IF(AU$64=AR$70,1,0)</f>
        <v>0</v>
      </c>
      <c r="AS81" s="195">
        <f>IF(AU$31=AS$70,1,0) + IF(AU$33=AS$70,1,0) + IF(AU$35=AS$70,1,0) + IF(AU$37=AS$70,1,0) + IF(AU$39=AS$70,1,0) + IF(AU$41=AS$70,1,0) + IF(AU$43=AS$70,1,0) + IF(AU$58=AS$70,1,0) + IF(AU$60=AS$70,1,0) + IF(AU$62=AS$70,1,0) + IF(AU$64=AS$70,1,0)</f>
        <v>0</v>
      </c>
      <c r="AT81" s="195">
        <f>IF(AU$31=AT$70,1,0) + IF(AU$33=AT$70,1,0) + IF(AU$35=AT$70,1,0) + IF(AU$37=AT$70,1,0) + IF(AU$39=AT$70,1,0) + IF(AU$41=AT$70,1,0) + IF(AU$43=AT$70,1,0) + IF(AU$58=AT$70,1,0) + IF(AU$60=AT$70,1,0) + IF(AU$62=AT$70,1,0) + IF(AU$64=AT$70,1,0)</f>
        <v>0</v>
      </c>
      <c r="AU81" s="728"/>
      <c r="AV81" s="194"/>
      <c r="AW81" s="195"/>
      <c r="AX81" s="195"/>
      <c r="AY81" s="195"/>
      <c r="AZ81" s="728"/>
      <c r="BA81" s="194">
        <f>IF(BE$31=BA$70,1,0) + IF(BE$33=BA$70,1,0) + IF(BE$35=BA$70,1,0) + IF(BE$37=BA$70,1,0) + IF(BE$39=BA$70,1,0) + IF(BE$41=BA$70,1,0) + IF(BE$43=BA$70,1,0) + IF(BE$58=BA$70,1,0) + IF(BE$60=BA$70,1,0) + IF(BE$62=BA$70,1,0) + IF(BE$64=BA$70,1,0)</f>
        <v>0</v>
      </c>
      <c r="BB81" s="195">
        <f>IF(BE$31=BB$70,1,0) + IF(BE$33=BB$70,1,0) + IF(BE$35=BB$70,1,0) + IF(BE$37=BB$70,1,0) + IF(BE$39=BB$70,1,0) + IF(BE$41=BB$70,1,0) + IF(BE$43=BB$70,1,0) + IF(BE$58=BB$70,1,0) + IF(BE$60=BB$70,1,0) + IF(BE$62=BB$70,1,0) + IF(BE$64=BB$70,1,0)</f>
        <v>0</v>
      </c>
      <c r="BC81" s="195">
        <f>IF(BE$31=BC$70,1,0) + IF(BE$33=BC$70,1,0) + IF(BE$35=BC$70,1,0) + IF(BE$37=BC$70,1,0) + IF(BE$39=BC$70,1,0) + IF(BE$41=BC$70,1,0) + IF(BE$43=BC$70,1,0) + IF(BE$58=BC$70,1,0) + IF(BE$60=BC$70,1,0) + IF(BE$62=BC$70,1,0) + IF(BE$64=BC$70,1,0)</f>
        <v>0</v>
      </c>
      <c r="BD81" s="195">
        <f>IF(BE$31=BD$70,1,0) + IF(BE$33=BD$70,1,0) + IF(BE$35=BD$70,1,0) + IF(BE$37=BD$70,1,0) + IF(BE$39=BD$70,1,0) + IF(BE$41=BD$70,1,0) + IF(BE$43=BD$70,1,0) + IF(BE$58=BD$70,1,0) + IF(BE$60=BD$70,1,0) + IF(BE$62=BD$70,1,0) + IF(BE$64=BD$70,1,0)</f>
        <v>0</v>
      </c>
      <c r="BE81" s="728"/>
      <c r="BF81" s="194">
        <f>IF(BJ$31=BF$70,1,0) + IF(BJ$33=BF$70,1,0) + IF(BJ$35=BF$70,1,0) + IF(BJ$37=BF$70,1,0) + IF(BJ$39=BF$70,1,0) + IF(BJ$41=BF$70,1,0) + IF(BJ$43=BF$70,1,0) + IF(BJ$58=BF$70,1,0) + IF(BJ$60=BF$70,1,0) + IF(BJ$62=BF$70,1,0) + IF(BJ$64=BF$70,1,0)</f>
        <v>0</v>
      </c>
      <c r="BG81" s="195">
        <f>IF(BJ$31=BG$70,1,0) + IF(BJ$33=BG$70,1,0) + IF(BJ$35=BG$70,1,0) + IF(BJ$37=BG$70,1,0) + IF(BJ$39=BG$70,1,0) + IF(BJ$41=BG$70,1,0) + IF(BJ$43=BG$70,1,0) + IF(BJ$58=BG$70,1,0) + IF(BJ$60=BG$70,1,0) + IF(BJ$62=BG$70,1,0) + IF(BJ$64=BG$70,1,0)</f>
        <v>0</v>
      </c>
      <c r="BH81" s="195">
        <f>IF(BJ$31=BH$70,1,0) + IF(BJ$33=BH$70,1,0) + IF(BJ$35=BH$70,1,0) + IF(BJ$37=BH$70,1,0) + IF(BJ$39=BH$70,1,0) + IF(BJ$41=BH$70,1,0) + IF(BJ$43=BH$70,1,0) + IF(BJ$58=BH$70,1,0) + IF(BJ$60=BH$70,1,0) + IF(BJ$62=BH$70,1,0) + IF(BJ$64=BH$70,1,0)</f>
        <v>0</v>
      </c>
      <c r="BI81" s="195">
        <f>IF(BJ$31=BI$70,1,0) + IF(BJ$33=BI$70,1,0) + IF(BJ$35=BI$70,1,0) + IF(BJ$37=BI$70,1,0) + IF(BJ$39=BI$70,1,0) + IF(BJ$41=BI$70,1,0) + IF(BJ$43=BI$70,1,0) + IF(BJ$58=BI$70,1,0) + IF(BJ$60=BI$70,1,0) + IF(BJ$62=BI$70,1,0) + IF(BJ$64=BI$70,1,0)</f>
        <v>0</v>
      </c>
      <c r="BJ81" s="728"/>
      <c r="BL81" s="186"/>
      <c r="BM81" s="186"/>
      <c r="BN81" s="186"/>
      <c r="BO81" s="186"/>
      <c r="BP81" s="186"/>
      <c r="BQ81" s="186"/>
      <c r="BR81" s="186"/>
    </row>
    <row r="82" spans="1:70" ht="13.5" customHeight="1">
      <c r="A82" s="730"/>
      <c r="B82" s="731"/>
      <c r="C82" s="196">
        <f>IF(ISERR(C81/SUM(C81:F81)*100),0,C81/SUM(C81:F81)*100)</f>
        <v>0</v>
      </c>
      <c r="D82" s="197">
        <f>IF(ISERR(D81/SUM(C81:F81)*100),0,D81/SUM(C81:F81)*100)</f>
        <v>0</v>
      </c>
      <c r="E82" s="197">
        <f>IF(ISERR(E81/SUM(C81:F81)*100),0,E81/SUM(C81:F81)*100)</f>
        <v>0</v>
      </c>
      <c r="F82" s="197">
        <f>IF(ISERR(F81/SUM(C81:F81)*100),0,F81/SUM(C81:F81)*100)</f>
        <v>0</v>
      </c>
      <c r="G82" s="733"/>
      <c r="H82" s="196">
        <f>IF(ISERR(H81/SUM(H81:K81)*100),0,H81/SUM(H81:K81)*100)</f>
        <v>0</v>
      </c>
      <c r="I82" s="197">
        <f>IF(ISERR(I81/SUM(H81:K81)*100),0,I81/SUM(H81:K81)*100)</f>
        <v>0</v>
      </c>
      <c r="J82" s="197">
        <f>IF(ISERR(J81/SUM(H81:K81)*100),0,J81/SUM(H81:K81)*100)</f>
        <v>0</v>
      </c>
      <c r="K82" s="197">
        <f>IF(ISERR(K81/SUM(H81:K81)*100),0,K81/SUM(H81:K81)*100)</f>
        <v>0</v>
      </c>
      <c r="L82" s="729"/>
      <c r="M82" s="196">
        <f>IF(ISERR(M81/SUM(M81:P81)*100),0,M81/SUM(M81:P81)*100)</f>
        <v>0</v>
      </c>
      <c r="N82" s="197">
        <f>IF(ISERR(N81/SUM(M81:P81)*100),0,N81/SUM(M81:P81)*100)</f>
        <v>0</v>
      </c>
      <c r="O82" s="197">
        <f>IF(ISERR(O81/SUM(M81:P81)*100),0,O81/SUM(M81:P81)*100)</f>
        <v>0</v>
      </c>
      <c r="P82" s="197">
        <f>IF(ISERR(P81/SUM(M81:P81)*100),0,P81/SUM(M81:P81)*100)</f>
        <v>0</v>
      </c>
      <c r="Q82" s="729"/>
      <c r="R82" s="196">
        <f>IF(ISERR(R81/SUM(R81:U81)*100),0,R81/SUM(R81:U81)*100)</f>
        <v>0</v>
      </c>
      <c r="S82" s="197">
        <f>IF(ISERR(S81/SUM(R81:U81)*100),0,S81/SUM(R81:U81)*100)</f>
        <v>0</v>
      </c>
      <c r="T82" s="197">
        <f>IF(ISERR(T81/SUM(R81:U81)*100),0,T81/SUM(R81:U81)*100)</f>
        <v>0</v>
      </c>
      <c r="U82" s="197">
        <f>IF(ISERR(U81/SUM(R81:U81)*100),0,U81/SUM(R81:U81)*100)</f>
        <v>0</v>
      </c>
      <c r="V82" s="729"/>
      <c r="W82" s="196">
        <f>IF(ISERR(W81/SUM(W81:Z81)*100),0,W81/SUM(W81:Z81)*100)</f>
        <v>0</v>
      </c>
      <c r="X82" s="197">
        <f>IF(ISERR(X81/SUM(W81:Z81)*100),0,X81/SUM(W81:Z81)*100)</f>
        <v>0</v>
      </c>
      <c r="Y82" s="197">
        <f>IF(ISERR(Y81/SUM(W81:Z81)*100),0,Y81/SUM(W81:Z81)*100)</f>
        <v>0</v>
      </c>
      <c r="Z82" s="197">
        <f>IF(ISERR(Z81/SUM(W81:Z81)*100),0,Z81/SUM(W81:Z81)*100)</f>
        <v>0</v>
      </c>
      <c r="AA82" s="729"/>
      <c r="AB82" s="196">
        <f>IF(ISERR(AB81/SUM(AB81:AE81)*100),0,AB81/SUM(AB81:AE81)*100)</f>
        <v>0</v>
      </c>
      <c r="AC82" s="197">
        <f>IF(ISERR(AC81/SUM(AB81:AE81)*100),0,AC81/SUM(AB81:AE81)*100)</f>
        <v>0</v>
      </c>
      <c r="AD82" s="197">
        <f>IF(ISERR(AD81/SUM(AB81:AE81)*100),0,AD81/SUM(AB81:AE81)*100)</f>
        <v>0</v>
      </c>
      <c r="AE82" s="197">
        <f>IF(ISERR(AE81/SUM(AB81:AE81)*100),0,AE81/SUM(AB81:AE81)*100)</f>
        <v>0</v>
      </c>
      <c r="AF82" s="729"/>
      <c r="AG82" s="196">
        <f>IF(ISERR(AG81/SUM(AG81:AJ81)*100),0,AG81/SUM(AG81:AJ81)*100)</f>
        <v>0</v>
      </c>
      <c r="AH82" s="197">
        <f>IF(ISERR(AH81/SUM(AG81:AJ81)*100),0,AH81/SUM(AG81:AJ81)*100)</f>
        <v>0</v>
      </c>
      <c r="AI82" s="197">
        <f>IF(ISERR(AI81/SUM(AG81:AJ81)*100),0,AI81/SUM(AG81:AJ81)*100)</f>
        <v>0</v>
      </c>
      <c r="AJ82" s="197">
        <f>IF(ISERR(AJ81/SUM(AG81:AJ81)*100),0,AJ81/SUM(AG81:AJ81)*100)</f>
        <v>0</v>
      </c>
      <c r="AK82" s="729"/>
      <c r="AL82" s="196">
        <f>IF(ISERR(AL81/SUM(AL81:AO81)*100),0,AL81/SUM(AL81:AO81)*100)</f>
        <v>0</v>
      </c>
      <c r="AM82" s="197">
        <f>IF(ISERR(AM81/SUM(AL81:AO81)*100),0,AM81/SUM(AL81:AO81)*100)</f>
        <v>0</v>
      </c>
      <c r="AN82" s="197">
        <f>IF(ISERR(AN81/SUM(AL81:AO81)*100),0,AN81/SUM(AL81:AO81)*100)</f>
        <v>0</v>
      </c>
      <c r="AO82" s="197">
        <f>IF(ISERR(AO81/SUM(AL81:AO81)*100),0,AO81/SUM(AL81:AO81)*100)</f>
        <v>0</v>
      </c>
      <c r="AP82" s="729"/>
      <c r="AQ82" s="196">
        <f>IF(ISERR(AQ81/SUM(AQ81:AT81)*100),0,AQ81/SUM(AQ81:AT81)*100)</f>
        <v>0</v>
      </c>
      <c r="AR82" s="197">
        <f>IF(ISERR(AR81/SUM(AQ81:AT81)*100),0,AR81/SUM(AQ81:AT81)*100)</f>
        <v>0</v>
      </c>
      <c r="AS82" s="197">
        <f>IF(ISERR(AS81/SUM(AQ81:AT81)*100),0,AS81/SUM(AQ81:AT81)*100)</f>
        <v>0</v>
      </c>
      <c r="AT82" s="197">
        <f>IF(ISERR(AT81/SUM(AQ81:AT81)*100),0,AT81/SUM(AQ81:AT81)*100)</f>
        <v>0</v>
      </c>
      <c r="AU82" s="729"/>
      <c r="AV82" s="196">
        <f>IF(ISERR(AV81/SUM(AV81:AY81)*100),0,AV81/SUM(AV81:AY81)*100)</f>
        <v>0</v>
      </c>
      <c r="AW82" s="197">
        <f>IF(ISERR(AW81/SUM(AV81:AY81)*100),0,AW81/SUM(AV81:AY81)*100)</f>
        <v>0</v>
      </c>
      <c r="AX82" s="197">
        <f>IF(ISERR(AX81/SUM(AV81:AY81)*100),0,AX81/SUM(AV81:AY81)*100)</f>
        <v>0</v>
      </c>
      <c r="AY82" s="197">
        <f>IF(ISERR(AY81/SUM(AV81:AY81)*100),0,AY81/SUM(AV81:AY81)*100)</f>
        <v>0</v>
      </c>
      <c r="AZ82" s="729"/>
      <c r="BA82" s="196">
        <f>IF(ISERR(BA81/SUM(BA81:BD81)*100),0,BA81/SUM(BA81:BD81)*100)</f>
        <v>0</v>
      </c>
      <c r="BB82" s="197">
        <f>IF(ISERR(BB81/SUM(BA81:BD81)*100),0,BB81/SUM(BA81:BD81)*100)</f>
        <v>0</v>
      </c>
      <c r="BC82" s="197">
        <f>IF(ISERR(BC81/SUM(BA81:BD81)*100),0,BC81/SUM(BA81:BD81)*100)</f>
        <v>0</v>
      </c>
      <c r="BD82" s="197">
        <f>IF(ISERR(BD81/SUM(BA81:BD81)*100),0,BD81/SUM(BA81:BD81)*100)</f>
        <v>0</v>
      </c>
      <c r="BE82" s="729"/>
      <c r="BF82" s="196">
        <f>IF(ISERR(BF81/SUM(BF81:BI81)*100),0,BF81/SUM(BF81:BI81)*100)</f>
        <v>0</v>
      </c>
      <c r="BG82" s="197">
        <f>IF(ISERR(BG81/SUM(BF81:BI81)*100),0,BG81/SUM(BF81:BI81)*100)</f>
        <v>0</v>
      </c>
      <c r="BH82" s="197">
        <f>IF(ISERR(BH81/SUM(BF81:BI81)*100),0,BH81/SUM(BF81:BI81)*100)</f>
        <v>0</v>
      </c>
      <c r="BI82" s="197">
        <f>IF(ISERR(BI81/SUM(BF81:BI81)*100),0,BI81/SUM(BF81:BI81)*100)</f>
        <v>0</v>
      </c>
      <c r="BJ82" s="729"/>
      <c r="BL82" s="133"/>
      <c r="BM82" s="133"/>
      <c r="BN82" s="133"/>
      <c r="BO82" s="133"/>
      <c r="BP82" s="133"/>
      <c r="BQ82" s="133"/>
      <c r="BR82" s="133"/>
    </row>
    <row r="83" spans="1:70" ht="13.5" thickBot="1">
      <c r="A83" s="187"/>
      <c r="B83" s="187"/>
      <c r="C83" s="187"/>
      <c r="D83" s="187"/>
      <c r="E83" s="187"/>
      <c r="F83" s="187"/>
      <c r="G83" s="187"/>
      <c r="H83" s="187"/>
      <c r="I83" s="187"/>
      <c r="J83" s="187"/>
      <c r="K83" s="187"/>
      <c r="L83" s="187"/>
      <c r="M83" s="187"/>
      <c r="N83" s="187"/>
      <c r="O83" s="187"/>
      <c r="P83" s="187"/>
      <c r="Q83" s="187"/>
      <c r="R83" s="187"/>
      <c r="S83" s="187"/>
      <c r="T83" s="187"/>
      <c r="U83" s="187"/>
      <c r="V83" s="187"/>
      <c r="W83" s="187"/>
      <c r="X83" s="187"/>
      <c r="Y83" s="187"/>
      <c r="Z83" s="187"/>
      <c r="AA83" s="187"/>
      <c r="AB83" s="187"/>
      <c r="AC83" s="187"/>
      <c r="AD83" s="187"/>
      <c r="AE83" s="187"/>
      <c r="AF83" s="187"/>
      <c r="AG83" s="187"/>
      <c r="AH83" s="187"/>
      <c r="AI83" s="187"/>
      <c r="AJ83" s="187"/>
      <c r="AK83" s="187"/>
      <c r="AL83" s="187"/>
      <c r="AM83" s="187"/>
      <c r="AN83" s="187"/>
      <c r="AO83" s="187"/>
      <c r="AP83" s="187"/>
      <c r="AQ83" s="187"/>
      <c r="AR83" s="187"/>
      <c r="AS83" s="187"/>
      <c r="AT83" s="187"/>
      <c r="AU83" s="187"/>
      <c r="AV83" s="187"/>
      <c r="AW83" s="187"/>
      <c r="AX83" s="187"/>
      <c r="AY83" s="187"/>
      <c r="AZ83" s="187"/>
      <c r="BA83" s="187"/>
      <c r="BB83" s="187"/>
      <c r="BC83" s="187"/>
      <c r="BD83" s="187"/>
      <c r="BE83" s="187"/>
      <c r="BF83" s="187"/>
      <c r="BG83" s="187"/>
      <c r="BH83" s="187"/>
      <c r="BI83" s="187"/>
      <c r="BJ83" s="187"/>
      <c r="BL83" s="186"/>
      <c r="BM83" s="186"/>
      <c r="BN83" s="186"/>
      <c r="BO83" s="186"/>
      <c r="BP83" s="186"/>
      <c r="BQ83" s="186"/>
      <c r="BR83" s="186"/>
    </row>
    <row r="84" spans="1:70" ht="12.75" customHeight="1">
      <c r="A84" s="724" t="s">
        <v>748</v>
      </c>
      <c r="B84" s="752"/>
      <c r="C84" s="725" t="s">
        <v>128</v>
      </c>
      <c r="D84" s="726"/>
      <c r="E84" s="726"/>
      <c r="F84" s="726"/>
      <c r="G84" s="727"/>
      <c r="H84" s="725" t="s">
        <v>74</v>
      </c>
      <c r="I84" s="726"/>
      <c r="J84" s="726"/>
      <c r="K84" s="726"/>
      <c r="L84" s="727"/>
      <c r="M84" s="725" t="s">
        <v>75</v>
      </c>
      <c r="N84" s="726"/>
      <c r="O84" s="726"/>
      <c r="P84" s="726"/>
      <c r="Q84" s="727"/>
      <c r="R84" s="725" t="s">
        <v>14</v>
      </c>
      <c r="S84" s="726"/>
      <c r="T84" s="726"/>
      <c r="U84" s="726"/>
      <c r="V84" s="727"/>
      <c r="W84" s="725" t="s">
        <v>80</v>
      </c>
      <c r="X84" s="726"/>
      <c r="Y84" s="726"/>
      <c r="Z84" s="726"/>
      <c r="AA84" s="727"/>
      <c r="AB84" s="725" t="s">
        <v>129</v>
      </c>
      <c r="AC84" s="726"/>
      <c r="AD84" s="726"/>
      <c r="AE84" s="726"/>
      <c r="AF84" s="727"/>
      <c r="AG84" s="725" t="s">
        <v>15</v>
      </c>
      <c r="AH84" s="726"/>
      <c r="AI84" s="726"/>
      <c r="AJ84" s="726"/>
      <c r="AK84" s="727"/>
      <c r="AL84" s="725" t="s">
        <v>13</v>
      </c>
      <c r="AM84" s="726"/>
      <c r="AN84" s="726"/>
      <c r="AO84" s="726"/>
      <c r="AP84" s="727"/>
      <c r="AQ84" s="725" t="s">
        <v>78</v>
      </c>
      <c r="AR84" s="726"/>
      <c r="AS84" s="726"/>
      <c r="AT84" s="726"/>
      <c r="AU84" s="727"/>
      <c r="AV84" s="725" t="s">
        <v>130</v>
      </c>
      <c r="AW84" s="726"/>
      <c r="AX84" s="726"/>
      <c r="AY84" s="726"/>
      <c r="AZ84" s="727"/>
      <c r="BA84" s="725" t="s">
        <v>357</v>
      </c>
      <c r="BB84" s="726"/>
      <c r="BC84" s="726"/>
      <c r="BD84" s="726"/>
      <c r="BE84" s="727"/>
      <c r="BF84" s="725" t="s">
        <v>356</v>
      </c>
      <c r="BG84" s="726"/>
      <c r="BH84" s="726"/>
      <c r="BI84" s="726"/>
      <c r="BJ84" s="727"/>
      <c r="BK84" s="103"/>
      <c r="BL84" s="186"/>
      <c r="BM84" s="186"/>
      <c r="BN84" s="186"/>
      <c r="BO84" s="186"/>
      <c r="BP84" s="186"/>
      <c r="BQ84" s="186"/>
      <c r="BR84" s="186"/>
    </row>
    <row r="85" spans="1:70" ht="12.75" customHeight="1">
      <c r="A85" s="724"/>
      <c r="B85" s="752"/>
      <c r="C85" s="203">
        <v>5</v>
      </c>
      <c r="D85" s="201">
        <v>4</v>
      </c>
      <c r="E85" s="201">
        <v>3</v>
      </c>
      <c r="F85" s="201">
        <v>2</v>
      </c>
      <c r="G85" s="204"/>
      <c r="H85" s="203">
        <v>5</v>
      </c>
      <c r="I85" s="201">
        <v>4</v>
      </c>
      <c r="J85" s="201">
        <v>3</v>
      </c>
      <c r="K85" s="201">
        <v>2</v>
      </c>
      <c r="L85" s="204"/>
      <c r="M85" s="203">
        <v>5</v>
      </c>
      <c r="N85" s="201">
        <v>4</v>
      </c>
      <c r="O85" s="201">
        <v>3</v>
      </c>
      <c r="P85" s="201">
        <v>2</v>
      </c>
      <c r="Q85" s="204"/>
      <c r="R85" s="203">
        <v>5</v>
      </c>
      <c r="S85" s="201">
        <v>4</v>
      </c>
      <c r="T85" s="201">
        <v>3</v>
      </c>
      <c r="U85" s="201">
        <v>2</v>
      </c>
      <c r="V85" s="204"/>
      <c r="W85" s="203">
        <v>5</v>
      </c>
      <c r="X85" s="201">
        <v>4</v>
      </c>
      <c r="Y85" s="201">
        <v>3</v>
      </c>
      <c r="Z85" s="201">
        <v>2</v>
      </c>
      <c r="AA85" s="204"/>
      <c r="AB85" s="203">
        <v>5</v>
      </c>
      <c r="AC85" s="201">
        <v>4</v>
      </c>
      <c r="AD85" s="201">
        <v>3</v>
      </c>
      <c r="AE85" s="201">
        <v>2</v>
      </c>
      <c r="AF85" s="204"/>
      <c r="AG85" s="203">
        <v>5</v>
      </c>
      <c r="AH85" s="201">
        <v>4</v>
      </c>
      <c r="AI85" s="201">
        <v>3</v>
      </c>
      <c r="AJ85" s="201">
        <v>2</v>
      </c>
      <c r="AK85" s="204"/>
      <c r="AL85" s="203">
        <v>5</v>
      </c>
      <c r="AM85" s="201">
        <v>4</v>
      </c>
      <c r="AN85" s="201">
        <v>3</v>
      </c>
      <c r="AO85" s="201">
        <v>2</v>
      </c>
      <c r="AP85" s="204"/>
      <c r="AQ85" s="203">
        <v>5</v>
      </c>
      <c r="AR85" s="201">
        <v>4</v>
      </c>
      <c r="AS85" s="201">
        <v>3</v>
      </c>
      <c r="AT85" s="201">
        <v>2</v>
      </c>
      <c r="AU85" s="204"/>
      <c r="AV85" s="203">
        <v>5</v>
      </c>
      <c r="AW85" s="201">
        <v>4</v>
      </c>
      <c r="AX85" s="201">
        <v>3</v>
      </c>
      <c r="AY85" s="201">
        <v>2</v>
      </c>
      <c r="AZ85" s="204"/>
      <c r="BA85" s="203">
        <v>5</v>
      </c>
      <c r="BB85" s="201">
        <v>4</v>
      </c>
      <c r="BC85" s="201">
        <v>3</v>
      </c>
      <c r="BD85" s="201">
        <v>2</v>
      </c>
      <c r="BE85" s="204"/>
      <c r="BF85" s="203">
        <v>5</v>
      </c>
      <c r="BG85" s="201">
        <v>4</v>
      </c>
      <c r="BH85" s="201">
        <v>3</v>
      </c>
      <c r="BI85" s="201">
        <v>2</v>
      </c>
      <c r="BJ85" s="204"/>
      <c r="BK85" s="185"/>
      <c r="BL85" s="186"/>
      <c r="BM85" s="186"/>
      <c r="BN85" s="186"/>
      <c r="BO85" s="186"/>
      <c r="BP85" s="186"/>
      <c r="BQ85" s="186"/>
      <c r="BR85" s="186"/>
    </row>
    <row r="86" spans="1:70" s="182" customFormat="1" ht="12.75" customHeight="1">
      <c r="A86" s="724"/>
      <c r="B86" s="750">
        <f>SUM(B5:B52)</f>
        <v>0</v>
      </c>
      <c r="C86" s="205">
        <f>C81+C5</f>
        <v>0</v>
      </c>
      <c r="D86" s="202">
        <f>D81+D5</f>
        <v>0</v>
      </c>
      <c r="E86" s="202">
        <f>E81+E5</f>
        <v>0</v>
      </c>
      <c r="F86" s="202">
        <f>F81+F5</f>
        <v>0</v>
      </c>
      <c r="G86" s="206" t="str">
        <f>IF(SUM(C87:F87)=0,"-",MIN(G5,IF(AND(C82&gt;=50,C80&gt;=50,E82=0,F82=0),5,IF(AND((C82+D82)&gt;=50,(C80+D80)&gt;=50,F82=0),4,IF(F82=0,3,2)))))</f>
        <v>-</v>
      </c>
      <c r="H86" s="205">
        <f>H81+H5</f>
        <v>0</v>
      </c>
      <c r="I86" s="202">
        <f>I81+I5</f>
        <v>0</v>
      </c>
      <c r="J86" s="202">
        <f>J81+J5</f>
        <v>0</v>
      </c>
      <c r="K86" s="202">
        <f>K81+K5</f>
        <v>0</v>
      </c>
      <c r="L86" s="206" t="str">
        <f>IF(SUM(H87:K87)=0,"-",MIN(L5,IF(AND(H82&gt;=50,H80&gt;=50,J82=0,K82=0),5,IF(AND((H82+I82)&gt;=50,(H80+I80)&gt;=50,K82=0),4,IF(K82=0,3,2)))))</f>
        <v>-</v>
      </c>
      <c r="M86" s="205">
        <f>M81+M5</f>
        <v>0</v>
      </c>
      <c r="N86" s="202">
        <f>N81+N5</f>
        <v>0</v>
      </c>
      <c r="O86" s="202">
        <f>O81+O5</f>
        <v>0</v>
      </c>
      <c r="P86" s="202">
        <f>P81+P5</f>
        <v>0</v>
      </c>
      <c r="Q86" s="206" t="str">
        <f>IF(SUM(M87:P87)=0,"-",MIN(Q5,IF(AND(M82&gt;=50,M80&gt;=50,O82=0,P82=0),5,IF(AND((M82+N82)&gt;=50,(M80+N80)&gt;=50,P82=0),4,IF(P82=0,3,2)))))</f>
        <v>-</v>
      </c>
      <c r="R86" s="205">
        <f>R81+R5</f>
        <v>0</v>
      </c>
      <c r="S86" s="202">
        <f>S81+S5</f>
        <v>0</v>
      </c>
      <c r="T86" s="202">
        <f>T81+T5</f>
        <v>0</v>
      </c>
      <c r="U86" s="202">
        <f>U81+U5</f>
        <v>0</v>
      </c>
      <c r="V86" s="206" t="str">
        <f>IF(SUM(R87:U87)=0,"-",MIN(V5,IF(AND(R82&gt;=50,R80&gt;=50,T82=0,U82=0),5,IF(AND((R82+S82)&gt;=50,(R80+S80)&gt;=50,U82=0),4,IF(U82=0,3,2)))))</f>
        <v>-</v>
      </c>
      <c r="W86" s="205">
        <f>W81+W5</f>
        <v>0</v>
      </c>
      <c r="X86" s="202">
        <f>X81+X5</f>
        <v>0</v>
      </c>
      <c r="Y86" s="202">
        <f>Y81+Y5</f>
        <v>0</v>
      </c>
      <c r="Z86" s="202">
        <f>Z81+Z5</f>
        <v>0</v>
      </c>
      <c r="AA86" s="206" t="str">
        <f>IF(SUM(W87:Z87)=0,"-",MIN(AA5,IF(AND(W82&gt;=50,W80&gt;=50,Y82=0,Z82=0),5,IF(AND((W82+X82)&gt;=50,(W80+X80)&gt;=50,Z82=0),4,IF(Z82=0,3,2)))))</f>
        <v>-</v>
      </c>
      <c r="AB86" s="205">
        <f>AB81+AB5</f>
        <v>0</v>
      </c>
      <c r="AC86" s="202">
        <f>AC81+AC5</f>
        <v>0</v>
      </c>
      <c r="AD86" s="202">
        <f>AD81+AD5</f>
        <v>0</v>
      </c>
      <c r="AE86" s="202">
        <f>AE81+AE5</f>
        <v>0</v>
      </c>
      <c r="AF86" s="206" t="str">
        <f>IF(SUM(AB87:AE87)=0,"-",MIN(AF5,IF(AND(AB82&gt;=50,AB80&gt;=50,AD82=0,AE82=0),5,IF(AND((AB82+AC82)&gt;=50,(AB80+AC80)&gt;=50,AE82=0),4,IF(AE82=0,3,2)))))</f>
        <v>-</v>
      </c>
      <c r="AG86" s="205">
        <f>AG81+AG5</f>
        <v>0</v>
      </c>
      <c r="AH86" s="202">
        <f>AH81+AH5</f>
        <v>0</v>
      </c>
      <c r="AI86" s="202">
        <f>AI81+AI5</f>
        <v>0</v>
      </c>
      <c r="AJ86" s="202">
        <f>AJ81+AJ5</f>
        <v>0</v>
      </c>
      <c r="AK86" s="206" t="str">
        <f>IF(SUM(AG87:AJ87)=0,"-",MIN(AK5,IF(AND(AG82&gt;=50,AG80&gt;=50,AI82=0,AJ82=0),5,IF(AND((AG82+AH82)&gt;=50,(AG80+AH80)&gt;=50,AJ82=0),4,IF(AJ82=0,3,2)))))</f>
        <v>-</v>
      </c>
      <c r="AL86" s="205">
        <f>AL81+AL5</f>
        <v>0</v>
      </c>
      <c r="AM86" s="202">
        <f>AM81+AM5</f>
        <v>0</v>
      </c>
      <c r="AN86" s="202">
        <f>AN81+AN5</f>
        <v>0</v>
      </c>
      <c r="AO86" s="202">
        <f>AO81+AO5</f>
        <v>0</v>
      </c>
      <c r="AP86" s="206" t="str">
        <f>IF(SUM(AL87:AO87)=0,"-",MIN(AP5,IF(AND(AL82&gt;=50,AL80&gt;=50,AN82=0,AO82=0),5,IF(AND((AL82+AM82)&gt;=50,(AL80+AM80)&gt;=50,AO82=0),4,IF(AO82=0,3,2)))))</f>
        <v>-</v>
      </c>
      <c r="AQ86" s="205">
        <f>AQ81+AQ5</f>
        <v>0</v>
      </c>
      <c r="AR86" s="202">
        <f>AR81+AR5</f>
        <v>0</v>
      </c>
      <c r="AS86" s="202">
        <f>AS81+AS5</f>
        <v>0</v>
      </c>
      <c r="AT86" s="202">
        <f>AT81+AT5</f>
        <v>0</v>
      </c>
      <c r="AU86" s="206" t="str">
        <f>IF(SUM(AQ87:AT87)=0,"-",MIN(AU5,IF(AND(AQ82&gt;=50,AQ80&gt;=50,AS82=0,AT82=0),5,IF(AND((AQ82+AR82)&gt;=50,(AQ80+AR80)&gt;=50,AT82=0),4,IF(AT82=0,3,2)))))</f>
        <v>-</v>
      </c>
      <c r="AV86" s="205">
        <f>AV81+AV5</f>
        <v>0</v>
      </c>
      <c r="AW86" s="202">
        <f>AW81+AW5</f>
        <v>0</v>
      </c>
      <c r="AX86" s="202">
        <f>AX81+AX5</f>
        <v>0</v>
      </c>
      <c r="AY86" s="202">
        <f>AY81+AY5</f>
        <v>0</v>
      </c>
      <c r="AZ86" s="206" t="str">
        <f>IF(SUM(AV87:AY87)=0,"-",MIN(AZ5,IF(AND(AV82&gt;=50,AV80&gt;=50,AX82=0,AY82=0),5,IF(AND((AV82+AW82)&gt;=50,(AV80+AW80)&gt;=50,AY82=0),4,IF(AY82=0,3,2)))))</f>
        <v>-</v>
      </c>
      <c r="BA86" s="205">
        <f>BA81+BA5</f>
        <v>0</v>
      </c>
      <c r="BB86" s="202">
        <f>BB81+BB5</f>
        <v>0</v>
      </c>
      <c r="BC86" s="202">
        <f>BC81+BC5</f>
        <v>0</v>
      </c>
      <c r="BD86" s="202">
        <f>BD81+BD5</f>
        <v>0</v>
      </c>
      <c r="BE86" s="206" t="str">
        <f>IF(SUM(BA87:BD87)=0,"-",MIN(BE5,IF(AND(BA80&gt;=50,BC82=0,BD82=0),5,IF(AND((BA80+BB80)&gt;=50,BD82=0),4,IF(OR(BD82=0,AND(BD79=1,BE75&gt;2,BE73&gt;2,BE71&gt;2,BE43&gt;2)),3,2)))))</f>
        <v>-</v>
      </c>
      <c r="BF86" s="205">
        <f>BF81+BF5</f>
        <v>0</v>
      </c>
      <c r="BG86" s="202">
        <f>BG81+BG5</f>
        <v>0</v>
      </c>
      <c r="BH86" s="202">
        <f>BH81+BH5</f>
        <v>0</v>
      </c>
      <c r="BI86" s="202">
        <f>BI81+BI5</f>
        <v>0</v>
      </c>
      <c r="BJ86" s="206" t="str">
        <f>IF(SUM(BF86:BI86)=0,"-",MIN(AF86,IF(AND(BI87&lt;10,BF87&gt;=50),5,IF(AND(BI87&lt;20,(BF87+BG87)&gt;=50),4,IF(BI87&lt;30,3,2)))))</f>
        <v>-</v>
      </c>
      <c r="BL86" s="183"/>
      <c r="BM86" s="183"/>
      <c r="BN86" s="183"/>
      <c r="BO86" s="183"/>
      <c r="BP86" s="183"/>
      <c r="BQ86" s="183"/>
      <c r="BR86" s="183"/>
    </row>
    <row r="87" spans="1:70" s="182" customFormat="1" ht="13.5" customHeight="1" thickBot="1">
      <c r="A87" s="724"/>
      <c r="B87" s="751"/>
      <c r="C87" s="207">
        <f>IF(ISERR(C86/SUM(C86:F86)*100),0,C86/SUM(C86:F86)*100)</f>
        <v>0</v>
      </c>
      <c r="D87" s="208">
        <f>IF(ISERR(D86/SUM(C86:F86)*100),0,D86/SUM(C86:F86)*100)</f>
        <v>0</v>
      </c>
      <c r="E87" s="208">
        <f>IF(ISERR(E86/SUM(C86:F86)*100),0,E86/SUM(C86:F86)*100)</f>
        <v>0</v>
      </c>
      <c r="F87" s="208">
        <f>IF(ISERR(F86/SUM(C86:F86)*100),0,F86/SUM(C86:F86)*100)</f>
        <v>0</v>
      </c>
      <c r="G87" s="209" t="str">
        <f>IF(ISERR(SUM(C86*5,D86*4,E86*3,F86*2)/SUM(C86:F86)),"-",SUM(C86*5,D86*4,E86*3,F86*2)/SUM(C86:F86))</f>
        <v>-</v>
      </c>
      <c r="H87" s="207">
        <f>IF(ISERR(H86/SUM(H86:K86)*100),0,H86/SUM(H86:K86)*100)</f>
        <v>0</v>
      </c>
      <c r="I87" s="208">
        <f>IF(ISERR(I86/SUM(H86:K86)*100),0,I86/SUM(H86:K86)*100)</f>
        <v>0</v>
      </c>
      <c r="J87" s="208">
        <f>IF(ISERR(J86/SUM(H86:K86)*100),0,J86/SUM(H86:K86)*100)</f>
        <v>0</v>
      </c>
      <c r="K87" s="208">
        <f>IF(ISERR(K86/SUM(H86:K86)*100),0,K86/SUM(H86:K86)*100)</f>
        <v>0</v>
      </c>
      <c r="L87" s="209" t="str">
        <f>IF(ISERR(COUNT(H86*5,I86*4,J86*3,K86*2)/SUM(H86:K86)),"-",SUM(H86*5,I86*4,J86*3,K86*2)/SUM(H86:K86))</f>
        <v>-</v>
      </c>
      <c r="M87" s="207">
        <f>IF(ISERR(M86/SUM(M86:P86)*100),0,M86/SUM(M86:P86)*100)</f>
        <v>0</v>
      </c>
      <c r="N87" s="208">
        <f>IF(ISERR(N86/SUM(M86:P86)*100),0,N86/SUM(M86:P86)*100)</f>
        <v>0</v>
      </c>
      <c r="O87" s="208">
        <f>IF(ISERR(O86/SUM(M86:P86)*100),0,O86/SUM(M86:P86)*100)</f>
        <v>0</v>
      </c>
      <c r="P87" s="208">
        <f>IF(ISERR(P86/SUM(M86:P86)*100),0,P86/SUM(M86:P86)*100)</f>
        <v>0</v>
      </c>
      <c r="Q87" s="209" t="str">
        <f>IF(ISERR(SUM(M86*5,N86*4,O86*3,P86*2)/SUM(M86:P86)),"-",SUM(M86*5,N86*4,O86*3,P86*2)/SUM(M86:P86))</f>
        <v>-</v>
      </c>
      <c r="R87" s="207">
        <f>IF(ISERR(R86/SUM(R86:U86)*100),0,R86/SUM(R86:U86)*100)</f>
        <v>0</v>
      </c>
      <c r="S87" s="208">
        <f>IF(ISERR(S86/SUM(R86:U86)*100),0,S86/SUM(R86:U86)*100)</f>
        <v>0</v>
      </c>
      <c r="T87" s="208">
        <f>IF(ISERR(T86/SUM(R86:U86)*100),0,T86/SUM(R86:U86)*100)</f>
        <v>0</v>
      </c>
      <c r="U87" s="208">
        <f>IF(ISERR(U86/SUM(R86:U86)*100),0,U86/SUM(R86:U86)*100)</f>
        <v>0</v>
      </c>
      <c r="V87" s="209" t="str">
        <f>IF(ISERR(SUM(R86*5,S86*4,T86*3,U86*2)/SUM(R86:U86)),"-",SUM(R86*5,S86*4,T86*3,U86*2)/SUM(R86:U86))</f>
        <v>-</v>
      </c>
      <c r="W87" s="207">
        <f>IF(ISERR(W86/SUM(W86:Z86)*100),0,W86/SUM(W86:Z86)*100)</f>
        <v>0</v>
      </c>
      <c r="X87" s="208">
        <f>IF(ISERR(X86/SUM(W86:Z86)*100),0,X86/SUM(W86:Z86)*100)</f>
        <v>0</v>
      </c>
      <c r="Y87" s="208">
        <f>IF(ISERR(Y86/SUM(W86:Z86)*100),0,Y86/SUM(W86:Z86)*100)</f>
        <v>0</v>
      </c>
      <c r="Z87" s="208">
        <f>IF(ISERR(Z86/SUM(W86:Z86)*100),0,Z86/SUM(W86:Z86)*100)</f>
        <v>0</v>
      </c>
      <c r="AA87" s="209" t="str">
        <f>IF(ISERR(SUM(W86*5,X86*4,Y86*3,Z86*2)/SUM(W86:Z86)),"-",SUM(W86*5,X86*4,Y86*3,Z86*2)/SUM(W86:Z86))</f>
        <v>-</v>
      </c>
      <c r="AB87" s="207">
        <f>IF(ISERR(AB86/SUM(AB86:AE86)*100),0,AB86/SUM(AB86:AE86)*100)</f>
        <v>0</v>
      </c>
      <c r="AC87" s="208">
        <f>IF(ISERR(AC86/SUM(AB86:AE86)*100),0,AC86/SUM(AB86:AE86)*100)</f>
        <v>0</v>
      </c>
      <c r="AD87" s="208">
        <f>IF(ISERR(AD86/SUM(AB86:AE86)*100),0,AD86/SUM(AB86:AE86)*100)</f>
        <v>0</v>
      </c>
      <c r="AE87" s="208">
        <f>IF(ISERR(AE86/SUM(AB86:AE86)*100),0,AE86/SUM(AB86:AE86)*100)</f>
        <v>0</v>
      </c>
      <c r="AF87" s="209" t="str">
        <f>IF(ISERR(SUM(AB86*5,AC86*4,AD86*3,AE86*2)/SUM(AB86:AE86)),"-",SUM(AB86*5,AC86*4,AD86*3,AE86*2)/SUM(AB86:AE86))</f>
        <v>-</v>
      </c>
      <c r="AG87" s="207">
        <f>IF(ISERR(AG86/SUM(AG86:AJ86)*100),0,AG86/SUM(AG86:AJ86)*100)</f>
        <v>0</v>
      </c>
      <c r="AH87" s="208">
        <f>IF(ISERR(AH86/SUM(AG86:AJ86)*100),0,AH86/SUM(AG86:AJ86)*100)</f>
        <v>0</v>
      </c>
      <c r="AI87" s="208">
        <f>IF(ISERR(AI86/SUM(AG86:AJ86)*100),0,AI86/SUM(AG86:AJ86)*100)</f>
        <v>0</v>
      </c>
      <c r="AJ87" s="208">
        <f>IF(ISERR(AJ86/SUM(AG86:AJ86)*100),0,AJ86/SUM(AG86:AJ86)*100)</f>
        <v>0</v>
      </c>
      <c r="AK87" s="209" t="str">
        <f>IF(ISERR(SUM(AG86*5,AH86*4,AI86*3,AJ86*2)/SUM(AG86:AJ86)),"-",SUM(AG86*5,AH86*4,AI86*3,AJ86*2)/SUM(AG86:AJ86))</f>
        <v>-</v>
      </c>
      <c r="AL87" s="207">
        <f>IF(ISERR(AL86/SUM(AL86:AO86)*100),0,AL86/SUM(AL86:AO86)*100)</f>
        <v>0</v>
      </c>
      <c r="AM87" s="208">
        <f>IF(ISERR(AM86/SUM(AL86:AO86)*100),0,AM86/SUM(AL86:AO86)*100)</f>
        <v>0</v>
      </c>
      <c r="AN87" s="208">
        <f>IF(ISERR(AN86/SUM(AL86:AO86)*100),0,AN86/SUM(AL86:AO86)*100)</f>
        <v>0</v>
      </c>
      <c r="AO87" s="208">
        <f>IF(ISERR(AO86/SUM(AL86:AO86)*100),0,AO86/SUM(AL86:AO86)*100)</f>
        <v>0</v>
      </c>
      <c r="AP87" s="209" t="str">
        <f>IF(ISERR(SUM(AL86*5,AM86*4,AN86*3,AO86*2)/SUM(AL86:AO86)),"-",SUM(AL86*5,AM86*4,AN86*3,AO86*2)/SUM(AL86:AO86))</f>
        <v>-</v>
      </c>
      <c r="AQ87" s="207">
        <f>IF(ISERR(AQ86/SUM(AQ86:AT86)*100),0,AQ86/SUM(AQ86:AT86)*100)</f>
        <v>0</v>
      </c>
      <c r="AR87" s="208">
        <f>IF(ISERR(AR86/SUM(AQ86:AT86)*100),0,AR86/SUM(AQ86:AT86)*100)</f>
        <v>0</v>
      </c>
      <c r="AS87" s="208">
        <f>IF(ISERR(AS86/SUM(AQ86:AT86)*100),0,AS86/SUM(AQ86:AT86)*100)</f>
        <v>0</v>
      </c>
      <c r="AT87" s="208">
        <f>IF(ISERR(AT86/SUM(AQ86:AT86)*100),0,AT86/SUM(AQ86:AT86)*100)</f>
        <v>0</v>
      </c>
      <c r="AU87" s="209" t="str">
        <f>IF(ISERR(SUM(AQ86*5,AR86*4,AS86*3,AT86*2)/SUM(AQ86:AT86)),"-",SUM(AQ86*5,AR86*4,AS86*3,AT86*2)/SUM(AQ86:AT86))</f>
        <v>-</v>
      </c>
      <c r="AV87" s="207">
        <f>IF(ISERR(AV86/SUM(AV86:AY86)*100),0,AV86/SUM(AV86:AY86)*100)</f>
        <v>0</v>
      </c>
      <c r="AW87" s="208">
        <f>IF(ISERR(AW86/SUM(AV86:AY86)*100),0,AW86/SUM(AV86:AY86)*100)</f>
        <v>0</v>
      </c>
      <c r="AX87" s="208">
        <f>IF(ISERR(AX86/SUM(AV86:AY86)*100),0,AX86/SUM(AV86:AY86)*100)</f>
        <v>0</v>
      </c>
      <c r="AY87" s="208">
        <f>IF(ISERR(AY86/SUM(AV86:AY86)*100),0,AY86/SUM(AV86:AY86)*100)</f>
        <v>0</v>
      </c>
      <c r="AZ87" s="209" t="str">
        <f>IF(ISERR(SUM(AV86*5,AW86*4,AX86*3,AY86*2)/SUM(AV86:AY86)),"-",SUM(AV86*5,AW86*4,AX86*3,AY86*2)/SUM(AV86:AY86))</f>
        <v>-</v>
      </c>
      <c r="BA87" s="207">
        <f>IF(ISERR(BA86/SUM(BA86:BD86)*100),0,BA86/SUM(BA86:BD86)*100)</f>
        <v>0</v>
      </c>
      <c r="BB87" s="208">
        <f>IF(ISERR(BB86/SUM(BA86:BD86)*100),0,BB86/SUM(BA86:BD86)*100)</f>
        <v>0</v>
      </c>
      <c r="BC87" s="208">
        <f>IF(ISERR(BC86/SUM(BA86:BD86)*100),0,BC86/SUM(BA86:BD86)*100)</f>
        <v>0</v>
      </c>
      <c r="BD87" s="208">
        <f>IF(ISERR(BD86/SUM(BA86:BD86)*100),0,BD86/SUM(BA86:BD86)*100)</f>
        <v>0</v>
      </c>
      <c r="BE87" s="209" t="str">
        <f>IF(ISERR(SUM(BA86*5,BB86*4,BC86*3,BD86*2)/SUM(BA86:BD86)),"-",SUM(BA86*5,BB86*4,BC86*3,BD86*2)/SUM(BA86:BD86))</f>
        <v>-</v>
      </c>
      <c r="BF87" s="207">
        <f>IF(ISERR(BF86/SUM(BF86:BI86)*100),0,BF86/SUM(BF86:BI86)*100)</f>
        <v>0</v>
      </c>
      <c r="BG87" s="208">
        <f>IF(ISERR(BG86/SUM(BF86:BI86)*100),0,BG86/SUM(BF86:BI86)*100)</f>
        <v>0</v>
      </c>
      <c r="BH87" s="208">
        <f>IF(ISERR(BH86/SUM(BF86:BI86)*100),0,BH86/SUM(BF86:BI86)*100)</f>
        <v>0</v>
      </c>
      <c r="BI87" s="208">
        <f>IF(ISERR(BI86/SUM(BF86:BI86)*100),0,BI86/SUM(BF86:BI86)*100)</f>
        <v>0</v>
      </c>
      <c r="BJ87" s="209" t="str">
        <f>IF(ISERR(SUM(BF86*5,BG86*4,BH86*3,BI86*2)/SUM(BF86:BI86)),"-",SUM(BF86*5,BG86*4,BH86*3,BI86*2)/SUM(BF86:BI86))</f>
        <v>-</v>
      </c>
      <c r="BK87" s="182" t="s">
        <v>3</v>
      </c>
      <c r="BL87" s="184"/>
      <c r="BM87" s="184"/>
      <c r="BN87" s="184"/>
      <c r="BO87" s="184"/>
      <c r="BP87" s="184"/>
      <c r="BQ87" s="184"/>
      <c r="BR87" s="184"/>
    </row>
    <row r="88" spans="1:70">
      <c r="A88" s="106"/>
      <c r="B88" s="106"/>
      <c r="C88" s="106"/>
      <c r="D88" s="106"/>
      <c r="E88" s="106"/>
      <c r="F88" s="106"/>
      <c r="G88" s="106"/>
      <c r="H88" s="106"/>
      <c r="I88" s="106"/>
      <c r="J88" s="106"/>
      <c r="K88" s="106"/>
      <c r="L88" s="106"/>
      <c r="M88" s="106"/>
      <c r="N88" s="106"/>
      <c r="O88" s="106"/>
      <c r="P88" s="106"/>
      <c r="Q88" s="106"/>
      <c r="R88" s="106"/>
      <c r="S88" s="106"/>
      <c r="T88" s="106"/>
      <c r="U88" s="106"/>
      <c r="V88" s="495"/>
      <c r="W88" s="495"/>
      <c r="X88" s="495"/>
      <c r="Y88" s="495"/>
      <c r="Z88" s="495"/>
      <c r="AA88" s="495"/>
      <c r="AB88" s="495"/>
      <c r="AC88" s="495"/>
      <c r="AD88" s="495"/>
      <c r="AE88" s="495"/>
      <c r="AF88" s="495"/>
      <c r="AG88" s="495"/>
      <c r="AH88" s="495"/>
      <c r="AI88" s="495"/>
      <c r="AJ88" s="495"/>
      <c r="AK88" s="495"/>
      <c r="AL88" s="495"/>
      <c r="AM88" s="495"/>
      <c r="AN88" s="495"/>
      <c r="AO88" s="495"/>
      <c r="AP88" s="495"/>
      <c r="AQ88" s="495"/>
      <c r="AR88" s="495"/>
      <c r="AS88" s="495"/>
      <c r="AT88" s="495"/>
      <c r="AU88" s="495"/>
      <c r="AV88" s="495"/>
      <c r="AW88" s="495"/>
      <c r="AX88" s="495"/>
      <c r="AY88" s="495"/>
      <c r="AZ88" s="495"/>
      <c r="BA88" s="106"/>
      <c r="BB88" s="106"/>
      <c r="BC88" s="106"/>
      <c r="BD88" s="106"/>
      <c r="BE88" s="106"/>
      <c r="BF88" s="106"/>
      <c r="BG88" s="106"/>
      <c r="BH88" s="106"/>
      <c r="BI88" s="106"/>
      <c r="BJ88" s="106"/>
    </row>
    <row r="89" spans="1:70">
      <c r="BD89" s="103"/>
      <c r="BE89" s="675"/>
      <c r="BF89" s="103"/>
    </row>
  </sheetData>
  <sheetProtection selectLockedCells="1"/>
  <customSheetViews>
    <customSheetView guid="{9C80F5BB-2041-4866-B668-5D20F7DCF520}" scale="70" showPageBreaks="1" fitToPage="1" printArea="1" hiddenRows="1" view="pageBreakPreview">
      <selection activeCell="AB158" sqref="AB158"/>
      <pageMargins left="0.5" right="0.25" top="0.64" bottom="0.19685039370078741" header="0.25" footer="0.34"/>
      <printOptions horizontalCentered="1"/>
      <pageSetup paperSize="9" scale="57" orientation="landscape" r:id="rId1"/>
      <headerFooter alignWithMargins="0"/>
    </customSheetView>
    <customSheetView guid="{02FA8FE8-A21A-4BA6-9778-A92892052DF2}" scale="70" showPageBreaks="1" fitToPage="1" printArea="1" hiddenRows="1" view="pageBreakPreview">
      <selection activeCell="AB158" sqref="AB158"/>
      <pageMargins left="0.5" right="0.25" top="0.64" bottom="0.19685039370078741" header="0.25" footer="0.34"/>
      <printOptions horizontalCentered="1"/>
      <pageSetup paperSize="9" scale="57" orientation="landscape" r:id="rId2"/>
      <headerFooter alignWithMargins="0"/>
    </customSheetView>
  </customSheetViews>
  <mergeCells count="211">
    <mergeCell ref="B75:B76"/>
    <mergeCell ref="AP71:AP72"/>
    <mergeCell ref="AP75:AP76"/>
    <mergeCell ref="AQ56:AU56"/>
    <mergeCell ref="A51:A52"/>
    <mergeCell ref="B51:B52"/>
    <mergeCell ref="G79:G80"/>
    <mergeCell ref="L79:L80"/>
    <mergeCell ref="Q79:Q80"/>
    <mergeCell ref="AF73:AF74"/>
    <mergeCell ref="AF75:AF76"/>
    <mergeCell ref="AK73:AK74"/>
    <mergeCell ref="A55:A57"/>
    <mergeCell ref="AF71:AF72"/>
    <mergeCell ref="AK71:AK72"/>
    <mergeCell ref="B55:B57"/>
    <mergeCell ref="C55:V55"/>
    <mergeCell ref="W55:BE55"/>
    <mergeCell ref="C56:G56"/>
    <mergeCell ref="H56:L56"/>
    <mergeCell ref="A47:A48"/>
    <mergeCell ref="BA56:BE56"/>
    <mergeCell ref="B58:B59"/>
    <mergeCell ref="A60:A61"/>
    <mergeCell ref="B60:B61"/>
    <mergeCell ref="A81:A82"/>
    <mergeCell ref="B81:B82"/>
    <mergeCell ref="B73:B74"/>
    <mergeCell ref="A73:A74"/>
    <mergeCell ref="V75:V76"/>
    <mergeCell ref="V81:V82"/>
    <mergeCell ref="B71:B72"/>
    <mergeCell ref="A62:A63"/>
    <mergeCell ref="B62:B63"/>
    <mergeCell ref="A64:A65"/>
    <mergeCell ref="B64:B65"/>
    <mergeCell ref="AA71:AA72"/>
    <mergeCell ref="V79:V80"/>
    <mergeCell ref="AU71:AU72"/>
    <mergeCell ref="AZ71:AZ72"/>
    <mergeCell ref="AB56:AF56"/>
    <mergeCell ref="A79:A80"/>
    <mergeCell ref="B79:B80"/>
    <mergeCell ref="A75:A76"/>
    <mergeCell ref="A17:A18"/>
    <mergeCell ref="A2:A4"/>
    <mergeCell ref="B2:B4"/>
    <mergeCell ref="C3:G3"/>
    <mergeCell ref="AQ3:AU3"/>
    <mergeCell ref="BA3:BE3"/>
    <mergeCell ref="BF3:BJ3"/>
    <mergeCell ref="A5:A6"/>
    <mergeCell ref="B5:B6"/>
    <mergeCell ref="A11:A12"/>
    <mergeCell ref="B11:B12"/>
    <mergeCell ref="AV3:AZ3"/>
    <mergeCell ref="R3:V3"/>
    <mergeCell ref="W3:AA3"/>
    <mergeCell ref="A7:A8"/>
    <mergeCell ref="B7:B8"/>
    <mergeCell ref="A9:A10"/>
    <mergeCell ref="B9:B10"/>
    <mergeCell ref="AB3:AF3"/>
    <mergeCell ref="AG3:AK3"/>
    <mergeCell ref="AL3:AP3"/>
    <mergeCell ref="C2:AZ2"/>
    <mergeCell ref="BA2:BJ2"/>
    <mergeCell ref="B47:B48"/>
    <mergeCell ref="A1:BJ1"/>
    <mergeCell ref="A54:BJ54"/>
    <mergeCell ref="A67:BJ67"/>
    <mergeCell ref="H3:L3"/>
    <mergeCell ref="M3:Q3"/>
    <mergeCell ref="A13:A14"/>
    <mergeCell ref="AV56:AZ56"/>
    <mergeCell ref="BF45:BJ46"/>
    <mergeCell ref="BF47:BJ48"/>
    <mergeCell ref="B21:B22"/>
    <mergeCell ref="A23:A24"/>
    <mergeCell ref="B23:B24"/>
    <mergeCell ref="A29:A30"/>
    <mergeCell ref="B29:B30"/>
    <mergeCell ref="B31:B32"/>
    <mergeCell ref="B15:B16"/>
    <mergeCell ref="B43:B44"/>
    <mergeCell ref="A43:A44"/>
    <mergeCell ref="A33:A34"/>
    <mergeCell ref="B33:B34"/>
    <mergeCell ref="A35:A36"/>
    <mergeCell ref="B35:B36"/>
    <mergeCell ref="A41:A42"/>
    <mergeCell ref="B86:B87"/>
    <mergeCell ref="B84:B85"/>
    <mergeCell ref="B49:B50"/>
    <mergeCell ref="AG56:AK56"/>
    <mergeCell ref="AL56:AP56"/>
    <mergeCell ref="M56:Q56"/>
    <mergeCell ref="R56:V56"/>
    <mergeCell ref="W56:AA56"/>
    <mergeCell ref="A68:A70"/>
    <mergeCell ref="B68:B70"/>
    <mergeCell ref="C68:V68"/>
    <mergeCell ref="W68:BE68"/>
    <mergeCell ref="C69:G69"/>
    <mergeCell ref="H69:L69"/>
    <mergeCell ref="M69:Q69"/>
    <mergeCell ref="A71:A72"/>
    <mergeCell ref="A58:A59"/>
    <mergeCell ref="AZ73:AZ74"/>
    <mergeCell ref="AZ75:AZ76"/>
    <mergeCell ref="AU79:AU80"/>
    <mergeCell ref="AU73:AU74"/>
    <mergeCell ref="AA79:AA80"/>
    <mergeCell ref="AF79:AF80"/>
    <mergeCell ref="AK79:AK80"/>
    <mergeCell ref="AA81:AA82"/>
    <mergeCell ref="AF81:AF82"/>
    <mergeCell ref="AP73:AP74"/>
    <mergeCell ref="B13:B14"/>
    <mergeCell ref="BF56:BJ56"/>
    <mergeCell ref="BF49:BJ50"/>
    <mergeCell ref="A45:A46"/>
    <mergeCell ref="B45:B46"/>
    <mergeCell ref="A49:A50"/>
    <mergeCell ref="A15:A16"/>
    <mergeCell ref="B41:B42"/>
    <mergeCell ref="A37:A38"/>
    <mergeCell ref="A39:A40"/>
    <mergeCell ref="B39:B40"/>
    <mergeCell ref="B37:B38"/>
    <mergeCell ref="B17:B18"/>
    <mergeCell ref="A27:A28"/>
    <mergeCell ref="A19:A20"/>
    <mergeCell ref="B19:B20"/>
    <mergeCell ref="A25:A26"/>
    <mergeCell ref="B25:B26"/>
    <mergeCell ref="A31:A32"/>
    <mergeCell ref="B27:B28"/>
    <mergeCell ref="A21:A22"/>
    <mergeCell ref="BF84:BJ84"/>
    <mergeCell ref="BA84:BE84"/>
    <mergeCell ref="AZ81:AZ82"/>
    <mergeCell ref="AU75:AU76"/>
    <mergeCell ref="AA73:AA74"/>
    <mergeCell ref="AA75:AA76"/>
    <mergeCell ref="G81:G82"/>
    <mergeCell ref="BJ71:BJ72"/>
    <mergeCell ref="BJ73:BJ74"/>
    <mergeCell ref="BJ75:BJ76"/>
    <mergeCell ref="BJ79:BJ80"/>
    <mergeCell ref="Q81:Q82"/>
    <mergeCell ref="AK81:AK82"/>
    <mergeCell ref="AU81:AU82"/>
    <mergeCell ref="AP81:AP82"/>
    <mergeCell ref="BE79:BE80"/>
    <mergeCell ref="AV84:AZ84"/>
    <mergeCell ref="BE81:BE82"/>
    <mergeCell ref="BE71:BE72"/>
    <mergeCell ref="AZ79:AZ80"/>
    <mergeCell ref="BE75:BE76"/>
    <mergeCell ref="AG84:AK84"/>
    <mergeCell ref="AL84:AP84"/>
    <mergeCell ref="AP79:AP80"/>
    <mergeCell ref="BF51:BJ52"/>
    <mergeCell ref="BF64:BJ65"/>
    <mergeCell ref="BF69:BJ69"/>
    <mergeCell ref="G71:G72"/>
    <mergeCell ref="G73:G74"/>
    <mergeCell ref="G75:G76"/>
    <mergeCell ref="V71:V72"/>
    <mergeCell ref="V73:V74"/>
    <mergeCell ref="AK75:AK76"/>
    <mergeCell ref="L71:L72"/>
    <mergeCell ref="L73:L74"/>
    <mergeCell ref="L75:L76"/>
    <mergeCell ref="Q71:Q72"/>
    <mergeCell ref="Q73:Q74"/>
    <mergeCell ref="Q75:Q76"/>
    <mergeCell ref="AV69:AZ69"/>
    <mergeCell ref="BE73:BE74"/>
    <mergeCell ref="R69:V69"/>
    <mergeCell ref="W69:AA69"/>
    <mergeCell ref="AB69:AF69"/>
    <mergeCell ref="AG69:AK69"/>
    <mergeCell ref="AL69:AP69"/>
    <mergeCell ref="AQ69:AU69"/>
    <mergeCell ref="BA69:BE69"/>
    <mergeCell ref="A84:A87"/>
    <mergeCell ref="C84:G84"/>
    <mergeCell ref="BJ81:BJ82"/>
    <mergeCell ref="A77:A78"/>
    <mergeCell ref="B77:B78"/>
    <mergeCell ref="G77:G78"/>
    <mergeCell ref="L77:L78"/>
    <mergeCell ref="Q77:Q78"/>
    <mergeCell ref="V77:V78"/>
    <mergeCell ref="AA77:AA78"/>
    <mergeCell ref="AF77:AF78"/>
    <mergeCell ref="AK77:AK78"/>
    <mergeCell ref="AP77:AP78"/>
    <mergeCell ref="AU77:AU78"/>
    <mergeCell ref="AZ77:AZ78"/>
    <mergeCell ref="BE77:BE78"/>
    <mergeCell ref="BJ77:BJ78"/>
    <mergeCell ref="L81:L82"/>
    <mergeCell ref="AQ84:AU84"/>
    <mergeCell ref="H84:L84"/>
    <mergeCell ref="M84:Q84"/>
    <mergeCell ref="R84:V84"/>
    <mergeCell ref="W84:AA84"/>
    <mergeCell ref="AB84:AF84"/>
  </mergeCells>
  <phoneticPr fontId="0" type="noConversion"/>
  <printOptions horizontalCentered="1"/>
  <pageMargins left="0.5" right="0.25" top="0.27" bottom="0.19685039370078741" header="0.25" footer="0.34"/>
  <pageSetup paperSize="9" scale="31" orientation="portrait" r:id="rId3"/>
  <headerFooter alignWithMargins="0"/>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56">
    <tabColor theme="5" tint="-0.499984740745262"/>
    <pageSetUpPr fitToPage="1"/>
  </sheetPr>
  <dimension ref="A1:BR88"/>
  <sheetViews>
    <sheetView view="pageBreakPreview" zoomScale="85" zoomScaleSheetLayoutView="85" workbookViewId="0">
      <selection sqref="A1:BJ1"/>
    </sheetView>
  </sheetViews>
  <sheetFormatPr defaultRowHeight="12.75"/>
  <cols>
    <col min="1" max="1" width="15" style="104" customWidth="1"/>
    <col min="2" max="2" width="4.7109375" style="104" customWidth="1"/>
    <col min="3" max="6" width="4.85546875" style="104" customWidth="1"/>
    <col min="7" max="7" width="5.7109375" style="104" customWidth="1"/>
    <col min="8" max="11" width="4.85546875" style="104" customWidth="1"/>
    <col min="12" max="12" width="5" style="104" customWidth="1"/>
    <col min="13" max="16" width="4.85546875" style="104" customWidth="1"/>
    <col min="17" max="17" width="4.42578125" style="104" customWidth="1"/>
    <col min="18" max="21" width="4.85546875" style="104" customWidth="1"/>
    <col min="22" max="22" width="4.42578125" style="104" customWidth="1"/>
    <col min="23" max="26" width="4.85546875" style="104" customWidth="1"/>
    <col min="27" max="27" width="4.42578125" style="104" customWidth="1"/>
    <col min="28" max="31" width="4.85546875" style="104" customWidth="1"/>
    <col min="32" max="32" width="4.42578125" style="104" customWidth="1"/>
    <col min="33" max="36" width="4.85546875" style="104" customWidth="1"/>
    <col min="37" max="37" width="4.42578125" style="104" customWidth="1"/>
    <col min="38" max="41" width="4.85546875" style="104" customWidth="1"/>
    <col min="42" max="42" width="4.42578125" style="104" customWidth="1"/>
    <col min="43" max="46" width="4.85546875" style="104" customWidth="1"/>
    <col min="47" max="47" width="4.42578125" style="104" customWidth="1"/>
    <col min="48" max="51" width="4.85546875" style="104" customWidth="1"/>
    <col min="52" max="52" width="4.42578125" style="104" customWidth="1"/>
    <col min="53" max="56" width="4.85546875" style="104" customWidth="1"/>
    <col min="57" max="57" width="4.42578125" style="104" customWidth="1"/>
    <col min="58" max="61" width="4.85546875" style="104" customWidth="1"/>
    <col min="62" max="62" width="4.42578125" style="104" customWidth="1"/>
    <col min="63" max="63" width="4" style="104" customWidth="1"/>
    <col min="64" max="70" width="4" style="186" bestFit="1" customWidth="1"/>
    <col min="71" max="16384" width="9.140625" style="104"/>
  </cols>
  <sheetData>
    <row r="1" spans="1:70" ht="14.25" customHeight="1" thickBot="1">
      <c r="A1" s="758" t="s">
        <v>363</v>
      </c>
      <c r="B1" s="758"/>
      <c r="C1" s="758"/>
      <c r="D1" s="758"/>
      <c r="E1" s="758"/>
      <c r="F1" s="758"/>
      <c r="G1" s="758"/>
      <c r="H1" s="758"/>
      <c r="I1" s="758"/>
      <c r="J1" s="758"/>
      <c r="K1" s="758"/>
      <c r="L1" s="758"/>
      <c r="M1" s="758"/>
      <c r="N1" s="758"/>
      <c r="O1" s="758"/>
      <c r="P1" s="758"/>
      <c r="Q1" s="758"/>
      <c r="R1" s="758"/>
      <c r="S1" s="758"/>
      <c r="T1" s="758"/>
      <c r="U1" s="758"/>
      <c r="V1" s="758"/>
      <c r="W1" s="758"/>
      <c r="X1" s="758"/>
      <c r="Y1" s="758"/>
      <c r="Z1" s="758"/>
      <c r="AA1" s="758"/>
      <c r="AB1" s="758"/>
      <c r="AC1" s="758"/>
      <c r="AD1" s="758"/>
      <c r="AE1" s="758"/>
      <c r="AF1" s="758"/>
      <c r="AG1" s="758"/>
      <c r="AH1" s="758"/>
      <c r="AI1" s="758"/>
      <c r="AJ1" s="758"/>
      <c r="AK1" s="758"/>
      <c r="AL1" s="758"/>
      <c r="AM1" s="758"/>
      <c r="AN1" s="758"/>
      <c r="AO1" s="758"/>
      <c r="AP1" s="758"/>
      <c r="AQ1" s="758"/>
      <c r="AR1" s="758"/>
      <c r="AS1" s="758"/>
      <c r="AT1" s="758"/>
      <c r="AU1" s="758"/>
      <c r="AV1" s="758"/>
      <c r="AW1" s="758"/>
      <c r="AX1" s="758"/>
      <c r="AY1" s="758"/>
      <c r="AZ1" s="758"/>
      <c r="BA1" s="758"/>
      <c r="BB1" s="758"/>
      <c r="BC1" s="758"/>
      <c r="BD1" s="758"/>
      <c r="BE1" s="758"/>
      <c r="BF1" s="758"/>
      <c r="BG1" s="758"/>
      <c r="BH1" s="758"/>
      <c r="BI1" s="758"/>
      <c r="BJ1" s="758"/>
    </row>
    <row r="2" spans="1:70" ht="15.75" customHeight="1" thickBot="1">
      <c r="A2" s="764" t="s">
        <v>5</v>
      </c>
      <c r="B2" s="766" t="s">
        <v>353</v>
      </c>
      <c r="C2" s="769"/>
      <c r="D2" s="770"/>
      <c r="E2" s="770"/>
      <c r="F2" s="770"/>
      <c r="G2" s="770"/>
      <c r="H2" s="770"/>
      <c r="I2" s="770"/>
      <c r="J2" s="770"/>
      <c r="K2" s="770"/>
      <c r="L2" s="770"/>
      <c r="M2" s="770"/>
      <c r="N2" s="770"/>
      <c r="O2" s="770"/>
      <c r="P2" s="770"/>
      <c r="Q2" s="770"/>
      <c r="R2" s="770"/>
      <c r="S2" s="770"/>
      <c r="T2" s="770"/>
      <c r="U2" s="770"/>
      <c r="V2" s="770"/>
      <c r="W2" s="770"/>
      <c r="X2" s="770"/>
      <c r="Y2" s="770"/>
      <c r="Z2" s="770"/>
      <c r="AA2" s="770"/>
      <c r="AB2" s="770"/>
      <c r="AC2" s="770"/>
      <c r="AD2" s="770"/>
      <c r="AE2" s="770"/>
      <c r="AF2" s="770"/>
      <c r="AG2" s="770"/>
      <c r="AH2" s="770"/>
      <c r="AI2" s="770"/>
      <c r="AJ2" s="770"/>
      <c r="AK2" s="770"/>
      <c r="AL2" s="770"/>
      <c r="AM2" s="770"/>
      <c r="AN2" s="770"/>
      <c r="AO2" s="770"/>
      <c r="AP2" s="770"/>
      <c r="AQ2" s="770"/>
      <c r="AR2" s="770"/>
      <c r="AS2" s="770"/>
      <c r="AT2" s="770"/>
      <c r="AU2" s="770"/>
      <c r="AV2" s="599"/>
      <c r="AW2" s="599"/>
      <c r="AX2" s="599"/>
      <c r="AY2" s="599"/>
      <c r="AZ2" s="599"/>
      <c r="BA2" s="769"/>
      <c r="BB2" s="770"/>
      <c r="BC2" s="770"/>
      <c r="BD2" s="770"/>
      <c r="BE2" s="770"/>
      <c r="BF2" s="770"/>
      <c r="BG2" s="770"/>
      <c r="BH2" s="770"/>
      <c r="BI2" s="770"/>
      <c r="BJ2" s="771"/>
      <c r="BK2" s="103"/>
    </row>
    <row r="3" spans="1:70" ht="12.75" customHeight="1">
      <c r="A3" s="765"/>
      <c r="B3" s="767"/>
      <c r="C3" s="761" t="s">
        <v>128</v>
      </c>
      <c r="D3" s="762"/>
      <c r="E3" s="762"/>
      <c r="F3" s="762"/>
      <c r="G3" s="763"/>
      <c r="H3" s="761" t="s">
        <v>74</v>
      </c>
      <c r="I3" s="762"/>
      <c r="J3" s="762"/>
      <c r="K3" s="762"/>
      <c r="L3" s="763"/>
      <c r="M3" s="761" t="s">
        <v>75</v>
      </c>
      <c r="N3" s="762"/>
      <c r="O3" s="762"/>
      <c r="P3" s="762"/>
      <c r="Q3" s="763"/>
      <c r="R3" s="761" t="s">
        <v>14</v>
      </c>
      <c r="S3" s="762"/>
      <c r="T3" s="762"/>
      <c r="U3" s="762"/>
      <c r="V3" s="763"/>
      <c r="W3" s="761" t="s">
        <v>80</v>
      </c>
      <c r="X3" s="762"/>
      <c r="Y3" s="762"/>
      <c r="Z3" s="762"/>
      <c r="AA3" s="763"/>
      <c r="AB3" s="761" t="s">
        <v>129</v>
      </c>
      <c r="AC3" s="762"/>
      <c r="AD3" s="762"/>
      <c r="AE3" s="762"/>
      <c r="AF3" s="763"/>
      <c r="AG3" s="761" t="s">
        <v>15</v>
      </c>
      <c r="AH3" s="762"/>
      <c r="AI3" s="762"/>
      <c r="AJ3" s="762"/>
      <c r="AK3" s="763"/>
      <c r="AL3" s="761" t="s">
        <v>13</v>
      </c>
      <c r="AM3" s="762"/>
      <c r="AN3" s="762"/>
      <c r="AO3" s="762"/>
      <c r="AP3" s="763"/>
      <c r="AQ3" s="761" t="s">
        <v>78</v>
      </c>
      <c r="AR3" s="762"/>
      <c r="AS3" s="762"/>
      <c r="AT3" s="762"/>
      <c r="AU3" s="763"/>
      <c r="AV3" s="761" t="s">
        <v>130</v>
      </c>
      <c r="AW3" s="762"/>
      <c r="AX3" s="762"/>
      <c r="AY3" s="762"/>
      <c r="AZ3" s="763"/>
      <c r="BA3" s="761" t="s">
        <v>357</v>
      </c>
      <c r="BB3" s="762"/>
      <c r="BC3" s="762"/>
      <c r="BD3" s="762"/>
      <c r="BE3" s="763"/>
      <c r="BF3" s="761" t="s">
        <v>356</v>
      </c>
      <c r="BG3" s="762"/>
      <c r="BH3" s="762"/>
      <c r="BI3" s="762"/>
      <c r="BJ3" s="763"/>
      <c r="BK3" s="103"/>
    </row>
    <row r="4" spans="1:70" ht="45.75" customHeight="1">
      <c r="A4" s="765"/>
      <c r="B4" s="768"/>
      <c r="C4" s="234">
        <v>5</v>
      </c>
      <c r="D4" s="314">
        <v>4</v>
      </c>
      <c r="E4" s="314">
        <v>3</v>
      </c>
      <c r="F4" s="314">
        <v>2</v>
      </c>
      <c r="G4" s="236" t="s">
        <v>93</v>
      </c>
      <c r="H4" s="234">
        <v>5</v>
      </c>
      <c r="I4" s="314">
        <v>4</v>
      </c>
      <c r="J4" s="314">
        <v>3</v>
      </c>
      <c r="K4" s="314">
        <v>2</v>
      </c>
      <c r="L4" s="236" t="s">
        <v>93</v>
      </c>
      <c r="M4" s="234">
        <v>5</v>
      </c>
      <c r="N4" s="314">
        <v>4</v>
      </c>
      <c r="O4" s="314">
        <v>3</v>
      </c>
      <c r="P4" s="314">
        <v>2</v>
      </c>
      <c r="Q4" s="236" t="s">
        <v>93</v>
      </c>
      <c r="R4" s="234">
        <v>5</v>
      </c>
      <c r="S4" s="314">
        <v>4</v>
      </c>
      <c r="T4" s="314">
        <v>3</v>
      </c>
      <c r="U4" s="314">
        <v>2</v>
      </c>
      <c r="V4" s="237" t="s">
        <v>93</v>
      </c>
      <c r="W4" s="234">
        <v>5</v>
      </c>
      <c r="X4" s="314">
        <v>4</v>
      </c>
      <c r="Y4" s="314">
        <v>3</v>
      </c>
      <c r="Z4" s="314">
        <v>2</v>
      </c>
      <c r="AA4" s="237" t="s">
        <v>93</v>
      </c>
      <c r="AB4" s="234">
        <v>5</v>
      </c>
      <c r="AC4" s="314">
        <v>4</v>
      </c>
      <c r="AD4" s="314">
        <v>3</v>
      </c>
      <c r="AE4" s="314">
        <v>2</v>
      </c>
      <c r="AF4" s="237" t="s">
        <v>93</v>
      </c>
      <c r="AG4" s="234">
        <v>5</v>
      </c>
      <c r="AH4" s="314">
        <v>4</v>
      </c>
      <c r="AI4" s="314">
        <v>3</v>
      </c>
      <c r="AJ4" s="314">
        <v>2</v>
      </c>
      <c r="AK4" s="237" t="s">
        <v>93</v>
      </c>
      <c r="AL4" s="234">
        <v>5</v>
      </c>
      <c r="AM4" s="314">
        <v>4</v>
      </c>
      <c r="AN4" s="314">
        <v>3</v>
      </c>
      <c r="AO4" s="314">
        <v>2</v>
      </c>
      <c r="AP4" s="237" t="s">
        <v>93</v>
      </c>
      <c r="AQ4" s="234">
        <v>5</v>
      </c>
      <c r="AR4" s="314">
        <v>4</v>
      </c>
      <c r="AS4" s="314">
        <v>3</v>
      </c>
      <c r="AT4" s="314">
        <v>2</v>
      </c>
      <c r="AU4" s="237" t="s">
        <v>93</v>
      </c>
      <c r="AV4" s="234">
        <v>5</v>
      </c>
      <c r="AW4" s="598">
        <v>4</v>
      </c>
      <c r="AX4" s="598">
        <v>3</v>
      </c>
      <c r="AY4" s="598">
        <v>2</v>
      </c>
      <c r="AZ4" s="237" t="s">
        <v>93</v>
      </c>
      <c r="BA4" s="234">
        <v>5</v>
      </c>
      <c r="BB4" s="314">
        <v>4</v>
      </c>
      <c r="BC4" s="314">
        <v>3</v>
      </c>
      <c r="BD4" s="314">
        <v>2</v>
      </c>
      <c r="BE4" s="237" t="s">
        <v>358</v>
      </c>
      <c r="BF4" s="234">
        <v>5</v>
      </c>
      <c r="BG4" s="314">
        <v>4</v>
      </c>
      <c r="BH4" s="314">
        <v>3</v>
      </c>
      <c r="BI4" s="314">
        <v>2</v>
      </c>
      <c r="BJ4" s="237" t="s">
        <v>93</v>
      </c>
      <c r="BK4" s="185"/>
    </row>
    <row r="5" spans="1:70" ht="13.5" customHeight="1">
      <c r="A5" s="747" t="s">
        <v>187</v>
      </c>
      <c r="B5" s="740">
        <f>Упр!W5+Упр!X5</f>
        <v>0</v>
      </c>
      <c r="C5" s="238">
        <v>7</v>
      </c>
      <c r="D5" s="239">
        <v>80</v>
      </c>
      <c r="E5" s="239">
        <v>82</v>
      </c>
      <c r="F5" s="239">
        <v>7</v>
      </c>
      <c r="G5" s="198">
        <f>IF(SUM(C5:F5)=0,"-",IF(AND(F6&lt;10,C6&gt;=50),5,IF(AND(F6&lt;20,(C6+D6)&gt;=50),4,IF(F6&lt;30,3,2))))</f>
        <v>3</v>
      </c>
      <c r="H5" s="238">
        <f>Упр!$G$41</f>
        <v>0</v>
      </c>
      <c r="I5" s="239">
        <f>Упр!$G$42</f>
        <v>0</v>
      </c>
      <c r="J5" s="239">
        <f>Упр!$G$43</f>
        <v>0</v>
      </c>
      <c r="K5" s="239">
        <f>Упр!$G$44</f>
        <v>0</v>
      </c>
      <c r="L5" s="198" t="str">
        <f>IF(SUM(H5:K5)=0,"-",IF(AND(K6&lt;10,H6&gt;=50),5,IF(AND(K6&lt;20,(H6+I6)&gt;=50),4,IF(K6&lt;30,3,2))))</f>
        <v>-</v>
      </c>
      <c r="M5" s="238">
        <f>Упр!$H$41</f>
        <v>0</v>
      </c>
      <c r="N5" s="239">
        <f>Упр!$H$42</f>
        <v>0</v>
      </c>
      <c r="O5" s="239">
        <f>Упр!$H$43</f>
        <v>0</v>
      </c>
      <c r="P5" s="239">
        <f>Упр!$F$44</f>
        <v>0</v>
      </c>
      <c r="Q5" s="198" t="str">
        <f>IF(SUM(M5:P5)=0,"-",IF(AND(P6&lt;10,M6&gt;=50),5,IF(AND(P6&lt;20,(M6+N6)&gt;=50),4,IF(P6&lt;30,3,2))))</f>
        <v>-</v>
      </c>
      <c r="R5" s="238">
        <f>Упр!$I$41</f>
        <v>0</v>
      </c>
      <c r="S5" s="239">
        <f>Упр!$I$42</f>
        <v>0</v>
      </c>
      <c r="T5" s="239">
        <f>Упр!$I$43</f>
        <v>0</v>
      </c>
      <c r="U5" s="239">
        <f>Упр!$I$44</f>
        <v>0</v>
      </c>
      <c r="V5" s="198" t="str">
        <f>IF(SUM(R5:U5)=0,"-",IF(AND(U6&lt;10,R6&gt;=50),5,IF(AND(U6&lt;20,(R6+S6)&gt;=50),4,IF(U6&lt;30,3,2))))</f>
        <v>-</v>
      </c>
      <c r="W5" s="238">
        <f>Упр!$J$41</f>
        <v>0</v>
      </c>
      <c r="X5" s="239">
        <f>Упр!$J$42</f>
        <v>0</v>
      </c>
      <c r="Y5" s="239">
        <f>Упр!$J$43</f>
        <v>0</v>
      </c>
      <c r="Z5" s="239">
        <f>Упр!$J$44</f>
        <v>0</v>
      </c>
      <c r="AA5" s="198" t="str">
        <f>IF(SUM(W5:Z5)=0,"-",IF(AND(Z6&lt;10,W6&gt;=50),5,IF(AND(Z6&lt;20,(W6+X6)&gt;=50),4,IF(Z6&lt;30,3,2))))</f>
        <v>-</v>
      </c>
      <c r="AB5" s="238">
        <f>Упр!$K$41</f>
        <v>0</v>
      </c>
      <c r="AC5" s="239">
        <f>Упр!$K$42</f>
        <v>0</v>
      </c>
      <c r="AD5" s="239">
        <f>Упр!$K$43</f>
        <v>0</v>
      </c>
      <c r="AE5" s="239">
        <f>Упр!$K$44</f>
        <v>0</v>
      </c>
      <c r="AF5" s="198" t="str">
        <f>IF(SUM(AB5:AE5)=0,"-",IF(AND(AE6&lt;10,AB6&gt;=50),5,IF(AND(AE6&lt;20,(AB6+AC6)&gt;=50),4,IF(AE6&lt;30,3,2))))</f>
        <v>-</v>
      </c>
      <c r="AG5" s="238">
        <f>Упр!$L$41</f>
        <v>0</v>
      </c>
      <c r="AH5" s="239">
        <f>Упр!$L$42</f>
        <v>0</v>
      </c>
      <c r="AI5" s="239">
        <f>Упр!$L$43</f>
        <v>0</v>
      </c>
      <c r="AJ5" s="239">
        <f>Упр!$L$44</f>
        <v>0</v>
      </c>
      <c r="AK5" s="198" t="str">
        <f>IF(SUM(AG5:AJ5)=0,"-",IF(AND(AJ6&lt;10,AG6&gt;=50),5,IF(AND(AJ6&lt;20,(AG6+AH6)&gt;=50),4,IF(AJ6&lt;30,3,2))))</f>
        <v>-</v>
      </c>
      <c r="AL5" s="238">
        <f>Упр!$M$41</f>
        <v>0</v>
      </c>
      <c r="AM5" s="239">
        <f>Упр!$M$42</f>
        <v>0</v>
      </c>
      <c r="AN5" s="239">
        <f>Упр!$M$43</f>
        <v>0</v>
      </c>
      <c r="AO5" s="239">
        <f>Упр!$M$44</f>
        <v>0</v>
      </c>
      <c r="AP5" s="198" t="str">
        <f>IF(SUM(AL5:AO5)=0,"-",IF(AND(AO6&lt;10,AL6&gt;=50),5,IF(AND(AO6&lt;20,(AL6+AM6)&gt;=50),4,IF(AO6&lt;30,3,2))))</f>
        <v>-</v>
      </c>
      <c r="AQ5" s="238">
        <f>Упр!$N$41</f>
        <v>0</v>
      </c>
      <c r="AR5" s="239">
        <f>Упр!$N$42</f>
        <v>0</v>
      </c>
      <c r="AS5" s="239">
        <f>Упр!$N$43</f>
        <v>0</v>
      </c>
      <c r="AT5" s="239">
        <f>Упр!$N$44</f>
        <v>0</v>
      </c>
      <c r="AU5" s="198" t="str">
        <f>IF(SUM(AQ5:AT5)=0,"-",IF(AND(AT6&lt;10,AQ6&gt;=50),5,IF(AND(AT6&lt;20,(AQ6+AR6)&gt;=50),4,IF(AT6&lt;30,3,2))))</f>
        <v>-</v>
      </c>
      <c r="AV5" s="238">
        <f>Упр!$O$41</f>
        <v>0</v>
      </c>
      <c r="AW5" s="239">
        <f>Упр!$O$42</f>
        <v>0</v>
      </c>
      <c r="AX5" s="239">
        <f>Упр!$O$43</f>
        <v>0</v>
      </c>
      <c r="AY5" s="239">
        <f>Упр!$O$44</f>
        <v>0</v>
      </c>
      <c r="AZ5" s="198" t="str">
        <f>IF(SUM(AV5:AY5)=0,"-",IF(AOD(AY6&lt;10,AV6&gt;=50),5,IF(AOD(AY6&lt;20,(AV6+AW6)&gt;=50),4,IF(AY6&lt;30,3,2))))</f>
        <v>-</v>
      </c>
      <c r="BA5" s="238">
        <f>IF(G5=5,1,0) + IF(L5=5,1,0) + IF(Q5=5,1,0) + IF(V5=5,1,0) + IF(AA5=5,1,0) + IF(AF5=5,1,0) + IF(AK5=5,1,0) + IF(AP5=5,1,0) + IF(AU5=5,1,0)</f>
        <v>0</v>
      </c>
      <c r="BB5" s="239">
        <f>IF(G5=4,1,0) + IF(L5=4,1,0) + IF(Q5=4,1,0) + IF(V5=4,1,0) + IF(AA5=4,1,0) + IF(AF5=4,1,0) + IF(AK5=4,1,0) + IF(AP5=4,1,0) + IF(AU5=4,1,0)</f>
        <v>0</v>
      </c>
      <c r="BC5" s="239">
        <f>IF(G5=3,1,0) + IF(L5=3,1,0) + IF(Q5=3,1,0) + IF(V5=3,1,0) + IF(AA5=3,1,0) + IF(AF5=3,1,0) + IF(AK5=3,1,0) + IF(AP5=3,1,0) + IF(AU5=3,1,0)</f>
        <v>1</v>
      </c>
      <c r="BD5" s="239">
        <f>IF(G5=2,1,0) + IF(L5=2,1,0) + IF(Q5=2,1,0) + IF(V5=2,1,0) + IF(AA5=2,1,0) + IF(AF5=2,1,0) + IF(AK5=2,1,0) + IF(AP5=2,1,0) + IF(AU5=2,1,0)</f>
        <v>0</v>
      </c>
      <c r="BE5" s="198">
        <f>IF(SUM(BA5:BD5)=0,"-",MIN(IF(AND(BA6&gt;=50,BC6=0,BD6=0),5,IF(AND(BA6+BB6&gt;=50,BD6=0),4,IF(BD6&lt;30,3,2))),G5,L5,Q5,AA5))</f>
        <v>3</v>
      </c>
      <c r="BF5" s="238">
        <f>Упр!Q$41</f>
        <v>0</v>
      </c>
      <c r="BG5" s="239">
        <f>Упр!Q$42</f>
        <v>0</v>
      </c>
      <c r="BH5" s="239">
        <f>Упр!Q$43</f>
        <v>0</v>
      </c>
      <c r="BI5" s="239">
        <f>Упр!Q$44</f>
        <v>0</v>
      </c>
      <c r="BJ5" s="198" t="str">
        <f>IF(SUM(BF5:BI5)=0,"-",MIN(AF5,IF(AND(BI6&lt;10,BF6&gt;=50),5,IF(AND(BI6&lt;20,(BF6+BG6)&gt;=50),4,IF(BI6&lt;30,3,2)))))</f>
        <v>-</v>
      </c>
    </row>
    <row r="6" spans="1:70" ht="13.5" customHeight="1">
      <c r="A6" s="747"/>
      <c r="B6" s="740"/>
      <c r="C6" s="240">
        <f>IF(ISERR(C5/SUM(C5:F5)*100),0,C5/SUM(C5:F5)*100)</f>
        <v>3.9772727272727271</v>
      </c>
      <c r="D6" s="241">
        <f>IF(ISERR(D5/SUM(C5:F5)*100),0,D5/SUM(C5:F5)*100)</f>
        <v>45.454545454545453</v>
      </c>
      <c r="E6" s="241">
        <f>IF(ISERR(E5/SUM(C5:F5)*100),0,E5/SUM(C5:F5)*100)</f>
        <v>46.590909090909086</v>
      </c>
      <c r="F6" s="241">
        <f>IF(ISERR(F5/SUM(C5:F5)*100),0,F5/SUM(C5:F5)*100)</f>
        <v>3.9772727272727271</v>
      </c>
      <c r="G6" s="199">
        <f>IF(ISERR(SUM(C5*5,D5*4,E5*3,F5*2)/SUM(C5:F5)),"-",SUM(C5*5,D5*4,E5*3,F5*2)/SUM(C5:F5))</f>
        <v>3.4943181818181817</v>
      </c>
      <c r="H6" s="240">
        <f>IF(ISERR(H5/SUM(H5:K5)*100),0,H5/SUM(H5:K5)*100)</f>
        <v>0</v>
      </c>
      <c r="I6" s="241">
        <f>IF(ISERR(I5/SUM(H5:K5)*100),0,I5/SUM(H5:K5)*100)</f>
        <v>0</v>
      </c>
      <c r="J6" s="241">
        <f>IF(ISERR(J5/SUM(H5:K5)*100),0,J5/SUM(H5:K5)*100)</f>
        <v>0</v>
      </c>
      <c r="K6" s="241">
        <f>IF(ISERR(K5/SUM(H5:K5)*100),0,K5/SUM(H5:K5)*100)</f>
        <v>0</v>
      </c>
      <c r="L6" s="199" t="str">
        <f>IF(ISERR(SUM(H5*5,I5*4,J5*3,K5*2)/SUM(H5:K5)),"-",SUM(H5*5,I5*4,J5*3,K5*2)/SUM(H5:K5))</f>
        <v>-</v>
      </c>
      <c r="M6" s="240">
        <f>IF(ISERR(M5/SUM(M5:P5)*100),0,M5/SUM(M5:P5)*100)</f>
        <v>0</v>
      </c>
      <c r="N6" s="241">
        <f>IF(ISERR(N5/SUM(M5:P5)*100),0,N5/SUM(M5:P5)*100)</f>
        <v>0</v>
      </c>
      <c r="O6" s="241">
        <f>IF(ISERR(O5/SUM(M5:P5)*100),0,O5/SUM(M5:P5)*100)</f>
        <v>0</v>
      </c>
      <c r="P6" s="241">
        <f>IF(ISERR(P5/SUM(M5:P5)*100),0,P5/SUM(M5:P5)*100)</f>
        <v>0</v>
      </c>
      <c r="Q6" s="199" t="str">
        <f>IF(ISERR(SUM(M5*5,N5*4,O5*3,P5*2)/SUM(M5:P5)),"-",SUM(M5*5,N5*4,O5*3,P5*2)/SUM(M5:P5))</f>
        <v>-</v>
      </c>
      <c r="R6" s="240">
        <f>IF(ISERR(R5/SUM(R5:U5)*100),0,R5/SUM(R5:U5)*100)</f>
        <v>0</v>
      </c>
      <c r="S6" s="241">
        <f>IF(ISERR(S5/SUM(R5:U5)*100),0,S5/SUM(R5:U5)*100)</f>
        <v>0</v>
      </c>
      <c r="T6" s="241">
        <f>IF(ISERR(T5/SUM(R5:U5)*100),0,T5/SUM(R5:U5)*100)</f>
        <v>0</v>
      </c>
      <c r="U6" s="241">
        <f>IF(ISERR(U5/SUM(R5:U5)*100),0,U5/SUM(R5:U5)*100)</f>
        <v>0</v>
      </c>
      <c r="V6" s="199" t="str">
        <f>IF(ISERR(SUM(R5*5,S5*4,T5*3,U5*2)/SUM(R5:U5)),"-",SUM(R5*5,S5*4,T5*3,U5*2)/SUM(R5:U5))</f>
        <v>-</v>
      </c>
      <c r="W6" s="240">
        <f>IF(ISERR(W5/SUM(W5:Z5)*100),0,W5/SUM(W5:Z5)*100)</f>
        <v>0</v>
      </c>
      <c r="X6" s="241">
        <f>IF(ISERR(X5/SUM(W5:Z5)*100),0,X5/SUM(W5:Z5)*100)</f>
        <v>0</v>
      </c>
      <c r="Y6" s="241">
        <f>IF(ISERR(Y5/SUM(W5:Z5)*100),0,Y5/SUM(W5:Z5)*100)</f>
        <v>0</v>
      </c>
      <c r="Z6" s="241">
        <f>IF(ISERR(Z5/SUM(W5:Z5)*100),0,Z5/SUM(W5:Z5)*100)</f>
        <v>0</v>
      </c>
      <c r="AA6" s="199" t="str">
        <f>IF(ISERR(SUM(W5*5,X5*4,Y5*3,Z5*2)/SUM(W5:Z5)),"-",SUM(W5*5,X5*4,Y5*3,Z5*2)/SUM(W5:Z5))</f>
        <v>-</v>
      </c>
      <c r="AB6" s="240">
        <f>IF(ISERR(AB5/SUM(AB5:AE5)*100),0,AB5/SUM(AB5:AE5)*100)</f>
        <v>0</v>
      </c>
      <c r="AC6" s="241">
        <f>IF(ISERR(AC5/SUM(AB5:AE5)*100),0,AC5/SUM(AB5:AE5)*100)</f>
        <v>0</v>
      </c>
      <c r="AD6" s="241">
        <f>IF(ISERR(AD5/SUM(AB5:AE5)*100),0,AD5/SUM(AB5:AE5)*100)</f>
        <v>0</v>
      </c>
      <c r="AE6" s="241">
        <f>IF(ISERR(AE5/SUM(AB5:AE5)*100),0,AE5/SUM(AB5:AE5)*100)</f>
        <v>0</v>
      </c>
      <c r="AF6" s="199" t="str">
        <f>IF(ISERR(SUM(AB5*5,AC5*4,AD5*3,AE5*2)/SUM(AB5:AE5)),"-",SUM(AB5*5,AC5*4,AD5*3,AE5*2)/SUM(AB5:AE5))</f>
        <v>-</v>
      </c>
      <c r="AG6" s="240">
        <f>IF(ISERR(AG5/SUM(AG5:AJ5)*100),0,AG5/SUM(AG5:AJ5)*100)</f>
        <v>0</v>
      </c>
      <c r="AH6" s="241">
        <f>IF(ISERR(AH5/SUM(AG5:AJ5)*100),0,AH5/SUM(AG5:AJ5)*100)</f>
        <v>0</v>
      </c>
      <c r="AI6" s="241">
        <f>IF(ISERR(AI5/SUM(AG5:AJ5)*100),0,AI5/SUM(AG5:AJ5)*100)</f>
        <v>0</v>
      </c>
      <c r="AJ6" s="241">
        <f>IF(ISERR(AJ5/SUM(AG5:AJ5)*100),0,AJ5/SUM(AG5:AJ5)*100)</f>
        <v>0</v>
      </c>
      <c r="AK6" s="199" t="str">
        <f>IF(ISERR(SUM(AG5*5,AH5*4,AI5*3,AJ5*2)/SUM(AG5:AJ5)),"-",SUM(AG5*5,AH5*4,AI5*3,AJ5*2)/SUM(AG5:AJ5))</f>
        <v>-</v>
      </c>
      <c r="AL6" s="240">
        <f>IF(ISERR(AL5/SUM(AL5:AO5)*100),0,AL5/SUM(AL5:AO5)*100)</f>
        <v>0</v>
      </c>
      <c r="AM6" s="241">
        <f>IF(ISERR(AM5/SUM(AL5:AO5)*100),0,AM5/SUM(AL5:AO5)*100)</f>
        <v>0</v>
      </c>
      <c r="AN6" s="241">
        <f>IF(ISERR(AN5/SUM(AL5:AO5)*100),0,AN5/SUM(AL5:AO5)*100)</f>
        <v>0</v>
      </c>
      <c r="AO6" s="241">
        <f>IF(ISERR(AO5/SUM(AL5:AO5)*100),0,AO5/SUM(AL5:AO5)*100)</f>
        <v>0</v>
      </c>
      <c r="AP6" s="199" t="str">
        <f>IF(ISERR(SUM(AL5*5,AM5*4,AN5*3,AO5*2)/SUM(AL5:AO5)),"-",SUM(AL5*5,AM5*4,AN5*3,AO5*2)/SUM(AL5:AO5))</f>
        <v>-</v>
      </c>
      <c r="AQ6" s="240">
        <f>IF(ISERR(AQ5/SUM(AQ5:AT5)*100),0,AQ5/SUM(AQ5:AT5)*100)</f>
        <v>0</v>
      </c>
      <c r="AR6" s="241">
        <f>IF(ISERR(AR5/SUM(AQ5:AT5)*100),0,AR5/SUM(AQ5:AT5)*100)</f>
        <v>0</v>
      </c>
      <c r="AS6" s="241">
        <f>IF(ISERR(AS5/SUM(AQ5:AT5)*100),0,AS5/SUM(AQ5:AT5)*100)</f>
        <v>0</v>
      </c>
      <c r="AT6" s="241">
        <f>IF(ISERR(AT5/SUM(AQ5:AT5)*100),0,AT5/SUM(AQ5:AT5)*100)</f>
        <v>0</v>
      </c>
      <c r="AU6" s="199" t="str">
        <f>IF(ISERR(SUM(AQ5*5,AR5*4,AS5*3,AT5*2)/SUM(AQ5:AT5)),"-",SUM(AQ5*5,AR5*4,AS5*3,AT5*2)/SUM(AQ5:AT5))</f>
        <v>-</v>
      </c>
      <c r="AV6" s="240">
        <f>IF(ISERR(AV5/SUM(AV5:AY5)*100),0,AV5/SUM(AV5:AY5)*100)</f>
        <v>0</v>
      </c>
      <c r="AW6" s="241">
        <f>IF(ISERR(AW5/SUM(AV5:AY5)*100),0,AW5/SUM(AV5:AY5)*100)</f>
        <v>0</v>
      </c>
      <c r="AX6" s="241">
        <f>IF(ISERR(AX5/SUM(AV5:AY5)*100),0,AX5/SUM(AV5:AY5)*100)</f>
        <v>0</v>
      </c>
      <c r="AY6" s="241">
        <f>IF(ISERR(AY5/SUM(AV5:AY5)*100),0,AY5/SUM(AV5:AY5)*100)</f>
        <v>0</v>
      </c>
      <c r="AZ6" s="199" t="str">
        <f>IF(ISERR(SUM(AV5*5,AW5*4,AX5*3,AY5*2)/SUM(AV5:AY5)),"-",SUM(AV5*5,AW5*4,AX5*3,AY5*2)/SUM(AV5:AY5))</f>
        <v>-</v>
      </c>
      <c r="BA6" s="240">
        <f>IF(ISERR(BA5/SUM(BA5:BD5)*100),0,BA5/SUM(BA5:BD5)*100)</f>
        <v>0</v>
      </c>
      <c r="BB6" s="241">
        <f>IF(ISERR(BB5/SUM(BA5:BD5)*100),0,BB5/SUM(BA5:BD5)*100)</f>
        <v>0</v>
      </c>
      <c r="BC6" s="241">
        <f>IF(ISERR(BC5/SUM(BA5:BD5)*100),0,BC5/SUM(BA5:BD5)*100)</f>
        <v>100</v>
      </c>
      <c r="BD6" s="241">
        <f>IF(ISERR(BD5/SUM(BA5:BD5)*100),0,BD5/SUM(BA5:BD5)*100)</f>
        <v>0</v>
      </c>
      <c r="BE6" s="199">
        <f>IF(ISERR(SUM(BA5*5,BB5*4,BC5*3,BD5*2)/SUM(BA5:BD5)),"-",SUM(BA5*5,BB5*4,BC5*3,BD5*2)/SUM(BA5:BD5))</f>
        <v>3</v>
      </c>
      <c r="BF6" s="240">
        <f>IF(ISERR(BF5/SUM(BF5:BI5)*100),0,BF5/SUM(BF5:BI5)*100)</f>
        <v>0</v>
      </c>
      <c r="BG6" s="241">
        <f>IF(ISERR(BG5/SUM(BF5:BI5)*100),0,BG5/SUM(BF5:BI5)*100)</f>
        <v>0</v>
      </c>
      <c r="BH6" s="241">
        <f>IF(ISERR(BH5/SUM(BF5:BI5)*100),0,BH5/SUM(BF5:BI5)*100)</f>
        <v>0</v>
      </c>
      <c r="BI6" s="241">
        <f>IF(ISERR(BI5/SUM(BF5:BI5)*100),0,BI5/SUM(BF5:BI5)*100)</f>
        <v>0</v>
      </c>
      <c r="BJ6" s="199" t="str">
        <f>IF(ISERR(SUM(BF5*5,BG5*4,BH5*3,BI5*2)/SUM(BF5:BI5)),"-",SUM(BF5*5,BG5*4,BH5*3,BI5*2)/SUM(BF5:BI5))</f>
        <v>-</v>
      </c>
      <c r="BL6" s="133"/>
      <c r="BM6" s="133"/>
      <c r="BN6" s="133"/>
      <c r="BO6" s="133"/>
      <c r="BP6" s="133"/>
      <c r="BQ6" s="133"/>
      <c r="BR6" s="133"/>
    </row>
    <row r="7" spans="1:70" ht="13.5" customHeight="1">
      <c r="A7" s="747" t="s">
        <v>137</v>
      </c>
      <c r="B7" s="740">
        <f>'1б'!W5+'1б'!X5</f>
        <v>0</v>
      </c>
      <c r="C7" s="238">
        <f>'1б'!$F$24</f>
        <v>0</v>
      </c>
      <c r="D7" s="239">
        <f>'1б'!$F$25</f>
        <v>0</v>
      </c>
      <c r="E7" s="239">
        <f>'1б'!$F$26</f>
        <v>0</v>
      </c>
      <c r="F7" s="239">
        <f>'1б'!$F$27</f>
        <v>0</v>
      </c>
      <c r="G7" s="198" t="str">
        <f>IF(SUM(C7:F7)=0,"-",IF(AND(F8&lt;10,C8&gt;=50),5,IF(AND(F8&lt;20,(C8+D8)&gt;=50),4,IF(F8&lt;30,3,2))))</f>
        <v>-</v>
      </c>
      <c r="H7" s="238">
        <f>'1б'!$G$24</f>
        <v>0</v>
      </c>
      <c r="I7" s="239">
        <f>'1б'!$G$25</f>
        <v>0</v>
      </c>
      <c r="J7" s="239">
        <f>'1б'!$G$26</f>
        <v>0</v>
      </c>
      <c r="K7" s="239">
        <f>'1б'!$G$27</f>
        <v>0</v>
      </c>
      <c r="L7" s="198" t="str">
        <f>IF(SUM(H7:K7)=0,"-",IF(AND(K8&lt;10,H8&gt;=50),5,IF(AND(K8&lt;20,(H8+I8)&gt;=50),4,IF(K8&lt;30,3,2))))</f>
        <v>-</v>
      </c>
      <c r="M7" s="238">
        <f>'1б'!$H$24</f>
        <v>0</v>
      </c>
      <c r="N7" s="239">
        <f>'1б'!$H$25</f>
        <v>0</v>
      </c>
      <c r="O7" s="239">
        <f>'1б'!$H$26</f>
        <v>0</v>
      </c>
      <c r="P7" s="239">
        <f>'1б'!$F$27</f>
        <v>0</v>
      </c>
      <c r="Q7" s="198" t="str">
        <f>IF(SUM(M7:P7)=0,"-",IF(AND(P8&lt;10,M8&gt;=50),5,IF(AND(P8&lt;20,(M8+N8)&gt;=50),4,IF(P8&lt;30,3,2))))</f>
        <v>-</v>
      </c>
      <c r="R7" s="238">
        <f>'1б'!$I$24</f>
        <v>0</v>
      </c>
      <c r="S7" s="239">
        <f>'1б'!$I$25</f>
        <v>0</v>
      </c>
      <c r="T7" s="239">
        <f>'1б'!$I$26</f>
        <v>0</v>
      </c>
      <c r="U7" s="239">
        <f>'1б'!$I$27</f>
        <v>0</v>
      </c>
      <c r="V7" s="198" t="str">
        <f>IF(SUM(R7:U7)=0,"-",IF(AND(U8&lt;10,R8&gt;=50),5,IF(AND(U8&lt;20,(R8+S8)&gt;=50),4,IF(U8&lt;30,3,2))))</f>
        <v>-</v>
      </c>
      <c r="W7" s="238">
        <f>'1б'!$J$24</f>
        <v>0</v>
      </c>
      <c r="X7" s="239">
        <f>'1б'!$J$25</f>
        <v>0</v>
      </c>
      <c r="Y7" s="239">
        <f>'1б'!$J$26</f>
        <v>0</v>
      </c>
      <c r="Z7" s="239">
        <f>'1б'!$J$27</f>
        <v>0</v>
      </c>
      <c r="AA7" s="198" t="str">
        <f>IF(SUM(W7:Z7)=0,"-",IF(AND(Z8&lt;10,W8&gt;=50),5,IF(AND(Z8&lt;20,(W8+X8)&gt;=50),4,IF(Z8&lt;30,3,2))))</f>
        <v>-</v>
      </c>
      <c r="AB7" s="238">
        <f>'1б'!$K$24</f>
        <v>0</v>
      </c>
      <c r="AC7" s="239">
        <f>'1б'!$K$25</f>
        <v>0</v>
      </c>
      <c r="AD7" s="239">
        <f>'1б'!$K$26</f>
        <v>0</v>
      </c>
      <c r="AE7" s="239">
        <f>'1б'!$K$27</f>
        <v>0</v>
      </c>
      <c r="AF7" s="198" t="str">
        <f>IF(SUM(AB7:AE7)=0,"-",IF(AND(AE8&lt;10,AB8&gt;=50),5,IF(AND(AE8&lt;20,(AB8+AC8)&gt;=50),4,IF(AE8&lt;30,3,2))))</f>
        <v>-</v>
      </c>
      <c r="AG7" s="238">
        <f>'1б'!$L$24</f>
        <v>0</v>
      </c>
      <c r="AH7" s="239">
        <f>'1б'!$L$25</f>
        <v>0</v>
      </c>
      <c r="AI7" s="239">
        <f>'1б'!$L$26</f>
        <v>0</v>
      </c>
      <c r="AJ7" s="239">
        <f>'1б'!$L$27</f>
        <v>0</v>
      </c>
      <c r="AK7" s="198" t="str">
        <f>IF(SUM(AG7:AJ7)=0,"-",IF(AND(AJ8&lt;10,AG8&gt;=50),5,IF(AND(AJ8&lt;20,(AG8+AH8)&gt;=50),4,IF(AJ8&lt;30,3,2))))</f>
        <v>-</v>
      </c>
      <c r="AL7" s="238">
        <f>'1б'!$M$24</f>
        <v>0</v>
      </c>
      <c r="AM7" s="239">
        <f>'1б'!$M$25</f>
        <v>0</v>
      </c>
      <c r="AN7" s="239">
        <f>'1б'!$M$26</f>
        <v>0</v>
      </c>
      <c r="AO7" s="239">
        <f>'1б'!$M$27</f>
        <v>0</v>
      </c>
      <c r="AP7" s="198" t="str">
        <f>IF(SUM(AL7:AO7)=0,"-",IF(AND(AO8&lt;10,AL8&gt;=50),5,IF(AND(AO8&lt;20,(AL8+AM8)&gt;=50),4,IF(AO8&lt;30,3,2))))</f>
        <v>-</v>
      </c>
      <c r="AQ7" s="238">
        <f>'1б'!$N$24</f>
        <v>0</v>
      </c>
      <c r="AR7" s="239">
        <f>'1б'!$N$25</f>
        <v>0</v>
      </c>
      <c r="AS7" s="239">
        <f>'1б'!$N$26</f>
        <v>0</v>
      </c>
      <c r="AT7" s="239">
        <f>'1б'!$N$27</f>
        <v>0</v>
      </c>
      <c r="AU7" s="198" t="str">
        <f>IF(SUM(AQ7:AT7)=0,"-",IF(AND(AT8&lt;10,AQ8&gt;=50),5,IF(AND(AT8&lt;20,(AQ8+AR8)&gt;=50),4,IF(AT8&lt;30,3,2))))</f>
        <v>-</v>
      </c>
      <c r="AV7" s="238">
        <f>'1б'!$O$24</f>
        <v>0</v>
      </c>
      <c r="AW7" s="239">
        <f>'1б'!$O$25</f>
        <v>0</v>
      </c>
      <c r="AX7" s="239">
        <f>'1б'!$O$26</f>
        <v>0</v>
      </c>
      <c r="AY7" s="239">
        <f>'1б'!$O$27</f>
        <v>0</v>
      </c>
      <c r="AZ7" s="198" t="str">
        <f>IF(SUM(AV7:AY7)=0,"-",IF(AOD(AY8&lt;10,AV8&gt;=50),5,IF(AOD(AY8&lt;20,(AV8+AW8)&gt;=50),4,IF(AY8&lt;30,3,2))))</f>
        <v>-</v>
      </c>
      <c r="BA7" s="238">
        <f>'1б'!$Q$24</f>
        <v>0</v>
      </c>
      <c r="BB7" s="239">
        <f>'1б'!$Q$25</f>
        <v>0</v>
      </c>
      <c r="BC7" s="239">
        <f>'1б'!$Q$26</f>
        <v>0</v>
      </c>
      <c r="BD7" s="239">
        <f>'1б'!$Q$27</f>
        <v>0</v>
      </c>
      <c r="BE7" s="198" t="str">
        <f>BJ7</f>
        <v>-</v>
      </c>
      <c r="BF7" s="238">
        <f>'1б'!$Q$24</f>
        <v>0</v>
      </c>
      <c r="BG7" s="239">
        <f>'1б'!$Q$25</f>
        <v>0</v>
      </c>
      <c r="BH7" s="239">
        <f>'1б'!$Q$26</f>
        <v>0</v>
      </c>
      <c r="BI7" s="239">
        <f>'1б'!$Q$27</f>
        <v>0</v>
      </c>
      <c r="BJ7" s="198" t="str">
        <f>IF(SUM(BF7:BI7)=0,"-",MIN(AF7,IF(AND(BI8&lt;10,BF8&gt;=50),5,IF(AND(BI8&lt;20,(BF8+BG8)&gt;=50),4,IF(BI8&lt;30,3,2)))))</f>
        <v>-</v>
      </c>
    </row>
    <row r="8" spans="1:70" ht="13.5" customHeight="1">
      <c r="A8" s="747"/>
      <c r="B8" s="740"/>
      <c r="C8" s="240">
        <f>IF(ISERR(C7/SUM(C7:F7)*100),0,C7/SUM(C7:F7)*100)</f>
        <v>0</v>
      </c>
      <c r="D8" s="241">
        <f>IF(ISERR(D7/SUM(C7:F7)*100),0,D7/SUM(C7:F7)*100)</f>
        <v>0</v>
      </c>
      <c r="E8" s="241">
        <f>IF(ISERR(E7/SUM(C7:F7)*100),0,E7/SUM(C7:F7)*100)</f>
        <v>0</v>
      </c>
      <c r="F8" s="241">
        <f>IF(ISERR(F7/SUM(C7:F7)*100),0,F7/SUM(C7:F7)*100)</f>
        <v>0</v>
      </c>
      <c r="G8" s="199" t="str">
        <f>IF(ISERR(SUM(C7*5,D7*4,E7*3,F7*2)/SUM(C7:F7)),"-",SUM(C7*5,D7*4,E7*3,F7*2)/SUM(C7:F7))</f>
        <v>-</v>
      </c>
      <c r="H8" s="240">
        <f>IF(ISERR(H7/SUM(H7:K7)*100),0,H7/SUM(H7:K7)*100)</f>
        <v>0</v>
      </c>
      <c r="I8" s="241">
        <f>IF(ISERR(I7/SUM(H7:K7)*100),0,I7/SUM(H7:K7)*100)</f>
        <v>0</v>
      </c>
      <c r="J8" s="241">
        <f>IF(ISERR(J7/SUM(H7:K7)*100),0,J7/SUM(H7:K7)*100)</f>
        <v>0</v>
      </c>
      <c r="K8" s="241">
        <f>IF(ISERR(K7/SUM(H7:K7)*100),0,K7/SUM(H7:K7)*100)</f>
        <v>0</v>
      </c>
      <c r="L8" s="199" t="str">
        <f>IF(ISERR(SUM(H7*5,I7*4,J7*3,K7*2)/SUM(H7:K7)),"-",SUM(H7*5,I7*4,J7*3,K7*2)/SUM(H7:K7))</f>
        <v>-</v>
      </c>
      <c r="M8" s="240">
        <f>IF(ISERR(M7/SUM(M7:P7)*100),0,M7/SUM(M7:P7)*100)</f>
        <v>0</v>
      </c>
      <c r="N8" s="241">
        <f>IF(ISERR(N7/SUM(M7:P7)*100),0,N7/SUM(M7:P7)*100)</f>
        <v>0</v>
      </c>
      <c r="O8" s="241">
        <f>IF(ISERR(O7/SUM(M7:P7)*100),0,O7/SUM(M7:P7)*100)</f>
        <v>0</v>
      </c>
      <c r="P8" s="241">
        <f>IF(ISERR(P7/SUM(M7:P7)*100),0,P7/SUM(M7:P7)*100)</f>
        <v>0</v>
      </c>
      <c r="Q8" s="199" t="str">
        <f>IF(ISERR(SUM(M7*5,N7*4,O7*3,P7*2)/SUM(M7:P7)),"-",SUM(M7*5,N7*4,O7*3,P7*2)/SUM(M7:P7))</f>
        <v>-</v>
      </c>
      <c r="R8" s="240">
        <f>IF(ISERR(R7/SUM(R7:U7)*100),0,R7/SUM(R7:U7)*100)</f>
        <v>0</v>
      </c>
      <c r="S8" s="241">
        <f>IF(ISERR(S7/SUM(R7:U7)*100),0,S7/SUM(R7:U7)*100)</f>
        <v>0</v>
      </c>
      <c r="T8" s="241">
        <f>IF(ISERR(T7/SUM(R7:U7)*100),0,T7/SUM(R7:U7)*100)</f>
        <v>0</v>
      </c>
      <c r="U8" s="241">
        <f>IF(ISERR(U7/SUM(R7:U7)*100),0,U7/SUM(R7:U7)*100)</f>
        <v>0</v>
      </c>
      <c r="V8" s="199" t="str">
        <f>IF(ISERR(SUM(R7*5,S7*4,T7*3,U7*2)/SUM(R7:U7)),"-",SUM(R7*5,S7*4,T7*3,U7*2)/SUM(R7:U7))</f>
        <v>-</v>
      </c>
      <c r="W8" s="240">
        <f>IF(ISERR(W7/SUM(W7:Z7)*100),0,W7/SUM(W7:Z7)*100)</f>
        <v>0</v>
      </c>
      <c r="X8" s="241">
        <f>IF(ISERR(X7/SUM(W7:Z7)*100),0,X7/SUM(W7:Z7)*100)</f>
        <v>0</v>
      </c>
      <c r="Y8" s="241">
        <f>IF(ISERR(Y7/SUM(W7:Z7)*100),0,Y7/SUM(W7:Z7)*100)</f>
        <v>0</v>
      </c>
      <c r="Z8" s="241">
        <f>IF(ISERR(Z7/SUM(W7:Z7)*100),0,Z7/SUM(W7:Z7)*100)</f>
        <v>0</v>
      </c>
      <c r="AA8" s="199" t="str">
        <f>IF(ISERR(SUM(W7*5,X7*4,Y7*3,Z7*2)/SUM(W7:Z7)),"-",SUM(W7*5,X7*4,Y7*3,Z7*2)/SUM(W7:Z7))</f>
        <v>-</v>
      </c>
      <c r="AB8" s="240">
        <f>IF(ISERR(AB7/SUM(AB7:AE7)*100),0,AB7/SUM(AB7:AE7)*100)</f>
        <v>0</v>
      </c>
      <c r="AC8" s="241">
        <f>IF(ISERR(AC7/SUM(AB7:AE7)*100),0,AC7/SUM(AB7:AE7)*100)</f>
        <v>0</v>
      </c>
      <c r="AD8" s="241">
        <f>IF(ISERR(AD7/SUM(AB7:AE7)*100),0,AD7/SUM(AB7:AE7)*100)</f>
        <v>0</v>
      </c>
      <c r="AE8" s="241">
        <f>IF(ISERR(AE7/SUM(AB7:AE7)*100),0,AE7/SUM(AB7:AE7)*100)</f>
        <v>0</v>
      </c>
      <c r="AF8" s="199" t="str">
        <f>IF(ISERR(SUM(AB7*5,AC7*4,AD7*3,AE7*2)/SUM(AB7:AE7)),"-",SUM(AB7*5,AC7*4,AD7*3,AE7*2)/SUM(AB7:AE7))</f>
        <v>-</v>
      </c>
      <c r="AG8" s="240">
        <f>IF(ISERR(AG7/SUM(AG7:AJ7)*100),0,AG7/SUM(AG7:AJ7)*100)</f>
        <v>0</v>
      </c>
      <c r="AH8" s="241">
        <f>IF(ISERR(AH7/SUM(AG7:AJ7)*100),0,AH7/SUM(AG7:AJ7)*100)</f>
        <v>0</v>
      </c>
      <c r="AI8" s="241">
        <f>IF(ISERR(AI7/SUM(AG7:AJ7)*100),0,AI7/SUM(AG7:AJ7)*100)</f>
        <v>0</v>
      </c>
      <c r="AJ8" s="241">
        <f>IF(ISERR(AJ7/SUM(AG7:AJ7)*100),0,AJ7/SUM(AG7:AJ7)*100)</f>
        <v>0</v>
      </c>
      <c r="AK8" s="199" t="str">
        <f>IF(ISERR(SUM(AG7*5,AH7*4,AI7*3,AJ7*2)/SUM(AG7:AJ7)),"-",SUM(AG7*5,AH7*4,AI7*3,AJ7*2)/SUM(AG7:AJ7))</f>
        <v>-</v>
      </c>
      <c r="AL8" s="240">
        <f>IF(ISERR(AL7/SUM(AL7:AO7)*100),0,AL7/SUM(AL7:AO7)*100)</f>
        <v>0</v>
      </c>
      <c r="AM8" s="241">
        <f>IF(ISERR(AM7/SUM(AL7:AO7)*100),0,AM7/SUM(AL7:AO7)*100)</f>
        <v>0</v>
      </c>
      <c r="AN8" s="241">
        <f>IF(ISERR(AN7/SUM(AL7:AO7)*100),0,AN7/SUM(AL7:AO7)*100)</f>
        <v>0</v>
      </c>
      <c r="AO8" s="241">
        <f>IF(ISERR(AO7/SUM(AL7:AO7)*100),0,AO7/SUM(AL7:AO7)*100)</f>
        <v>0</v>
      </c>
      <c r="AP8" s="199" t="str">
        <f>IF(ISERR(SUM(AL7*5,AM7*4,AN7*3,AO7*2)/SUM(AL7:AO7)),"-",SUM(AL7*5,AM7*4,AN7*3,AO7*2)/SUM(AL7:AO7))</f>
        <v>-</v>
      </c>
      <c r="AQ8" s="240">
        <f>IF(ISERR(AQ7/SUM(AQ7:AT7)*100),0,AQ7/SUM(AQ7:AT7)*100)</f>
        <v>0</v>
      </c>
      <c r="AR8" s="241">
        <f>IF(ISERR(AR7/SUM(AQ7:AT7)*100),0,AR7/SUM(AQ7:AT7)*100)</f>
        <v>0</v>
      </c>
      <c r="AS8" s="241">
        <f>IF(ISERR(AS7/SUM(AQ7:AT7)*100),0,AS7/SUM(AQ7:AT7)*100)</f>
        <v>0</v>
      </c>
      <c r="AT8" s="241">
        <f>IF(ISERR(AT7/SUM(AQ7:AT7)*100),0,AT7/SUM(AQ7:AT7)*100)</f>
        <v>0</v>
      </c>
      <c r="AU8" s="199" t="str">
        <f>IF(ISERR(SUM(AQ7*5,AR7*4,AS7*3,AT7*2)/SUM(AQ7:AT7)),"-",SUM(AQ7*5,AR7*4,AS7*3,AT7*2)/SUM(AQ7:AT7))</f>
        <v>-</v>
      </c>
      <c r="AV8" s="240">
        <f>IF(ISERR(AV7/SUM(AV7:AY7)*100),0,AV7/SUM(AV7:AY7)*100)</f>
        <v>0</v>
      </c>
      <c r="AW8" s="241">
        <f>IF(ISERR(AW7/SUM(AV7:AY7)*100),0,AW7/SUM(AV7:AY7)*100)</f>
        <v>0</v>
      </c>
      <c r="AX8" s="241">
        <f>IF(ISERR(AX7/SUM(AV7:AY7)*100),0,AX7/SUM(AV7:AY7)*100)</f>
        <v>0</v>
      </c>
      <c r="AY8" s="241">
        <f>IF(ISERR(AY7/SUM(AV7:AY7)*100),0,AY7/SUM(AV7:AY7)*100)</f>
        <v>0</v>
      </c>
      <c r="AZ8" s="199" t="str">
        <f>IF(ISERR(SUM(AV7*5,AW7*4,AX7*3,AY7*2)/SUM(AV7:AY7)),"-",SUM(AV7*5,AW7*4,AX7*3,AY7*2)/SUM(AV7:AY7))</f>
        <v>-</v>
      </c>
      <c r="BA8" s="240">
        <f>IF(ISERR(BA7/SUM(BA7:BD7)*100),0,BA7/SUM(BA7:BD7)*100)</f>
        <v>0</v>
      </c>
      <c r="BB8" s="241">
        <f>IF(ISERR(BB7/SUM(BA7:BD7)*100),0,BB7/SUM(BA7:BD7)*100)</f>
        <v>0</v>
      </c>
      <c r="BC8" s="241">
        <f>IF(ISERR(BC7/SUM(BA7:BD7)*100),0,BC7/SUM(BA7:BD7)*100)</f>
        <v>0</v>
      </c>
      <c r="BD8" s="241">
        <f>IF(ISERR(BD7/SUM(BA7:BD7)*100),0,BD7/SUM(BA7:BD7)*100)</f>
        <v>0</v>
      </c>
      <c r="BE8" s="199" t="str">
        <f>IF(ISERR(SUM(BA7*5,BB7*4,BC7*3,BD7*2)/SUM(BA7:BD7)),"-",SUM(BA7*5,BB7*4,BC7*3,BD7*2)/SUM(BA7:BD7))</f>
        <v>-</v>
      </c>
      <c r="BF8" s="240">
        <f>IF(ISERR(BF7/SUM(BF7:BI7)*100),0,BF7/SUM(BF7:BI7)*100)</f>
        <v>0</v>
      </c>
      <c r="BG8" s="241">
        <f>IF(ISERR(BG7/SUM(BF7:BI7)*100),0,BG7/SUM(BF7:BI7)*100)</f>
        <v>0</v>
      </c>
      <c r="BH8" s="241">
        <f>IF(ISERR(BH7/SUM(BF7:BI7)*100),0,BH7/SUM(BF7:BI7)*100)</f>
        <v>0</v>
      </c>
      <c r="BI8" s="241">
        <f>IF(ISERR(BI7/SUM(BF7:BI7)*100),0,BI7/SUM(BF7:BI7)*100)</f>
        <v>0</v>
      </c>
      <c r="BJ8" s="199" t="str">
        <f>IF(ISERR(SUM(BF7*5,BG7*4,BH7*3,BI7*2)/SUM(BF7:BI7)),"-",SUM(BF7*5,BG7*4,BH7*3,BI7*2)/SUM(BF7:BI7))</f>
        <v>-</v>
      </c>
      <c r="BL8" s="133"/>
      <c r="BM8" s="133"/>
      <c r="BN8" s="133"/>
      <c r="BO8" s="133"/>
      <c r="BP8" s="133"/>
      <c r="BQ8" s="133"/>
      <c r="BR8" s="133"/>
    </row>
    <row r="9" spans="1:70" ht="13.5" customHeight="1">
      <c r="A9" s="747" t="s">
        <v>138</v>
      </c>
      <c r="B9" s="740">
        <f>'1б'!W48+'1б'!X48</f>
        <v>0</v>
      </c>
      <c r="C9" s="238">
        <f>'1б'!$F$66</f>
        <v>0</v>
      </c>
      <c r="D9" s="239">
        <f>'1б'!$F$67</f>
        <v>0</v>
      </c>
      <c r="E9" s="239">
        <f>'1б'!$F$68</f>
        <v>0</v>
      </c>
      <c r="F9" s="239">
        <f>'1б'!$F$69</f>
        <v>0</v>
      </c>
      <c r="G9" s="198" t="str">
        <f>IF(SUM(C9:F9)=0,"-",IF(AND(F10&lt;10,C10&gt;=50),5,IF(AND(F10&lt;20,(C10+D10)&gt;=50),4,IF(F10&lt;30,3,2))))</f>
        <v>-</v>
      </c>
      <c r="H9" s="238">
        <f>'1б'!$G$66</f>
        <v>0</v>
      </c>
      <c r="I9" s="239">
        <f>'1б'!$G$67</f>
        <v>0</v>
      </c>
      <c r="J9" s="239">
        <f>'1б'!$G$68</f>
        <v>0</v>
      </c>
      <c r="K9" s="239">
        <f>'1б'!$G$69</f>
        <v>0</v>
      </c>
      <c r="L9" s="198" t="str">
        <f>IF(SUM(H9:K9)=0,"-",IF(AND(K10&lt;10,H10&gt;=50),5,IF(AND(K10&lt;20,(H10+I10)&gt;=50),4,IF(K10&lt;30,3,2))))</f>
        <v>-</v>
      </c>
      <c r="M9" s="238">
        <f>'1б'!$H$66</f>
        <v>0</v>
      </c>
      <c r="N9" s="239">
        <f>'1б'!$H$67</f>
        <v>0</v>
      </c>
      <c r="O9" s="239">
        <f>'1б'!$H$68</f>
        <v>0</v>
      </c>
      <c r="P9" s="239">
        <f>'1б'!$F$69</f>
        <v>0</v>
      </c>
      <c r="Q9" s="198" t="str">
        <f>IF(SUM(M9:P9)=0,"-",IF(AND(P10&lt;10,M10&gt;=50),5,IF(AND(P10&lt;20,(M10+N10)&gt;=50),4,IF(P10&lt;30,3,2))))</f>
        <v>-</v>
      </c>
      <c r="R9" s="238">
        <f>'1б'!$I$66</f>
        <v>0</v>
      </c>
      <c r="S9" s="239">
        <f>'1б'!$I$67</f>
        <v>0</v>
      </c>
      <c r="T9" s="239">
        <f>'1б'!$I$68</f>
        <v>0</v>
      </c>
      <c r="U9" s="239">
        <f>'1б'!$I$69</f>
        <v>0</v>
      </c>
      <c r="V9" s="198" t="str">
        <f>IF(SUM(R9:U9)=0,"-",IF(AND(U10&lt;10,R10&gt;=50),5,IF(AND(U10&lt;20,(R10+S10)&gt;=50),4,IF(U10&lt;30,3,2))))</f>
        <v>-</v>
      </c>
      <c r="W9" s="238">
        <f>'1б'!$J$66</f>
        <v>0</v>
      </c>
      <c r="X9" s="239">
        <f>'1б'!$J$67</f>
        <v>0</v>
      </c>
      <c r="Y9" s="239">
        <f>'1б'!$J$68</f>
        <v>0</v>
      </c>
      <c r="Z9" s="239">
        <f>'1б'!$J$69</f>
        <v>0</v>
      </c>
      <c r="AA9" s="198" t="str">
        <f>IF(SUM(W9:Z9)=0,"-",IF(AND(Z10&lt;10,W10&gt;=50),5,IF(AND(Z10&lt;20,(W10+X10)&gt;=50),4,IF(Z10&lt;30,3,2))))</f>
        <v>-</v>
      </c>
      <c r="AB9" s="238">
        <f>'1б'!$K$66</f>
        <v>0</v>
      </c>
      <c r="AC9" s="239">
        <f>'1б'!$K$67</f>
        <v>0</v>
      </c>
      <c r="AD9" s="239">
        <f>'1б'!$K$68</f>
        <v>0</v>
      </c>
      <c r="AE9" s="239">
        <f>'1б'!$K$69</f>
        <v>0</v>
      </c>
      <c r="AF9" s="198" t="str">
        <f>IF(SUM(AB9:AE9)=0,"-",IF(AND(AE10&lt;10,AB10&gt;=50),5,IF(AND(AE10&lt;20,(AB10+AC10)&gt;=50),4,IF(AE10&lt;30,3,2))))</f>
        <v>-</v>
      </c>
      <c r="AG9" s="238">
        <f>'1б'!$L$66</f>
        <v>0</v>
      </c>
      <c r="AH9" s="239">
        <f>'1б'!$L$67</f>
        <v>0</v>
      </c>
      <c r="AI9" s="239">
        <f>'1б'!$L$68</f>
        <v>0</v>
      </c>
      <c r="AJ9" s="239">
        <f>'1б'!$L$69</f>
        <v>0</v>
      </c>
      <c r="AK9" s="198" t="str">
        <f>IF(SUM(AG9:AJ9)=0,"-",IF(AND(AJ10&lt;10,AG10&gt;=50),5,IF(AND(AJ10&lt;20,(AG10+AH10)&gt;=50),4,IF(AJ10&lt;30,3,2))))</f>
        <v>-</v>
      </c>
      <c r="AL9" s="238">
        <f>'1б'!$M$66</f>
        <v>0</v>
      </c>
      <c r="AM9" s="239">
        <f>'1б'!$M$67</f>
        <v>0</v>
      </c>
      <c r="AN9" s="239">
        <f>'1б'!$M$68</f>
        <v>0</v>
      </c>
      <c r="AO9" s="239">
        <f>'1б'!$M$69</f>
        <v>0</v>
      </c>
      <c r="AP9" s="198" t="str">
        <f>IF(SUM(AL9:AO9)=0,"-",IF(AND(AO10&lt;10,AL10&gt;=50),5,IF(AND(AO10&lt;20,(AL10+AM10)&gt;=50),4,IF(AO10&lt;30,3,2))))</f>
        <v>-</v>
      </c>
      <c r="AQ9" s="238">
        <f>'1б'!$N$66</f>
        <v>0</v>
      </c>
      <c r="AR9" s="239">
        <f>'1б'!$N$67</f>
        <v>0</v>
      </c>
      <c r="AS9" s="239">
        <f>'1б'!$N$68</f>
        <v>0</v>
      </c>
      <c r="AT9" s="239">
        <f>'1б'!$N$69</f>
        <v>0</v>
      </c>
      <c r="AU9" s="198" t="str">
        <f>IF(SUM(AQ9:AT9)=0,"-",IF(AND(AT10&lt;10,AQ10&gt;=50),5,IF(AND(AT10&lt;20,(AQ10+AR10)&gt;=50),4,IF(AT10&lt;30,3,2))))</f>
        <v>-</v>
      </c>
      <c r="AV9" s="238">
        <f>'1б'!$O$66</f>
        <v>0</v>
      </c>
      <c r="AW9" s="239">
        <f>'1б'!$O$67</f>
        <v>0</v>
      </c>
      <c r="AX9" s="239">
        <f>'1б'!$O$68</f>
        <v>0</v>
      </c>
      <c r="AY9" s="239">
        <f>'1б'!$O$69</f>
        <v>0</v>
      </c>
      <c r="AZ9" s="198" t="str">
        <f>IF(SUM(AV9:AY9)=0,"-",IF(AOD(AY10&lt;10,AV10&gt;=50),5,IF(AOD(AY10&lt;20,(AV10+AW10)&gt;=50),4,IF(AY10&lt;30,3,2))))</f>
        <v>-</v>
      </c>
      <c r="BA9" s="238">
        <f>'1б'!$Q$66</f>
        <v>0</v>
      </c>
      <c r="BB9" s="239">
        <f>'1б'!$Q$67</f>
        <v>0</v>
      </c>
      <c r="BC9" s="239">
        <f>'1б'!$Q$68</f>
        <v>0</v>
      </c>
      <c r="BD9" s="239">
        <f>'1б'!$Q$69</f>
        <v>0</v>
      </c>
      <c r="BE9" s="198" t="str">
        <f>BJ9</f>
        <v>-</v>
      </c>
      <c r="BF9" s="238">
        <f>'1б'!$Q$66</f>
        <v>0</v>
      </c>
      <c r="BG9" s="239">
        <f>'1б'!$Q$67</f>
        <v>0</v>
      </c>
      <c r="BH9" s="239">
        <f>'1б'!$Q$68</f>
        <v>0</v>
      </c>
      <c r="BI9" s="239">
        <f>'1б'!$Q$69</f>
        <v>0</v>
      </c>
      <c r="BJ9" s="198" t="str">
        <f>IF(SUM(BF9:BI9)=0,"-",MIN(AF9,IF(AND(BI10&lt;10,BF10&gt;=50),5,IF(AND(BI10&lt;20,(BF10+BG10)&gt;=50),4,IF(BI10&lt;30,3,2)))))</f>
        <v>-</v>
      </c>
    </row>
    <row r="10" spans="1:70" ht="13.5" customHeight="1">
      <c r="A10" s="747"/>
      <c r="B10" s="740"/>
      <c r="C10" s="240">
        <f>IF(ISERR(C9/SUM(C9:F9)*100),0,C9/SUM(C9:F9)*100)</f>
        <v>0</v>
      </c>
      <c r="D10" s="241">
        <f>IF(ISERR(D9/SUM(C9:F9)*100),0,D9/SUM(C9:F9)*100)</f>
        <v>0</v>
      </c>
      <c r="E10" s="241">
        <f>IF(ISERR(E9/SUM(C9:F9)*100),0,E9/SUM(C9:F9)*100)</f>
        <v>0</v>
      </c>
      <c r="F10" s="241">
        <f>IF(ISERR(F9/SUM(C9:F9)*100),0,F9/SUM(C9:F9)*100)</f>
        <v>0</v>
      </c>
      <c r="G10" s="199" t="str">
        <f>IF(ISERR(SUM(C9*5,D9*4,E9*3,F9*2)/SUM(C9:F9)),"-",SUM(C9*5,D9*4,E9*3,F9*2)/SUM(C9:F9))</f>
        <v>-</v>
      </c>
      <c r="H10" s="240">
        <f>IF(ISERR(H9/SUM(H9:K9)*100),0,H9/SUM(H9:K9)*100)</f>
        <v>0</v>
      </c>
      <c r="I10" s="241">
        <f>IF(ISERR(I9/SUM(H9:K9)*100),0,I9/SUM(H9:K9)*100)</f>
        <v>0</v>
      </c>
      <c r="J10" s="241">
        <f>IF(ISERR(J9/SUM(H9:K9)*100),0,J9/SUM(H9:K9)*100)</f>
        <v>0</v>
      </c>
      <c r="K10" s="241">
        <f>IF(ISERR(K9/SUM(H9:K9)*100),0,K9/SUM(H9:K9)*100)</f>
        <v>0</v>
      </c>
      <c r="L10" s="199" t="str">
        <f>IF(ISERR(SUM(H9*5,I9*4,J9*3,K9*2)/SUM(H9:K9)),"-",SUM(H9*5,I9*4,J9*3,K9*2)/SUM(H9:K9))</f>
        <v>-</v>
      </c>
      <c r="M10" s="240">
        <f>IF(ISERR(M9/SUM(M9:P9)*100),0,M9/SUM(M9:P9)*100)</f>
        <v>0</v>
      </c>
      <c r="N10" s="241">
        <f>IF(ISERR(N9/SUM(M9:P9)*100),0,N9/SUM(M9:P9)*100)</f>
        <v>0</v>
      </c>
      <c r="O10" s="241">
        <f>IF(ISERR(O9/SUM(M9:P9)*100),0,O9/SUM(M9:P9)*100)</f>
        <v>0</v>
      </c>
      <c r="P10" s="241">
        <f>IF(ISERR(P9/SUM(M9:P9)*100),0,P9/SUM(M9:P9)*100)</f>
        <v>0</v>
      </c>
      <c r="Q10" s="199" t="str">
        <f>IF(ISERR(SUM(M9*5,N9*4,O9*3,P9*2)/SUM(M9:P9)),"-",SUM(M9*5,N9*4,O9*3,P9*2)/SUM(M9:P9))</f>
        <v>-</v>
      </c>
      <c r="R10" s="240">
        <f>IF(ISERR(R9/SUM(R9:U9)*100),0,R9/SUM(R9:U9)*100)</f>
        <v>0</v>
      </c>
      <c r="S10" s="241">
        <f>IF(ISERR(S9/SUM(R9:U9)*100),0,S9/SUM(R9:U9)*100)</f>
        <v>0</v>
      </c>
      <c r="T10" s="241">
        <f>IF(ISERR(T9/SUM(R9:U9)*100),0,T9/SUM(R9:U9)*100)</f>
        <v>0</v>
      </c>
      <c r="U10" s="241">
        <f>IF(ISERR(U9/SUM(R9:U9)*100),0,U9/SUM(R9:U9)*100)</f>
        <v>0</v>
      </c>
      <c r="V10" s="199" t="str">
        <f>IF(ISERR(SUM(R9*5,S9*4,T9*3,U9*2)/SUM(R9:U9)),"-",SUM(R9*5,S9*4,T9*3,U9*2)/SUM(R9:U9))</f>
        <v>-</v>
      </c>
      <c r="W10" s="240">
        <f>IF(ISERR(W9/SUM(W9:Z9)*100),0,W9/SUM(W9:Z9)*100)</f>
        <v>0</v>
      </c>
      <c r="X10" s="241">
        <f>IF(ISERR(X9/SUM(W9:Z9)*100),0,X9/SUM(W9:Z9)*100)</f>
        <v>0</v>
      </c>
      <c r="Y10" s="241">
        <f>IF(ISERR(Y9/SUM(W9:Z9)*100),0,Y9/SUM(W9:Z9)*100)</f>
        <v>0</v>
      </c>
      <c r="Z10" s="241">
        <f>IF(ISERR(Z9/SUM(W9:Z9)*100),0,Z9/SUM(W9:Z9)*100)</f>
        <v>0</v>
      </c>
      <c r="AA10" s="199" t="str">
        <f>IF(ISERR(SUM(W9*5,X9*4,Y9*3,Z9*2)/SUM(W9:Z9)),"-",SUM(W9*5,X9*4,Y9*3,Z9*2)/SUM(W9:Z9))</f>
        <v>-</v>
      </c>
      <c r="AB10" s="240">
        <f>IF(ISERR(AB9/SUM(AB9:AE9)*100),0,AB9/SUM(AB9:AE9)*100)</f>
        <v>0</v>
      </c>
      <c r="AC10" s="241">
        <f>IF(ISERR(AC9/SUM(AB9:AE9)*100),0,AC9/SUM(AB9:AE9)*100)</f>
        <v>0</v>
      </c>
      <c r="AD10" s="241">
        <f>IF(ISERR(AD9/SUM(AB9:AE9)*100),0,AD9/SUM(AB9:AE9)*100)</f>
        <v>0</v>
      </c>
      <c r="AE10" s="241">
        <f>IF(ISERR(AE9/SUM(AB9:AE9)*100),0,AE9/SUM(AB9:AE9)*100)</f>
        <v>0</v>
      </c>
      <c r="AF10" s="199" t="str">
        <f>IF(ISERR(SUM(AB9*5,AC9*4,AD9*3,AE9*2)/SUM(AB9:AE9)),"-",SUM(AB9*5,AC9*4,AD9*3,AE9*2)/SUM(AB9:AE9))</f>
        <v>-</v>
      </c>
      <c r="AG10" s="240">
        <f>IF(ISERR(AG9/SUM(AG9:AJ9)*100),0,AG9/SUM(AG9:AJ9)*100)</f>
        <v>0</v>
      </c>
      <c r="AH10" s="241">
        <f>IF(ISERR(AH9/SUM(AG9:AJ9)*100),0,AH9/SUM(AG9:AJ9)*100)</f>
        <v>0</v>
      </c>
      <c r="AI10" s="241">
        <f>IF(ISERR(AI9/SUM(AG9:AJ9)*100),0,AI9/SUM(AG9:AJ9)*100)</f>
        <v>0</v>
      </c>
      <c r="AJ10" s="241">
        <f>IF(ISERR(AJ9/SUM(AG9:AJ9)*100),0,AJ9/SUM(AG9:AJ9)*100)</f>
        <v>0</v>
      </c>
      <c r="AK10" s="199" t="str">
        <f>IF(ISERR(SUM(AG9*5,AH9*4,AI9*3,AJ9*2)/SUM(AG9:AJ9)),"-",SUM(AG9*5,AH9*4,AI9*3,AJ9*2)/SUM(AG9:AJ9))</f>
        <v>-</v>
      </c>
      <c r="AL10" s="240">
        <f>IF(ISERR(AL9/SUM(AL9:AO9)*100),0,AL9/SUM(AL9:AO9)*100)</f>
        <v>0</v>
      </c>
      <c r="AM10" s="241">
        <f>IF(ISERR(AM9/SUM(AL9:AO9)*100),0,AM9/SUM(AL9:AO9)*100)</f>
        <v>0</v>
      </c>
      <c r="AN10" s="241">
        <f>IF(ISERR(AN9/SUM(AL9:AO9)*100),0,AN9/SUM(AL9:AO9)*100)</f>
        <v>0</v>
      </c>
      <c r="AO10" s="241">
        <f>IF(ISERR(AO9/SUM(AL9:AO9)*100),0,AO9/SUM(AL9:AO9)*100)</f>
        <v>0</v>
      </c>
      <c r="AP10" s="199" t="str">
        <f>IF(ISERR(SUM(AL9*5,AM9*4,AN9*3,AO9*2)/SUM(AL9:AO9)),"-",SUM(AL9*5,AM9*4,AN9*3,AO9*2)/SUM(AL9:AO9))</f>
        <v>-</v>
      </c>
      <c r="AQ10" s="240">
        <f>IF(ISERR(AQ9/SUM(AQ9:AT9)*100),0,AQ9/SUM(AQ9:AT9)*100)</f>
        <v>0</v>
      </c>
      <c r="AR10" s="241">
        <f>IF(ISERR(AR9/SUM(AQ9:AT9)*100),0,AR9/SUM(AQ9:AT9)*100)</f>
        <v>0</v>
      </c>
      <c r="AS10" s="241">
        <f>IF(ISERR(AS9/SUM(AQ9:AT9)*100),0,AS9/SUM(AQ9:AT9)*100)</f>
        <v>0</v>
      </c>
      <c r="AT10" s="241">
        <f>IF(ISERR(AT9/SUM(AQ9:AT9)*100),0,AT9/SUM(AQ9:AT9)*100)</f>
        <v>0</v>
      </c>
      <c r="AU10" s="199" t="str">
        <f>IF(ISERR(SUM(AQ9*5,AR9*4,AS9*3,AT9*2)/SUM(AQ9:AT9)),"-",SUM(AQ9*5,AR9*4,AS9*3,AT9*2)/SUM(AQ9:AT9))</f>
        <v>-</v>
      </c>
      <c r="AV10" s="240">
        <f>IF(ISERR(AV9/SUM(AV9:AY9)*100),0,AV9/SUM(AV9:AY9)*100)</f>
        <v>0</v>
      </c>
      <c r="AW10" s="241">
        <f>IF(ISERR(AW9/SUM(AV9:AY9)*100),0,AW9/SUM(AV9:AY9)*100)</f>
        <v>0</v>
      </c>
      <c r="AX10" s="241">
        <f>IF(ISERR(AX9/SUM(AV9:AY9)*100),0,AX9/SUM(AV9:AY9)*100)</f>
        <v>0</v>
      </c>
      <c r="AY10" s="241">
        <f>IF(ISERR(AY9/SUM(AV9:AY9)*100),0,AY9/SUM(AV9:AY9)*100)</f>
        <v>0</v>
      </c>
      <c r="AZ10" s="199" t="str">
        <f>IF(ISERR(SUM(AV9*5,AW9*4,AX9*3,AY9*2)/SUM(AV9:AY9)),"-",SUM(AV9*5,AW9*4,AX9*3,AY9*2)/SUM(AV9:AY9))</f>
        <v>-</v>
      </c>
      <c r="BA10" s="240">
        <f>IF(ISERR(BA9/SUM(BA9:BD9)*100),0,BA9/SUM(BA9:BD9)*100)</f>
        <v>0</v>
      </c>
      <c r="BB10" s="241">
        <f>IF(ISERR(BB9/SUM(BA9:BD9)*100),0,BB9/SUM(BA9:BD9)*100)</f>
        <v>0</v>
      </c>
      <c r="BC10" s="241">
        <f>IF(ISERR(BC9/SUM(BA9:BD9)*100),0,BC9/SUM(BA9:BD9)*100)</f>
        <v>0</v>
      </c>
      <c r="BD10" s="241">
        <f>IF(ISERR(BD9/SUM(BA9:BD9)*100),0,BD9/SUM(BA9:BD9)*100)</f>
        <v>0</v>
      </c>
      <c r="BE10" s="199" t="str">
        <f>IF(ISERR(SUM(BA9*5,BB9*4,BC9*3,BD9*2)/SUM(BA9:BD9)),"-",SUM(BA9*5,BB9*4,BC9*3,BD9*2)/SUM(BA9:BD9))</f>
        <v>-</v>
      </c>
      <c r="BF10" s="240">
        <f>IF(ISERR(BF9/SUM(BF9:BI9)*100),0,BF9/SUM(BF9:BI9)*100)</f>
        <v>0</v>
      </c>
      <c r="BG10" s="241">
        <f>IF(ISERR(BG9/SUM(BF9:BI9)*100),0,BG9/SUM(BF9:BI9)*100)</f>
        <v>0</v>
      </c>
      <c r="BH10" s="241">
        <f>IF(ISERR(BH9/SUM(BF9:BI9)*100),0,BH9/SUM(BF9:BI9)*100)</f>
        <v>0</v>
      </c>
      <c r="BI10" s="241">
        <f>IF(ISERR(BI9/SUM(BF9:BI9)*100),0,BI9/SUM(BF9:BI9)*100)</f>
        <v>0</v>
      </c>
      <c r="BJ10" s="199" t="str">
        <f>IF(ISERR(SUM(BF9*5,BG9*4,BH9*3,BI9*2)/SUM(BF9:BI9)),"-",SUM(BF9*5,BG9*4,BH9*3,BI9*2)/SUM(BF9:BI9))</f>
        <v>-</v>
      </c>
      <c r="BL10" s="133"/>
      <c r="BM10" s="133"/>
      <c r="BN10" s="133"/>
      <c r="BO10" s="133"/>
      <c r="BP10" s="133"/>
      <c r="BQ10" s="133"/>
      <c r="BR10" s="133"/>
    </row>
    <row r="11" spans="1:70" ht="13.5" customHeight="1">
      <c r="A11" s="747" t="s">
        <v>141</v>
      </c>
      <c r="B11" s="740">
        <f>'1б'!W90+'1б'!X90</f>
        <v>0</v>
      </c>
      <c r="C11" s="238">
        <f>'1б'!$F$113</f>
        <v>0</v>
      </c>
      <c r="D11" s="239">
        <f>'1б'!$F$114</f>
        <v>0</v>
      </c>
      <c r="E11" s="239">
        <f>'1б'!$F$115</f>
        <v>0</v>
      </c>
      <c r="F11" s="239">
        <f>'1б'!$F$116</f>
        <v>0</v>
      </c>
      <c r="G11" s="198" t="str">
        <f>IF(SUM(C11:F11)=0,"-",IF(AND(F12&lt;10,C12&gt;=50),5,IF(AND(F12&lt;20,(C12+D12)&gt;=50),4,IF(F12&lt;30,3,2))))</f>
        <v>-</v>
      </c>
      <c r="H11" s="238">
        <f>'1б'!$G$113</f>
        <v>0</v>
      </c>
      <c r="I11" s="239">
        <f>'1б'!$G$114</f>
        <v>0</v>
      </c>
      <c r="J11" s="239">
        <f>'1б'!$G$115</f>
        <v>0</v>
      </c>
      <c r="K11" s="239">
        <f>'1б'!$G$116</f>
        <v>0</v>
      </c>
      <c r="L11" s="198" t="str">
        <f>IF(SUM(H11:K11)=0,"-",IF(AND(K12&lt;10,H12&gt;=50),5,IF(AND(K12&lt;20,(H12+I12)&gt;=50),4,IF(K12&lt;30,3,2))))</f>
        <v>-</v>
      </c>
      <c r="M11" s="238">
        <f>'1б'!$H$113</f>
        <v>0</v>
      </c>
      <c r="N11" s="239">
        <f>'1б'!$H$114</f>
        <v>0</v>
      </c>
      <c r="O11" s="239">
        <f>'1б'!$H$115</f>
        <v>0</v>
      </c>
      <c r="P11" s="239">
        <f>'1б'!$F$116</f>
        <v>0</v>
      </c>
      <c r="Q11" s="198" t="str">
        <f>IF(SUM(M11:P11)=0,"-",IF(AND(P12&lt;10,M12&gt;=50),5,IF(AND(P12&lt;20,(M12+N12)&gt;=50),4,IF(P12&lt;30,3,2))))</f>
        <v>-</v>
      </c>
      <c r="R11" s="238">
        <f>'1б'!$I$113</f>
        <v>0</v>
      </c>
      <c r="S11" s="239">
        <f>'1б'!$I$114</f>
        <v>0</v>
      </c>
      <c r="T11" s="239">
        <f>'1б'!$I$115</f>
        <v>0</v>
      </c>
      <c r="U11" s="239">
        <f>'1б'!$I$116</f>
        <v>0</v>
      </c>
      <c r="V11" s="198" t="str">
        <f>IF(SUM(R11:U11)=0,"-",IF(AND(U12&lt;10,R12&gt;=50),5,IF(AND(U12&lt;20,(R12+S12)&gt;=50),4,IF(U12&lt;30,3,2))))</f>
        <v>-</v>
      </c>
      <c r="W11" s="238">
        <f>'1б'!$J$113</f>
        <v>0</v>
      </c>
      <c r="X11" s="239">
        <f>'1б'!$J$114</f>
        <v>0</v>
      </c>
      <c r="Y11" s="239">
        <f>'1б'!$J$115</f>
        <v>0</v>
      </c>
      <c r="Z11" s="239">
        <f>'1б'!$J$116</f>
        <v>0</v>
      </c>
      <c r="AA11" s="198" t="str">
        <f>IF(SUM(W11:Z11)=0,"-",IF(AND(Z12&lt;10,W12&gt;=50),5,IF(AND(Z12&lt;20,(W12+X12)&gt;=50),4,IF(Z12&lt;30,3,2))))</f>
        <v>-</v>
      </c>
      <c r="AB11" s="238">
        <f>'1б'!$K$113</f>
        <v>0</v>
      </c>
      <c r="AC11" s="239">
        <f>'1б'!$K$114</f>
        <v>0</v>
      </c>
      <c r="AD11" s="239">
        <f>'1б'!$K$115</f>
        <v>0</v>
      </c>
      <c r="AE11" s="239">
        <f>'1б'!$K$116</f>
        <v>0</v>
      </c>
      <c r="AF11" s="198" t="str">
        <f>IF(SUM(AB11:AE11)=0,"-",IF(AND(AE12&lt;10,AB12&gt;=50),5,IF(AND(AE12&lt;20,(AB12+AC12)&gt;=50),4,IF(AE12&lt;30,3,2))))</f>
        <v>-</v>
      </c>
      <c r="AG11" s="238">
        <f>'1б'!$L$113</f>
        <v>0</v>
      </c>
      <c r="AH11" s="239">
        <f>'1б'!$L$114</f>
        <v>0</v>
      </c>
      <c r="AI11" s="239">
        <f>'1б'!$L$115</f>
        <v>0</v>
      </c>
      <c r="AJ11" s="239">
        <f>'1б'!$L$116</f>
        <v>0</v>
      </c>
      <c r="AK11" s="198" t="str">
        <f>IF(SUM(AG11:AJ11)=0,"-",IF(AND(AJ12&lt;10,AG12&gt;=50),5,IF(AND(AJ12&lt;20,(AG12+AH12)&gt;=50),4,IF(AJ12&lt;30,3,2))))</f>
        <v>-</v>
      </c>
      <c r="AL11" s="238">
        <f>'1б'!$M$113</f>
        <v>0</v>
      </c>
      <c r="AM11" s="239">
        <f>'1б'!$M$114</f>
        <v>0</v>
      </c>
      <c r="AN11" s="239">
        <f>'1б'!$M$115</f>
        <v>0</v>
      </c>
      <c r="AO11" s="239">
        <f>'1б'!$M$116</f>
        <v>0</v>
      </c>
      <c r="AP11" s="198" t="str">
        <f>IF(SUM(AL11:AO11)=0,"-",IF(AND(AO12&lt;10,AL12&gt;=50),5,IF(AND(AO12&lt;20,(AL12+AM12)&gt;=50),4,IF(AO12&lt;30,3,2))))</f>
        <v>-</v>
      </c>
      <c r="AQ11" s="238">
        <f>'1б'!$N$113</f>
        <v>0</v>
      </c>
      <c r="AR11" s="239">
        <f>'1б'!$N$114</f>
        <v>0</v>
      </c>
      <c r="AS11" s="239">
        <f>'1б'!$N$115</f>
        <v>0</v>
      </c>
      <c r="AT11" s="239">
        <f>'1б'!$N$116</f>
        <v>0</v>
      </c>
      <c r="AU11" s="198" t="str">
        <f>IF(SUM(AQ11:AT11)=0,"-",IF(AND(AT12&lt;10,AQ12&gt;=50),5,IF(AND(AT12&lt;20,(AQ12+AR12)&gt;=50),4,IF(AT12&lt;30,3,2))))</f>
        <v>-</v>
      </c>
      <c r="AV11" s="238">
        <f>'1б'!$O$113</f>
        <v>0</v>
      </c>
      <c r="AW11" s="239">
        <f>'1б'!$O$114</f>
        <v>0</v>
      </c>
      <c r="AX11" s="239">
        <f>'1б'!$O$115</f>
        <v>0</v>
      </c>
      <c r="AY11" s="239">
        <f>'1б'!$O$116</f>
        <v>0</v>
      </c>
      <c r="AZ11" s="198" t="str">
        <f>IF(SUM(AV11:AY11)=0,"-",IF(AOD(AY12&lt;10,AV12&gt;=50),5,IF(AOD(AY12&lt;20,(AV12+AW12)&gt;=50),4,IF(AY12&lt;30,3,2))))</f>
        <v>-</v>
      </c>
      <c r="BA11" s="238">
        <f>'1б'!$Q$113</f>
        <v>0</v>
      </c>
      <c r="BB11" s="239">
        <f>'1б'!$Q$114</f>
        <v>0</v>
      </c>
      <c r="BC11" s="239">
        <f>'1б'!$Q$115</f>
        <v>0</v>
      </c>
      <c r="BD11" s="239">
        <f>'1б'!$Q$116</f>
        <v>0</v>
      </c>
      <c r="BE11" s="198" t="str">
        <f>BJ11</f>
        <v>-</v>
      </c>
      <c r="BF11" s="238">
        <f>'1б'!$Q$113</f>
        <v>0</v>
      </c>
      <c r="BG11" s="239">
        <f>'1б'!$Q$114</f>
        <v>0</v>
      </c>
      <c r="BH11" s="239">
        <f>'1б'!$Q$115</f>
        <v>0</v>
      </c>
      <c r="BI11" s="239">
        <f>'1б'!$Q$116</f>
        <v>0</v>
      </c>
      <c r="BJ11" s="198" t="str">
        <f>IF(SUM(BF11:BI11)=0,"-",MIN(AF11,IF(AND(BI12&lt;10,BF12&gt;=50),5,IF(AND(BI12&lt;20,(BF12+BG12)&gt;=50),4,IF(BI12&lt;30,3,2)))))</f>
        <v>-</v>
      </c>
    </row>
    <row r="12" spans="1:70" ht="13.5" customHeight="1">
      <c r="A12" s="747"/>
      <c r="B12" s="740"/>
      <c r="C12" s="240">
        <f>IF(ISERR(C11/SUM(C11:F11)*100),0,C11/SUM(C11:F11)*100)</f>
        <v>0</v>
      </c>
      <c r="D12" s="241">
        <f>IF(ISERR(D11/SUM(C11:F11)*100),0,D11/SUM(C11:F11)*100)</f>
        <v>0</v>
      </c>
      <c r="E12" s="241">
        <f>IF(ISERR(E11/SUM(C11:F11)*100),0,E11/SUM(C11:F11)*100)</f>
        <v>0</v>
      </c>
      <c r="F12" s="241">
        <f>IF(ISERR(F11/SUM(C11:F11)*100),0,F11/SUM(C11:F11)*100)</f>
        <v>0</v>
      </c>
      <c r="G12" s="199" t="str">
        <f>IF(ISERR(SUM(C11*5,D11*4,E11*3,F11*2)/SUM(C11:F11)),"-",SUM(C11*5,D11*4,E11*3,F11*2)/SUM(C11:F11))</f>
        <v>-</v>
      </c>
      <c r="H12" s="240">
        <f>IF(ISERR(H11/SUM(H11:K11)*100),0,H11/SUM(H11:K11)*100)</f>
        <v>0</v>
      </c>
      <c r="I12" s="241">
        <f>IF(ISERR(I11/SUM(H11:K11)*100),0,I11/SUM(H11:K11)*100)</f>
        <v>0</v>
      </c>
      <c r="J12" s="241">
        <f>IF(ISERR(J11/SUM(H11:K11)*100),0,J11/SUM(H11:K11)*100)</f>
        <v>0</v>
      </c>
      <c r="K12" s="241">
        <f>IF(ISERR(K11/SUM(H11:K11)*100),0,K11/SUM(H11:K11)*100)</f>
        <v>0</v>
      </c>
      <c r="L12" s="199" t="str">
        <f>IF(ISERR(SUM(H11*5,I11*4,J11*3,K11*2)/SUM(H11:K11)),"-",SUM(H11*5,I11*4,J11*3,K11*2)/SUM(H11:K11))</f>
        <v>-</v>
      </c>
      <c r="M12" s="240">
        <f>IF(ISERR(M11/SUM(M11:P11)*100),0,M11/SUM(M11:P11)*100)</f>
        <v>0</v>
      </c>
      <c r="N12" s="241">
        <f>IF(ISERR(N11/SUM(M11:P11)*100),0,N11/SUM(M11:P11)*100)</f>
        <v>0</v>
      </c>
      <c r="O12" s="241">
        <f>IF(ISERR(O11/SUM(M11:P11)*100),0,O11/SUM(M11:P11)*100)</f>
        <v>0</v>
      </c>
      <c r="P12" s="241">
        <f>IF(ISERR(P11/SUM(M11:P11)*100),0,P11/SUM(M11:P11)*100)</f>
        <v>0</v>
      </c>
      <c r="Q12" s="199" t="str">
        <f>IF(ISERR(SUM(M11*5,N11*4,O11*3,P11*2)/SUM(M11:P11)),"-",SUM(M11*5,N11*4,O11*3,P11*2)/SUM(M11:P11))</f>
        <v>-</v>
      </c>
      <c r="R12" s="240">
        <f>IF(ISERR(R11/SUM(R11:U11)*100),0,R11/SUM(R11:U11)*100)</f>
        <v>0</v>
      </c>
      <c r="S12" s="241">
        <f>IF(ISERR(S11/SUM(R11:U11)*100),0,S11/SUM(R11:U11)*100)</f>
        <v>0</v>
      </c>
      <c r="T12" s="241">
        <f>IF(ISERR(T11/SUM(R11:U11)*100),0,T11/SUM(R11:U11)*100)</f>
        <v>0</v>
      </c>
      <c r="U12" s="241">
        <f>IF(ISERR(U11/SUM(R11:U11)*100),0,U11/SUM(R11:U11)*100)</f>
        <v>0</v>
      </c>
      <c r="V12" s="199" t="str">
        <f>IF(ISERR(SUM(R11*5,S11*4,T11*3,U11*2)/SUM(R11:U11)),"-",SUM(R11*5,S11*4,T11*3,U11*2)/SUM(R11:U11))</f>
        <v>-</v>
      </c>
      <c r="W12" s="240">
        <f>IF(ISERR(W11/SUM(W11:Z11)*100),0,W11/SUM(W11:Z11)*100)</f>
        <v>0</v>
      </c>
      <c r="X12" s="241">
        <f>IF(ISERR(X11/SUM(W11:Z11)*100),0,X11/SUM(W11:Z11)*100)</f>
        <v>0</v>
      </c>
      <c r="Y12" s="241">
        <f>IF(ISERR(Y11/SUM(W11:Z11)*100),0,Y11/SUM(W11:Z11)*100)</f>
        <v>0</v>
      </c>
      <c r="Z12" s="241">
        <f>IF(ISERR(Z11/SUM(W11:Z11)*100),0,Z11/SUM(W11:Z11)*100)</f>
        <v>0</v>
      </c>
      <c r="AA12" s="199" t="str">
        <f>IF(ISERR(SUM(W11*5,X11*4,Y11*3,Z11*2)/SUM(W11:Z11)),"-",SUM(W11*5,X11*4,Y11*3,Z11*2)/SUM(W11:Z11))</f>
        <v>-</v>
      </c>
      <c r="AB12" s="240">
        <f>IF(ISERR(AB11/SUM(AB11:AE11)*100),0,AB11/SUM(AB11:AE11)*100)</f>
        <v>0</v>
      </c>
      <c r="AC12" s="241">
        <f>IF(ISERR(AC11/SUM(AB11:AE11)*100),0,AC11/SUM(AB11:AE11)*100)</f>
        <v>0</v>
      </c>
      <c r="AD12" s="241">
        <f>IF(ISERR(AD11/SUM(AB11:AE11)*100),0,AD11/SUM(AB11:AE11)*100)</f>
        <v>0</v>
      </c>
      <c r="AE12" s="241">
        <f>IF(ISERR(AE11/SUM(AB11:AE11)*100),0,AE11/SUM(AB11:AE11)*100)</f>
        <v>0</v>
      </c>
      <c r="AF12" s="199" t="str">
        <f>IF(ISERR(SUM(AB11*5,AC11*4,AD11*3,AE11*2)/SUM(AB11:AE11)),"-",SUM(AB11*5,AC11*4,AD11*3,AE11*2)/SUM(AB11:AE11))</f>
        <v>-</v>
      </c>
      <c r="AG12" s="240">
        <f>IF(ISERR(AG11/SUM(AG11:AJ11)*100),0,AG11/SUM(AG11:AJ11)*100)</f>
        <v>0</v>
      </c>
      <c r="AH12" s="241">
        <f>IF(ISERR(AH11/SUM(AG11:AJ11)*100),0,AH11/SUM(AG11:AJ11)*100)</f>
        <v>0</v>
      </c>
      <c r="AI12" s="241">
        <f>IF(ISERR(AI11/SUM(AG11:AJ11)*100),0,AI11/SUM(AG11:AJ11)*100)</f>
        <v>0</v>
      </c>
      <c r="AJ12" s="241">
        <f>IF(ISERR(AJ11/SUM(AG11:AJ11)*100),0,AJ11/SUM(AG11:AJ11)*100)</f>
        <v>0</v>
      </c>
      <c r="AK12" s="199" t="str">
        <f>IF(ISERR(SUM(AG11*5,AH11*4,AI11*3,AJ11*2)/SUM(AG11:AJ11)),"-",SUM(AG11*5,AH11*4,AI11*3,AJ11*2)/SUM(AG11:AJ11))</f>
        <v>-</v>
      </c>
      <c r="AL12" s="240">
        <f>IF(ISERR(AL11/SUM(AL11:AO11)*100),0,AL11/SUM(AL11:AO11)*100)</f>
        <v>0</v>
      </c>
      <c r="AM12" s="241">
        <f>IF(ISERR(AM11/SUM(AL11:AO11)*100),0,AM11/SUM(AL11:AO11)*100)</f>
        <v>0</v>
      </c>
      <c r="AN12" s="241">
        <f>IF(ISERR(AN11/SUM(AL11:AO11)*100),0,AN11/SUM(AL11:AO11)*100)</f>
        <v>0</v>
      </c>
      <c r="AO12" s="241">
        <f>IF(ISERR(AO11/SUM(AL11:AO11)*100),0,AO11/SUM(AL11:AO11)*100)</f>
        <v>0</v>
      </c>
      <c r="AP12" s="199" t="str">
        <f>IF(ISERR(SUM(AL11*5,AM11*4,AN11*3,AO11*2)/SUM(AL11:AO11)),"-",SUM(AL11*5,AM11*4,AN11*3,AO11*2)/SUM(AL11:AO11))</f>
        <v>-</v>
      </c>
      <c r="AQ12" s="240">
        <f>IF(ISERR(AQ11/SUM(AQ11:AT11)*100),0,AQ11/SUM(AQ11:AT11)*100)</f>
        <v>0</v>
      </c>
      <c r="AR12" s="241">
        <f>IF(ISERR(AR11/SUM(AQ11:AT11)*100),0,AR11/SUM(AQ11:AT11)*100)</f>
        <v>0</v>
      </c>
      <c r="AS12" s="241">
        <f>IF(ISERR(AS11/SUM(AQ11:AT11)*100),0,AS11/SUM(AQ11:AT11)*100)</f>
        <v>0</v>
      </c>
      <c r="AT12" s="241">
        <f>IF(ISERR(AT11/SUM(AQ11:AT11)*100),0,AT11/SUM(AQ11:AT11)*100)</f>
        <v>0</v>
      </c>
      <c r="AU12" s="199" t="str">
        <f>IF(ISERR(SUM(AQ11*5,AR11*4,AS11*3,AT11*2)/SUM(AQ11:AT11)),"-",SUM(AQ11*5,AR11*4,AS11*3,AT11*2)/SUM(AQ11:AT11))</f>
        <v>-</v>
      </c>
      <c r="AV12" s="240">
        <f>IF(ISERR(AV11/SUM(AV11:AY11)*100),0,AV11/SUM(AV11:AY11)*100)</f>
        <v>0</v>
      </c>
      <c r="AW12" s="241">
        <f>IF(ISERR(AW11/SUM(AV11:AY11)*100),0,AW11/SUM(AV11:AY11)*100)</f>
        <v>0</v>
      </c>
      <c r="AX12" s="241">
        <f>IF(ISERR(AX11/SUM(AV11:AY11)*100),0,AX11/SUM(AV11:AY11)*100)</f>
        <v>0</v>
      </c>
      <c r="AY12" s="241">
        <f>IF(ISERR(AY11/SUM(AV11:AY11)*100),0,AY11/SUM(AV11:AY11)*100)</f>
        <v>0</v>
      </c>
      <c r="AZ12" s="199" t="str">
        <f>IF(ISERR(SUM(AV11*5,AW11*4,AX11*3,AY11*2)/SUM(AV11:AY11)),"-",SUM(AV11*5,AW11*4,AX11*3,AY11*2)/SUM(AV11:AY11))</f>
        <v>-</v>
      </c>
      <c r="BA12" s="240">
        <f>IF(ISERR(BA11/SUM(BA11:BD11)*100),0,BA11/SUM(BA11:BD11)*100)</f>
        <v>0</v>
      </c>
      <c r="BB12" s="241">
        <f>IF(ISERR(BB11/SUM(BA11:BD11)*100),0,BB11/SUM(BA11:BD11)*100)</f>
        <v>0</v>
      </c>
      <c r="BC12" s="241">
        <f>IF(ISERR(BC11/SUM(BA11:BD11)*100),0,BC11/SUM(BA11:BD11)*100)</f>
        <v>0</v>
      </c>
      <c r="BD12" s="241">
        <f>IF(ISERR(BD11/SUM(BA11:BD11)*100),0,BD11/SUM(BA11:BD11)*100)</f>
        <v>0</v>
      </c>
      <c r="BE12" s="199" t="str">
        <f>IF(ISERR(SUM(BA11*5,BB11*4,BC11*3,BD11*2)/SUM(BA11:BD11)),"-",SUM(BA11*5,BB11*4,BC11*3,BD11*2)/SUM(BA11:BD11))</f>
        <v>-</v>
      </c>
      <c r="BF12" s="240">
        <f>IF(ISERR(BF11/SUM(BF11:BI11)*100),0,BF11/SUM(BF11:BI11)*100)</f>
        <v>0</v>
      </c>
      <c r="BG12" s="241">
        <f>IF(ISERR(BG11/SUM(BF11:BI11)*100),0,BG11/SUM(BF11:BI11)*100)</f>
        <v>0</v>
      </c>
      <c r="BH12" s="241">
        <f>IF(ISERR(BH11/SUM(BF11:BI11)*100),0,BH11/SUM(BF11:BI11)*100)</f>
        <v>0</v>
      </c>
      <c r="BI12" s="241">
        <f>IF(ISERR(BI11/SUM(BF11:BI11)*100),0,BI11/SUM(BF11:BI11)*100)</f>
        <v>0</v>
      </c>
      <c r="BJ12" s="199" t="str">
        <f>IF(ISERR(SUM(BF11*5,BG11*4,BH11*3,BI11*2)/SUM(BF11:BI11)),"-",SUM(BF11*5,BG11*4,BH11*3,BI11*2)/SUM(BF11:BI11))</f>
        <v>-</v>
      </c>
      <c r="BL12" s="133"/>
      <c r="BM12" s="133"/>
      <c r="BN12" s="133"/>
      <c r="BO12" s="133"/>
      <c r="BP12" s="133"/>
      <c r="BQ12" s="133"/>
      <c r="BR12" s="133"/>
    </row>
    <row r="13" spans="1:70" ht="13.5" customHeight="1">
      <c r="A13" s="747" t="s">
        <v>142</v>
      </c>
      <c r="B13" s="740">
        <f>'1б'!W138+'1б'!X138</f>
        <v>0</v>
      </c>
      <c r="C13" s="238">
        <f>'1б'!$F$166</f>
        <v>0</v>
      </c>
      <c r="D13" s="239">
        <f>'1б'!$F$167</f>
        <v>0</v>
      </c>
      <c r="E13" s="239">
        <f>'1б'!$F$168</f>
        <v>0</v>
      </c>
      <c r="F13" s="239">
        <f>'1б'!$F$169</f>
        <v>0</v>
      </c>
      <c r="G13" s="198" t="str">
        <f>IF(SUM(C13:F13)=0,"-",IF(AND(F14&lt;10,C14&gt;=50),5,IF(AND(F14&lt;20,(C14+D14)&gt;=50),4,IF(F14&lt;30,3,2))))</f>
        <v>-</v>
      </c>
      <c r="H13" s="238">
        <f>'1б'!$G$166</f>
        <v>0</v>
      </c>
      <c r="I13" s="239">
        <f>'1б'!$G$167</f>
        <v>0</v>
      </c>
      <c r="J13" s="239">
        <f>'1б'!$G$168</f>
        <v>0</v>
      </c>
      <c r="K13" s="239">
        <f>'1б'!$G$169</f>
        <v>0</v>
      </c>
      <c r="L13" s="198" t="str">
        <f>IF(SUM(H13:K13)=0,"-",IF(AND(K14&lt;10,H14&gt;=50),5,IF(AND(K14&lt;20,(H14+I14)&gt;=50),4,IF(K14&lt;30,3,2))))</f>
        <v>-</v>
      </c>
      <c r="M13" s="238">
        <f>'1б'!$H$166</f>
        <v>0</v>
      </c>
      <c r="N13" s="239">
        <f>'1б'!$H$167</f>
        <v>0</v>
      </c>
      <c r="O13" s="239">
        <f>'1б'!$H$168</f>
        <v>0</v>
      </c>
      <c r="P13" s="239">
        <f>'1б'!$F$169</f>
        <v>0</v>
      </c>
      <c r="Q13" s="198" t="str">
        <f>IF(SUM(M13:P13)=0,"-",IF(AND(P14&lt;10,M14&gt;=50),5,IF(AND(P14&lt;20,(M14+N14)&gt;=50),4,IF(P14&lt;30,3,2))))</f>
        <v>-</v>
      </c>
      <c r="R13" s="238">
        <f>'1б'!$I$166</f>
        <v>0</v>
      </c>
      <c r="S13" s="239">
        <f>'1б'!$I$167</f>
        <v>0</v>
      </c>
      <c r="T13" s="239">
        <f>'1б'!$I$168</f>
        <v>0</v>
      </c>
      <c r="U13" s="239">
        <f>'1б'!$I$169</f>
        <v>0</v>
      </c>
      <c r="V13" s="198" t="str">
        <f>IF(SUM(R13:U13)=0,"-",IF(AND(U14&lt;10,R14&gt;=50),5,IF(AND(U14&lt;20,(R14+S14)&gt;=50),4,IF(U14&lt;30,3,2))))</f>
        <v>-</v>
      </c>
      <c r="W13" s="238">
        <f>'1б'!$J$166</f>
        <v>0</v>
      </c>
      <c r="X13" s="239">
        <f>'1б'!$J$167</f>
        <v>0</v>
      </c>
      <c r="Y13" s="239">
        <f>'1б'!$J$168</f>
        <v>0</v>
      </c>
      <c r="Z13" s="239">
        <f>'1б'!$J$169</f>
        <v>0</v>
      </c>
      <c r="AA13" s="198" t="str">
        <f>IF(SUM(W13:Z13)=0,"-",IF(AND(Z14&lt;10,W14&gt;=50),5,IF(AND(Z14&lt;20,(W14+X14)&gt;=50),4,IF(Z14&lt;30,3,2))))</f>
        <v>-</v>
      </c>
      <c r="AB13" s="238">
        <f>'1б'!$K$166</f>
        <v>0</v>
      </c>
      <c r="AC13" s="239">
        <f>'1б'!$K$167</f>
        <v>0</v>
      </c>
      <c r="AD13" s="239">
        <f>'1б'!$K$168</f>
        <v>0</v>
      </c>
      <c r="AE13" s="239">
        <f>'1б'!$K$169</f>
        <v>0</v>
      </c>
      <c r="AF13" s="198" t="str">
        <f>IF(SUM(AB13:AE13)=0,"-",IF(AND(AE14&lt;10,AB14&gt;=50),5,IF(AND(AE14&lt;20,(AB14+AC14)&gt;=50),4,IF(AE14&lt;30,3,2))))</f>
        <v>-</v>
      </c>
      <c r="AG13" s="238">
        <f>'1б'!$L$166</f>
        <v>0</v>
      </c>
      <c r="AH13" s="239">
        <f>'1б'!$L$167</f>
        <v>0</v>
      </c>
      <c r="AI13" s="239">
        <f>'1б'!$L$168</f>
        <v>0</v>
      </c>
      <c r="AJ13" s="239">
        <f>'1б'!$L$169</f>
        <v>0</v>
      </c>
      <c r="AK13" s="198" t="str">
        <f>IF(SUM(AG13:AJ13)=0,"-",IF(AND(AJ14&lt;10,AG14&gt;=50),5,IF(AND(AJ14&lt;20,(AG14+AH14)&gt;=50),4,IF(AJ14&lt;30,3,2))))</f>
        <v>-</v>
      </c>
      <c r="AL13" s="238">
        <f>'1б'!$M$166</f>
        <v>0</v>
      </c>
      <c r="AM13" s="239">
        <f>'1б'!$M$167</f>
        <v>0</v>
      </c>
      <c r="AN13" s="239">
        <f>'1б'!$M$168</f>
        <v>0</v>
      </c>
      <c r="AO13" s="239">
        <f>'1б'!$M$169</f>
        <v>0</v>
      </c>
      <c r="AP13" s="198" t="str">
        <f>IF(SUM(AL13:AO13)=0,"-",IF(AND(AO14&lt;10,AL14&gt;=50),5,IF(AND(AO14&lt;20,(AL14+AM14)&gt;=50),4,IF(AO14&lt;30,3,2))))</f>
        <v>-</v>
      </c>
      <c r="AQ13" s="238">
        <f>'1б'!$N$166</f>
        <v>0</v>
      </c>
      <c r="AR13" s="239">
        <f>'1б'!$N$167</f>
        <v>0</v>
      </c>
      <c r="AS13" s="239">
        <f>'1б'!$N$168</f>
        <v>0</v>
      </c>
      <c r="AT13" s="239">
        <f>'1б'!$N$169</f>
        <v>0</v>
      </c>
      <c r="AU13" s="198" t="str">
        <f>IF(SUM(AQ13:AT13)=0,"-",IF(AND(AT14&lt;10,AQ14&gt;=50),5,IF(AND(AT14&lt;20,(AQ14+AR14)&gt;=50),4,IF(AT14&lt;30,3,2))))</f>
        <v>-</v>
      </c>
      <c r="AV13" s="238">
        <f>'1б'!$O$166</f>
        <v>0</v>
      </c>
      <c r="AW13" s="239">
        <f>'1б'!$O$167</f>
        <v>0</v>
      </c>
      <c r="AX13" s="239">
        <f>'1б'!$O$168</f>
        <v>0</v>
      </c>
      <c r="AY13" s="239">
        <f>'1б'!$O$169</f>
        <v>0</v>
      </c>
      <c r="AZ13" s="198" t="str">
        <f>IF(SUM(AV13:AY13)=0,"-",IF(AOD(AY14&lt;10,AV14&gt;=50),5,IF(AOD(AY14&lt;20,(AV14+AW14)&gt;=50),4,IF(AY14&lt;30,3,2))))</f>
        <v>-</v>
      </c>
      <c r="BA13" s="238">
        <f>'1б'!$Q$166</f>
        <v>0</v>
      </c>
      <c r="BB13" s="239">
        <f>'1б'!$Q$167</f>
        <v>0</v>
      </c>
      <c r="BC13" s="239">
        <f>'1б'!$Q$168</f>
        <v>0</v>
      </c>
      <c r="BD13" s="239">
        <f>'1б'!$Q$169</f>
        <v>0</v>
      </c>
      <c r="BE13" s="198" t="str">
        <f>BJ13</f>
        <v>-</v>
      </c>
      <c r="BF13" s="238">
        <f>'1б'!$Q$166</f>
        <v>0</v>
      </c>
      <c r="BG13" s="239">
        <f>'1б'!$Q$167</f>
        <v>0</v>
      </c>
      <c r="BH13" s="239">
        <f>'1б'!$Q$168</f>
        <v>0</v>
      </c>
      <c r="BI13" s="239">
        <f>'1б'!$Q$169</f>
        <v>0</v>
      </c>
      <c r="BJ13" s="198" t="str">
        <f>IF(SUM(BF13:BI13)=0,"-",MIN(AF13,IF(AND(BI14&lt;10,BF14&gt;=50),5,IF(AND(BI14&lt;20,(BF14+BG14)&gt;=50),4,IF(BI14&lt;30,3,2)))))</f>
        <v>-</v>
      </c>
    </row>
    <row r="14" spans="1:70" ht="13.5" customHeight="1">
      <c r="A14" s="747"/>
      <c r="B14" s="740"/>
      <c r="C14" s="240">
        <f>IF(ISERR(C13/SUM(C13:F13)*100),0,C13/SUM(C13:F13)*100)</f>
        <v>0</v>
      </c>
      <c r="D14" s="241">
        <f>IF(ISERR(D13/SUM(C13:F13)*100),0,D13/SUM(C13:F13)*100)</f>
        <v>0</v>
      </c>
      <c r="E14" s="241">
        <f>IF(ISERR(E13/SUM(C13:F13)*100),0,E13/SUM(C13:F13)*100)</f>
        <v>0</v>
      </c>
      <c r="F14" s="241">
        <f>IF(ISERR(F13/SUM(C13:F13)*100),0,F13/SUM(C13:F13)*100)</f>
        <v>0</v>
      </c>
      <c r="G14" s="199" t="str">
        <f>IF(ISERR(SUM(C13*5,D13*4,E13*3,F13*2)/SUM(C13:F13)),"-",SUM(C13*5,D13*4,E13*3,F13*2)/SUM(C13:F13))</f>
        <v>-</v>
      </c>
      <c r="H14" s="240">
        <f>IF(ISERR(H13/SUM(H13:K13)*100),0,H13/SUM(H13:K13)*100)</f>
        <v>0</v>
      </c>
      <c r="I14" s="241">
        <f>IF(ISERR(I13/SUM(H13:K13)*100),0,I13/SUM(H13:K13)*100)</f>
        <v>0</v>
      </c>
      <c r="J14" s="241">
        <f>IF(ISERR(J13/SUM(H13:K13)*100),0,J13/SUM(H13:K13)*100)</f>
        <v>0</v>
      </c>
      <c r="K14" s="241">
        <f>IF(ISERR(K13/SUM(H13:K13)*100),0,K13/SUM(H13:K13)*100)</f>
        <v>0</v>
      </c>
      <c r="L14" s="199" t="str">
        <f>IF(ISERR(SUM(H13*5,I13*4,J13*3,K13*2)/SUM(H13:K13)),"-",SUM(H13*5,I13*4,J13*3,K13*2)/SUM(H13:K13))</f>
        <v>-</v>
      </c>
      <c r="M14" s="240">
        <f>IF(ISERR(M13/SUM(M13:P13)*100),0,M13/SUM(M13:P13)*100)</f>
        <v>0</v>
      </c>
      <c r="N14" s="241">
        <f>IF(ISERR(N13/SUM(M13:P13)*100),0,N13/SUM(M13:P13)*100)</f>
        <v>0</v>
      </c>
      <c r="O14" s="241">
        <f>IF(ISERR(O13/SUM(M13:P13)*100),0,O13/SUM(M13:P13)*100)</f>
        <v>0</v>
      </c>
      <c r="P14" s="241">
        <f>IF(ISERR(P13/SUM(M13:P13)*100),0,P13/SUM(M13:P13)*100)</f>
        <v>0</v>
      </c>
      <c r="Q14" s="199" t="str">
        <f>IF(ISERR(SUM(M13*5,N13*4,O13*3,P13*2)/SUM(M13:P13)),"-",SUM(M13*5,N13*4,O13*3,P13*2)/SUM(M13:P13))</f>
        <v>-</v>
      </c>
      <c r="R14" s="240">
        <f>IF(ISERR(R13/SUM(R13:U13)*100),0,R13/SUM(R13:U13)*100)</f>
        <v>0</v>
      </c>
      <c r="S14" s="241">
        <f>IF(ISERR(S13/SUM(R13:U13)*100),0,S13/SUM(R13:U13)*100)</f>
        <v>0</v>
      </c>
      <c r="T14" s="241">
        <f>IF(ISERR(T13/SUM(R13:U13)*100),0,T13/SUM(R13:U13)*100)</f>
        <v>0</v>
      </c>
      <c r="U14" s="241">
        <f>IF(ISERR(U13/SUM(R13:U13)*100),0,U13/SUM(R13:U13)*100)</f>
        <v>0</v>
      </c>
      <c r="V14" s="199" t="str">
        <f>IF(ISERR(SUM(R13*5,S13*4,T13*3,U13*2)/SUM(R13:U13)),"-",SUM(R13*5,S13*4,T13*3,U13*2)/SUM(R13:U13))</f>
        <v>-</v>
      </c>
      <c r="W14" s="240">
        <f>IF(ISERR(W13/SUM(W13:Z13)*100),0,W13/SUM(W13:Z13)*100)</f>
        <v>0</v>
      </c>
      <c r="X14" s="241">
        <f>IF(ISERR(X13/SUM(W13:Z13)*100),0,X13/SUM(W13:Z13)*100)</f>
        <v>0</v>
      </c>
      <c r="Y14" s="241">
        <f>IF(ISERR(Y13/SUM(W13:Z13)*100),0,Y13/SUM(W13:Z13)*100)</f>
        <v>0</v>
      </c>
      <c r="Z14" s="241">
        <f>IF(ISERR(Z13/SUM(W13:Z13)*100),0,Z13/SUM(W13:Z13)*100)</f>
        <v>0</v>
      </c>
      <c r="AA14" s="199" t="str">
        <f>IF(ISERR(SUM(W13*5,X13*4,Y13*3,Z13*2)/SUM(W13:Z13)),"-",SUM(W13*5,X13*4,Y13*3,Z13*2)/SUM(W13:Z13))</f>
        <v>-</v>
      </c>
      <c r="AB14" s="240">
        <f>IF(ISERR(AB13/SUM(AB13:AE13)*100),0,AB13/SUM(AB13:AE13)*100)</f>
        <v>0</v>
      </c>
      <c r="AC14" s="241">
        <f>IF(ISERR(AC13/SUM(AB13:AE13)*100),0,AC13/SUM(AB13:AE13)*100)</f>
        <v>0</v>
      </c>
      <c r="AD14" s="241">
        <f>IF(ISERR(AD13/SUM(AB13:AE13)*100),0,AD13/SUM(AB13:AE13)*100)</f>
        <v>0</v>
      </c>
      <c r="AE14" s="241">
        <f>IF(ISERR(AE13/SUM(AB13:AE13)*100),0,AE13/SUM(AB13:AE13)*100)</f>
        <v>0</v>
      </c>
      <c r="AF14" s="199" t="str">
        <f>IF(ISERR(SUM(AB13*5,AC13*4,AD13*3,AE13*2)/SUM(AB13:AE13)),"-",SUM(AB13*5,AC13*4,AD13*3,AE13*2)/SUM(AB13:AE13))</f>
        <v>-</v>
      </c>
      <c r="AG14" s="240">
        <f>IF(ISERR(AG13/SUM(AG13:AJ13)*100),0,AG13/SUM(AG13:AJ13)*100)</f>
        <v>0</v>
      </c>
      <c r="AH14" s="241">
        <f>IF(ISERR(AH13/SUM(AG13:AJ13)*100),0,AH13/SUM(AG13:AJ13)*100)</f>
        <v>0</v>
      </c>
      <c r="AI14" s="241">
        <f>IF(ISERR(AI13/SUM(AG13:AJ13)*100),0,AI13/SUM(AG13:AJ13)*100)</f>
        <v>0</v>
      </c>
      <c r="AJ14" s="241">
        <f>IF(ISERR(AJ13/SUM(AG13:AJ13)*100),0,AJ13/SUM(AG13:AJ13)*100)</f>
        <v>0</v>
      </c>
      <c r="AK14" s="199" t="str">
        <f>IF(ISERR(SUM(AG13*5,AH13*4,AI13*3,AJ13*2)/SUM(AG13:AJ13)),"-",SUM(AG13*5,AH13*4,AI13*3,AJ13*2)/SUM(AG13:AJ13))</f>
        <v>-</v>
      </c>
      <c r="AL14" s="240">
        <f>IF(ISERR(AL13/SUM(AL13:AO13)*100),0,AL13/SUM(AL13:AO13)*100)</f>
        <v>0</v>
      </c>
      <c r="AM14" s="241">
        <f>IF(ISERR(AM13/SUM(AL13:AO13)*100),0,AM13/SUM(AL13:AO13)*100)</f>
        <v>0</v>
      </c>
      <c r="AN14" s="241">
        <f>IF(ISERR(AN13/SUM(AL13:AO13)*100),0,AN13/SUM(AL13:AO13)*100)</f>
        <v>0</v>
      </c>
      <c r="AO14" s="241">
        <f>IF(ISERR(AO13/SUM(AL13:AO13)*100),0,AO13/SUM(AL13:AO13)*100)</f>
        <v>0</v>
      </c>
      <c r="AP14" s="199" t="str">
        <f>IF(ISERR(SUM(AL13*5,AM13*4,AN13*3,AO13*2)/SUM(AL13:AO13)),"-",SUM(AL13*5,AM13*4,AN13*3,AO13*2)/SUM(AL13:AO13))</f>
        <v>-</v>
      </c>
      <c r="AQ14" s="240">
        <f>IF(ISERR(AQ13/SUM(AQ13:AT13)*100),0,AQ13/SUM(AQ13:AT13)*100)</f>
        <v>0</v>
      </c>
      <c r="AR14" s="241">
        <f>IF(ISERR(AR13/SUM(AQ13:AT13)*100),0,AR13/SUM(AQ13:AT13)*100)</f>
        <v>0</v>
      </c>
      <c r="AS14" s="241">
        <f>IF(ISERR(AS13/SUM(AQ13:AT13)*100),0,AS13/SUM(AQ13:AT13)*100)</f>
        <v>0</v>
      </c>
      <c r="AT14" s="241">
        <f>IF(ISERR(AT13/SUM(AQ13:AT13)*100),0,AT13/SUM(AQ13:AT13)*100)</f>
        <v>0</v>
      </c>
      <c r="AU14" s="199" t="str">
        <f>IF(ISERR(SUM(AQ13*5,AR13*4,AS13*3,AT13*2)/SUM(AQ13:AT13)),"-",SUM(AQ13*5,AR13*4,AS13*3,AT13*2)/SUM(AQ13:AT13))</f>
        <v>-</v>
      </c>
      <c r="AV14" s="240">
        <f>IF(ISERR(AV13/SUM(AV13:AY13)*100),0,AV13/SUM(AV13:AY13)*100)</f>
        <v>0</v>
      </c>
      <c r="AW14" s="241">
        <f>IF(ISERR(AW13/SUM(AV13:AY13)*100),0,AW13/SUM(AV13:AY13)*100)</f>
        <v>0</v>
      </c>
      <c r="AX14" s="241">
        <f>IF(ISERR(AX13/SUM(AV13:AY13)*100),0,AX13/SUM(AV13:AY13)*100)</f>
        <v>0</v>
      </c>
      <c r="AY14" s="241">
        <f>IF(ISERR(AY13/SUM(AV13:AY13)*100),0,AY13/SUM(AV13:AY13)*100)</f>
        <v>0</v>
      </c>
      <c r="AZ14" s="199" t="str">
        <f>IF(ISERR(SUM(AV13*5,AW13*4,AX13*3,AY13*2)/SUM(AV13:AY13)),"-",SUM(AV13*5,AW13*4,AX13*3,AY13*2)/SUM(AV13:AY13))</f>
        <v>-</v>
      </c>
      <c r="BA14" s="240">
        <f>IF(ISERR(BA13/SUM(BA13:BD13)*100),0,BA13/SUM(BA13:BD13)*100)</f>
        <v>0</v>
      </c>
      <c r="BB14" s="241">
        <f>IF(ISERR(BB13/SUM(BA13:BD13)*100),0,BB13/SUM(BA13:BD13)*100)</f>
        <v>0</v>
      </c>
      <c r="BC14" s="241">
        <f>IF(ISERR(BC13/SUM(BA13:BD13)*100),0,BC13/SUM(BA13:BD13)*100)</f>
        <v>0</v>
      </c>
      <c r="BD14" s="241">
        <f>IF(ISERR(BD13/SUM(BA13:BD13)*100),0,BD13/SUM(BA13:BD13)*100)</f>
        <v>0</v>
      </c>
      <c r="BE14" s="199" t="str">
        <f>IF(ISERR(SUM(BA13*5,BB13*4,BC13*3,BD13*2)/SUM(BA13:BD13)),"-",SUM(BA13*5,BB13*4,BC13*3,BD13*2)/SUM(BA13:BD13))</f>
        <v>-</v>
      </c>
      <c r="BF14" s="240">
        <f>IF(ISERR(BF13/SUM(BF13:BI13)*100),0,BF13/SUM(BF13:BI13)*100)</f>
        <v>0</v>
      </c>
      <c r="BG14" s="241">
        <f>IF(ISERR(BG13/SUM(BF13:BI13)*100),0,BG13/SUM(BF13:BI13)*100)</f>
        <v>0</v>
      </c>
      <c r="BH14" s="241">
        <f>IF(ISERR(BH13/SUM(BF13:BI13)*100),0,BH13/SUM(BF13:BI13)*100)</f>
        <v>0</v>
      </c>
      <c r="BI14" s="241">
        <f>IF(ISERR(BI13/SUM(BF13:BI13)*100),0,BI13/SUM(BF13:BI13)*100)</f>
        <v>0</v>
      </c>
      <c r="BJ14" s="199" t="str">
        <f>IF(ISERR(SUM(BF13*5,BG13*4,BH13*3,BI13*2)/SUM(BF13:BI13)),"-",SUM(BF13*5,BG13*4,BH13*3,BI13*2)/SUM(BF13:BI13))</f>
        <v>-</v>
      </c>
      <c r="BL14" s="133"/>
      <c r="BM14" s="133"/>
      <c r="BN14" s="133"/>
      <c r="BO14" s="133"/>
      <c r="BP14" s="133"/>
      <c r="BQ14" s="133"/>
      <c r="BR14" s="133"/>
    </row>
    <row r="15" spans="1:70" ht="13.5" customHeight="1">
      <c r="A15" s="747" t="s">
        <v>186</v>
      </c>
      <c r="B15" s="740">
        <f>'2б'!W5+'2б'!X5</f>
        <v>0</v>
      </c>
      <c r="C15" s="238">
        <f>'2б'!$F$21</f>
        <v>0</v>
      </c>
      <c r="D15" s="239">
        <f>'2б'!$F$22</f>
        <v>0</v>
      </c>
      <c r="E15" s="239">
        <f>'2б'!$F$23</f>
        <v>0</v>
      </c>
      <c r="F15" s="239">
        <f>'2б'!$F$24</f>
        <v>0</v>
      </c>
      <c r="G15" s="198" t="str">
        <f>IF(SUM(C15:F15)=0,"-",IF(AND(F16&lt;10,C16&gt;=50),5,IF(AND(F16&lt;20,(C16+D16)&gt;=50),4,IF(F16&lt;30,3,2))))</f>
        <v>-</v>
      </c>
      <c r="H15" s="238">
        <f>'2б'!$G$21</f>
        <v>0</v>
      </c>
      <c r="I15" s="239">
        <f>'2б'!$G$22</f>
        <v>0</v>
      </c>
      <c r="J15" s="239">
        <f>'2б'!$G$23</f>
        <v>0</v>
      </c>
      <c r="K15" s="239">
        <f>'2б'!$G$24</f>
        <v>0</v>
      </c>
      <c r="L15" s="198" t="str">
        <f>IF(SUM(H15:K15)=0,"-",IF(AND(K16&lt;10,H16&gt;=50),5,IF(AND(K16&lt;20,(H16+I16)&gt;=50),4,IF(K16&lt;30,3,2))))</f>
        <v>-</v>
      </c>
      <c r="M15" s="238">
        <f>'2б'!$H$21</f>
        <v>0</v>
      </c>
      <c r="N15" s="239">
        <f>'2б'!$H$22</f>
        <v>0</v>
      </c>
      <c r="O15" s="239">
        <f>'2б'!$H$23</f>
        <v>0</v>
      </c>
      <c r="P15" s="239">
        <f>'2б'!$F$24</f>
        <v>0</v>
      </c>
      <c r="Q15" s="198" t="str">
        <f>IF(SUM(M15:P15)=0,"-",IF(AND(P16&lt;10,M16&gt;=50),5,IF(AND(P16&lt;20,(M16+N16)&gt;=50),4,IF(P16&lt;30,3,2))))</f>
        <v>-</v>
      </c>
      <c r="R15" s="238">
        <f>'2б'!$I$21</f>
        <v>0</v>
      </c>
      <c r="S15" s="239">
        <f>'2б'!$I$22</f>
        <v>0</v>
      </c>
      <c r="T15" s="239">
        <f>'2б'!$I$23</f>
        <v>0</v>
      </c>
      <c r="U15" s="239">
        <f>'2б'!$I$24</f>
        <v>0</v>
      </c>
      <c r="V15" s="198" t="str">
        <f>IF(SUM(R15:U15)=0,"-",IF(AND(U16&lt;10,R16&gt;=50),5,IF(AND(U16&lt;20,(R16+S16)&gt;=50),4,IF(U16&lt;30,3,2))))</f>
        <v>-</v>
      </c>
      <c r="W15" s="238">
        <f>'2б'!$J$21</f>
        <v>0</v>
      </c>
      <c r="X15" s="239">
        <f>'2б'!$J$22</f>
        <v>0</v>
      </c>
      <c r="Y15" s="239">
        <f>'2б'!$J$23</f>
        <v>0</v>
      </c>
      <c r="Z15" s="239">
        <f>'2б'!$J$24</f>
        <v>0</v>
      </c>
      <c r="AA15" s="198" t="str">
        <f>IF(SUM(W15:Z15)=0,"-",IF(AND(Z16&lt;10,W16&gt;=50),5,IF(AND(Z16&lt;20,(W16+X16)&gt;=50),4,IF(Z16&lt;30,3,2))))</f>
        <v>-</v>
      </c>
      <c r="AB15" s="238">
        <f>'2б'!$K$21</f>
        <v>0</v>
      </c>
      <c r="AC15" s="239">
        <f>'2б'!$K$22</f>
        <v>0</v>
      </c>
      <c r="AD15" s="239">
        <f>'2б'!$K$23</f>
        <v>0</v>
      </c>
      <c r="AE15" s="239">
        <f>'2б'!$K$24</f>
        <v>0</v>
      </c>
      <c r="AF15" s="198" t="str">
        <f>IF(SUM(AB15:AE15)=0,"-",IF(AND(AE16&lt;10,AB16&gt;=50),5,IF(AND(AE16&lt;20,(AB16+AC16)&gt;=50),4,IF(AE16&lt;30,3,2))))</f>
        <v>-</v>
      </c>
      <c r="AG15" s="238">
        <f>'2б'!$L$21</f>
        <v>0</v>
      </c>
      <c r="AH15" s="239">
        <f>'2б'!$L$22</f>
        <v>0</v>
      </c>
      <c r="AI15" s="239">
        <f>'2б'!$L$23</f>
        <v>0</v>
      </c>
      <c r="AJ15" s="239">
        <f>'2б'!$L$24</f>
        <v>0</v>
      </c>
      <c r="AK15" s="198" t="str">
        <f>IF(SUM(AG15:AJ15)=0,"-",IF(AND(AJ16&lt;10,AG16&gt;=50),5,IF(AND(AJ16&lt;20,(AG16+AH16)&gt;=50),4,IF(AJ16&lt;30,3,2))))</f>
        <v>-</v>
      </c>
      <c r="AL15" s="238">
        <f>'2б'!$M$21</f>
        <v>0</v>
      </c>
      <c r="AM15" s="239">
        <f>'2б'!$M$22</f>
        <v>0</v>
      </c>
      <c r="AN15" s="239">
        <f>'2б'!$M$23</f>
        <v>0</v>
      </c>
      <c r="AO15" s="239">
        <f>'2б'!$M$24</f>
        <v>0</v>
      </c>
      <c r="AP15" s="198" t="str">
        <f>IF(SUM(AL15:AO15)=0,"-",IF(AND(AO16&lt;10,AL16&gt;=50),5,IF(AND(AO16&lt;20,(AL16+AM16)&gt;=50),4,IF(AO16&lt;30,3,2))))</f>
        <v>-</v>
      </c>
      <c r="AQ15" s="238">
        <f>'2б'!$N$21</f>
        <v>0</v>
      </c>
      <c r="AR15" s="239">
        <f>'2б'!$N$22</f>
        <v>0</v>
      </c>
      <c r="AS15" s="239">
        <f>'2б'!$N$23</f>
        <v>0</v>
      </c>
      <c r="AT15" s="239">
        <f>'2б'!$N$24</f>
        <v>0</v>
      </c>
      <c r="AU15" s="198" t="str">
        <f>IF(SUM(AQ15:AT15)=0,"-",IF(AND(AT16&lt;10,AQ16&gt;=50),5,IF(AND(AT16&lt;20,(AQ16+AR16)&gt;=50),4,IF(AT16&lt;30,3,2))))</f>
        <v>-</v>
      </c>
      <c r="AV15" s="238">
        <f>'2б'!$O$21</f>
        <v>0</v>
      </c>
      <c r="AW15" s="239">
        <f>'2б'!$O$22</f>
        <v>0</v>
      </c>
      <c r="AX15" s="239">
        <f>'2б'!$O$23</f>
        <v>0</v>
      </c>
      <c r="AY15" s="239">
        <f>'2б'!$O$24</f>
        <v>0</v>
      </c>
      <c r="AZ15" s="198" t="str">
        <f>IF(SUM(AV15:AY15)=0,"-",IF(AOD(AY16&lt;10,AV16&gt;=50),5,IF(AOD(AY16&lt;20,(AV16+AW16)&gt;=50),4,IF(AY16&lt;30,3,2))))</f>
        <v>-</v>
      </c>
      <c r="BA15" s="238">
        <f>'2б'!$Q$21</f>
        <v>0</v>
      </c>
      <c r="BB15" s="239">
        <f>'2б'!$Q$22</f>
        <v>0</v>
      </c>
      <c r="BC15" s="239">
        <f>'2б'!$Q$23</f>
        <v>0</v>
      </c>
      <c r="BD15" s="239">
        <f>'2б'!$Q$24</f>
        <v>0</v>
      </c>
      <c r="BE15" s="198" t="str">
        <f>BJ15</f>
        <v>-</v>
      </c>
      <c r="BF15" s="238">
        <f>'2б'!$Q$21</f>
        <v>0</v>
      </c>
      <c r="BG15" s="239">
        <f>'2б'!$Q$22</f>
        <v>0</v>
      </c>
      <c r="BH15" s="239">
        <f>'2б'!$Q$23</f>
        <v>0</v>
      </c>
      <c r="BI15" s="239">
        <f>'2б'!$Q$24</f>
        <v>0</v>
      </c>
      <c r="BJ15" s="198" t="str">
        <f>IF(SUM(BF15:BI15)=0,"-",MIN(AF15,IF(AND(BI16&lt;10,BF16&gt;=50),5,IF(AND(BI16&lt;20,(BF16+BG16)&gt;=50),4,IF(BI16&lt;30,3,2)))))</f>
        <v>-</v>
      </c>
    </row>
    <row r="16" spans="1:70" ht="13.5" customHeight="1">
      <c r="A16" s="747"/>
      <c r="B16" s="740"/>
      <c r="C16" s="240">
        <f>IF(ISERR(C15/SUM(C15:F15)*100),0,C15/SUM(C15:F15)*100)</f>
        <v>0</v>
      </c>
      <c r="D16" s="241">
        <f>IF(ISERR(D15/SUM(C15:F15)*100),0,D15/SUM(C15:F15)*100)</f>
        <v>0</v>
      </c>
      <c r="E16" s="241">
        <f>IF(ISERR(E15/SUM(C15:F15)*100),0,E15/SUM(C15:F15)*100)</f>
        <v>0</v>
      </c>
      <c r="F16" s="241">
        <f>IF(ISERR(F15/SUM(C15:F15)*100),0,F15/SUM(C15:F15)*100)</f>
        <v>0</v>
      </c>
      <c r="G16" s="199" t="str">
        <f>IF(ISERR(SUM(C15*5,D15*4,E15*3,F15*2)/SUM(C15:F15)),"-",SUM(C15*5,D15*4,E15*3,F15*2)/SUM(C15:F15))</f>
        <v>-</v>
      </c>
      <c r="H16" s="240">
        <f>IF(ISERR(H15/SUM(H15:K15)*100),0,H15/SUM(H15:K15)*100)</f>
        <v>0</v>
      </c>
      <c r="I16" s="241">
        <f>IF(ISERR(I15/SUM(H15:K15)*100),0,I15/SUM(H15:K15)*100)</f>
        <v>0</v>
      </c>
      <c r="J16" s="241">
        <f>IF(ISERR(J15/SUM(H15:K15)*100),0,J15/SUM(H15:K15)*100)</f>
        <v>0</v>
      </c>
      <c r="K16" s="241">
        <f>IF(ISERR(K15/SUM(H15:K15)*100),0,K15/SUM(H15:K15)*100)</f>
        <v>0</v>
      </c>
      <c r="L16" s="199" t="str">
        <f>IF(ISERR(SUM(H15*5,I15*4,J15*3,K15*2)/SUM(H15:K15)),"-",SUM(H15*5,I15*4,J15*3,K15*2)/SUM(H15:K15))</f>
        <v>-</v>
      </c>
      <c r="M16" s="240">
        <f>IF(ISERR(M15/SUM(M15:P15)*100),0,M15/SUM(M15:P15)*100)</f>
        <v>0</v>
      </c>
      <c r="N16" s="241">
        <f>IF(ISERR(N15/SUM(M15:P15)*100),0,N15/SUM(M15:P15)*100)</f>
        <v>0</v>
      </c>
      <c r="O16" s="241">
        <f>IF(ISERR(O15/SUM(M15:P15)*100),0,O15/SUM(M15:P15)*100)</f>
        <v>0</v>
      </c>
      <c r="P16" s="241">
        <f>IF(ISERR(P15/SUM(M15:P15)*100),0,P15/SUM(M15:P15)*100)</f>
        <v>0</v>
      </c>
      <c r="Q16" s="199" t="str">
        <f>IF(ISERR(SUM(M15*5,N15*4,O15*3,P15*2)/SUM(M15:P15)),"-",SUM(M15*5,N15*4,O15*3,P15*2)/SUM(M15:P15))</f>
        <v>-</v>
      </c>
      <c r="R16" s="240">
        <f>IF(ISERR(R15/SUM(R15:U15)*100),0,R15/SUM(R15:U15)*100)</f>
        <v>0</v>
      </c>
      <c r="S16" s="241">
        <f>IF(ISERR(S15/SUM(R15:U15)*100),0,S15/SUM(R15:U15)*100)</f>
        <v>0</v>
      </c>
      <c r="T16" s="241">
        <f>IF(ISERR(T15/SUM(R15:U15)*100),0,T15/SUM(R15:U15)*100)</f>
        <v>0</v>
      </c>
      <c r="U16" s="241">
        <f>IF(ISERR(U15/SUM(R15:U15)*100),0,U15/SUM(R15:U15)*100)</f>
        <v>0</v>
      </c>
      <c r="V16" s="199" t="str">
        <f>IF(ISERR(SUM(R15*5,S15*4,T15*3,U15*2)/SUM(R15:U15)),"-",SUM(R15*5,S15*4,T15*3,U15*2)/SUM(R15:U15))</f>
        <v>-</v>
      </c>
      <c r="W16" s="240">
        <f>IF(ISERR(W15/SUM(W15:Z15)*100),0,W15/SUM(W15:Z15)*100)</f>
        <v>0</v>
      </c>
      <c r="X16" s="241">
        <f>IF(ISERR(X15/SUM(W15:Z15)*100),0,X15/SUM(W15:Z15)*100)</f>
        <v>0</v>
      </c>
      <c r="Y16" s="241">
        <f>IF(ISERR(Y15/SUM(W15:Z15)*100),0,Y15/SUM(W15:Z15)*100)</f>
        <v>0</v>
      </c>
      <c r="Z16" s="241">
        <f>IF(ISERR(Z15/SUM(W15:Z15)*100),0,Z15/SUM(W15:Z15)*100)</f>
        <v>0</v>
      </c>
      <c r="AA16" s="199" t="str">
        <f>IF(ISERR(SUM(W15*5,X15*4,Y15*3,Z15*2)/SUM(W15:Z15)),"-",SUM(W15*5,X15*4,Y15*3,Z15*2)/SUM(W15:Z15))</f>
        <v>-</v>
      </c>
      <c r="AB16" s="240">
        <f>IF(ISERR(AB15/SUM(AB15:AE15)*100),0,AB15/SUM(AB15:AE15)*100)</f>
        <v>0</v>
      </c>
      <c r="AC16" s="241">
        <f>IF(ISERR(AC15/SUM(AB15:AE15)*100),0,AC15/SUM(AB15:AE15)*100)</f>
        <v>0</v>
      </c>
      <c r="AD16" s="241">
        <f>IF(ISERR(AD15/SUM(AB15:AE15)*100),0,AD15/SUM(AB15:AE15)*100)</f>
        <v>0</v>
      </c>
      <c r="AE16" s="241">
        <f>IF(ISERR(AE15/SUM(AB15:AE15)*100),0,AE15/SUM(AB15:AE15)*100)</f>
        <v>0</v>
      </c>
      <c r="AF16" s="199" t="str">
        <f>IF(ISERR(SUM(AB15*5,AC15*4,AD15*3,AE15*2)/SUM(AB15:AE15)),"-",SUM(AB15*5,AC15*4,AD15*3,AE15*2)/SUM(AB15:AE15))</f>
        <v>-</v>
      </c>
      <c r="AG16" s="240">
        <f>IF(ISERR(AG15/SUM(AG15:AJ15)*100),0,AG15/SUM(AG15:AJ15)*100)</f>
        <v>0</v>
      </c>
      <c r="AH16" s="241">
        <f>IF(ISERR(AH15/SUM(AG15:AJ15)*100),0,AH15/SUM(AG15:AJ15)*100)</f>
        <v>0</v>
      </c>
      <c r="AI16" s="241">
        <f>IF(ISERR(AI15/SUM(AG15:AJ15)*100),0,AI15/SUM(AG15:AJ15)*100)</f>
        <v>0</v>
      </c>
      <c r="AJ16" s="241">
        <f>IF(ISERR(AJ15/SUM(AG15:AJ15)*100),0,AJ15/SUM(AG15:AJ15)*100)</f>
        <v>0</v>
      </c>
      <c r="AK16" s="199" t="str">
        <f>IF(ISERR(SUM(AG15*5,AH15*4,AI15*3,AJ15*2)/SUM(AG15:AJ15)),"-",SUM(AG15*5,AH15*4,AI15*3,AJ15*2)/SUM(AG15:AJ15))</f>
        <v>-</v>
      </c>
      <c r="AL16" s="240">
        <f>IF(ISERR(AL15/SUM(AL15:AO15)*100),0,AL15/SUM(AL15:AO15)*100)</f>
        <v>0</v>
      </c>
      <c r="AM16" s="241">
        <f>IF(ISERR(AM15/SUM(AL15:AO15)*100),0,AM15/SUM(AL15:AO15)*100)</f>
        <v>0</v>
      </c>
      <c r="AN16" s="241">
        <f>IF(ISERR(AN15/SUM(AL15:AO15)*100),0,AN15/SUM(AL15:AO15)*100)</f>
        <v>0</v>
      </c>
      <c r="AO16" s="241">
        <f>IF(ISERR(AO15/SUM(AL15:AO15)*100),0,AO15/SUM(AL15:AO15)*100)</f>
        <v>0</v>
      </c>
      <c r="AP16" s="199" t="str">
        <f>IF(ISERR(SUM(AL15*5,AM15*4,AN15*3,AO15*2)/SUM(AL15:AO15)),"-",SUM(AL15*5,AM15*4,AN15*3,AO15*2)/SUM(AL15:AO15))</f>
        <v>-</v>
      </c>
      <c r="AQ16" s="240">
        <f>IF(ISERR(AQ15/SUM(AQ15:AT15)*100),0,AQ15/SUM(AQ15:AT15)*100)</f>
        <v>0</v>
      </c>
      <c r="AR16" s="241">
        <f>IF(ISERR(AR15/SUM(AQ15:AT15)*100),0,AR15/SUM(AQ15:AT15)*100)</f>
        <v>0</v>
      </c>
      <c r="AS16" s="241">
        <f>IF(ISERR(AS15/SUM(AQ15:AT15)*100),0,AS15/SUM(AQ15:AT15)*100)</f>
        <v>0</v>
      </c>
      <c r="AT16" s="241">
        <f>IF(ISERR(AT15/SUM(AQ15:AT15)*100),0,AT15/SUM(AQ15:AT15)*100)</f>
        <v>0</v>
      </c>
      <c r="AU16" s="199" t="str">
        <f>IF(ISERR(SUM(AQ15*5,AR15*4,AS15*3,AT15*2)/SUM(AQ15:AT15)),"-",SUM(AQ15*5,AR15*4,AS15*3,AT15*2)/SUM(AQ15:AT15))</f>
        <v>-</v>
      </c>
      <c r="AV16" s="240">
        <f>IF(ISERR(AV15/SUM(AV15:AY15)*100),0,AV15/SUM(AV15:AY15)*100)</f>
        <v>0</v>
      </c>
      <c r="AW16" s="241">
        <f>IF(ISERR(AW15/SUM(AV15:AY15)*100),0,AW15/SUM(AV15:AY15)*100)</f>
        <v>0</v>
      </c>
      <c r="AX16" s="241">
        <f>IF(ISERR(AX15/SUM(AV15:AY15)*100),0,AX15/SUM(AV15:AY15)*100)</f>
        <v>0</v>
      </c>
      <c r="AY16" s="241">
        <f>IF(ISERR(AY15/SUM(AV15:AY15)*100),0,AY15/SUM(AV15:AY15)*100)</f>
        <v>0</v>
      </c>
      <c r="AZ16" s="199" t="str">
        <f>IF(ISERR(SUM(AV15*5,AW15*4,AX15*3,AY15*2)/SUM(AV15:AY15)),"-",SUM(AV15*5,AW15*4,AX15*3,AY15*2)/SUM(AV15:AY15))</f>
        <v>-</v>
      </c>
      <c r="BA16" s="240">
        <f>IF(ISERR(BA15/SUM(BA15:BD15)*100),0,BA15/SUM(BA15:BD15)*100)</f>
        <v>0</v>
      </c>
      <c r="BB16" s="241">
        <f>IF(ISERR(BB15/SUM(BA15:BD15)*100),0,BB15/SUM(BA15:BD15)*100)</f>
        <v>0</v>
      </c>
      <c r="BC16" s="241">
        <f>IF(ISERR(BC15/SUM(BA15:BD15)*100),0,BC15/SUM(BA15:BD15)*100)</f>
        <v>0</v>
      </c>
      <c r="BD16" s="241">
        <f>IF(ISERR(BD15/SUM(BA15:BD15)*100),0,BD15/SUM(BA15:BD15)*100)</f>
        <v>0</v>
      </c>
      <c r="BE16" s="199" t="str">
        <f>IF(ISERR(SUM(BA15*5,BB15*4,BC15*3,BD15*2)/SUM(BA15:BD15)),"-",SUM(BA15*5,BB15*4,BC15*3,BD15*2)/SUM(BA15:BD15))</f>
        <v>-</v>
      </c>
      <c r="BF16" s="240">
        <f>IF(ISERR(BF15/SUM(BF15:BI15)*100),0,BF15/SUM(BF15:BI15)*100)</f>
        <v>0</v>
      </c>
      <c r="BG16" s="241">
        <f>IF(ISERR(BG15/SUM(BF15:BI15)*100),0,BG15/SUM(BF15:BI15)*100)</f>
        <v>0</v>
      </c>
      <c r="BH16" s="241">
        <f>IF(ISERR(BH15/SUM(BF15:BI15)*100),0,BH15/SUM(BF15:BI15)*100)</f>
        <v>0</v>
      </c>
      <c r="BI16" s="241">
        <f>IF(ISERR(BI15/SUM(BF15:BI15)*100),0,BI15/SUM(BF15:BI15)*100)</f>
        <v>0</v>
      </c>
      <c r="BJ16" s="199" t="str">
        <f>IF(ISERR(SUM(BF15*5,BG15*4,BH15*3,BI15*2)/SUM(BF15:BI15)),"-",SUM(BF15*5,BG15*4,BH15*3,BI15*2)/SUM(BF15:BI15))</f>
        <v>-</v>
      </c>
      <c r="BL16" s="133"/>
      <c r="BM16" s="133"/>
      <c r="BN16" s="133"/>
      <c r="BO16" s="133"/>
      <c r="BP16" s="133"/>
      <c r="BQ16" s="133"/>
      <c r="BR16" s="133"/>
    </row>
    <row r="17" spans="1:70" ht="13.5" customHeight="1">
      <c r="A17" s="747" t="s">
        <v>168</v>
      </c>
      <c r="B17" s="740">
        <f>'2б'!W46+'2б'!X46</f>
        <v>0</v>
      </c>
      <c r="C17" s="238">
        <f>'2б'!$F$68</f>
        <v>0</v>
      </c>
      <c r="D17" s="239">
        <f>'2б'!$F$69</f>
        <v>0</v>
      </c>
      <c r="E17" s="239">
        <f>'2б'!$F$70</f>
        <v>0</v>
      </c>
      <c r="F17" s="239">
        <f>'2б'!$F$71</f>
        <v>0</v>
      </c>
      <c r="G17" s="198" t="str">
        <f>IF(SUM(C17:F17)=0,"-",IF(AND(F18&lt;10,C18&gt;=50),5,IF(AND(F18&lt;20,(C18+D18)&gt;=50),4,IF(F18&lt;30,3,2))))</f>
        <v>-</v>
      </c>
      <c r="H17" s="238">
        <f>'2б'!$G$68</f>
        <v>0</v>
      </c>
      <c r="I17" s="239">
        <f>'2б'!$G$69</f>
        <v>0</v>
      </c>
      <c r="J17" s="239">
        <f>'2б'!$G$70</f>
        <v>0</v>
      </c>
      <c r="K17" s="239">
        <f>'2б'!$G$71</f>
        <v>0</v>
      </c>
      <c r="L17" s="198" t="str">
        <f>IF(SUM(H17:K17)=0,"-",IF(AND(K18&lt;10,H18&gt;=50),5,IF(AND(K18&lt;20,(H18+I18)&gt;=50),4,IF(K18&lt;30,3,2))))</f>
        <v>-</v>
      </c>
      <c r="M17" s="238">
        <f>'2б'!$H$68</f>
        <v>0</v>
      </c>
      <c r="N17" s="239">
        <f>'2б'!$H$69</f>
        <v>0</v>
      </c>
      <c r="O17" s="239">
        <f>'2б'!$H$70</f>
        <v>0</v>
      </c>
      <c r="P17" s="239">
        <f>'2б'!$F$71</f>
        <v>0</v>
      </c>
      <c r="Q17" s="198" t="str">
        <f>IF(SUM(M17:P17)=0,"-",IF(AND(P18&lt;10,M18&gt;=50),5,IF(AND(P18&lt;20,(M18+N18)&gt;=50),4,IF(P18&lt;30,3,2))))</f>
        <v>-</v>
      </c>
      <c r="R17" s="238">
        <f>'2б'!$I$68</f>
        <v>0</v>
      </c>
      <c r="S17" s="239">
        <f>'2б'!$I$69</f>
        <v>0</v>
      </c>
      <c r="T17" s="239">
        <f>'2б'!$I$70</f>
        <v>0</v>
      </c>
      <c r="U17" s="239">
        <f>'2б'!$I$71</f>
        <v>0</v>
      </c>
      <c r="V17" s="198" t="str">
        <f>IF(SUM(R17:U17)=0,"-",IF(AND(U18&lt;10,R18&gt;=50),5,IF(AND(U18&lt;20,(R18+S18)&gt;=50),4,IF(U18&lt;30,3,2))))</f>
        <v>-</v>
      </c>
      <c r="W17" s="238">
        <f>'2б'!$J$68</f>
        <v>0</v>
      </c>
      <c r="X17" s="239">
        <f>'2б'!$J$69</f>
        <v>0</v>
      </c>
      <c r="Y17" s="239">
        <f>'2б'!$J$70</f>
        <v>0</v>
      </c>
      <c r="Z17" s="239">
        <f>'2б'!$J$71</f>
        <v>0</v>
      </c>
      <c r="AA17" s="198" t="str">
        <f>IF(SUM(W17:Z17)=0,"-",IF(AND(Z18&lt;10,W18&gt;=50),5,IF(AND(Z18&lt;20,(W18+X18)&gt;=50),4,IF(Z18&lt;30,3,2))))</f>
        <v>-</v>
      </c>
      <c r="AB17" s="238">
        <f>'2б'!$K$68</f>
        <v>0</v>
      </c>
      <c r="AC17" s="239">
        <f>'2б'!$K$69</f>
        <v>0</v>
      </c>
      <c r="AD17" s="239">
        <f>'2б'!$K$70</f>
        <v>0</v>
      </c>
      <c r="AE17" s="239">
        <f>'2б'!$K$71</f>
        <v>0</v>
      </c>
      <c r="AF17" s="198" t="str">
        <f>IF(SUM(AB17:AE17)=0,"-",IF(AND(AE18&lt;10,AB18&gt;=50),5,IF(AND(AE18&lt;20,(AB18+AC18)&gt;=50),4,IF(AE18&lt;30,3,2))))</f>
        <v>-</v>
      </c>
      <c r="AG17" s="238">
        <f>'2б'!$L$68</f>
        <v>0</v>
      </c>
      <c r="AH17" s="239">
        <f>'2б'!$L$69</f>
        <v>0</v>
      </c>
      <c r="AI17" s="239">
        <f>'2б'!$L$70</f>
        <v>0</v>
      </c>
      <c r="AJ17" s="239">
        <f>'2б'!$L$71</f>
        <v>0</v>
      </c>
      <c r="AK17" s="198" t="str">
        <f>IF(SUM(AG17:AJ17)=0,"-",IF(AND(AJ18&lt;10,AG18&gt;=50),5,IF(AND(AJ18&lt;20,(AG18+AH18)&gt;=50),4,IF(AJ18&lt;30,3,2))))</f>
        <v>-</v>
      </c>
      <c r="AL17" s="238">
        <f>'2б'!$M$68</f>
        <v>0</v>
      </c>
      <c r="AM17" s="239">
        <f>'2б'!$M$69</f>
        <v>0</v>
      </c>
      <c r="AN17" s="239">
        <f>'2б'!$M$70</f>
        <v>0</v>
      </c>
      <c r="AO17" s="239">
        <f>'2б'!$M$71</f>
        <v>0</v>
      </c>
      <c r="AP17" s="198" t="str">
        <f>IF(SUM(AL17:AO17)=0,"-",IF(AND(AO18&lt;10,AL18&gt;=50),5,IF(AND(AO18&lt;20,(AL18+AM18)&gt;=50),4,IF(AO18&lt;30,3,2))))</f>
        <v>-</v>
      </c>
      <c r="AQ17" s="238">
        <f>'2б'!$N$68</f>
        <v>0</v>
      </c>
      <c r="AR17" s="239">
        <f>'2б'!$N$69</f>
        <v>0</v>
      </c>
      <c r="AS17" s="239">
        <f>'2б'!$N$70</f>
        <v>0</v>
      </c>
      <c r="AT17" s="239">
        <f>'2б'!$N$71</f>
        <v>0</v>
      </c>
      <c r="AU17" s="198" t="str">
        <f>IF(SUM(AQ17:AT17)=0,"-",IF(AND(AT18&lt;10,AQ18&gt;=50),5,IF(AND(AT18&lt;20,(AQ18+AR18)&gt;=50),4,IF(AT18&lt;30,3,2))))</f>
        <v>-</v>
      </c>
      <c r="AV17" s="238">
        <f>'2б'!$O$68</f>
        <v>0</v>
      </c>
      <c r="AW17" s="239">
        <f>'2б'!$O$69</f>
        <v>0</v>
      </c>
      <c r="AX17" s="239">
        <f>'2б'!$O$70</f>
        <v>0</v>
      </c>
      <c r="AY17" s="239">
        <f>'2б'!$O$71</f>
        <v>0</v>
      </c>
      <c r="AZ17" s="198" t="str">
        <f>IF(SUM(AV17:AY17)=0,"-",IF(AOD(AY18&lt;10,AV18&gt;=50),5,IF(AOD(AY18&lt;20,(AV18+AW18)&gt;=50),4,IF(AY18&lt;30,3,2))))</f>
        <v>-</v>
      </c>
      <c r="BA17" s="238">
        <f>'2б'!$Q$68</f>
        <v>0</v>
      </c>
      <c r="BB17" s="239">
        <f>'2б'!$Q$69</f>
        <v>0</v>
      </c>
      <c r="BC17" s="239">
        <f>'2б'!$Q$70</f>
        <v>0</v>
      </c>
      <c r="BD17" s="239">
        <f>'2б'!$Q$71</f>
        <v>0</v>
      </c>
      <c r="BE17" s="198" t="str">
        <f>BJ17</f>
        <v>-</v>
      </c>
      <c r="BF17" s="238">
        <f>'2б'!$Q$68</f>
        <v>0</v>
      </c>
      <c r="BG17" s="239">
        <f>'2б'!$Q$69</f>
        <v>0</v>
      </c>
      <c r="BH17" s="239">
        <f>'2б'!$Q$70</f>
        <v>0</v>
      </c>
      <c r="BI17" s="239">
        <f>'2б'!$Q$71</f>
        <v>0</v>
      </c>
      <c r="BJ17" s="198" t="str">
        <f>IF(SUM(BF17:BI17)=0,"-",MIN(AF17,IF(AND(BI18&lt;10,BF18&gt;=50),5,IF(AND(BI18&lt;20,(BF18+BG18)&gt;=50),4,IF(BI18&lt;30,3,2)))))</f>
        <v>-</v>
      </c>
    </row>
    <row r="18" spans="1:70" ht="13.5" customHeight="1">
      <c r="A18" s="747"/>
      <c r="B18" s="740"/>
      <c r="C18" s="240">
        <f>IF(ISERR(C17/SUM(C17:F17)*100),0,C17/SUM(C17:F17)*100)</f>
        <v>0</v>
      </c>
      <c r="D18" s="241">
        <f>IF(ISERR(D17/SUM(C17:F17)*100),0,D17/SUM(C17:F17)*100)</f>
        <v>0</v>
      </c>
      <c r="E18" s="241">
        <f>IF(ISERR(E17/SUM(C17:F17)*100),0,E17/SUM(C17:F17)*100)</f>
        <v>0</v>
      </c>
      <c r="F18" s="241">
        <f>IF(ISERR(F17/SUM(C17:F17)*100),0,F17/SUM(C17:F17)*100)</f>
        <v>0</v>
      </c>
      <c r="G18" s="199" t="str">
        <f>IF(ISERR(SUM(C17*5,D17*4,E17*3,F17*2)/SUM(C17:F17)),"-",SUM(C17*5,D17*4,E17*3,F17*2)/SUM(C17:F17))</f>
        <v>-</v>
      </c>
      <c r="H18" s="240">
        <f>IF(ISERR(H17/SUM(H17:K17)*100),0,H17/SUM(H17:K17)*100)</f>
        <v>0</v>
      </c>
      <c r="I18" s="241">
        <f>IF(ISERR(I17/SUM(H17:K17)*100),0,I17/SUM(H17:K17)*100)</f>
        <v>0</v>
      </c>
      <c r="J18" s="241">
        <f>IF(ISERR(J17/SUM(H17:K17)*100),0,J17/SUM(H17:K17)*100)</f>
        <v>0</v>
      </c>
      <c r="K18" s="241">
        <f>IF(ISERR(K17/SUM(H17:K17)*100),0,K17/SUM(H17:K17)*100)</f>
        <v>0</v>
      </c>
      <c r="L18" s="199" t="str">
        <f>IF(ISERR(SUM(H17*5,I17*4,J17*3,K17*2)/SUM(H17:K17)),"-",SUM(H17*5,I17*4,J17*3,K17*2)/SUM(H17:K17))</f>
        <v>-</v>
      </c>
      <c r="M18" s="240">
        <f>IF(ISERR(M17/SUM(M17:P17)*100),0,M17/SUM(M17:P17)*100)</f>
        <v>0</v>
      </c>
      <c r="N18" s="241">
        <f>IF(ISERR(N17/SUM(M17:P17)*100),0,N17/SUM(M17:P17)*100)</f>
        <v>0</v>
      </c>
      <c r="O18" s="241">
        <f>IF(ISERR(O17/SUM(M17:P17)*100),0,O17/SUM(M17:P17)*100)</f>
        <v>0</v>
      </c>
      <c r="P18" s="241">
        <f>IF(ISERR(P17/SUM(M17:P17)*100),0,P17/SUM(M17:P17)*100)</f>
        <v>0</v>
      </c>
      <c r="Q18" s="199" t="str">
        <f>IF(ISERR(SUM(M17*5,N17*4,O17*3,P17*2)/SUM(M17:P17)),"-",SUM(M17*5,N17*4,O17*3,P17*2)/SUM(M17:P17))</f>
        <v>-</v>
      </c>
      <c r="R18" s="240">
        <f>IF(ISERR(R17/SUM(R17:U17)*100),0,R17/SUM(R17:U17)*100)</f>
        <v>0</v>
      </c>
      <c r="S18" s="241">
        <f>IF(ISERR(S17/SUM(R17:U17)*100),0,S17/SUM(R17:U17)*100)</f>
        <v>0</v>
      </c>
      <c r="T18" s="241">
        <f>IF(ISERR(T17/SUM(R17:U17)*100),0,T17/SUM(R17:U17)*100)</f>
        <v>0</v>
      </c>
      <c r="U18" s="241">
        <f>IF(ISERR(U17/SUM(R17:U17)*100),0,U17/SUM(R17:U17)*100)</f>
        <v>0</v>
      </c>
      <c r="V18" s="199" t="str">
        <f>IF(ISERR(SUM(R17*5,S17*4,T17*3,U17*2)/SUM(R17:U17)),"-",SUM(R17*5,S17*4,T17*3,U17*2)/SUM(R17:U17))</f>
        <v>-</v>
      </c>
      <c r="W18" s="240">
        <f>IF(ISERR(W17/SUM(W17:Z17)*100),0,W17/SUM(W17:Z17)*100)</f>
        <v>0</v>
      </c>
      <c r="X18" s="241">
        <f>IF(ISERR(X17/SUM(W17:Z17)*100),0,X17/SUM(W17:Z17)*100)</f>
        <v>0</v>
      </c>
      <c r="Y18" s="241">
        <f>IF(ISERR(Y17/SUM(W17:Z17)*100),0,Y17/SUM(W17:Z17)*100)</f>
        <v>0</v>
      </c>
      <c r="Z18" s="241">
        <f>IF(ISERR(Z17/SUM(W17:Z17)*100),0,Z17/SUM(W17:Z17)*100)</f>
        <v>0</v>
      </c>
      <c r="AA18" s="199" t="str">
        <f>IF(ISERR(SUM(W17*5,X17*4,Y17*3,Z17*2)/SUM(W17:Z17)),"-",SUM(W17*5,X17*4,Y17*3,Z17*2)/SUM(W17:Z17))</f>
        <v>-</v>
      </c>
      <c r="AB18" s="240">
        <f>IF(ISERR(AB17/SUM(AB17:AE17)*100),0,AB17/SUM(AB17:AE17)*100)</f>
        <v>0</v>
      </c>
      <c r="AC18" s="241">
        <f>IF(ISERR(AC17/SUM(AB17:AE17)*100),0,AC17/SUM(AB17:AE17)*100)</f>
        <v>0</v>
      </c>
      <c r="AD18" s="241">
        <f>IF(ISERR(AD17/SUM(AB17:AE17)*100),0,AD17/SUM(AB17:AE17)*100)</f>
        <v>0</v>
      </c>
      <c r="AE18" s="241">
        <f>IF(ISERR(AE17/SUM(AB17:AE17)*100),0,AE17/SUM(AB17:AE17)*100)</f>
        <v>0</v>
      </c>
      <c r="AF18" s="199" t="str">
        <f>IF(ISERR(SUM(AB17*5,AC17*4,AD17*3,AE17*2)/SUM(AB17:AE17)),"-",SUM(AB17*5,AC17*4,AD17*3,AE17*2)/SUM(AB17:AE17))</f>
        <v>-</v>
      </c>
      <c r="AG18" s="240">
        <f>IF(ISERR(AG17/SUM(AG17:AJ17)*100),0,AG17/SUM(AG17:AJ17)*100)</f>
        <v>0</v>
      </c>
      <c r="AH18" s="241">
        <f>IF(ISERR(AH17/SUM(AG17:AJ17)*100),0,AH17/SUM(AG17:AJ17)*100)</f>
        <v>0</v>
      </c>
      <c r="AI18" s="241">
        <f>IF(ISERR(AI17/SUM(AG17:AJ17)*100),0,AI17/SUM(AG17:AJ17)*100)</f>
        <v>0</v>
      </c>
      <c r="AJ18" s="241">
        <f>IF(ISERR(AJ17/SUM(AG17:AJ17)*100),0,AJ17/SUM(AG17:AJ17)*100)</f>
        <v>0</v>
      </c>
      <c r="AK18" s="199" t="str">
        <f>IF(ISERR(SUM(AG17*5,AH17*4,AI17*3,AJ17*2)/SUM(AG17:AJ17)),"-",SUM(AG17*5,AH17*4,AI17*3,AJ17*2)/SUM(AG17:AJ17))</f>
        <v>-</v>
      </c>
      <c r="AL18" s="240">
        <f>IF(ISERR(AL17/SUM(AL17:AO17)*100),0,AL17/SUM(AL17:AO17)*100)</f>
        <v>0</v>
      </c>
      <c r="AM18" s="241">
        <f>IF(ISERR(AM17/SUM(AL17:AO17)*100),0,AM17/SUM(AL17:AO17)*100)</f>
        <v>0</v>
      </c>
      <c r="AN18" s="241">
        <f>IF(ISERR(AN17/SUM(AL17:AO17)*100),0,AN17/SUM(AL17:AO17)*100)</f>
        <v>0</v>
      </c>
      <c r="AO18" s="241">
        <f>IF(ISERR(AO17/SUM(AL17:AO17)*100),0,AO17/SUM(AL17:AO17)*100)</f>
        <v>0</v>
      </c>
      <c r="AP18" s="199" t="str">
        <f>IF(ISERR(SUM(AL17*5,AM17*4,AN17*3,AO17*2)/SUM(AL17:AO17)),"-",SUM(AL17*5,AM17*4,AN17*3,AO17*2)/SUM(AL17:AO17))</f>
        <v>-</v>
      </c>
      <c r="AQ18" s="240">
        <f>IF(ISERR(AQ17/SUM(AQ17:AT17)*100),0,AQ17/SUM(AQ17:AT17)*100)</f>
        <v>0</v>
      </c>
      <c r="AR18" s="241">
        <f>IF(ISERR(AR17/SUM(AQ17:AT17)*100),0,AR17/SUM(AQ17:AT17)*100)</f>
        <v>0</v>
      </c>
      <c r="AS18" s="241">
        <f>IF(ISERR(AS17/SUM(AQ17:AT17)*100),0,AS17/SUM(AQ17:AT17)*100)</f>
        <v>0</v>
      </c>
      <c r="AT18" s="241">
        <f>IF(ISERR(AT17/SUM(AQ17:AT17)*100),0,AT17/SUM(AQ17:AT17)*100)</f>
        <v>0</v>
      </c>
      <c r="AU18" s="199" t="str">
        <f>IF(ISERR(SUM(AQ17*5,AR17*4,AS17*3,AT17*2)/SUM(AQ17:AT17)),"-",SUM(AQ17*5,AR17*4,AS17*3,AT17*2)/SUM(AQ17:AT17))</f>
        <v>-</v>
      </c>
      <c r="AV18" s="240">
        <f>IF(ISERR(AV17/SUM(AV17:AY17)*100),0,AV17/SUM(AV17:AY17)*100)</f>
        <v>0</v>
      </c>
      <c r="AW18" s="241">
        <f>IF(ISERR(AW17/SUM(AV17:AY17)*100),0,AW17/SUM(AV17:AY17)*100)</f>
        <v>0</v>
      </c>
      <c r="AX18" s="241">
        <f>IF(ISERR(AX17/SUM(AV17:AY17)*100),0,AX17/SUM(AV17:AY17)*100)</f>
        <v>0</v>
      </c>
      <c r="AY18" s="241">
        <f>IF(ISERR(AY17/SUM(AV17:AY17)*100),0,AY17/SUM(AV17:AY17)*100)</f>
        <v>0</v>
      </c>
      <c r="AZ18" s="199" t="str">
        <f>IF(ISERR(SUM(AV17*5,AW17*4,AX17*3,AY17*2)/SUM(AV17:AY17)),"-",SUM(AV17*5,AW17*4,AX17*3,AY17*2)/SUM(AV17:AY17))</f>
        <v>-</v>
      </c>
      <c r="BA18" s="240">
        <f>IF(ISERR(BA17/SUM(BA17:BD17)*100),0,BA17/SUM(BA17:BD17)*100)</f>
        <v>0</v>
      </c>
      <c r="BB18" s="241">
        <f>IF(ISERR(BB17/SUM(BA17:BD17)*100),0,BB17/SUM(BA17:BD17)*100)</f>
        <v>0</v>
      </c>
      <c r="BC18" s="241">
        <f>IF(ISERR(BC17/SUM(BA17:BD17)*100),0,BC17/SUM(BA17:BD17)*100)</f>
        <v>0</v>
      </c>
      <c r="BD18" s="241">
        <f>IF(ISERR(BD17/SUM(BA17:BD17)*100),0,BD17/SUM(BA17:BD17)*100)</f>
        <v>0</v>
      </c>
      <c r="BE18" s="199" t="str">
        <f>IF(ISERR(SUM(BA17*5,BB17*4,BC17*3,BD17*2)/SUM(BA17:BD17)),"-",SUM(BA17*5,BB17*4,BC17*3,BD17*2)/SUM(BA17:BD17))</f>
        <v>-</v>
      </c>
      <c r="BF18" s="240">
        <f>IF(ISERR(BF17/SUM(BF17:BI17)*100),0,BF17/SUM(BF17:BI17)*100)</f>
        <v>0</v>
      </c>
      <c r="BG18" s="241">
        <f>IF(ISERR(BG17/SUM(BF17:BI17)*100),0,BG17/SUM(BF17:BI17)*100)</f>
        <v>0</v>
      </c>
      <c r="BH18" s="241">
        <f>IF(ISERR(BH17/SUM(BF17:BI17)*100),0,BH17/SUM(BF17:BI17)*100)</f>
        <v>0</v>
      </c>
      <c r="BI18" s="241">
        <f>IF(ISERR(BI17/SUM(BF17:BI17)*100),0,BI17/SUM(BF17:BI17)*100)</f>
        <v>0</v>
      </c>
      <c r="BJ18" s="199" t="str">
        <f>IF(ISERR(SUM(BF17*5,BG17*4,BH17*3,BI17*2)/SUM(BF17:BI17)),"-",SUM(BF17*5,BG17*4,BH17*3,BI17*2)/SUM(BF17:BI17))</f>
        <v>-</v>
      </c>
      <c r="BL18" s="133"/>
      <c r="BM18" s="133"/>
      <c r="BN18" s="133"/>
      <c r="BO18" s="133"/>
      <c r="BP18" s="133"/>
      <c r="BQ18" s="133"/>
      <c r="BR18" s="133"/>
    </row>
    <row r="19" spans="1:70" ht="13.5" customHeight="1">
      <c r="A19" s="747" t="s">
        <v>169</v>
      </c>
      <c r="B19" s="740">
        <f>'2б'!W93+'2б'!X93</f>
        <v>0</v>
      </c>
      <c r="C19" s="238">
        <f>'2б'!$F$114</f>
        <v>0</v>
      </c>
      <c r="D19" s="239">
        <f>'2б'!$F$115</f>
        <v>0</v>
      </c>
      <c r="E19" s="239">
        <f>'2б'!$F$116</f>
        <v>0</v>
      </c>
      <c r="F19" s="239">
        <f>'2б'!$F$117</f>
        <v>0</v>
      </c>
      <c r="G19" s="198" t="str">
        <f>IF(SUM(C19:F19)=0,"-",IF(AND(F20&lt;10,C20&gt;=50),5,IF(AND(F20&lt;20,(C20+D20)&gt;=50),4,IF(F20&lt;30,3,2))))</f>
        <v>-</v>
      </c>
      <c r="H19" s="238">
        <f>'2б'!$G$114</f>
        <v>0</v>
      </c>
      <c r="I19" s="239">
        <f>'2б'!$G$115</f>
        <v>0</v>
      </c>
      <c r="J19" s="239">
        <f>'2б'!$G$116</f>
        <v>0</v>
      </c>
      <c r="K19" s="239">
        <f>'2б'!$G$117</f>
        <v>0</v>
      </c>
      <c r="L19" s="198" t="str">
        <f>IF(SUM(H19:K19)=0,"-",IF(AND(K20&lt;10,H20&gt;=50),5,IF(AND(K20&lt;20,(H20+I20)&gt;=50),4,IF(K20&lt;30,3,2))))</f>
        <v>-</v>
      </c>
      <c r="M19" s="238">
        <f>'2б'!$H$114</f>
        <v>0</v>
      </c>
      <c r="N19" s="239">
        <f>'2б'!$H$115</f>
        <v>0</v>
      </c>
      <c r="O19" s="239">
        <f>'2б'!$H$116</f>
        <v>0</v>
      </c>
      <c r="P19" s="239">
        <f>'2б'!$F$117</f>
        <v>0</v>
      </c>
      <c r="Q19" s="198" t="str">
        <f>IF(SUM(M19:P19)=0,"-",IF(AND(P20&lt;10,M20&gt;=50),5,IF(AND(P20&lt;20,(M20+N20)&gt;=50),4,IF(P20&lt;30,3,2))))</f>
        <v>-</v>
      </c>
      <c r="R19" s="238">
        <f>'2б'!$I$114</f>
        <v>0</v>
      </c>
      <c r="S19" s="239">
        <f>'2б'!$I$115</f>
        <v>0</v>
      </c>
      <c r="T19" s="239">
        <f>'2б'!$I$116</f>
        <v>0</v>
      </c>
      <c r="U19" s="239">
        <f>'2б'!$I$117</f>
        <v>0</v>
      </c>
      <c r="V19" s="198" t="str">
        <f>IF(SUM(R19:U19)=0,"-",IF(AND(U20&lt;10,R20&gt;=50),5,IF(AND(U20&lt;20,(R20+S20)&gt;=50),4,IF(U20&lt;30,3,2))))</f>
        <v>-</v>
      </c>
      <c r="W19" s="238">
        <f>'2б'!$J$114</f>
        <v>0</v>
      </c>
      <c r="X19" s="239">
        <f>'2б'!$J$115</f>
        <v>0</v>
      </c>
      <c r="Y19" s="239">
        <f>'2б'!$J$116</f>
        <v>0</v>
      </c>
      <c r="Z19" s="239">
        <f>'2б'!$J$117</f>
        <v>0</v>
      </c>
      <c r="AA19" s="198" t="str">
        <f>IF(SUM(W19:Z19)=0,"-",IF(AND(Z20&lt;10,W20&gt;=50),5,IF(AND(Z20&lt;20,(W20+X20)&gt;=50),4,IF(Z20&lt;30,3,2))))</f>
        <v>-</v>
      </c>
      <c r="AB19" s="238">
        <f>'2б'!$K$114</f>
        <v>0</v>
      </c>
      <c r="AC19" s="239">
        <f>'2б'!$K$115</f>
        <v>0</v>
      </c>
      <c r="AD19" s="239">
        <f>'2б'!$K$116</f>
        <v>0</v>
      </c>
      <c r="AE19" s="239">
        <f>'2б'!$K$117</f>
        <v>0</v>
      </c>
      <c r="AF19" s="198" t="str">
        <f>IF(SUM(AB19:AE19)=0,"-",IF(AND(AE20&lt;10,AB20&gt;=50),5,IF(AND(AE20&lt;20,(AB20+AC20)&gt;=50),4,IF(AE20&lt;30,3,2))))</f>
        <v>-</v>
      </c>
      <c r="AG19" s="238">
        <f>'2б'!$L$114</f>
        <v>0</v>
      </c>
      <c r="AH19" s="239">
        <f>'2б'!$L$115</f>
        <v>0</v>
      </c>
      <c r="AI19" s="239">
        <f>'2б'!$L$116</f>
        <v>0</v>
      </c>
      <c r="AJ19" s="239">
        <f>'2б'!$L$117</f>
        <v>0</v>
      </c>
      <c r="AK19" s="198" t="str">
        <f>IF(SUM(AG19:AJ19)=0,"-",IF(AND(AJ20&lt;10,AG20&gt;=50),5,IF(AND(AJ20&lt;20,(AG20+AH20)&gt;=50),4,IF(AJ20&lt;30,3,2))))</f>
        <v>-</v>
      </c>
      <c r="AL19" s="238">
        <f>'2б'!$M$114</f>
        <v>0</v>
      </c>
      <c r="AM19" s="239">
        <f>'2б'!$M$115</f>
        <v>0</v>
      </c>
      <c r="AN19" s="239">
        <f>'2б'!$M$116</f>
        <v>0</v>
      </c>
      <c r="AO19" s="239">
        <f>'2б'!$M$117</f>
        <v>0</v>
      </c>
      <c r="AP19" s="198" t="str">
        <f>IF(SUM(AL19:AO19)=0,"-",IF(AND(AO20&lt;10,AL20&gt;=50),5,IF(AND(AO20&lt;20,(AL20+AM20)&gt;=50),4,IF(AO20&lt;30,3,2))))</f>
        <v>-</v>
      </c>
      <c r="AQ19" s="238">
        <f>'2б'!$N$114</f>
        <v>0</v>
      </c>
      <c r="AR19" s="239">
        <f>'2б'!$N$115</f>
        <v>0</v>
      </c>
      <c r="AS19" s="239">
        <f>'2б'!$N$116</f>
        <v>0</v>
      </c>
      <c r="AT19" s="239">
        <f>'2б'!$N$117</f>
        <v>0</v>
      </c>
      <c r="AU19" s="198" t="str">
        <f>IF(SUM(AQ19:AT19)=0,"-",IF(AND(AT20&lt;10,AQ20&gt;=50),5,IF(AND(AT20&lt;20,(AQ20+AR20)&gt;=50),4,IF(AT20&lt;30,3,2))))</f>
        <v>-</v>
      </c>
      <c r="AV19" s="238">
        <f>'2б'!$O$114</f>
        <v>0</v>
      </c>
      <c r="AW19" s="239">
        <f>'2б'!$O$115</f>
        <v>0</v>
      </c>
      <c r="AX19" s="239">
        <f>'2б'!$O$116</f>
        <v>0</v>
      </c>
      <c r="AY19" s="239">
        <f>'2б'!$O$117</f>
        <v>0</v>
      </c>
      <c r="AZ19" s="198" t="str">
        <f>IF(SUM(AV19:AY19)=0,"-",IF(AOD(AY20&lt;10,AV20&gt;=50),5,IF(AOD(AY20&lt;20,(AV20+AW20)&gt;=50),4,IF(AY20&lt;30,3,2))))</f>
        <v>-</v>
      </c>
      <c r="BA19" s="238">
        <f>'2б'!$Q$114</f>
        <v>0</v>
      </c>
      <c r="BB19" s="239">
        <f>'2б'!$Q$115</f>
        <v>0</v>
      </c>
      <c r="BC19" s="239">
        <f>'2б'!$Q$116</f>
        <v>0</v>
      </c>
      <c r="BD19" s="239">
        <f>'2б'!$Q$117</f>
        <v>0</v>
      </c>
      <c r="BE19" s="198" t="str">
        <f>BJ19</f>
        <v>-</v>
      </c>
      <c r="BF19" s="238">
        <f>'2б'!$Q$114</f>
        <v>0</v>
      </c>
      <c r="BG19" s="239">
        <f>'2б'!$Q$115</f>
        <v>0</v>
      </c>
      <c r="BH19" s="239">
        <f>'2б'!$Q$116</f>
        <v>0</v>
      </c>
      <c r="BI19" s="239">
        <f>'2б'!$Q$117</f>
        <v>0</v>
      </c>
      <c r="BJ19" s="198" t="str">
        <f>IF(SUM(BF19:BI19)=0,"-",MIN(AF19,IF(AND(BI20&lt;10,BF20&gt;=50),5,IF(AND(BI20&lt;20,(BF20+BG20)&gt;=50),4,IF(BI20&lt;30,3,2)))))</f>
        <v>-</v>
      </c>
    </row>
    <row r="20" spans="1:70" ht="13.5" customHeight="1">
      <c r="A20" s="747"/>
      <c r="B20" s="740"/>
      <c r="C20" s="240">
        <f>IF(ISERR(C19/SUM(C19:F19)*100),0,C19/SUM(C19:F19)*100)</f>
        <v>0</v>
      </c>
      <c r="D20" s="241">
        <f>IF(ISERR(D19/SUM(C19:F19)*100),0,D19/SUM(C19:F19)*100)</f>
        <v>0</v>
      </c>
      <c r="E20" s="241">
        <f>IF(ISERR(E19/SUM(C19:F19)*100),0,E19/SUM(C19:F19)*100)</f>
        <v>0</v>
      </c>
      <c r="F20" s="241">
        <f>IF(ISERR(F19/SUM(C19:F19)*100),0,F19/SUM(C19:F19)*100)</f>
        <v>0</v>
      </c>
      <c r="G20" s="199" t="str">
        <f>IF(ISERR(SUM(C19*5,D19*4,E19*3,F19*2)/SUM(C19:F19)),"-",SUM(C19*5,D19*4,E19*3,F19*2)/SUM(C19:F19))</f>
        <v>-</v>
      </c>
      <c r="H20" s="240">
        <f>IF(ISERR(H19/SUM(H19:K19)*100),0,H19/SUM(H19:K19)*100)</f>
        <v>0</v>
      </c>
      <c r="I20" s="241">
        <f>IF(ISERR(I19/SUM(H19:K19)*100),0,I19/SUM(H19:K19)*100)</f>
        <v>0</v>
      </c>
      <c r="J20" s="241">
        <f>IF(ISERR(J19/SUM(H19:K19)*100),0,J19/SUM(H19:K19)*100)</f>
        <v>0</v>
      </c>
      <c r="K20" s="241">
        <f>IF(ISERR(K19/SUM(H19:K19)*100),0,K19/SUM(H19:K19)*100)</f>
        <v>0</v>
      </c>
      <c r="L20" s="199" t="str">
        <f>IF(ISERR(SUM(H19*5,I19*4,J19*3,K19*2)/SUM(H19:K19)),"-",SUM(H19*5,I19*4,J19*3,K19*2)/SUM(H19:K19))</f>
        <v>-</v>
      </c>
      <c r="M20" s="240">
        <f>IF(ISERR(M19/SUM(M19:P19)*100),0,M19/SUM(M19:P19)*100)</f>
        <v>0</v>
      </c>
      <c r="N20" s="241">
        <f>IF(ISERR(N19/SUM(M19:P19)*100),0,N19/SUM(M19:P19)*100)</f>
        <v>0</v>
      </c>
      <c r="O20" s="241">
        <f>IF(ISERR(O19/SUM(M19:P19)*100),0,O19/SUM(M19:P19)*100)</f>
        <v>0</v>
      </c>
      <c r="P20" s="241">
        <f>IF(ISERR(P19/SUM(M19:P19)*100),0,P19/SUM(M19:P19)*100)</f>
        <v>0</v>
      </c>
      <c r="Q20" s="199" t="str">
        <f>IF(ISERR(SUM(M19*5,N19*4,O19*3,P19*2)/SUM(M19:P19)),"-",SUM(M19*5,N19*4,O19*3,P19*2)/SUM(M19:P19))</f>
        <v>-</v>
      </c>
      <c r="R20" s="240">
        <f>IF(ISERR(R19/SUM(R19:U19)*100),0,R19/SUM(R19:U19)*100)</f>
        <v>0</v>
      </c>
      <c r="S20" s="241">
        <f>IF(ISERR(S19/SUM(R19:U19)*100),0,S19/SUM(R19:U19)*100)</f>
        <v>0</v>
      </c>
      <c r="T20" s="241">
        <f>IF(ISERR(T19/SUM(R19:U19)*100),0,T19/SUM(R19:U19)*100)</f>
        <v>0</v>
      </c>
      <c r="U20" s="241">
        <f>IF(ISERR(U19/SUM(R19:U19)*100),0,U19/SUM(R19:U19)*100)</f>
        <v>0</v>
      </c>
      <c r="V20" s="199" t="str">
        <f>IF(ISERR(SUM(R19*5,S19*4,T19*3,U19*2)/SUM(R19:U19)),"-",SUM(R19*5,S19*4,T19*3,U19*2)/SUM(R19:U19))</f>
        <v>-</v>
      </c>
      <c r="W20" s="240">
        <f>IF(ISERR(W19/SUM(W19:Z19)*100),0,W19/SUM(W19:Z19)*100)</f>
        <v>0</v>
      </c>
      <c r="X20" s="241">
        <f>IF(ISERR(X19/SUM(W19:Z19)*100),0,X19/SUM(W19:Z19)*100)</f>
        <v>0</v>
      </c>
      <c r="Y20" s="241">
        <f>IF(ISERR(Y19/SUM(W19:Z19)*100),0,Y19/SUM(W19:Z19)*100)</f>
        <v>0</v>
      </c>
      <c r="Z20" s="241">
        <f>IF(ISERR(Z19/SUM(W19:Z19)*100),0,Z19/SUM(W19:Z19)*100)</f>
        <v>0</v>
      </c>
      <c r="AA20" s="199" t="str">
        <f>IF(ISERR(SUM(W19*5,X19*4,Y19*3,Z19*2)/SUM(W19:Z19)),"-",SUM(W19*5,X19*4,Y19*3,Z19*2)/SUM(W19:Z19))</f>
        <v>-</v>
      </c>
      <c r="AB20" s="240">
        <f>IF(ISERR(AB19/SUM(AB19:AE19)*100),0,AB19/SUM(AB19:AE19)*100)</f>
        <v>0</v>
      </c>
      <c r="AC20" s="241">
        <f>IF(ISERR(AC19/SUM(AB19:AE19)*100),0,AC19/SUM(AB19:AE19)*100)</f>
        <v>0</v>
      </c>
      <c r="AD20" s="241">
        <f>IF(ISERR(AD19/SUM(AB19:AE19)*100),0,AD19/SUM(AB19:AE19)*100)</f>
        <v>0</v>
      </c>
      <c r="AE20" s="241">
        <f>IF(ISERR(AE19/SUM(AB19:AE19)*100),0,AE19/SUM(AB19:AE19)*100)</f>
        <v>0</v>
      </c>
      <c r="AF20" s="199" t="str">
        <f>IF(ISERR(SUM(AB19*5,AC19*4,AD19*3,AE19*2)/SUM(AB19:AE19)),"-",SUM(AB19*5,AC19*4,AD19*3,AE19*2)/SUM(AB19:AE19))</f>
        <v>-</v>
      </c>
      <c r="AG20" s="240">
        <f>IF(ISERR(AG19/SUM(AG19:AJ19)*100),0,AG19/SUM(AG19:AJ19)*100)</f>
        <v>0</v>
      </c>
      <c r="AH20" s="241">
        <f>IF(ISERR(AH19/SUM(AG19:AJ19)*100),0,AH19/SUM(AG19:AJ19)*100)</f>
        <v>0</v>
      </c>
      <c r="AI20" s="241">
        <f>IF(ISERR(AI19/SUM(AG19:AJ19)*100),0,AI19/SUM(AG19:AJ19)*100)</f>
        <v>0</v>
      </c>
      <c r="AJ20" s="241">
        <f>IF(ISERR(AJ19/SUM(AG19:AJ19)*100),0,AJ19/SUM(AG19:AJ19)*100)</f>
        <v>0</v>
      </c>
      <c r="AK20" s="199" t="str">
        <f>IF(ISERR(SUM(AG19*5,AH19*4,AI19*3,AJ19*2)/SUM(AG19:AJ19)),"-",SUM(AG19*5,AH19*4,AI19*3,AJ19*2)/SUM(AG19:AJ19))</f>
        <v>-</v>
      </c>
      <c r="AL20" s="240">
        <f>IF(ISERR(AL19/SUM(AL19:AO19)*100),0,AL19/SUM(AL19:AO19)*100)</f>
        <v>0</v>
      </c>
      <c r="AM20" s="241">
        <f>IF(ISERR(AM19/SUM(AL19:AO19)*100),0,AM19/SUM(AL19:AO19)*100)</f>
        <v>0</v>
      </c>
      <c r="AN20" s="241">
        <f>IF(ISERR(AN19/SUM(AL19:AO19)*100),0,AN19/SUM(AL19:AO19)*100)</f>
        <v>0</v>
      </c>
      <c r="AO20" s="241">
        <f>IF(ISERR(AO19/SUM(AL19:AO19)*100),0,AO19/SUM(AL19:AO19)*100)</f>
        <v>0</v>
      </c>
      <c r="AP20" s="199" t="str">
        <f>IF(ISERR(SUM(AL19*5,AM19*4,AN19*3,AO19*2)/SUM(AL19:AO19)),"-",SUM(AL19*5,AM19*4,AN19*3,AO19*2)/SUM(AL19:AO19))</f>
        <v>-</v>
      </c>
      <c r="AQ20" s="240">
        <f>IF(ISERR(AQ19/SUM(AQ19:AT19)*100),0,AQ19/SUM(AQ19:AT19)*100)</f>
        <v>0</v>
      </c>
      <c r="AR20" s="241">
        <f>IF(ISERR(AR19/SUM(AQ19:AT19)*100),0,AR19/SUM(AQ19:AT19)*100)</f>
        <v>0</v>
      </c>
      <c r="AS20" s="241">
        <f>IF(ISERR(AS19/SUM(AQ19:AT19)*100),0,AS19/SUM(AQ19:AT19)*100)</f>
        <v>0</v>
      </c>
      <c r="AT20" s="241">
        <f>IF(ISERR(AT19/SUM(AQ19:AT19)*100),0,AT19/SUM(AQ19:AT19)*100)</f>
        <v>0</v>
      </c>
      <c r="AU20" s="199" t="str">
        <f>IF(ISERR(SUM(AQ19*5,AR19*4,AS19*3,AT19*2)/SUM(AQ19:AT19)),"-",SUM(AQ19*5,AR19*4,AS19*3,AT19*2)/SUM(AQ19:AT19))</f>
        <v>-</v>
      </c>
      <c r="AV20" s="240">
        <f>IF(ISERR(AV19/SUM(AV19:AY19)*100),0,AV19/SUM(AV19:AY19)*100)</f>
        <v>0</v>
      </c>
      <c r="AW20" s="241">
        <f>IF(ISERR(AW19/SUM(AV19:AY19)*100),0,AW19/SUM(AV19:AY19)*100)</f>
        <v>0</v>
      </c>
      <c r="AX20" s="241">
        <f>IF(ISERR(AX19/SUM(AV19:AY19)*100),0,AX19/SUM(AV19:AY19)*100)</f>
        <v>0</v>
      </c>
      <c r="AY20" s="241">
        <f>IF(ISERR(AY19/SUM(AV19:AY19)*100),0,AY19/SUM(AV19:AY19)*100)</f>
        <v>0</v>
      </c>
      <c r="AZ20" s="199" t="str">
        <f>IF(ISERR(SUM(AV19*5,AW19*4,AX19*3,AY19*2)/SUM(AV19:AY19)),"-",SUM(AV19*5,AW19*4,AX19*3,AY19*2)/SUM(AV19:AY19))</f>
        <v>-</v>
      </c>
      <c r="BA20" s="240">
        <f>IF(ISERR(BA19/SUM(BA19:BD19)*100),0,BA19/SUM(BA19:BD19)*100)</f>
        <v>0</v>
      </c>
      <c r="BB20" s="241">
        <f>IF(ISERR(BB19/SUM(BA19:BD19)*100),0,BB19/SUM(BA19:BD19)*100)</f>
        <v>0</v>
      </c>
      <c r="BC20" s="241">
        <f>IF(ISERR(BC19/SUM(BA19:BD19)*100),0,BC19/SUM(BA19:BD19)*100)</f>
        <v>0</v>
      </c>
      <c r="BD20" s="241">
        <f>IF(ISERR(BD19/SUM(BA19:BD19)*100),0,BD19/SUM(BA19:BD19)*100)</f>
        <v>0</v>
      </c>
      <c r="BE20" s="199" t="str">
        <f>IF(ISERR(SUM(BA19*5,BB19*4,BC19*3,BD19*2)/SUM(BA19:BD19)),"-",SUM(BA19*5,BB19*4,BC19*3,BD19*2)/SUM(BA19:BD19))</f>
        <v>-</v>
      </c>
      <c r="BF20" s="240">
        <f>IF(ISERR(BF19/SUM(BF19:BI19)*100),0,BF19/SUM(BF19:BI19)*100)</f>
        <v>0</v>
      </c>
      <c r="BG20" s="241">
        <f>IF(ISERR(BG19/SUM(BF19:BI19)*100),0,BG19/SUM(BF19:BI19)*100)</f>
        <v>0</v>
      </c>
      <c r="BH20" s="241">
        <f>IF(ISERR(BH19/SUM(BF19:BI19)*100),0,BH19/SUM(BF19:BI19)*100)</f>
        <v>0</v>
      </c>
      <c r="BI20" s="241">
        <f>IF(ISERR(BI19/SUM(BF19:BI19)*100),0,BI19/SUM(BF19:BI19)*100)</f>
        <v>0</v>
      </c>
      <c r="BJ20" s="199" t="str">
        <f>IF(ISERR(SUM(BF19*5,BG19*4,BH19*3,BI19*2)/SUM(BF19:BI19)),"-",SUM(BF19*5,BG19*4,BH19*3,BI19*2)/SUM(BF19:BI19))</f>
        <v>-</v>
      </c>
      <c r="BL20" s="133"/>
      <c r="BM20" s="133"/>
      <c r="BN20" s="133"/>
      <c r="BO20" s="133"/>
      <c r="BP20" s="133"/>
      <c r="BQ20" s="133"/>
      <c r="BR20" s="133"/>
    </row>
    <row r="21" spans="1:70" ht="13.5" customHeight="1">
      <c r="A21" s="747" t="s">
        <v>170</v>
      </c>
      <c r="B21" s="740">
        <f>'2б'!W139+'2б'!X139</f>
        <v>0</v>
      </c>
      <c r="C21" s="238">
        <f>'2б'!$F$166</f>
        <v>0</v>
      </c>
      <c r="D21" s="239">
        <f>'2б'!$F$167</f>
        <v>0</v>
      </c>
      <c r="E21" s="239">
        <f>'2б'!$F$168</f>
        <v>0</v>
      </c>
      <c r="F21" s="239">
        <f>'2б'!$F$169</f>
        <v>0</v>
      </c>
      <c r="G21" s="198" t="str">
        <f>IF(SUM(C21:F21)=0,"-",IF(AND(F22&lt;10,C22&gt;=50),5,IF(AND(F22&lt;20,(C22+D22)&gt;=50),4,IF(F22&lt;30,3,2))))</f>
        <v>-</v>
      </c>
      <c r="H21" s="238">
        <f>'2б'!$G$166</f>
        <v>0</v>
      </c>
      <c r="I21" s="239">
        <f>'2б'!$G$167</f>
        <v>0</v>
      </c>
      <c r="J21" s="239">
        <f>'2б'!$G$168</f>
        <v>0</v>
      </c>
      <c r="K21" s="239">
        <f>'2б'!$G$169</f>
        <v>0</v>
      </c>
      <c r="L21" s="198" t="str">
        <f>IF(SUM(H21:K21)=0,"-",IF(AND(K22&lt;10,H22&gt;=50),5,IF(AND(K22&lt;20,(H22+I22)&gt;=50),4,IF(K22&lt;30,3,2))))</f>
        <v>-</v>
      </c>
      <c r="M21" s="238">
        <f>'2б'!$H$166</f>
        <v>0</v>
      </c>
      <c r="N21" s="239">
        <f>'2б'!$H$167</f>
        <v>0</v>
      </c>
      <c r="O21" s="239">
        <f>'2б'!$H$168</f>
        <v>0</v>
      </c>
      <c r="P21" s="239">
        <f>'2б'!$F$169</f>
        <v>0</v>
      </c>
      <c r="Q21" s="198" t="str">
        <f>IF(SUM(M21:P21)=0,"-",IF(AND(P22&lt;10,M22&gt;=50),5,IF(AND(P22&lt;20,(M22+N22)&gt;=50),4,IF(P22&lt;30,3,2))))</f>
        <v>-</v>
      </c>
      <c r="R21" s="238">
        <f>'2б'!$I$166</f>
        <v>0</v>
      </c>
      <c r="S21" s="239">
        <f>'2б'!$I$167</f>
        <v>0</v>
      </c>
      <c r="T21" s="239">
        <f>'2б'!$I$168</f>
        <v>0</v>
      </c>
      <c r="U21" s="239">
        <f>'2б'!$I$169</f>
        <v>0</v>
      </c>
      <c r="V21" s="198" t="str">
        <f>IF(SUM(R21:U21)=0,"-",IF(AND(U22&lt;10,R22&gt;=50),5,IF(AND(U22&lt;20,(R22+S22)&gt;=50),4,IF(U22&lt;30,3,2))))</f>
        <v>-</v>
      </c>
      <c r="W21" s="238">
        <f>'2б'!$J$166</f>
        <v>0</v>
      </c>
      <c r="X21" s="239">
        <f>'2б'!$J$167</f>
        <v>0</v>
      </c>
      <c r="Y21" s="239">
        <f>'2б'!$J$168</f>
        <v>0</v>
      </c>
      <c r="Z21" s="239">
        <f>'2б'!$J$169</f>
        <v>0</v>
      </c>
      <c r="AA21" s="198" t="str">
        <f>IF(SUM(W21:Z21)=0,"-",IF(AND(Z22&lt;10,W22&gt;=50),5,IF(AND(Z22&lt;20,(W22+X22)&gt;=50),4,IF(Z22&lt;30,3,2))))</f>
        <v>-</v>
      </c>
      <c r="AB21" s="238">
        <f>'2б'!$K$166</f>
        <v>0</v>
      </c>
      <c r="AC21" s="239">
        <f>'2б'!$K$167</f>
        <v>0</v>
      </c>
      <c r="AD21" s="239">
        <f>'2б'!$K$168</f>
        <v>0</v>
      </c>
      <c r="AE21" s="239">
        <f>'2б'!$K$169</f>
        <v>0</v>
      </c>
      <c r="AF21" s="198" t="str">
        <f>IF(SUM(AB21:AE21)=0,"-",IF(AND(AE22&lt;10,AB22&gt;=50),5,IF(AND(AE22&lt;20,(AB22+AC22)&gt;=50),4,IF(AE22&lt;30,3,2))))</f>
        <v>-</v>
      </c>
      <c r="AG21" s="238">
        <f>'2б'!$L$166</f>
        <v>0</v>
      </c>
      <c r="AH21" s="239">
        <f>'2б'!$L$167</f>
        <v>0</v>
      </c>
      <c r="AI21" s="239">
        <f>'2б'!$L$168</f>
        <v>0</v>
      </c>
      <c r="AJ21" s="239">
        <f>'2б'!$L$169</f>
        <v>0</v>
      </c>
      <c r="AK21" s="198" t="str">
        <f>IF(SUM(AG21:AJ21)=0,"-",IF(AND(AJ22&lt;10,AG22&gt;=50),5,IF(AND(AJ22&lt;20,(AG22+AH22)&gt;=50),4,IF(AJ22&lt;30,3,2))))</f>
        <v>-</v>
      </c>
      <c r="AL21" s="238">
        <f>'2б'!$M$166</f>
        <v>0</v>
      </c>
      <c r="AM21" s="239">
        <f>'2б'!$M$167</f>
        <v>0</v>
      </c>
      <c r="AN21" s="239">
        <f>'2б'!$M$168</f>
        <v>0</v>
      </c>
      <c r="AO21" s="239">
        <f>'2б'!$M$169</f>
        <v>0</v>
      </c>
      <c r="AP21" s="198" t="str">
        <f>IF(SUM(AL21:AO21)=0,"-",IF(AND(AO22&lt;10,AL22&gt;=50),5,IF(AND(AO22&lt;20,(AL22+AM22)&gt;=50),4,IF(AO22&lt;30,3,2))))</f>
        <v>-</v>
      </c>
      <c r="AQ21" s="238">
        <f>'2б'!$N$166</f>
        <v>0</v>
      </c>
      <c r="AR21" s="239">
        <f>'2б'!$N$167</f>
        <v>0</v>
      </c>
      <c r="AS21" s="239">
        <f>'2б'!$N$168</f>
        <v>0</v>
      </c>
      <c r="AT21" s="239">
        <f>'2б'!$N$169</f>
        <v>0</v>
      </c>
      <c r="AU21" s="198" t="str">
        <f>IF(SUM(AQ21:AT21)=0,"-",IF(AND(AT22&lt;10,AQ22&gt;=50),5,IF(AND(AT22&lt;20,(AQ22+AR22)&gt;=50),4,IF(AT22&lt;30,3,2))))</f>
        <v>-</v>
      </c>
      <c r="AV21" s="238">
        <f>'2б'!$O$166</f>
        <v>0</v>
      </c>
      <c r="AW21" s="239">
        <f>'2б'!$O$167</f>
        <v>0</v>
      </c>
      <c r="AX21" s="239">
        <f>'2б'!$O$168</f>
        <v>0</v>
      </c>
      <c r="AY21" s="239">
        <f>'2б'!$O$169</f>
        <v>0</v>
      </c>
      <c r="AZ21" s="198" t="str">
        <f>IF(SUM(AV21:AY21)=0,"-",IF(AOD(AY22&lt;10,AV22&gt;=50),5,IF(AOD(AY22&lt;20,(AV22+AW22)&gt;=50),4,IF(AY22&lt;30,3,2))))</f>
        <v>-</v>
      </c>
      <c r="BA21" s="238">
        <f>'2б'!$Q$166</f>
        <v>0</v>
      </c>
      <c r="BB21" s="239">
        <f>'2б'!$Q$167</f>
        <v>0</v>
      </c>
      <c r="BC21" s="239">
        <f>'2б'!$Q$168</f>
        <v>0</v>
      </c>
      <c r="BD21" s="239">
        <f>'2б'!$Q$169</f>
        <v>0</v>
      </c>
      <c r="BE21" s="198" t="str">
        <f>BJ21</f>
        <v>-</v>
      </c>
      <c r="BF21" s="238">
        <f>'2б'!$Q$166</f>
        <v>0</v>
      </c>
      <c r="BG21" s="239">
        <f>'2б'!$Q$167</f>
        <v>0</v>
      </c>
      <c r="BH21" s="239">
        <f>'2б'!$Q$168</f>
        <v>0</v>
      </c>
      <c r="BI21" s="239">
        <f>'2б'!$Q$169</f>
        <v>0</v>
      </c>
      <c r="BJ21" s="198" t="str">
        <f>IF(SUM(BF21:BI21)=0,"-",MIN(AF21,IF(AND(BI22&lt;10,BF22&gt;=50),5,IF(AND(BI22&lt;20,(BF22+BG22)&gt;=50),4,IF(BI22&lt;30,3,2)))))</f>
        <v>-</v>
      </c>
    </row>
    <row r="22" spans="1:70" ht="13.5" customHeight="1">
      <c r="A22" s="747"/>
      <c r="B22" s="740"/>
      <c r="C22" s="240">
        <f>IF(ISERR(C21/SUM(C21:F21)*100),0,C21/SUM(C21:F21)*100)</f>
        <v>0</v>
      </c>
      <c r="D22" s="241">
        <f>IF(ISERR(D21/SUM(C21:F21)*100),0,D21/SUM(C21:F21)*100)</f>
        <v>0</v>
      </c>
      <c r="E22" s="241">
        <f>IF(ISERR(E21/SUM(C21:F21)*100),0,E21/SUM(C21:F21)*100)</f>
        <v>0</v>
      </c>
      <c r="F22" s="241">
        <f>IF(ISERR(F21/SUM(C21:F21)*100),0,F21/SUM(C21:F21)*100)</f>
        <v>0</v>
      </c>
      <c r="G22" s="199" t="str">
        <f>IF(ISERR(SUM(C21*5,D21*4,E21*3,F21*2)/SUM(C21:F21)),"-",SUM(C21*5,D21*4,E21*3,F21*2)/SUM(C21:F21))</f>
        <v>-</v>
      </c>
      <c r="H22" s="240">
        <f>IF(ISERR(H21/SUM(H21:K21)*100),0,H21/SUM(H21:K21)*100)</f>
        <v>0</v>
      </c>
      <c r="I22" s="241">
        <f>IF(ISERR(I21/SUM(H21:K21)*100),0,I21/SUM(H21:K21)*100)</f>
        <v>0</v>
      </c>
      <c r="J22" s="241">
        <f>IF(ISERR(J21/SUM(H21:K21)*100),0,J21/SUM(H21:K21)*100)</f>
        <v>0</v>
      </c>
      <c r="K22" s="241">
        <f>IF(ISERR(K21/SUM(H21:K21)*100),0,K21/SUM(H21:K21)*100)</f>
        <v>0</v>
      </c>
      <c r="L22" s="199" t="str">
        <f>IF(ISERR(SUM(H21*5,I21*4,J21*3,K21*2)/SUM(H21:K21)),"-",SUM(H21*5,I21*4,J21*3,K21*2)/SUM(H21:K21))</f>
        <v>-</v>
      </c>
      <c r="M22" s="240">
        <f>IF(ISERR(M21/SUM(M21:P21)*100),0,M21/SUM(M21:P21)*100)</f>
        <v>0</v>
      </c>
      <c r="N22" s="241">
        <f>IF(ISERR(N21/SUM(M21:P21)*100),0,N21/SUM(M21:P21)*100)</f>
        <v>0</v>
      </c>
      <c r="O22" s="241">
        <f>IF(ISERR(O21/SUM(M21:P21)*100),0,O21/SUM(M21:P21)*100)</f>
        <v>0</v>
      </c>
      <c r="P22" s="241">
        <f>IF(ISERR(P21/SUM(M21:P21)*100),0,P21/SUM(M21:P21)*100)</f>
        <v>0</v>
      </c>
      <c r="Q22" s="199" t="str">
        <f>IF(ISERR(SUM(M21*5,N21*4,O21*3,P21*2)/SUM(M21:P21)),"-",SUM(M21*5,N21*4,O21*3,P21*2)/SUM(M21:P21))</f>
        <v>-</v>
      </c>
      <c r="R22" s="240">
        <f>IF(ISERR(R21/SUM(R21:U21)*100),0,R21/SUM(R21:U21)*100)</f>
        <v>0</v>
      </c>
      <c r="S22" s="241">
        <f>IF(ISERR(S21/SUM(R21:U21)*100),0,S21/SUM(R21:U21)*100)</f>
        <v>0</v>
      </c>
      <c r="T22" s="241">
        <f>IF(ISERR(T21/SUM(R21:U21)*100),0,T21/SUM(R21:U21)*100)</f>
        <v>0</v>
      </c>
      <c r="U22" s="241">
        <f>IF(ISERR(U21/SUM(R21:U21)*100),0,U21/SUM(R21:U21)*100)</f>
        <v>0</v>
      </c>
      <c r="V22" s="199" t="str">
        <f>IF(ISERR(SUM(R21*5,S21*4,T21*3,U21*2)/SUM(R21:U21)),"-",SUM(R21*5,S21*4,T21*3,U21*2)/SUM(R21:U21))</f>
        <v>-</v>
      </c>
      <c r="W22" s="240">
        <f>IF(ISERR(W21/SUM(W21:Z21)*100),0,W21/SUM(W21:Z21)*100)</f>
        <v>0</v>
      </c>
      <c r="X22" s="241">
        <f>IF(ISERR(X21/SUM(W21:Z21)*100),0,X21/SUM(W21:Z21)*100)</f>
        <v>0</v>
      </c>
      <c r="Y22" s="241">
        <f>IF(ISERR(Y21/SUM(W21:Z21)*100),0,Y21/SUM(W21:Z21)*100)</f>
        <v>0</v>
      </c>
      <c r="Z22" s="241">
        <f>IF(ISERR(Z21/SUM(W21:Z21)*100),0,Z21/SUM(W21:Z21)*100)</f>
        <v>0</v>
      </c>
      <c r="AA22" s="199" t="str">
        <f>IF(ISERR(SUM(W21*5,X21*4,Y21*3,Z21*2)/SUM(W21:Z21)),"-",SUM(W21*5,X21*4,Y21*3,Z21*2)/SUM(W21:Z21))</f>
        <v>-</v>
      </c>
      <c r="AB22" s="240">
        <f>IF(ISERR(AB21/SUM(AB21:AE21)*100),0,AB21/SUM(AB21:AE21)*100)</f>
        <v>0</v>
      </c>
      <c r="AC22" s="241">
        <f>IF(ISERR(AC21/SUM(AB21:AE21)*100),0,AC21/SUM(AB21:AE21)*100)</f>
        <v>0</v>
      </c>
      <c r="AD22" s="241">
        <f>IF(ISERR(AD21/SUM(AB21:AE21)*100),0,AD21/SUM(AB21:AE21)*100)</f>
        <v>0</v>
      </c>
      <c r="AE22" s="241">
        <f>IF(ISERR(AE21/SUM(AB21:AE21)*100),0,AE21/SUM(AB21:AE21)*100)</f>
        <v>0</v>
      </c>
      <c r="AF22" s="199" t="str">
        <f>IF(ISERR(SUM(AB21*5,AC21*4,AD21*3,AE21*2)/SUM(AB21:AE21)),"-",SUM(AB21*5,AC21*4,AD21*3,AE21*2)/SUM(AB21:AE21))</f>
        <v>-</v>
      </c>
      <c r="AG22" s="240">
        <f>IF(ISERR(AG21/SUM(AG21:AJ21)*100),0,AG21/SUM(AG21:AJ21)*100)</f>
        <v>0</v>
      </c>
      <c r="AH22" s="241">
        <f>IF(ISERR(AH21/SUM(AG21:AJ21)*100),0,AH21/SUM(AG21:AJ21)*100)</f>
        <v>0</v>
      </c>
      <c r="AI22" s="241">
        <f>IF(ISERR(AI21/SUM(AG21:AJ21)*100),0,AI21/SUM(AG21:AJ21)*100)</f>
        <v>0</v>
      </c>
      <c r="AJ22" s="241">
        <f>IF(ISERR(AJ21/SUM(AG21:AJ21)*100),0,AJ21/SUM(AG21:AJ21)*100)</f>
        <v>0</v>
      </c>
      <c r="AK22" s="199" t="str">
        <f>IF(ISERR(SUM(AG21*5,AH21*4,AI21*3,AJ21*2)/SUM(AG21:AJ21)),"-",SUM(AG21*5,AH21*4,AI21*3,AJ21*2)/SUM(AG21:AJ21))</f>
        <v>-</v>
      </c>
      <c r="AL22" s="240">
        <f>IF(ISERR(AL21/SUM(AL21:AO21)*100),0,AL21/SUM(AL21:AO21)*100)</f>
        <v>0</v>
      </c>
      <c r="AM22" s="241">
        <f>IF(ISERR(AM21/SUM(AL21:AO21)*100),0,AM21/SUM(AL21:AO21)*100)</f>
        <v>0</v>
      </c>
      <c r="AN22" s="241">
        <f>IF(ISERR(AN21/SUM(AL21:AO21)*100),0,AN21/SUM(AL21:AO21)*100)</f>
        <v>0</v>
      </c>
      <c r="AO22" s="241">
        <f>IF(ISERR(AO21/SUM(AL21:AO21)*100),0,AO21/SUM(AL21:AO21)*100)</f>
        <v>0</v>
      </c>
      <c r="AP22" s="199" t="str">
        <f>IF(ISERR(SUM(AL21*5,AM21*4,AN21*3,AO21*2)/SUM(AL21:AO21)),"-",SUM(AL21*5,AM21*4,AN21*3,AO21*2)/SUM(AL21:AO21))</f>
        <v>-</v>
      </c>
      <c r="AQ22" s="240">
        <f>IF(ISERR(AQ21/SUM(AQ21:AT21)*100),0,AQ21/SUM(AQ21:AT21)*100)</f>
        <v>0</v>
      </c>
      <c r="AR22" s="241">
        <f>IF(ISERR(AR21/SUM(AQ21:AT21)*100),0,AR21/SUM(AQ21:AT21)*100)</f>
        <v>0</v>
      </c>
      <c r="AS22" s="241">
        <f>IF(ISERR(AS21/SUM(AQ21:AT21)*100),0,AS21/SUM(AQ21:AT21)*100)</f>
        <v>0</v>
      </c>
      <c r="AT22" s="241">
        <f>IF(ISERR(AT21/SUM(AQ21:AT21)*100),0,AT21/SUM(AQ21:AT21)*100)</f>
        <v>0</v>
      </c>
      <c r="AU22" s="199" t="str">
        <f>IF(ISERR(SUM(AQ21*5,AR21*4,AS21*3,AT21*2)/SUM(AQ21:AT21)),"-",SUM(AQ21*5,AR21*4,AS21*3,AT21*2)/SUM(AQ21:AT21))</f>
        <v>-</v>
      </c>
      <c r="AV22" s="240">
        <f>IF(ISERR(AV21/SUM(AV21:AY21)*100),0,AV21/SUM(AV21:AY21)*100)</f>
        <v>0</v>
      </c>
      <c r="AW22" s="241">
        <f>IF(ISERR(AW21/SUM(AV21:AY21)*100),0,AW21/SUM(AV21:AY21)*100)</f>
        <v>0</v>
      </c>
      <c r="AX22" s="241">
        <f>IF(ISERR(AX21/SUM(AV21:AY21)*100),0,AX21/SUM(AV21:AY21)*100)</f>
        <v>0</v>
      </c>
      <c r="AY22" s="241">
        <f>IF(ISERR(AY21/SUM(AV21:AY21)*100),0,AY21/SUM(AV21:AY21)*100)</f>
        <v>0</v>
      </c>
      <c r="AZ22" s="199" t="str">
        <f>IF(ISERR(SUM(AV21*5,AW21*4,AX21*3,AY21*2)/SUM(AV21:AY21)),"-",SUM(AV21*5,AW21*4,AX21*3,AY21*2)/SUM(AV21:AY21))</f>
        <v>-</v>
      </c>
      <c r="BA22" s="240">
        <f>IF(ISERR(BA21/SUM(BA21:BD21)*100),0,BA21/SUM(BA21:BD21)*100)</f>
        <v>0</v>
      </c>
      <c r="BB22" s="241">
        <f>IF(ISERR(BB21/SUM(BA21:BD21)*100),0,BB21/SUM(BA21:BD21)*100)</f>
        <v>0</v>
      </c>
      <c r="BC22" s="241">
        <f>IF(ISERR(BC21/SUM(BA21:BD21)*100),0,BC21/SUM(BA21:BD21)*100)</f>
        <v>0</v>
      </c>
      <c r="BD22" s="241">
        <f>IF(ISERR(BD21/SUM(BA21:BD21)*100),0,BD21/SUM(BA21:BD21)*100)</f>
        <v>0</v>
      </c>
      <c r="BE22" s="199" t="str">
        <f>IF(ISERR(SUM(BA21*5,BB21*4,BC21*3,BD21*2)/SUM(BA21:BD21)),"-",SUM(BA21*5,BB21*4,BC21*3,BD21*2)/SUM(BA21:BD21))</f>
        <v>-</v>
      </c>
      <c r="BF22" s="240">
        <f>IF(ISERR(BF21/SUM(BF21:BI21)*100),0,BF21/SUM(BF21:BI21)*100)</f>
        <v>0</v>
      </c>
      <c r="BG22" s="241">
        <f>IF(ISERR(BG21/SUM(BF21:BI21)*100),0,BG21/SUM(BF21:BI21)*100)</f>
        <v>0</v>
      </c>
      <c r="BH22" s="241">
        <f>IF(ISERR(BH21/SUM(BF21:BI21)*100),0,BH21/SUM(BF21:BI21)*100)</f>
        <v>0</v>
      </c>
      <c r="BI22" s="241">
        <f>IF(ISERR(BI21/SUM(BF21:BI21)*100),0,BI21/SUM(BF21:BI21)*100)</f>
        <v>0</v>
      </c>
      <c r="BJ22" s="199" t="str">
        <f>IF(ISERR(SUM(BF21*5,BG21*4,BH21*3,BI21*2)/SUM(BF21:BI21)),"-",SUM(BF21*5,BG21*4,BH21*3,BI21*2)/SUM(BF21:BI21))</f>
        <v>-</v>
      </c>
      <c r="BL22" s="133"/>
      <c r="BM22" s="133"/>
      <c r="BN22" s="133"/>
      <c r="BO22" s="133"/>
      <c r="BP22" s="133"/>
      <c r="BQ22" s="133"/>
      <c r="BR22" s="133"/>
    </row>
    <row r="23" spans="1:70" ht="13.5" customHeight="1">
      <c r="A23" s="747" t="s">
        <v>185</v>
      </c>
      <c r="B23" s="740">
        <f>'3б'!W5+'3б'!X5</f>
        <v>0</v>
      </c>
      <c r="C23" s="238">
        <f>'3б'!$F$20</f>
        <v>0</v>
      </c>
      <c r="D23" s="239">
        <f>'3б'!$F$21</f>
        <v>0</v>
      </c>
      <c r="E23" s="239">
        <f>'3б'!$F$22</f>
        <v>0</v>
      </c>
      <c r="F23" s="239">
        <f>'3б'!$F$23</f>
        <v>0</v>
      </c>
      <c r="G23" s="198" t="str">
        <f>IF(SUM(C23:F23)=0,"-",IF(AND(F24&lt;10,C24&gt;=50),5,IF(AND(F24&lt;20,(C24+D24)&gt;=50),4,IF(F24&lt;30,3,2))))</f>
        <v>-</v>
      </c>
      <c r="H23" s="238">
        <f>'3б'!$G$20</f>
        <v>0</v>
      </c>
      <c r="I23" s="239">
        <f>'3б'!$G$21</f>
        <v>0</v>
      </c>
      <c r="J23" s="239">
        <f>'3б'!$G$22</f>
        <v>0</v>
      </c>
      <c r="K23" s="239">
        <f>'3б'!$G$23</f>
        <v>0</v>
      </c>
      <c r="L23" s="198" t="str">
        <f>IF(SUM(H23:K23)=0,"-",IF(AND(K24&lt;10,H24&gt;=50),5,IF(AND(K24&lt;20,(H24+I24)&gt;=50),4,IF(K24&lt;30,3,2))))</f>
        <v>-</v>
      </c>
      <c r="M23" s="238">
        <f>'3б'!$H$20</f>
        <v>0</v>
      </c>
      <c r="N23" s="239">
        <f>'3б'!$H$21</f>
        <v>0</v>
      </c>
      <c r="O23" s="239">
        <f>'3б'!$H$22</f>
        <v>0</v>
      </c>
      <c r="P23" s="239">
        <f>'3б'!$F$23</f>
        <v>0</v>
      </c>
      <c r="Q23" s="198" t="str">
        <f>IF(SUM(M23:P23)=0,"-",IF(AND(P24&lt;10,M24&gt;=50),5,IF(AND(P24&lt;20,(M24+N24)&gt;=50),4,IF(P24&lt;30,3,2))))</f>
        <v>-</v>
      </c>
      <c r="R23" s="238">
        <f>'3б'!$I$20</f>
        <v>0</v>
      </c>
      <c r="S23" s="239">
        <f>'3б'!$I$21</f>
        <v>0</v>
      </c>
      <c r="T23" s="239">
        <f>'3б'!$I$22</f>
        <v>0</v>
      </c>
      <c r="U23" s="239">
        <f>'3б'!$I$23</f>
        <v>0</v>
      </c>
      <c r="V23" s="198" t="str">
        <f>IF(SUM(R23:U23)=0,"-",IF(AND(U24&lt;10,R24&gt;=50),5,IF(AND(U24&lt;20,(R24+S24)&gt;=50),4,IF(U24&lt;30,3,2))))</f>
        <v>-</v>
      </c>
      <c r="W23" s="238">
        <f>'3б'!$J$20</f>
        <v>0</v>
      </c>
      <c r="X23" s="239">
        <f>'3б'!$J$21</f>
        <v>0</v>
      </c>
      <c r="Y23" s="239">
        <f>'3б'!$J$22</f>
        <v>0</v>
      </c>
      <c r="Z23" s="239">
        <f>'3б'!$J$23</f>
        <v>0</v>
      </c>
      <c r="AA23" s="198" t="str">
        <f>IF(SUM(W23:Z23)=0,"-",IF(AND(Z24&lt;10,W24&gt;=50),5,IF(AND(Z24&lt;20,(W24+X24)&gt;=50),4,IF(Z24&lt;30,3,2))))</f>
        <v>-</v>
      </c>
      <c r="AB23" s="238">
        <f>'3б'!$K$20</f>
        <v>0</v>
      </c>
      <c r="AC23" s="239">
        <f>'3б'!$K$21</f>
        <v>0</v>
      </c>
      <c r="AD23" s="239">
        <f>'3б'!$K$22</f>
        <v>0</v>
      </c>
      <c r="AE23" s="239">
        <f>'3б'!$K$23</f>
        <v>0</v>
      </c>
      <c r="AF23" s="198" t="str">
        <f>IF(SUM(AB23:AE23)=0,"-",IF(AND(AE24&lt;10,AB24&gt;=50),5,IF(AND(AE24&lt;20,(AB24+AC24)&gt;=50),4,IF(AE24&lt;30,3,2))))</f>
        <v>-</v>
      </c>
      <c r="AG23" s="238">
        <f>'3б'!$L$20</f>
        <v>0</v>
      </c>
      <c r="AH23" s="239">
        <f>'3б'!$L$21</f>
        <v>0</v>
      </c>
      <c r="AI23" s="239">
        <f>'3б'!$L$22</f>
        <v>0</v>
      </c>
      <c r="AJ23" s="239">
        <f>'3б'!$L$23</f>
        <v>0</v>
      </c>
      <c r="AK23" s="198" t="str">
        <f>IF(SUM(AG23:AJ23)=0,"-",IF(AND(AJ24&lt;10,AG24&gt;=50),5,IF(AND(AJ24&lt;20,(AG24+AH24)&gt;=50),4,IF(AJ24&lt;30,3,2))))</f>
        <v>-</v>
      </c>
      <c r="AL23" s="238">
        <f>'3б'!$M$20</f>
        <v>0</v>
      </c>
      <c r="AM23" s="239">
        <f>'3б'!$M$21</f>
        <v>0</v>
      </c>
      <c r="AN23" s="239">
        <f>'3б'!$M$22</f>
        <v>0</v>
      </c>
      <c r="AO23" s="239">
        <f>'3б'!$M$23</f>
        <v>0</v>
      </c>
      <c r="AP23" s="198" t="str">
        <f>IF(SUM(AL23:AO23)=0,"-",IF(AND(AO24&lt;10,AL24&gt;=50),5,IF(AND(AO24&lt;20,(AL24+AM24)&gt;=50),4,IF(AO24&lt;30,3,2))))</f>
        <v>-</v>
      </c>
      <c r="AQ23" s="238">
        <f>'3б'!$N$20</f>
        <v>0</v>
      </c>
      <c r="AR23" s="239">
        <f>'3б'!$N$21</f>
        <v>0</v>
      </c>
      <c r="AS23" s="239">
        <f>'3б'!$N$22</f>
        <v>0</v>
      </c>
      <c r="AT23" s="239">
        <f>'3б'!$N$23</f>
        <v>0</v>
      </c>
      <c r="AU23" s="198" t="str">
        <f>IF(SUM(AQ23:AT23)=0,"-",IF(AND(AT24&lt;10,AQ24&gt;=50),5,IF(AND(AT24&lt;20,(AQ24+AR24)&gt;=50),4,IF(AT24&lt;30,3,2))))</f>
        <v>-</v>
      </c>
      <c r="AV23" s="238">
        <f>'3б'!$O$20</f>
        <v>0</v>
      </c>
      <c r="AW23" s="239">
        <f>'3б'!$O$21</f>
        <v>0</v>
      </c>
      <c r="AX23" s="239">
        <f>'3б'!$O$22</f>
        <v>0</v>
      </c>
      <c r="AY23" s="239">
        <f>'3б'!$O$23</f>
        <v>0</v>
      </c>
      <c r="AZ23" s="198" t="str">
        <f>IF(SUM(AV23:AY23)=0,"-",IF(AOD(AY24&lt;10,AV24&gt;=50),5,IF(AOD(AY24&lt;20,(AV24+AW24)&gt;=50),4,IF(AY24&lt;30,3,2))))</f>
        <v>-</v>
      </c>
      <c r="BA23" s="238">
        <f>'3б'!$Q$20</f>
        <v>0</v>
      </c>
      <c r="BB23" s="239">
        <f>'3б'!$Q$21</f>
        <v>0</v>
      </c>
      <c r="BC23" s="239">
        <f>'3б'!$Q$22</f>
        <v>0</v>
      </c>
      <c r="BD23" s="239">
        <f>'3б'!$Q$23</f>
        <v>0</v>
      </c>
      <c r="BE23" s="198" t="str">
        <f>BJ23</f>
        <v>-</v>
      </c>
      <c r="BF23" s="238">
        <f>'3б'!$Q$20</f>
        <v>0</v>
      </c>
      <c r="BG23" s="239">
        <f>'3б'!$Q$21</f>
        <v>0</v>
      </c>
      <c r="BH23" s="239">
        <f>'3б'!$Q$22</f>
        <v>0</v>
      </c>
      <c r="BI23" s="239">
        <f>'3б'!$Q$23</f>
        <v>0</v>
      </c>
      <c r="BJ23" s="198" t="str">
        <f>IF(SUM(BF23:BI23)=0,"-",MIN(AF23,IF(AND(BI24&lt;10,BF24&gt;=50),5,IF(AND(BI24&lt;20,(BF24+BG24)&gt;=50),4,IF(BI24&lt;30,3,2)))))</f>
        <v>-</v>
      </c>
    </row>
    <row r="24" spans="1:70" ht="13.5" customHeight="1">
      <c r="A24" s="747"/>
      <c r="B24" s="740"/>
      <c r="C24" s="240">
        <f>IF(ISERR(C23/SUM(C23:F23)*100),0,C23/SUM(C23:F23)*100)</f>
        <v>0</v>
      </c>
      <c r="D24" s="241">
        <f>IF(ISERR(D23/SUM(C23:F23)*100),0,D23/SUM(C23:F23)*100)</f>
        <v>0</v>
      </c>
      <c r="E24" s="241">
        <f>IF(ISERR(E23/SUM(C23:F23)*100),0,E23/SUM(C23:F23)*100)</f>
        <v>0</v>
      </c>
      <c r="F24" s="241">
        <f>IF(ISERR(F23/SUM(C23:F23)*100),0,F23/SUM(C23:F23)*100)</f>
        <v>0</v>
      </c>
      <c r="G24" s="199" t="str">
        <f>IF(ISERR(SUM(C23*5,D23*4,E23*3,F23*2)/SUM(C23:F23)),"-",SUM(C23*5,D23*4,E23*3,F23*2)/SUM(C23:F23))</f>
        <v>-</v>
      </c>
      <c r="H24" s="240">
        <f>IF(ISERR(H23/SUM(H23:K23)*100),0,H23/SUM(H23:K23)*100)</f>
        <v>0</v>
      </c>
      <c r="I24" s="241">
        <f>IF(ISERR(I23/SUM(H23:K23)*100),0,I23/SUM(H23:K23)*100)</f>
        <v>0</v>
      </c>
      <c r="J24" s="241">
        <f>IF(ISERR(J23/SUM(H23:K23)*100),0,J23/SUM(H23:K23)*100)</f>
        <v>0</v>
      </c>
      <c r="K24" s="241">
        <f>IF(ISERR(K23/SUM(H23:K23)*100),0,K23/SUM(H23:K23)*100)</f>
        <v>0</v>
      </c>
      <c r="L24" s="199" t="str">
        <f>IF(ISERR(SUM(H23*5,I23*4,J23*3,K23*2)/SUM(H23:K23)),"-",SUM(H23*5,I23*4,J23*3,K23*2)/SUM(H23:K23))</f>
        <v>-</v>
      </c>
      <c r="M24" s="240">
        <f>IF(ISERR(M23/SUM(M23:P23)*100),0,M23/SUM(M23:P23)*100)</f>
        <v>0</v>
      </c>
      <c r="N24" s="241">
        <f>IF(ISERR(N23/SUM(M23:P23)*100),0,N23/SUM(M23:P23)*100)</f>
        <v>0</v>
      </c>
      <c r="O24" s="241">
        <f>IF(ISERR(O23/SUM(M23:P23)*100),0,O23/SUM(M23:P23)*100)</f>
        <v>0</v>
      </c>
      <c r="P24" s="241">
        <f>IF(ISERR(P23/SUM(M23:P23)*100),0,P23/SUM(M23:P23)*100)</f>
        <v>0</v>
      </c>
      <c r="Q24" s="199" t="str">
        <f>IF(ISERR(SUM(M23*5,N23*4,O23*3,P23*2)/SUM(M23:P23)),"-",SUM(M23*5,N23*4,O23*3,P23*2)/SUM(M23:P23))</f>
        <v>-</v>
      </c>
      <c r="R24" s="240">
        <f>IF(ISERR(R23/SUM(R23:U23)*100),0,R23/SUM(R23:U23)*100)</f>
        <v>0</v>
      </c>
      <c r="S24" s="241">
        <f>IF(ISERR(S23/SUM(R23:U23)*100),0,S23/SUM(R23:U23)*100)</f>
        <v>0</v>
      </c>
      <c r="T24" s="241">
        <f>IF(ISERR(T23/SUM(R23:U23)*100),0,T23/SUM(R23:U23)*100)</f>
        <v>0</v>
      </c>
      <c r="U24" s="241">
        <f>IF(ISERR(U23/SUM(R23:U23)*100),0,U23/SUM(R23:U23)*100)</f>
        <v>0</v>
      </c>
      <c r="V24" s="199" t="str">
        <f>IF(ISERR(SUM(R23*5,S23*4,T23*3,U23*2)/SUM(R23:U23)),"-",SUM(R23*5,S23*4,T23*3,U23*2)/SUM(R23:U23))</f>
        <v>-</v>
      </c>
      <c r="W24" s="240">
        <f>IF(ISERR(W23/SUM(W23:Z23)*100),0,W23/SUM(W23:Z23)*100)</f>
        <v>0</v>
      </c>
      <c r="X24" s="241">
        <f>IF(ISERR(X23/SUM(W23:Z23)*100),0,X23/SUM(W23:Z23)*100)</f>
        <v>0</v>
      </c>
      <c r="Y24" s="241">
        <f>IF(ISERR(Y23/SUM(W23:Z23)*100),0,Y23/SUM(W23:Z23)*100)</f>
        <v>0</v>
      </c>
      <c r="Z24" s="241">
        <f>IF(ISERR(Z23/SUM(W23:Z23)*100),0,Z23/SUM(W23:Z23)*100)</f>
        <v>0</v>
      </c>
      <c r="AA24" s="199" t="str">
        <f>IF(ISERR(SUM(W23*5,X23*4,Y23*3,Z23*2)/SUM(W23:Z23)),"-",SUM(W23*5,X23*4,Y23*3,Z23*2)/SUM(W23:Z23))</f>
        <v>-</v>
      </c>
      <c r="AB24" s="240">
        <f>IF(ISERR(AB23/SUM(AB23:AE23)*100),0,AB23/SUM(AB23:AE23)*100)</f>
        <v>0</v>
      </c>
      <c r="AC24" s="241">
        <f>IF(ISERR(AC23/SUM(AB23:AE23)*100),0,AC23/SUM(AB23:AE23)*100)</f>
        <v>0</v>
      </c>
      <c r="AD24" s="241">
        <f>IF(ISERR(AD23/SUM(AB23:AE23)*100),0,AD23/SUM(AB23:AE23)*100)</f>
        <v>0</v>
      </c>
      <c r="AE24" s="241">
        <f>IF(ISERR(AE23/SUM(AB23:AE23)*100),0,AE23/SUM(AB23:AE23)*100)</f>
        <v>0</v>
      </c>
      <c r="AF24" s="199" t="str">
        <f>IF(ISERR(SUM(AB23*5,AC23*4,AD23*3,AE23*2)/SUM(AB23:AE23)),"-",SUM(AB23*5,AC23*4,AD23*3,AE23*2)/SUM(AB23:AE23))</f>
        <v>-</v>
      </c>
      <c r="AG24" s="240">
        <f>IF(ISERR(AG23/SUM(AG23:AJ23)*100),0,AG23/SUM(AG23:AJ23)*100)</f>
        <v>0</v>
      </c>
      <c r="AH24" s="241">
        <f>IF(ISERR(AH23/SUM(AG23:AJ23)*100),0,AH23/SUM(AG23:AJ23)*100)</f>
        <v>0</v>
      </c>
      <c r="AI24" s="241">
        <f>IF(ISERR(AI23/SUM(AG23:AJ23)*100),0,AI23/SUM(AG23:AJ23)*100)</f>
        <v>0</v>
      </c>
      <c r="AJ24" s="241">
        <f>IF(ISERR(AJ23/SUM(AG23:AJ23)*100),0,AJ23/SUM(AG23:AJ23)*100)</f>
        <v>0</v>
      </c>
      <c r="AK24" s="199" t="str">
        <f>IF(ISERR(SUM(AG23*5,AH23*4,AI23*3,AJ23*2)/SUM(AG23:AJ23)),"-",SUM(AG23*5,AH23*4,AI23*3,AJ23*2)/SUM(AG23:AJ23))</f>
        <v>-</v>
      </c>
      <c r="AL24" s="240">
        <f>IF(ISERR(AL23/SUM(AL23:AO23)*100),0,AL23/SUM(AL23:AO23)*100)</f>
        <v>0</v>
      </c>
      <c r="AM24" s="241">
        <f>IF(ISERR(AM23/SUM(AL23:AO23)*100),0,AM23/SUM(AL23:AO23)*100)</f>
        <v>0</v>
      </c>
      <c r="AN24" s="241">
        <f>IF(ISERR(AN23/SUM(AL23:AO23)*100),0,AN23/SUM(AL23:AO23)*100)</f>
        <v>0</v>
      </c>
      <c r="AO24" s="241">
        <f>IF(ISERR(AO23/SUM(AL23:AO23)*100),0,AO23/SUM(AL23:AO23)*100)</f>
        <v>0</v>
      </c>
      <c r="AP24" s="199" t="str">
        <f>IF(ISERR(SUM(AL23*5,AM23*4,AN23*3,AO23*2)/SUM(AL23:AO23)),"-",SUM(AL23*5,AM23*4,AN23*3,AO23*2)/SUM(AL23:AO23))</f>
        <v>-</v>
      </c>
      <c r="AQ24" s="240">
        <f>IF(ISERR(AQ23/SUM(AQ23:AT23)*100),0,AQ23/SUM(AQ23:AT23)*100)</f>
        <v>0</v>
      </c>
      <c r="AR24" s="241">
        <f>IF(ISERR(AR23/SUM(AQ23:AT23)*100),0,AR23/SUM(AQ23:AT23)*100)</f>
        <v>0</v>
      </c>
      <c r="AS24" s="241">
        <f>IF(ISERR(AS23/SUM(AQ23:AT23)*100),0,AS23/SUM(AQ23:AT23)*100)</f>
        <v>0</v>
      </c>
      <c r="AT24" s="241">
        <f>IF(ISERR(AT23/SUM(AQ23:AT23)*100),0,AT23/SUM(AQ23:AT23)*100)</f>
        <v>0</v>
      </c>
      <c r="AU24" s="199" t="str">
        <f>IF(ISERR(SUM(AQ23*5,AR23*4,AS23*3,AT23*2)/SUM(AQ23:AT23)),"-",SUM(AQ23*5,AR23*4,AS23*3,AT23*2)/SUM(AQ23:AT23))</f>
        <v>-</v>
      </c>
      <c r="AV24" s="240">
        <f>IF(ISERR(AV23/SUM(AV23:AY23)*100),0,AV23/SUM(AV23:AY23)*100)</f>
        <v>0</v>
      </c>
      <c r="AW24" s="241">
        <f>IF(ISERR(AW23/SUM(AV23:AY23)*100),0,AW23/SUM(AV23:AY23)*100)</f>
        <v>0</v>
      </c>
      <c r="AX24" s="241">
        <f>IF(ISERR(AX23/SUM(AV23:AY23)*100),0,AX23/SUM(AV23:AY23)*100)</f>
        <v>0</v>
      </c>
      <c r="AY24" s="241">
        <f>IF(ISERR(AY23/SUM(AV23:AY23)*100),0,AY23/SUM(AV23:AY23)*100)</f>
        <v>0</v>
      </c>
      <c r="AZ24" s="199" t="str">
        <f>IF(ISERR(SUM(AV23*5,AW23*4,AX23*3,AY23*2)/SUM(AV23:AY23)),"-",SUM(AV23*5,AW23*4,AX23*3,AY23*2)/SUM(AV23:AY23))</f>
        <v>-</v>
      </c>
      <c r="BA24" s="240">
        <f>IF(ISERR(BA23/SUM(BA23:BD23)*100),0,BA23/SUM(BA23:BD23)*100)</f>
        <v>0</v>
      </c>
      <c r="BB24" s="241">
        <f>IF(ISERR(BB23/SUM(BA23:BD23)*100),0,BB23/SUM(BA23:BD23)*100)</f>
        <v>0</v>
      </c>
      <c r="BC24" s="241">
        <f>IF(ISERR(BC23/SUM(BA23:BD23)*100),0,BC23/SUM(BA23:BD23)*100)</f>
        <v>0</v>
      </c>
      <c r="BD24" s="241">
        <f>IF(ISERR(BD23/SUM(BA23:BD23)*100),0,BD23/SUM(BA23:BD23)*100)</f>
        <v>0</v>
      </c>
      <c r="BE24" s="199" t="str">
        <f>IF(ISERR(SUM(BA23*5,BB23*4,BC23*3,BD23*2)/SUM(BA23:BD23)),"-",SUM(BA23*5,BB23*4,BC23*3,BD23*2)/SUM(BA23:BD23))</f>
        <v>-</v>
      </c>
      <c r="BF24" s="240">
        <f>IF(ISERR(BF23/SUM(BF23:BI23)*100),0,BF23/SUM(BF23:BI23)*100)</f>
        <v>0</v>
      </c>
      <c r="BG24" s="241">
        <f>IF(ISERR(BG23/SUM(BF23:BI23)*100),0,BG23/SUM(BF23:BI23)*100)</f>
        <v>0</v>
      </c>
      <c r="BH24" s="241">
        <f>IF(ISERR(BH23/SUM(BF23:BI23)*100),0,BH23/SUM(BF23:BI23)*100)</f>
        <v>0</v>
      </c>
      <c r="BI24" s="241">
        <f>IF(ISERR(BI23/SUM(BF23:BI23)*100),0,BI23/SUM(BF23:BI23)*100)</f>
        <v>0</v>
      </c>
      <c r="BJ24" s="199" t="str">
        <f>IF(ISERR(SUM(BF23*5,BG23*4,BH23*3,BI23*2)/SUM(BF23:BI23)),"-",SUM(BF23*5,BG23*4,BH23*3,BI23*2)/SUM(BF23:BI23))</f>
        <v>-</v>
      </c>
      <c r="BL24" s="133"/>
      <c r="BM24" s="133"/>
      <c r="BN24" s="133"/>
      <c r="BO24" s="133"/>
      <c r="BP24" s="133"/>
      <c r="BQ24" s="133"/>
      <c r="BR24" s="133"/>
    </row>
    <row r="25" spans="1:70" ht="13.5" customHeight="1">
      <c r="A25" s="747" t="s">
        <v>172</v>
      </c>
      <c r="B25" s="740">
        <f>'3б'!W45+'3б'!X45</f>
        <v>0</v>
      </c>
      <c r="C25" s="238">
        <f>'3б'!$F$63</f>
        <v>0</v>
      </c>
      <c r="D25" s="239">
        <f>'3б'!$F$64</f>
        <v>0</v>
      </c>
      <c r="E25" s="239">
        <f>'3б'!$F$65</f>
        <v>0</v>
      </c>
      <c r="F25" s="239">
        <f>'3б'!$F$66</f>
        <v>0</v>
      </c>
      <c r="G25" s="198" t="str">
        <f>IF(SUM(C25:F25)=0,"-",IF(AND(F26&lt;10,C26&gt;=50),5,IF(AND(F26&lt;20,(C26+D26)&gt;=50),4,IF(F26&lt;30,3,2))))</f>
        <v>-</v>
      </c>
      <c r="H25" s="238">
        <f>'3б'!$G$63</f>
        <v>0</v>
      </c>
      <c r="I25" s="239">
        <f>'3б'!$G$64</f>
        <v>0</v>
      </c>
      <c r="J25" s="239">
        <f>'3б'!$G$65</f>
        <v>0</v>
      </c>
      <c r="K25" s="239">
        <f>'3б'!$G$66</f>
        <v>0</v>
      </c>
      <c r="L25" s="198" t="str">
        <f>IF(SUM(H25:K25)=0,"-",IF(AND(K26&lt;10,H26&gt;=50),5,IF(AND(K26&lt;20,(H26+I26)&gt;=50),4,IF(K26&lt;30,3,2))))</f>
        <v>-</v>
      </c>
      <c r="M25" s="238">
        <f>'3б'!$H$63</f>
        <v>0</v>
      </c>
      <c r="N25" s="239">
        <f>'3б'!$H$64</f>
        <v>0</v>
      </c>
      <c r="O25" s="239">
        <f>'3б'!$H$65</f>
        <v>0</v>
      </c>
      <c r="P25" s="239">
        <f>'3б'!$F$66</f>
        <v>0</v>
      </c>
      <c r="Q25" s="198" t="str">
        <f>IF(SUM(M25:P25)=0,"-",IF(AND(P26&lt;10,M26&gt;=50),5,IF(AND(P26&lt;20,(M26+N26)&gt;=50),4,IF(P26&lt;30,3,2))))</f>
        <v>-</v>
      </c>
      <c r="R25" s="238">
        <f>'3б'!$I$63</f>
        <v>0</v>
      </c>
      <c r="S25" s="239">
        <f>'3б'!$I$64</f>
        <v>0</v>
      </c>
      <c r="T25" s="239">
        <f>'3б'!$I$65</f>
        <v>0</v>
      </c>
      <c r="U25" s="239">
        <f>'3б'!$I$66</f>
        <v>0</v>
      </c>
      <c r="V25" s="198" t="str">
        <f>IF(SUM(R25:U25)=0,"-",IF(AND(U26&lt;10,R26&gt;=50),5,IF(AND(U26&lt;20,(R26+S26)&gt;=50),4,IF(U26&lt;30,3,2))))</f>
        <v>-</v>
      </c>
      <c r="W25" s="238">
        <f>'3б'!$J$63</f>
        <v>0</v>
      </c>
      <c r="X25" s="239">
        <f>'3б'!$J$64</f>
        <v>0</v>
      </c>
      <c r="Y25" s="239">
        <f>'3б'!$J$65</f>
        <v>0</v>
      </c>
      <c r="Z25" s="239">
        <f>'3б'!$J$66</f>
        <v>0</v>
      </c>
      <c r="AA25" s="198" t="str">
        <f>IF(SUM(W25:Z25)=0,"-",IF(AND(Z26&lt;10,W26&gt;=50),5,IF(AND(Z26&lt;20,(W26+X26)&gt;=50),4,IF(Z26&lt;30,3,2))))</f>
        <v>-</v>
      </c>
      <c r="AB25" s="238">
        <f>'3б'!$K$63</f>
        <v>0</v>
      </c>
      <c r="AC25" s="239">
        <f>'3б'!$K$64</f>
        <v>0</v>
      </c>
      <c r="AD25" s="239">
        <f>'3б'!$K$65</f>
        <v>0</v>
      </c>
      <c r="AE25" s="239">
        <f>'3б'!$K$66</f>
        <v>0</v>
      </c>
      <c r="AF25" s="198" t="str">
        <f>IF(SUM(AB25:AE25)=0,"-",IF(AND(AE26&lt;10,AB26&gt;=50),5,IF(AND(AE26&lt;20,(AB26+AC26)&gt;=50),4,IF(AE26&lt;30,3,2))))</f>
        <v>-</v>
      </c>
      <c r="AG25" s="238">
        <f>'3б'!$L$63</f>
        <v>0</v>
      </c>
      <c r="AH25" s="239">
        <f>'3б'!$L$64</f>
        <v>0</v>
      </c>
      <c r="AI25" s="239">
        <f>'3б'!$L$65</f>
        <v>0</v>
      </c>
      <c r="AJ25" s="239">
        <f>'3б'!$L$66</f>
        <v>0</v>
      </c>
      <c r="AK25" s="198" t="str">
        <f>IF(SUM(AG25:AJ25)=0,"-",IF(AND(AJ26&lt;10,AG26&gt;=50),5,IF(AND(AJ26&lt;20,(AG26+AH26)&gt;=50),4,IF(AJ26&lt;30,3,2))))</f>
        <v>-</v>
      </c>
      <c r="AL25" s="238">
        <f>'3б'!$M$63</f>
        <v>0</v>
      </c>
      <c r="AM25" s="239">
        <f>'3б'!$M$64</f>
        <v>0</v>
      </c>
      <c r="AN25" s="239">
        <f>'3б'!$M$65</f>
        <v>0</v>
      </c>
      <c r="AO25" s="239">
        <f>'3б'!$M$66</f>
        <v>0</v>
      </c>
      <c r="AP25" s="198" t="str">
        <f>IF(SUM(AL25:AO25)=0,"-",IF(AND(AO26&lt;10,AL26&gt;=50),5,IF(AND(AO26&lt;20,(AL26+AM26)&gt;=50),4,IF(AO26&lt;30,3,2))))</f>
        <v>-</v>
      </c>
      <c r="AQ25" s="238">
        <f>'3б'!$N$63</f>
        <v>0</v>
      </c>
      <c r="AR25" s="239">
        <f>'3б'!$N$64</f>
        <v>0</v>
      </c>
      <c r="AS25" s="239">
        <f>'3б'!$N$65</f>
        <v>0</v>
      </c>
      <c r="AT25" s="239">
        <f>'3б'!$N$66</f>
        <v>0</v>
      </c>
      <c r="AU25" s="198" t="str">
        <f>IF(SUM(AQ25:AT25)=0,"-",IF(AND(AT26&lt;10,AQ26&gt;=50),5,IF(AND(AT26&lt;20,(AQ26+AR26)&gt;=50),4,IF(AT26&lt;30,3,2))))</f>
        <v>-</v>
      </c>
      <c r="AV25" s="238">
        <f>'3б'!$O$63</f>
        <v>0</v>
      </c>
      <c r="AW25" s="239">
        <f>'3б'!$O$64</f>
        <v>0</v>
      </c>
      <c r="AX25" s="239">
        <f>'3б'!$O$65</f>
        <v>0</v>
      </c>
      <c r="AY25" s="239">
        <f>'3б'!$O$66</f>
        <v>0</v>
      </c>
      <c r="AZ25" s="198" t="str">
        <f>IF(SUM(AV25:AY25)=0,"-",IF(AOD(AY26&lt;10,AV26&gt;=50),5,IF(AOD(AY26&lt;20,(AV26+AW26)&gt;=50),4,IF(AY26&lt;30,3,2))))</f>
        <v>-</v>
      </c>
      <c r="BA25" s="238">
        <f>'3б'!$Q$63</f>
        <v>0</v>
      </c>
      <c r="BB25" s="239">
        <f>'3б'!$Q$64</f>
        <v>0</v>
      </c>
      <c r="BC25" s="239">
        <f>'3б'!$Q$65</f>
        <v>0</v>
      </c>
      <c r="BD25" s="239">
        <f>'3б'!$Q$66</f>
        <v>0</v>
      </c>
      <c r="BE25" s="198" t="str">
        <f>BJ25</f>
        <v>-</v>
      </c>
      <c r="BF25" s="238">
        <f>'3б'!$Q$63</f>
        <v>0</v>
      </c>
      <c r="BG25" s="239">
        <f>'3б'!$Q$64</f>
        <v>0</v>
      </c>
      <c r="BH25" s="239">
        <f>'3б'!$Q$65</f>
        <v>0</v>
      </c>
      <c r="BI25" s="239">
        <f>'3б'!$Q$66</f>
        <v>0</v>
      </c>
      <c r="BJ25" s="198" t="str">
        <f>IF(SUM(BF25:BI25)=0,"-",MIN(AF25,IF(AND(BI26&lt;10,BF26&gt;=50),5,IF(AND(BI26&lt;20,(BF26+BG26)&gt;=50),4,IF(BI26&lt;30,3,2)))))</f>
        <v>-</v>
      </c>
    </row>
    <row r="26" spans="1:70" ht="13.5" customHeight="1">
      <c r="A26" s="747"/>
      <c r="B26" s="740"/>
      <c r="C26" s="240">
        <f>IF(ISERR(C25/SUM(C25:F25)*100),0,C25/SUM(C25:F25)*100)</f>
        <v>0</v>
      </c>
      <c r="D26" s="241">
        <f>IF(ISERR(D25/SUM(C25:F25)*100),0,D25/SUM(C25:F25)*100)</f>
        <v>0</v>
      </c>
      <c r="E26" s="241">
        <f>IF(ISERR(E25/SUM(C25:F25)*100),0,E25/SUM(C25:F25)*100)</f>
        <v>0</v>
      </c>
      <c r="F26" s="241">
        <f>IF(ISERR(F25/SUM(C25:F25)*100),0,F25/SUM(C25:F25)*100)</f>
        <v>0</v>
      </c>
      <c r="G26" s="199" t="str">
        <f>IF(ISERR(SUM(C25*5,D25*4,E25*3,F25*2)/SUM(C25:F25)),"-",SUM(C25*5,D25*4,E25*3,F25*2)/SUM(C25:F25))</f>
        <v>-</v>
      </c>
      <c r="H26" s="240">
        <f>IF(ISERR(H25/SUM(H25:K25)*100),0,H25/SUM(H25:K25)*100)</f>
        <v>0</v>
      </c>
      <c r="I26" s="241">
        <f>IF(ISERR(I25/SUM(H25:K25)*100),0,I25/SUM(H25:K25)*100)</f>
        <v>0</v>
      </c>
      <c r="J26" s="241">
        <f>IF(ISERR(J25/SUM(H25:K25)*100),0,J25/SUM(H25:K25)*100)</f>
        <v>0</v>
      </c>
      <c r="K26" s="241">
        <f>IF(ISERR(K25/SUM(H25:K25)*100),0,K25/SUM(H25:K25)*100)</f>
        <v>0</v>
      </c>
      <c r="L26" s="199" t="str">
        <f>IF(ISERR(SUM(H25*5,I25*4,J25*3,K25*2)/SUM(H25:K25)),"-",SUM(H25*5,I25*4,J25*3,K25*2)/SUM(H25:K25))</f>
        <v>-</v>
      </c>
      <c r="M26" s="240">
        <f>IF(ISERR(M25/SUM(M25:P25)*100),0,M25/SUM(M25:P25)*100)</f>
        <v>0</v>
      </c>
      <c r="N26" s="241">
        <f>IF(ISERR(N25/SUM(M25:P25)*100),0,N25/SUM(M25:P25)*100)</f>
        <v>0</v>
      </c>
      <c r="O26" s="241">
        <f>IF(ISERR(O25/SUM(M25:P25)*100),0,O25/SUM(M25:P25)*100)</f>
        <v>0</v>
      </c>
      <c r="P26" s="241">
        <f>IF(ISERR(P25/SUM(M25:P25)*100),0,P25/SUM(M25:P25)*100)</f>
        <v>0</v>
      </c>
      <c r="Q26" s="199" t="str">
        <f>IF(ISERR(SUM(M25*5,N25*4,O25*3,P25*2)/SUM(M25:P25)),"-",SUM(M25*5,N25*4,O25*3,P25*2)/SUM(M25:P25))</f>
        <v>-</v>
      </c>
      <c r="R26" s="240">
        <f>IF(ISERR(R25/SUM(R25:U25)*100),0,R25/SUM(R25:U25)*100)</f>
        <v>0</v>
      </c>
      <c r="S26" s="241">
        <f>IF(ISERR(S25/SUM(R25:U25)*100),0,S25/SUM(R25:U25)*100)</f>
        <v>0</v>
      </c>
      <c r="T26" s="241">
        <f>IF(ISERR(T25/SUM(R25:U25)*100),0,T25/SUM(R25:U25)*100)</f>
        <v>0</v>
      </c>
      <c r="U26" s="241">
        <f>IF(ISERR(U25/SUM(R25:U25)*100),0,U25/SUM(R25:U25)*100)</f>
        <v>0</v>
      </c>
      <c r="V26" s="199" t="str">
        <f>IF(ISERR(SUM(R25*5,S25*4,T25*3,U25*2)/SUM(R25:U25)),"-",SUM(R25*5,S25*4,T25*3,U25*2)/SUM(R25:U25))</f>
        <v>-</v>
      </c>
      <c r="W26" s="240">
        <f>IF(ISERR(W25/SUM(W25:Z25)*100),0,W25/SUM(W25:Z25)*100)</f>
        <v>0</v>
      </c>
      <c r="X26" s="241">
        <f>IF(ISERR(X25/SUM(W25:Z25)*100),0,X25/SUM(W25:Z25)*100)</f>
        <v>0</v>
      </c>
      <c r="Y26" s="241">
        <f>IF(ISERR(Y25/SUM(W25:Z25)*100),0,Y25/SUM(W25:Z25)*100)</f>
        <v>0</v>
      </c>
      <c r="Z26" s="241">
        <f>IF(ISERR(Z25/SUM(W25:Z25)*100),0,Z25/SUM(W25:Z25)*100)</f>
        <v>0</v>
      </c>
      <c r="AA26" s="199" t="str">
        <f>IF(ISERR(SUM(W25*5,X25*4,Y25*3,Z25*2)/SUM(W25:Z25)),"-",SUM(W25*5,X25*4,Y25*3,Z25*2)/SUM(W25:Z25))</f>
        <v>-</v>
      </c>
      <c r="AB26" s="240">
        <f>IF(ISERR(AB25/SUM(AB25:AE25)*100),0,AB25/SUM(AB25:AE25)*100)</f>
        <v>0</v>
      </c>
      <c r="AC26" s="241">
        <f>IF(ISERR(AC25/SUM(AB25:AE25)*100),0,AC25/SUM(AB25:AE25)*100)</f>
        <v>0</v>
      </c>
      <c r="AD26" s="241">
        <f>IF(ISERR(AD25/SUM(AB25:AE25)*100),0,AD25/SUM(AB25:AE25)*100)</f>
        <v>0</v>
      </c>
      <c r="AE26" s="241">
        <f>IF(ISERR(AE25/SUM(AB25:AE25)*100),0,AE25/SUM(AB25:AE25)*100)</f>
        <v>0</v>
      </c>
      <c r="AF26" s="199" t="str">
        <f>IF(ISERR(SUM(AB25*5,AC25*4,AD25*3,AE25*2)/SUM(AB25:AE25)),"-",SUM(AB25*5,AC25*4,AD25*3,AE25*2)/SUM(AB25:AE25))</f>
        <v>-</v>
      </c>
      <c r="AG26" s="240">
        <f>IF(ISERR(AG25/SUM(AG25:AJ25)*100),0,AG25/SUM(AG25:AJ25)*100)</f>
        <v>0</v>
      </c>
      <c r="AH26" s="241">
        <f>IF(ISERR(AH25/SUM(AG25:AJ25)*100),0,AH25/SUM(AG25:AJ25)*100)</f>
        <v>0</v>
      </c>
      <c r="AI26" s="241">
        <f>IF(ISERR(AI25/SUM(AG25:AJ25)*100),0,AI25/SUM(AG25:AJ25)*100)</f>
        <v>0</v>
      </c>
      <c r="AJ26" s="241">
        <f>IF(ISERR(AJ25/SUM(AG25:AJ25)*100),0,AJ25/SUM(AG25:AJ25)*100)</f>
        <v>0</v>
      </c>
      <c r="AK26" s="199" t="str">
        <f>IF(ISERR(SUM(AG25*5,AH25*4,AI25*3,AJ25*2)/SUM(AG25:AJ25)),"-",SUM(AG25*5,AH25*4,AI25*3,AJ25*2)/SUM(AG25:AJ25))</f>
        <v>-</v>
      </c>
      <c r="AL26" s="240">
        <f>IF(ISERR(AL25/SUM(AL25:AO25)*100),0,AL25/SUM(AL25:AO25)*100)</f>
        <v>0</v>
      </c>
      <c r="AM26" s="241">
        <f>IF(ISERR(AM25/SUM(AL25:AO25)*100),0,AM25/SUM(AL25:AO25)*100)</f>
        <v>0</v>
      </c>
      <c r="AN26" s="241">
        <f>IF(ISERR(AN25/SUM(AL25:AO25)*100),0,AN25/SUM(AL25:AO25)*100)</f>
        <v>0</v>
      </c>
      <c r="AO26" s="241">
        <f>IF(ISERR(AO25/SUM(AL25:AO25)*100),0,AO25/SUM(AL25:AO25)*100)</f>
        <v>0</v>
      </c>
      <c r="AP26" s="199" t="str">
        <f>IF(ISERR(SUM(AL25*5,AM25*4,AN25*3,AO25*2)/SUM(AL25:AO25)),"-",SUM(AL25*5,AM25*4,AN25*3,AO25*2)/SUM(AL25:AO25))</f>
        <v>-</v>
      </c>
      <c r="AQ26" s="240">
        <f>IF(ISERR(AQ25/SUM(AQ25:AT25)*100),0,AQ25/SUM(AQ25:AT25)*100)</f>
        <v>0</v>
      </c>
      <c r="AR26" s="241">
        <f>IF(ISERR(AR25/SUM(AQ25:AT25)*100),0,AR25/SUM(AQ25:AT25)*100)</f>
        <v>0</v>
      </c>
      <c r="AS26" s="241">
        <f>IF(ISERR(AS25/SUM(AQ25:AT25)*100),0,AS25/SUM(AQ25:AT25)*100)</f>
        <v>0</v>
      </c>
      <c r="AT26" s="241">
        <f>IF(ISERR(AT25/SUM(AQ25:AT25)*100),0,AT25/SUM(AQ25:AT25)*100)</f>
        <v>0</v>
      </c>
      <c r="AU26" s="199" t="str">
        <f>IF(ISERR(SUM(AQ25*5,AR25*4,AS25*3,AT25*2)/SUM(AQ25:AT25)),"-",SUM(AQ25*5,AR25*4,AS25*3,AT25*2)/SUM(AQ25:AT25))</f>
        <v>-</v>
      </c>
      <c r="AV26" s="240">
        <f>IF(ISERR(AV25/SUM(AV25:AY25)*100),0,AV25/SUM(AV25:AY25)*100)</f>
        <v>0</v>
      </c>
      <c r="AW26" s="241">
        <f>IF(ISERR(AW25/SUM(AV25:AY25)*100),0,AW25/SUM(AV25:AY25)*100)</f>
        <v>0</v>
      </c>
      <c r="AX26" s="241">
        <f>IF(ISERR(AX25/SUM(AV25:AY25)*100),0,AX25/SUM(AV25:AY25)*100)</f>
        <v>0</v>
      </c>
      <c r="AY26" s="241">
        <f>IF(ISERR(AY25/SUM(AV25:AY25)*100),0,AY25/SUM(AV25:AY25)*100)</f>
        <v>0</v>
      </c>
      <c r="AZ26" s="199" t="str">
        <f>IF(ISERR(SUM(AV25*5,AW25*4,AX25*3,AY25*2)/SUM(AV25:AY25)),"-",SUM(AV25*5,AW25*4,AX25*3,AY25*2)/SUM(AV25:AY25))</f>
        <v>-</v>
      </c>
      <c r="BA26" s="240">
        <f>IF(ISERR(BA25/SUM(BA25:BD25)*100),0,BA25/SUM(BA25:BD25)*100)</f>
        <v>0</v>
      </c>
      <c r="BB26" s="241">
        <f>IF(ISERR(BB25/SUM(BA25:BD25)*100),0,BB25/SUM(BA25:BD25)*100)</f>
        <v>0</v>
      </c>
      <c r="BC26" s="241">
        <f>IF(ISERR(BC25/SUM(BA25:BD25)*100),0,BC25/SUM(BA25:BD25)*100)</f>
        <v>0</v>
      </c>
      <c r="BD26" s="241">
        <f>IF(ISERR(BD25/SUM(BA25:BD25)*100),0,BD25/SUM(BA25:BD25)*100)</f>
        <v>0</v>
      </c>
      <c r="BE26" s="199" t="str">
        <f>IF(ISERR(SUM(BA25*5,BB25*4,BC25*3,BD25*2)/SUM(BA25:BD25)),"-",SUM(BA25*5,BB25*4,BC25*3,BD25*2)/SUM(BA25:BD25))</f>
        <v>-</v>
      </c>
      <c r="BF26" s="240">
        <f>IF(ISERR(BF25/SUM(BF25:BI25)*100),0,BF25/SUM(BF25:BI25)*100)</f>
        <v>0</v>
      </c>
      <c r="BG26" s="241">
        <f>IF(ISERR(BG25/SUM(BF25:BI25)*100),0,BG25/SUM(BF25:BI25)*100)</f>
        <v>0</v>
      </c>
      <c r="BH26" s="241">
        <f>IF(ISERR(BH25/SUM(BF25:BI25)*100),0,BH25/SUM(BF25:BI25)*100)</f>
        <v>0</v>
      </c>
      <c r="BI26" s="241">
        <f>IF(ISERR(BI25/SUM(BF25:BI25)*100),0,BI25/SUM(BF25:BI25)*100)</f>
        <v>0</v>
      </c>
      <c r="BJ26" s="199" t="str">
        <f>IF(ISERR(SUM(BF25*5,BG25*4,BH25*3,BI25*2)/SUM(BF25:BI25)),"-",SUM(BF25*5,BG25*4,BH25*3,BI25*2)/SUM(BF25:BI25))</f>
        <v>-</v>
      </c>
      <c r="BL26" s="133"/>
      <c r="BM26" s="133"/>
      <c r="BN26" s="133"/>
      <c r="BO26" s="133"/>
      <c r="BP26" s="133"/>
      <c r="BQ26" s="133"/>
      <c r="BR26" s="133"/>
    </row>
    <row r="27" spans="1:70" ht="13.5" customHeight="1">
      <c r="A27" s="747" t="s">
        <v>173</v>
      </c>
      <c r="B27" s="740">
        <f>'3б'!W87+'3б'!X87</f>
        <v>0</v>
      </c>
      <c r="C27" s="238">
        <f>'3б'!$F$110</f>
        <v>0</v>
      </c>
      <c r="D27" s="239">
        <f>'3б'!$F$111</f>
        <v>0</v>
      </c>
      <c r="E27" s="239">
        <f>'3б'!$F$112</f>
        <v>0</v>
      </c>
      <c r="F27" s="239">
        <f>'3б'!$F$113</f>
        <v>0</v>
      </c>
      <c r="G27" s="198" t="str">
        <f>IF(SUM(C27:F27)=0,"-",IF(AND(F28&lt;10,C28&gt;=50),5,IF(AND(F28&lt;20,(C28+D28)&gt;=50),4,IF(F28&lt;30,3,2))))</f>
        <v>-</v>
      </c>
      <c r="H27" s="238">
        <f>'3б'!$G$110</f>
        <v>0</v>
      </c>
      <c r="I27" s="239">
        <f>'3б'!$G$111</f>
        <v>0</v>
      </c>
      <c r="J27" s="239">
        <f>'3б'!$G$112</f>
        <v>0</v>
      </c>
      <c r="K27" s="239">
        <f>'3б'!$G$113</f>
        <v>0</v>
      </c>
      <c r="L27" s="198" t="str">
        <f>IF(SUM(H27:K27)=0,"-",IF(AND(K28&lt;10,H28&gt;=50),5,IF(AND(K28&lt;20,(H28+I28)&gt;=50),4,IF(K28&lt;30,3,2))))</f>
        <v>-</v>
      </c>
      <c r="M27" s="238">
        <f>'3б'!$H$110</f>
        <v>0</v>
      </c>
      <c r="N27" s="239">
        <f>'3б'!$H$111</f>
        <v>0</v>
      </c>
      <c r="O27" s="239">
        <f>'3б'!$H$112</f>
        <v>0</v>
      </c>
      <c r="P27" s="239">
        <f>'3б'!$F$113</f>
        <v>0</v>
      </c>
      <c r="Q27" s="198" t="str">
        <f>IF(SUM(M27:P27)=0,"-",IF(AND(P28&lt;10,M28&gt;=50),5,IF(AND(P28&lt;20,(M28+N28)&gt;=50),4,IF(P28&lt;30,3,2))))</f>
        <v>-</v>
      </c>
      <c r="R27" s="238">
        <f>'3б'!$I$110</f>
        <v>0</v>
      </c>
      <c r="S27" s="239">
        <f>'3б'!$I$111</f>
        <v>0</v>
      </c>
      <c r="T27" s="239">
        <f>'3б'!$I$112</f>
        <v>0</v>
      </c>
      <c r="U27" s="239">
        <f>'3б'!$I$113</f>
        <v>0</v>
      </c>
      <c r="V27" s="198" t="str">
        <f>IF(SUM(R27:U27)=0,"-",IF(AND(U28&lt;10,R28&gt;=50),5,IF(AND(U28&lt;20,(R28+S28)&gt;=50),4,IF(U28&lt;30,3,2))))</f>
        <v>-</v>
      </c>
      <c r="W27" s="238">
        <f>'3б'!$J$110</f>
        <v>0</v>
      </c>
      <c r="X27" s="239">
        <f>'3б'!$J$111</f>
        <v>0</v>
      </c>
      <c r="Y27" s="239">
        <f>'3б'!$J$112</f>
        <v>0</v>
      </c>
      <c r="Z27" s="239">
        <f>'3б'!$J$113</f>
        <v>0</v>
      </c>
      <c r="AA27" s="198" t="str">
        <f>IF(SUM(W27:Z27)=0,"-",IF(AND(Z28&lt;10,W28&gt;=50),5,IF(AND(Z28&lt;20,(W28+X28)&gt;=50),4,IF(Z28&lt;30,3,2))))</f>
        <v>-</v>
      </c>
      <c r="AB27" s="238">
        <f>'3б'!$K$110</f>
        <v>0</v>
      </c>
      <c r="AC27" s="239">
        <f>'3б'!$K$111</f>
        <v>0</v>
      </c>
      <c r="AD27" s="239">
        <f>'3б'!$K$112</f>
        <v>0</v>
      </c>
      <c r="AE27" s="239">
        <f>'3б'!$K$113</f>
        <v>0</v>
      </c>
      <c r="AF27" s="198" t="str">
        <f>IF(SUM(AB27:AE27)=0,"-",IF(AND(AE28&lt;10,AB28&gt;=50),5,IF(AND(AE28&lt;20,(AB28+AC28)&gt;=50),4,IF(AE28&lt;30,3,2))))</f>
        <v>-</v>
      </c>
      <c r="AG27" s="238">
        <f>'3б'!$L$110</f>
        <v>0</v>
      </c>
      <c r="AH27" s="239">
        <f>'3б'!$L$111</f>
        <v>0</v>
      </c>
      <c r="AI27" s="239">
        <f>'3б'!$L$112</f>
        <v>0</v>
      </c>
      <c r="AJ27" s="239">
        <f>'3б'!$L$113</f>
        <v>0</v>
      </c>
      <c r="AK27" s="198" t="str">
        <f>IF(SUM(AG27:AJ27)=0,"-",IF(AND(AJ28&lt;10,AG28&gt;=50),5,IF(AND(AJ28&lt;20,(AG28+AH28)&gt;=50),4,IF(AJ28&lt;30,3,2))))</f>
        <v>-</v>
      </c>
      <c r="AL27" s="238">
        <f>'3б'!$M$110</f>
        <v>0</v>
      </c>
      <c r="AM27" s="239">
        <f>'3б'!$M$111</f>
        <v>0</v>
      </c>
      <c r="AN27" s="239">
        <f>'3б'!$M$112</f>
        <v>0</v>
      </c>
      <c r="AO27" s="239">
        <f>'3б'!$M$113</f>
        <v>0</v>
      </c>
      <c r="AP27" s="198" t="str">
        <f>IF(SUM(AL27:AO27)=0,"-",IF(AND(AO28&lt;10,AL28&gt;=50),5,IF(AND(AO28&lt;20,(AL28+AM28)&gt;=50),4,IF(AO28&lt;30,3,2))))</f>
        <v>-</v>
      </c>
      <c r="AQ27" s="238">
        <f>'3б'!$N$110</f>
        <v>0</v>
      </c>
      <c r="AR27" s="239">
        <f>'3б'!$N$111</f>
        <v>0</v>
      </c>
      <c r="AS27" s="239">
        <f>'3б'!$N$112</f>
        <v>0</v>
      </c>
      <c r="AT27" s="239">
        <f>'3б'!$N$113</f>
        <v>0</v>
      </c>
      <c r="AU27" s="198" t="str">
        <f>IF(SUM(AQ27:AT27)=0,"-",IF(AND(AT28&lt;10,AQ28&gt;=50),5,IF(AND(AT28&lt;20,(AQ28+AR28)&gt;=50),4,IF(AT28&lt;30,3,2))))</f>
        <v>-</v>
      </c>
      <c r="AV27" s="238">
        <f>'3б'!$O$110</f>
        <v>0</v>
      </c>
      <c r="AW27" s="239">
        <f>'3б'!$O$111</f>
        <v>0</v>
      </c>
      <c r="AX27" s="239">
        <f>'3б'!$O$112</f>
        <v>0</v>
      </c>
      <c r="AY27" s="239">
        <f>'3б'!$O$113</f>
        <v>0</v>
      </c>
      <c r="AZ27" s="198" t="str">
        <f>IF(SUM(AV27:AY27)=0,"-",IF(AOD(AY28&lt;10,AV28&gt;=50),5,IF(AOD(AY28&lt;20,(AV28+AW28)&gt;=50),4,IF(AY28&lt;30,3,2))))</f>
        <v>-</v>
      </c>
      <c r="BA27" s="238">
        <f>'3б'!$Q$110</f>
        <v>0</v>
      </c>
      <c r="BB27" s="239">
        <f>'3б'!$Q$111</f>
        <v>0</v>
      </c>
      <c r="BC27" s="239">
        <f>'3б'!$Q$112</f>
        <v>0</v>
      </c>
      <c r="BD27" s="239">
        <f>'3б'!$Q$113</f>
        <v>0</v>
      </c>
      <c r="BE27" s="198" t="str">
        <f>BJ27</f>
        <v>-</v>
      </c>
      <c r="BF27" s="238">
        <f>'3б'!$Q$110</f>
        <v>0</v>
      </c>
      <c r="BG27" s="239">
        <f>'3б'!$Q$111</f>
        <v>0</v>
      </c>
      <c r="BH27" s="239">
        <f>'3б'!$Q$112</f>
        <v>0</v>
      </c>
      <c r="BI27" s="239">
        <f>'3б'!$Q$113</f>
        <v>0</v>
      </c>
      <c r="BJ27" s="198" t="str">
        <f>IF(SUM(BF27:BI27)=0,"-",MIN(AF27,IF(AND(BI28&lt;10,BF28&gt;=50),5,IF(AND(BI28&lt;20,(BF28+BG28)&gt;=50),4,IF(BI28&lt;30,3,2)))))</f>
        <v>-</v>
      </c>
    </row>
    <row r="28" spans="1:70" ht="13.5" customHeight="1">
      <c r="A28" s="747"/>
      <c r="B28" s="740"/>
      <c r="C28" s="240">
        <f>IF(ISERR(C27/SUM(C27:F27)*100),0,C27/SUM(C27:F27)*100)</f>
        <v>0</v>
      </c>
      <c r="D28" s="241">
        <f>IF(ISERR(D27/SUM(C27:F27)*100),0,D27/SUM(C27:F27)*100)</f>
        <v>0</v>
      </c>
      <c r="E28" s="241">
        <f>IF(ISERR(E27/SUM(C27:F27)*100),0,E27/SUM(C27:F27)*100)</f>
        <v>0</v>
      </c>
      <c r="F28" s="241">
        <f>IF(ISERR(F27/SUM(C27:F27)*100),0,F27/SUM(C27:F27)*100)</f>
        <v>0</v>
      </c>
      <c r="G28" s="199" t="str">
        <f>IF(ISERR(SUM(C27*5,D27*4,E27*3,F27*2)/SUM(C27:F27)),"-",SUM(C27*5,D27*4,E27*3,F27*2)/SUM(C27:F27))</f>
        <v>-</v>
      </c>
      <c r="H28" s="240">
        <f>IF(ISERR(H27/SUM(H27:K27)*100),0,H27/SUM(H27:K27)*100)</f>
        <v>0</v>
      </c>
      <c r="I28" s="241">
        <f>IF(ISERR(I27/SUM(H27:K27)*100),0,I27/SUM(H27:K27)*100)</f>
        <v>0</v>
      </c>
      <c r="J28" s="241">
        <f>IF(ISERR(J27/SUM(H27:K27)*100),0,J27/SUM(H27:K27)*100)</f>
        <v>0</v>
      </c>
      <c r="K28" s="241">
        <f>IF(ISERR(K27/SUM(H27:K27)*100),0,K27/SUM(H27:K27)*100)</f>
        <v>0</v>
      </c>
      <c r="L28" s="199" t="str">
        <f>IF(ISERR(SUM(H27*5,I27*4,J27*3,K27*2)/SUM(H27:K27)),"-",SUM(H27*5,I27*4,J27*3,K27*2)/SUM(H27:K27))</f>
        <v>-</v>
      </c>
      <c r="M28" s="240">
        <f>IF(ISERR(M27/SUM(M27:P27)*100),0,M27/SUM(M27:P27)*100)</f>
        <v>0</v>
      </c>
      <c r="N28" s="241">
        <f>IF(ISERR(N27/SUM(M27:P27)*100),0,N27/SUM(M27:P27)*100)</f>
        <v>0</v>
      </c>
      <c r="O28" s="241">
        <f>IF(ISERR(O27/SUM(M27:P27)*100),0,O27/SUM(M27:P27)*100)</f>
        <v>0</v>
      </c>
      <c r="P28" s="241">
        <f>IF(ISERR(P27/SUM(M27:P27)*100),0,P27/SUM(M27:P27)*100)</f>
        <v>0</v>
      </c>
      <c r="Q28" s="199" t="str">
        <f>IF(ISERR(SUM(M27*5,N27*4,O27*3,P27*2)/SUM(M27:P27)),"-",SUM(M27*5,N27*4,O27*3,P27*2)/SUM(M27:P27))</f>
        <v>-</v>
      </c>
      <c r="R28" s="240">
        <f>IF(ISERR(R27/SUM(R27:U27)*100),0,R27/SUM(R27:U27)*100)</f>
        <v>0</v>
      </c>
      <c r="S28" s="241">
        <f>IF(ISERR(S27/SUM(R27:U27)*100),0,S27/SUM(R27:U27)*100)</f>
        <v>0</v>
      </c>
      <c r="T28" s="241">
        <f>IF(ISERR(T27/SUM(R27:U27)*100),0,T27/SUM(R27:U27)*100)</f>
        <v>0</v>
      </c>
      <c r="U28" s="241">
        <f>IF(ISERR(U27/SUM(R27:U27)*100),0,U27/SUM(R27:U27)*100)</f>
        <v>0</v>
      </c>
      <c r="V28" s="199" t="str">
        <f>IF(ISERR(SUM(R27*5,S27*4,T27*3,U27*2)/SUM(R27:U27)),"-",SUM(R27*5,S27*4,T27*3,U27*2)/SUM(R27:U27))</f>
        <v>-</v>
      </c>
      <c r="W28" s="240">
        <f>IF(ISERR(W27/SUM(W27:Z27)*100),0,W27/SUM(W27:Z27)*100)</f>
        <v>0</v>
      </c>
      <c r="X28" s="241">
        <f>IF(ISERR(X27/SUM(W27:Z27)*100),0,X27/SUM(W27:Z27)*100)</f>
        <v>0</v>
      </c>
      <c r="Y28" s="241">
        <f>IF(ISERR(Y27/SUM(W27:Z27)*100),0,Y27/SUM(W27:Z27)*100)</f>
        <v>0</v>
      </c>
      <c r="Z28" s="241">
        <f>IF(ISERR(Z27/SUM(W27:Z27)*100),0,Z27/SUM(W27:Z27)*100)</f>
        <v>0</v>
      </c>
      <c r="AA28" s="199" t="str">
        <f>IF(ISERR(SUM(W27*5,X27*4,Y27*3,Z27*2)/SUM(W27:Z27)),"-",SUM(W27*5,X27*4,Y27*3,Z27*2)/SUM(W27:Z27))</f>
        <v>-</v>
      </c>
      <c r="AB28" s="240">
        <f>IF(ISERR(AB27/SUM(AB27:AE27)*100),0,AB27/SUM(AB27:AE27)*100)</f>
        <v>0</v>
      </c>
      <c r="AC28" s="241">
        <f>IF(ISERR(AC27/SUM(AB27:AE27)*100),0,AC27/SUM(AB27:AE27)*100)</f>
        <v>0</v>
      </c>
      <c r="AD28" s="241">
        <f>IF(ISERR(AD27/SUM(AB27:AE27)*100),0,AD27/SUM(AB27:AE27)*100)</f>
        <v>0</v>
      </c>
      <c r="AE28" s="241">
        <f>IF(ISERR(AE27/SUM(AB27:AE27)*100),0,AE27/SUM(AB27:AE27)*100)</f>
        <v>0</v>
      </c>
      <c r="AF28" s="199" t="str">
        <f>IF(ISERR(SUM(AB27*5,AC27*4,AD27*3,AE27*2)/SUM(AB27:AE27)),"-",SUM(AB27*5,AC27*4,AD27*3,AE27*2)/SUM(AB27:AE27))</f>
        <v>-</v>
      </c>
      <c r="AG28" s="240">
        <f>IF(ISERR(AG27/SUM(AG27:AJ27)*100),0,AG27/SUM(AG27:AJ27)*100)</f>
        <v>0</v>
      </c>
      <c r="AH28" s="241">
        <f>IF(ISERR(AH27/SUM(AG27:AJ27)*100),0,AH27/SUM(AG27:AJ27)*100)</f>
        <v>0</v>
      </c>
      <c r="AI28" s="241">
        <f>IF(ISERR(AI27/SUM(AG27:AJ27)*100),0,AI27/SUM(AG27:AJ27)*100)</f>
        <v>0</v>
      </c>
      <c r="AJ28" s="241">
        <f>IF(ISERR(AJ27/SUM(AG27:AJ27)*100),0,AJ27/SUM(AG27:AJ27)*100)</f>
        <v>0</v>
      </c>
      <c r="AK28" s="199" t="str">
        <f>IF(ISERR(SUM(AG27*5,AH27*4,AI27*3,AJ27*2)/SUM(AG27:AJ27)),"-",SUM(AG27*5,AH27*4,AI27*3,AJ27*2)/SUM(AG27:AJ27))</f>
        <v>-</v>
      </c>
      <c r="AL28" s="240">
        <f>IF(ISERR(AL27/SUM(AL27:AO27)*100),0,AL27/SUM(AL27:AO27)*100)</f>
        <v>0</v>
      </c>
      <c r="AM28" s="241">
        <f>IF(ISERR(AM27/SUM(AL27:AO27)*100),0,AM27/SUM(AL27:AO27)*100)</f>
        <v>0</v>
      </c>
      <c r="AN28" s="241">
        <f>IF(ISERR(AN27/SUM(AL27:AO27)*100),0,AN27/SUM(AL27:AO27)*100)</f>
        <v>0</v>
      </c>
      <c r="AO28" s="241">
        <f>IF(ISERR(AO27/SUM(AL27:AO27)*100),0,AO27/SUM(AL27:AO27)*100)</f>
        <v>0</v>
      </c>
      <c r="AP28" s="199" t="str">
        <f>IF(ISERR(SUM(AL27*5,AM27*4,AN27*3,AO27*2)/SUM(AL27:AO27)),"-",SUM(AL27*5,AM27*4,AN27*3,AO27*2)/SUM(AL27:AO27))</f>
        <v>-</v>
      </c>
      <c r="AQ28" s="240">
        <f>IF(ISERR(AQ27/SUM(AQ27:AT27)*100),0,AQ27/SUM(AQ27:AT27)*100)</f>
        <v>0</v>
      </c>
      <c r="AR28" s="241">
        <f>IF(ISERR(AR27/SUM(AQ27:AT27)*100),0,AR27/SUM(AQ27:AT27)*100)</f>
        <v>0</v>
      </c>
      <c r="AS28" s="241">
        <f>IF(ISERR(AS27/SUM(AQ27:AT27)*100),0,AS27/SUM(AQ27:AT27)*100)</f>
        <v>0</v>
      </c>
      <c r="AT28" s="241">
        <f>IF(ISERR(AT27/SUM(AQ27:AT27)*100),0,AT27/SUM(AQ27:AT27)*100)</f>
        <v>0</v>
      </c>
      <c r="AU28" s="199" t="str">
        <f>IF(ISERR(SUM(AQ27*5,AR27*4,AS27*3,AT27*2)/SUM(AQ27:AT27)),"-",SUM(AQ27*5,AR27*4,AS27*3,AT27*2)/SUM(AQ27:AT27))</f>
        <v>-</v>
      </c>
      <c r="AV28" s="240">
        <f>IF(ISERR(AV27/SUM(AV27:AY27)*100),0,AV27/SUM(AV27:AY27)*100)</f>
        <v>0</v>
      </c>
      <c r="AW28" s="241">
        <f>IF(ISERR(AW27/SUM(AV27:AY27)*100),0,AW27/SUM(AV27:AY27)*100)</f>
        <v>0</v>
      </c>
      <c r="AX28" s="241">
        <f>IF(ISERR(AX27/SUM(AV27:AY27)*100),0,AX27/SUM(AV27:AY27)*100)</f>
        <v>0</v>
      </c>
      <c r="AY28" s="241">
        <f>IF(ISERR(AY27/SUM(AV27:AY27)*100),0,AY27/SUM(AV27:AY27)*100)</f>
        <v>0</v>
      </c>
      <c r="AZ28" s="199" t="str">
        <f>IF(ISERR(SUM(AV27*5,AW27*4,AX27*3,AY27*2)/SUM(AV27:AY27)),"-",SUM(AV27*5,AW27*4,AX27*3,AY27*2)/SUM(AV27:AY27))</f>
        <v>-</v>
      </c>
      <c r="BA28" s="240">
        <f>IF(ISERR(BA27/SUM(BA27:BD27)*100),0,BA27/SUM(BA27:BD27)*100)</f>
        <v>0</v>
      </c>
      <c r="BB28" s="241">
        <f>IF(ISERR(BB27/SUM(BA27:BD27)*100),0,BB27/SUM(BA27:BD27)*100)</f>
        <v>0</v>
      </c>
      <c r="BC28" s="241">
        <f>IF(ISERR(BC27/SUM(BA27:BD27)*100),0,BC27/SUM(BA27:BD27)*100)</f>
        <v>0</v>
      </c>
      <c r="BD28" s="241">
        <f>IF(ISERR(BD27/SUM(BA27:BD27)*100),0,BD27/SUM(BA27:BD27)*100)</f>
        <v>0</v>
      </c>
      <c r="BE28" s="199" t="str">
        <f>IF(ISERR(SUM(BA27*5,BB27*4,BC27*3,BD27*2)/SUM(BA27:BD27)),"-",SUM(BA27*5,BB27*4,BC27*3,BD27*2)/SUM(BA27:BD27))</f>
        <v>-</v>
      </c>
      <c r="BF28" s="240">
        <f>IF(ISERR(BF27/SUM(BF27:BI27)*100),0,BF27/SUM(BF27:BI27)*100)</f>
        <v>0</v>
      </c>
      <c r="BG28" s="241">
        <f>IF(ISERR(BG27/SUM(BF27:BI27)*100),0,BG27/SUM(BF27:BI27)*100)</f>
        <v>0</v>
      </c>
      <c r="BH28" s="241">
        <f>IF(ISERR(BH27/SUM(BF27:BI27)*100),0,BH27/SUM(BF27:BI27)*100)</f>
        <v>0</v>
      </c>
      <c r="BI28" s="241">
        <f>IF(ISERR(BI27/SUM(BF27:BI27)*100),0,BI27/SUM(BF27:BI27)*100)</f>
        <v>0</v>
      </c>
      <c r="BJ28" s="199" t="str">
        <f>IF(ISERR(SUM(BF27*5,BG27*4,BH27*3,BI27*2)/SUM(BF27:BI27)),"-",SUM(BF27*5,BG27*4,BH27*3,BI27*2)/SUM(BF27:BI27))</f>
        <v>-</v>
      </c>
      <c r="BL28" s="133"/>
      <c r="BM28" s="133"/>
      <c r="BN28" s="133"/>
      <c r="BO28" s="133"/>
      <c r="BP28" s="133"/>
      <c r="BQ28" s="133"/>
      <c r="BR28" s="133"/>
    </row>
    <row r="29" spans="1:70" ht="13.5" customHeight="1">
      <c r="A29" s="747" t="s">
        <v>174</v>
      </c>
      <c r="B29" s="740">
        <f>'3б'!W134+'3б'!X134</f>
        <v>0</v>
      </c>
      <c r="C29" s="238">
        <f>'3б'!$F$159</f>
        <v>0</v>
      </c>
      <c r="D29" s="239">
        <f>'3б'!$F$160</f>
        <v>0</v>
      </c>
      <c r="E29" s="239">
        <f>'3б'!$F$161</f>
        <v>0</v>
      </c>
      <c r="F29" s="239">
        <f>'3б'!$F$162</f>
        <v>0</v>
      </c>
      <c r="G29" s="198" t="str">
        <f>IF(SUM(C29:F29)=0,"-",IF(AND(F30&lt;10,C30&gt;=50),5,IF(AND(F30&lt;20,(C30+D30)&gt;=50),4,IF(F30&lt;30,3,2))))</f>
        <v>-</v>
      </c>
      <c r="H29" s="238">
        <f>'3б'!$G$159</f>
        <v>0</v>
      </c>
      <c r="I29" s="239">
        <f>'3б'!$G$160</f>
        <v>0</v>
      </c>
      <c r="J29" s="239">
        <f>'3б'!$G$161</f>
        <v>0</v>
      </c>
      <c r="K29" s="239">
        <f>'3б'!$G$162</f>
        <v>0</v>
      </c>
      <c r="L29" s="198" t="str">
        <f>IF(SUM(H29:K29)=0,"-",IF(AND(K30&lt;10,H30&gt;=50),5,IF(AND(K30&lt;20,(H30+I30)&gt;=50),4,IF(K30&lt;30,3,2))))</f>
        <v>-</v>
      </c>
      <c r="M29" s="238">
        <f>'3б'!$H$159</f>
        <v>0</v>
      </c>
      <c r="N29" s="239">
        <f>'3б'!$H$160</f>
        <v>0</v>
      </c>
      <c r="O29" s="239">
        <f>'3б'!$H$161</f>
        <v>0</v>
      </c>
      <c r="P29" s="239">
        <f>'3б'!$F$162</f>
        <v>0</v>
      </c>
      <c r="Q29" s="198" t="str">
        <f>IF(SUM(M29:P29)=0,"-",IF(AND(P30&lt;10,M30&gt;=50),5,IF(AND(P30&lt;20,(M30+N30)&gt;=50),4,IF(P30&lt;30,3,2))))</f>
        <v>-</v>
      </c>
      <c r="R29" s="238">
        <f>'3б'!$I$159</f>
        <v>0</v>
      </c>
      <c r="S29" s="239">
        <f>'3б'!$I$160</f>
        <v>0</v>
      </c>
      <c r="T29" s="239">
        <f>'3б'!$I$161</f>
        <v>0</v>
      </c>
      <c r="U29" s="239">
        <f>'3б'!$I$162</f>
        <v>0</v>
      </c>
      <c r="V29" s="198" t="str">
        <f>IF(SUM(R29:U29)=0,"-",IF(AND(U30&lt;10,R30&gt;=50),5,IF(AND(U30&lt;20,(R30+S30)&gt;=50),4,IF(U30&lt;30,3,2))))</f>
        <v>-</v>
      </c>
      <c r="W29" s="238">
        <f>'3б'!$J$159</f>
        <v>0</v>
      </c>
      <c r="X29" s="239">
        <f>'3б'!$J$160</f>
        <v>0</v>
      </c>
      <c r="Y29" s="239">
        <f>'3б'!$J$161</f>
        <v>0</v>
      </c>
      <c r="Z29" s="239">
        <f>'3б'!$J$162</f>
        <v>0</v>
      </c>
      <c r="AA29" s="198" t="str">
        <f>IF(SUM(W29:Z29)=0,"-",IF(AND(Z30&lt;10,W30&gt;=50),5,IF(AND(Z30&lt;20,(W30+X30)&gt;=50),4,IF(Z30&lt;30,3,2))))</f>
        <v>-</v>
      </c>
      <c r="AB29" s="238">
        <f>'3б'!$K$159</f>
        <v>0</v>
      </c>
      <c r="AC29" s="239">
        <f>'3б'!$K$160</f>
        <v>0</v>
      </c>
      <c r="AD29" s="239">
        <f>'3б'!$K$161</f>
        <v>0</v>
      </c>
      <c r="AE29" s="239">
        <f>'3б'!$K$162</f>
        <v>0</v>
      </c>
      <c r="AF29" s="198" t="str">
        <f>IF(SUM(AB29:AE29)=0,"-",IF(AND(AE30&lt;10,AB30&gt;=50),5,IF(AND(AE30&lt;20,(AB30+AC30)&gt;=50),4,IF(AE30&lt;30,3,2))))</f>
        <v>-</v>
      </c>
      <c r="AG29" s="238">
        <f>'3б'!$L$159</f>
        <v>0</v>
      </c>
      <c r="AH29" s="239">
        <f>'3б'!$L$160</f>
        <v>0</v>
      </c>
      <c r="AI29" s="239">
        <f>'3б'!$L$161</f>
        <v>0</v>
      </c>
      <c r="AJ29" s="239">
        <f>'3б'!$L$162</f>
        <v>0</v>
      </c>
      <c r="AK29" s="198" t="str">
        <f>IF(SUM(AG29:AJ29)=0,"-",IF(AND(AJ30&lt;10,AG30&gt;=50),5,IF(AND(AJ30&lt;20,(AG30+AH30)&gt;=50),4,IF(AJ30&lt;30,3,2))))</f>
        <v>-</v>
      </c>
      <c r="AL29" s="238">
        <f>'3б'!$M$159</f>
        <v>0</v>
      </c>
      <c r="AM29" s="239">
        <f>'3б'!$M$160</f>
        <v>0</v>
      </c>
      <c r="AN29" s="239">
        <f>'3б'!$M$161</f>
        <v>0</v>
      </c>
      <c r="AO29" s="239">
        <f>'3б'!$M$162</f>
        <v>0</v>
      </c>
      <c r="AP29" s="198" t="str">
        <f>IF(SUM(AL29:AO29)=0,"-",IF(AND(AO30&lt;10,AL30&gt;=50),5,IF(AND(AO30&lt;20,(AL30+AM30)&gt;=50),4,IF(AO30&lt;30,3,2))))</f>
        <v>-</v>
      </c>
      <c r="AQ29" s="238">
        <f>'3б'!$N$159</f>
        <v>0</v>
      </c>
      <c r="AR29" s="239">
        <f>'3б'!$N$160</f>
        <v>0</v>
      </c>
      <c r="AS29" s="239">
        <f>'3б'!$N$161</f>
        <v>0</v>
      </c>
      <c r="AT29" s="239">
        <f>'3б'!$N$162</f>
        <v>0</v>
      </c>
      <c r="AU29" s="198" t="str">
        <f>IF(SUM(AQ29:AT29)=0,"-",IF(AND(AT30&lt;10,AQ30&gt;=50),5,IF(AND(AT30&lt;20,(AQ30+AR30)&gt;=50),4,IF(AT30&lt;30,3,2))))</f>
        <v>-</v>
      </c>
      <c r="AV29" s="238">
        <f>'3б'!$O$159</f>
        <v>0</v>
      </c>
      <c r="AW29" s="239">
        <f>'3б'!$O$160</f>
        <v>0</v>
      </c>
      <c r="AX29" s="239">
        <f>'3б'!$O$161</f>
        <v>0</v>
      </c>
      <c r="AY29" s="239">
        <f>'3б'!$O$162</f>
        <v>0</v>
      </c>
      <c r="AZ29" s="198" t="str">
        <f>IF(SUM(AV29:AY29)=0,"-",IF(AOD(AY30&lt;10,AV30&gt;=50),5,IF(AOD(AY30&lt;20,(AV30+AW30)&gt;=50),4,IF(AY30&lt;30,3,2))))</f>
        <v>-</v>
      </c>
      <c r="BA29" s="238">
        <f>'3б'!$Q$159</f>
        <v>0</v>
      </c>
      <c r="BB29" s="239">
        <f>'3б'!$Q$160</f>
        <v>0</v>
      </c>
      <c r="BC29" s="239">
        <f>'3б'!$Q$161</f>
        <v>0</v>
      </c>
      <c r="BD29" s="239">
        <f>'3б'!$Q$162</f>
        <v>0</v>
      </c>
      <c r="BE29" s="198" t="str">
        <f>BJ29</f>
        <v>-</v>
      </c>
      <c r="BF29" s="238">
        <f>'3б'!$Q$159</f>
        <v>0</v>
      </c>
      <c r="BG29" s="239">
        <f>'3б'!$Q$160</f>
        <v>0</v>
      </c>
      <c r="BH29" s="239">
        <f>'3б'!$Q$161</f>
        <v>0</v>
      </c>
      <c r="BI29" s="239">
        <f>'3б'!$Q$162</f>
        <v>0</v>
      </c>
      <c r="BJ29" s="198" t="str">
        <f>IF(SUM(BF29:BI29)=0,"-",MIN(AF29,IF(AND(BI30&lt;10,BF30&gt;=50),5,IF(AND(BI30&lt;20,(BF30+BG30)&gt;=50),4,IF(BI30&lt;30,3,2)))))</f>
        <v>-</v>
      </c>
    </row>
    <row r="30" spans="1:70">
      <c r="A30" s="747"/>
      <c r="B30" s="740"/>
      <c r="C30" s="240">
        <f>IF(ISERR(C29/SUM(C29:F29)*100),0,C29/SUM(C29:F29)*100)</f>
        <v>0</v>
      </c>
      <c r="D30" s="241">
        <f>IF(ISERR(D29/SUM(C29:F29)*100),0,D29/SUM(C29:F29)*100)</f>
        <v>0</v>
      </c>
      <c r="E30" s="241">
        <f>IF(ISERR(E29/SUM(C29:F29)*100),0,E29/SUM(C29:F29)*100)</f>
        <v>0</v>
      </c>
      <c r="F30" s="241">
        <f>IF(ISERR(F29/SUM(C29:F29)*100),0,F29/SUM(C29:F29)*100)</f>
        <v>0</v>
      </c>
      <c r="G30" s="199" t="str">
        <f>IF(ISERR(SUM(C29*5,D29*4,E29*3,F29*2)/SUM(C29:F29)),"-",SUM(C29*5,D29*4,E29*3,F29*2)/SUM(C29:F29))</f>
        <v>-</v>
      </c>
      <c r="H30" s="240">
        <f>IF(ISERR(H29/SUM(H29:K29)*100),0,H29/SUM(H29:K29)*100)</f>
        <v>0</v>
      </c>
      <c r="I30" s="241">
        <f>IF(ISERR(I29/SUM(H29:K29)*100),0,I29/SUM(H29:K29)*100)</f>
        <v>0</v>
      </c>
      <c r="J30" s="241">
        <f>IF(ISERR(J29/SUM(H29:K29)*100),0,J29/SUM(H29:K29)*100)</f>
        <v>0</v>
      </c>
      <c r="K30" s="241">
        <f>IF(ISERR(K29/SUM(H29:K29)*100),0,K29/SUM(H29:K29)*100)</f>
        <v>0</v>
      </c>
      <c r="L30" s="199" t="str">
        <f>IF(ISERR(SUM(H29*5,I29*4,J29*3,K29*2)/SUM(H29:K29)),"-",SUM(H29*5,I29*4,J29*3,K29*2)/SUM(H29:K29))</f>
        <v>-</v>
      </c>
      <c r="M30" s="240">
        <f>IF(ISERR(M29/SUM(M29:P29)*100),0,M29/SUM(M29:P29)*100)</f>
        <v>0</v>
      </c>
      <c r="N30" s="241">
        <f>IF(ISERR(N29/SUM(M29:P29)*100),0,N29/SUM(M29:P29)*100)</f>
        <v>0</v>
      </c>
      <c r="O30" s="241">
        <f>IF(ISERR(O29/SUM(M29:P29)*100),0,O29/SUM(M29:P29)*100)</f>
        <v>0</v>
      </c>
      <c r="P30" s="241">
        <f>IF(ISERR(P29/SUM(M29:P29)*100),0,P29/SUM(M29:P29)*100)</f>
        <v>0</v>
      </c>
      <c r="Q30" s="199" t="str">
        <f>IF(ISERR(SUM(M29*5,N29*4,O29*3,P29*2)/SUM(M29:P29)),"-",SUM(M29*5,N29*4,O29*3,P29*2)/SUM(M29:P29))</f>
        <v>-</v>
      </c>
      <c r="R30" s="240">
        <f>IF(ISERR(R29/SUM(R29:U29)*100),0,R29/SUM(R29:U29)*100)</f>
        <v>0</v>
      </c>
      <c r="S30" s="241">
        <f>IF(ISERR(S29/SUM(R29:U29)*100),0,S29/SUM(R29:U29)*100)</f>
        <v>0</v>
      </c>
      <c r="T30" s="241">
        <f>IF(ISERR(T29/SUM(R29:U29)*100),0,T29/SUM(R29:U29)*100)</f>
        <v>0</v>
      </c>
      <c r="U30" s="241">
        <f>IF(ISERR(U29/SUM(R29:U29)*100),0,U29/SUM(R29:U29)*100)</f>
        <v>0</v>
      </c>
      <c r="V30" s="199" t="str">
        <f>IF(ISERR(SUM(R29*5,S29*4,T29*3,U29*2)/SUM(R29:U29)),"-",SUM(R29*5,S29*4,T29*3,U29*2)/SUM(R29:U29))</f>
        <v>-</v>
      </c>
      <c r="W30" s="240">
        <f>IF(ISERR(W29/SUM(W29:Z29)*100),0,W29/SUM(W29:Z29)*100)</f>
        <v>0</v>
      </c>
      <c r="X30" s="241">
        <f>IF(ISERR(X29/SUM(W29:Z29)*100),0,X29/SUM(W29:Z29)*100)</f>
        <v>0</v>
      </c>
      <c r="Y30" s="241">
        <f>IF(ISERR(Y29/SUM(W29:Z29)*100),0,Y29/SUM(W29:Z29)*100)</f>
        <v>0</v>
      </c>
      <c r="Z30" s="241">
        <f>IF(ISERR(Z29/SUM(W29:Z29)*100),0,Z29/SUM(W29:Z29)*100)</f>
        <v>0</v>
      </c>
      <c r="AA30" s="199" t="str">
        <f>IF(ISERR(SUM(W29*5,X29*4,Y29*3,Z29*2)/SUM(W29:Z29)),"-",SUM(W29*5,X29*4,Y29*3,Z29*2)/SUM(W29:Z29))</f>
        <v>-</v>
      </c>
      <c r="AB30" s="240">
        <f>IF(ISERR(AB29/SUM(AB29:AE29)*100),0,AB29/SUM(AB29:AE29)*100)</f>
        <v>0</v>
      </c>
      <c r="AC30" s="241">
        <f>IF(ISERR(AC29/SUM(AB29:AE29)*100),0,AC29/SUM(AB29:AE29)*100)</f>
        <v>0</v>
      </c>
      <c r="AD30" s="241">
        <f>IF(ISERR(AD29/SUM(AB29:AE29)*100),0,AD29/SUM(AB29:AE29)*100)</f>
        <v>0</v>
      </c>
      <c r="AE30" s="241">
        <f>IF(ISERR(AE29/SUM(AB29:AE29)*100),0,AE29/SUM(AB29:AE29)*100)</f>
        <v>0</v>
      </c>
      <c r="AF30" s="199" t="str">
        <f>IF(ISERR(SUM(AB29*5,AC29*4,AD29*3,AE29*2)/SUM(AB29:AE29)),"-",SUM(AB29*5,AC29*4,AD29*3,AE29*2)/SUM(AB29:AE29))</f>
        <v>-</v>
      </c>
      <c r="AG30" s="240">
        <f>IF(ISERR(AG29/SUM(AG29:AJ29)*100),0,AG29/SUM(AG29:AJ29)*100)</f>
        <v>0</v>
      </c>
      <c r="AH30" s="241">
        <f>IF(ISERR(AH29/SUM(AG29:AJ29)*100),0,AH29/SUM(AG29:AJ29)*100)</f>
        <v>0</v>
      </c>
      <c r="AI30" s="241">
        <f>IF(ISERR(AI29/SUM(AG29:AJ29)*100),0,AI29/SUM(AG29:AJ29)*100)</f>
        <v>0</v>
      </c>
      <c r="AJ30" s="241">
        <f>IF(ISERR(AJ29/SUM(AG29:AJ29)*100),0,AJ29/SUM(AG29:AJ29)*100)</f>
        <v>0</v>
      </c>
      <c r="AK30" s="199" t="str">
        <f>IF(ISERR(SUM(AG29*5,AH29*4,AI29*3,AJ29*2)/SUM(AG29:AJ29)),"-",SUM(AG29*5,AH29*4,AI29*3,AJ29*2)/SUM(AG29:AJ29))</f>
        <v>-</v>
      </c>
      <c r="AL30" s="240">
        <f>IF(ISERR(AL29/SUM(AL29:AO29)*100),0,AL29/SUM(AL29:AO29)*100)</f>
        <v>0</v>
      </c>
      <c r="AM30" s="241">
        <f>IF(ISERR(AM29/SUM(AL29:AO29)*100),0,AM29/SUM(AL29:AO29)*100)</f>
        <v>0</v>
      </c>
      <c r="AN30" s="241">
        <f>IF(ISERR(AN29/SUM(AL29:AO29)*100),0,AN29/SUM(AL29:AO29)*100)</f>
        <v>0</v>
      </c>
      <c r="AO30" s="241">
        <f>IF(ISERR(AO29/SUM(AL29:AO29)*100),0,AO29/SUM(AL29:AO29)*100)</f>
        <v>0</v>
      </c>
      <c r="AP30" s="199" t="str">
        <f>IF(ISERR(SUM(AL29*5,AM29*4,AN29*3,AO29*2)/SUM(AL29:AO29)),"-",SUM(AL29*5,AM29*4,AN29*3,AO29*2)/SUM(AL29:AO29))</f>
        <v>-</v>
      </c>
      <c r="AQ30" s="240">
        <f>IF(ISERR(AQ29/SUM(AQ29:AT29)*100),0,AQ29/SUM(AQ29:AT29)*100)</f>
        <v>0</v>
      </c>
      <c r="AR30" s="241">
        <f>IF(ISERR(AR29/SUM(AQ29:AT29)*100),0,AR29/SUM(AQ29:AT29)*100)</f>
        <v>0</v>
      </c>
      <c r="AS30" s="241">
        <f>IF(ISERR(AS29/SUM(AQ29:AT29)*100),0,AS29/SUM(AQ29:AT29)*100)</f>
        <v>0</v>
      </c>
      <c r="AT30" s="241">
        <f>IF(ISERR(AT29/SUM(AQ29:AT29)*100),0,AT29/SUM(AQ29:AT29)*100)</f>
        <v>0</v>
      </c>
      <c r="AU30" s="199" t="str">
        <f>IF(ISERR(SUM(AQ29*5,AR29*4,AS29*3,AT29*2)/SUM(AQ29:AT29)),"-",SUM(AQ29*5,AR29*4,AS29*3,AT29*2)/SUM(AQ29:AT29))</f>
        <v>-</v>
      </c>
      <c r="AV30" s="240">
        <f>IF(ISERR(AV29/SUM(AV29:AY29)*100),0,AV29/SUM(AV29:AY29)*100)</f>
        <v>0</v>
      </c>
      <c r="AW30" s="241">
        <f>IF(ISERR(AW29/SUM(AV29:AY29)*100),0,AW29/SUM(AV29:AY29)*100)</f>
        <v>0</v>
      </c>
      <c r="AX30" s="241">
        <f>IF(ISERR(AX29/SUM(AV29:AY29)*100),0,AX29/SUM(AV29:AY29)*100)</f>
        <v>0</v>
      </c>
      <c r="AY30" s="241">
        <f>IF(ISERR(AY29/SUM(AV29:AY29)*100),0,AY29/SUM(AV29:AY29)*100)</f>
        <v>0</v>
      </c>
      <c r="AZ30" s="199" t="str">
        <f>IF(ISERR(SUM(AV29*5,AW29*4,AX29*3,AY29*2)/SUM(AV29:AY29)),"-",SUM(AV29*5,AW29*4,AX29*3,AY29*2)/SUM(AV29:AY29))</f>
        <v>-</v>
      </c>
      <c r="BA30" s="240">
        <f>IF(ISERR(BA29/SUM(BA29:BD29)*100),0,BA29/SUM(BA29:BD29)*100)</f>
        <v>0</v>
      </c>
      <c r="BB30" s="241">
        <f>IF(ISERR(BB29/SUM(BA29:BD29)*100),0,BB29/SUM(BA29:BD29)*100)</f>
        <v>0</v>
      </c>
      <c r="BC30" s="241">
        <f>IF(ISERR(BC29/SUM(BA29:BD29)*100),0,BC29/SUM(BA29:BD29)*100)</f>
        <v>0</v>
      </c>
      <c r="BD30" s="241">
        <f>IF(ISERR(BD29/SUM(BA29:BD29)*100),0,BD29/SUM(BA29:BD29)*100)</f>
        <v>0</v>
      </c>
      <c r="BE30" s="199" t="str">
        <f>IF(ISERR(SUM(BA29*5,BB29*4,BC29*3,BD29*2)/SUM(BA29:BD29)),"-",SUM(BA29*5,BB29*4,BC29*3,BD29*2)/SUM(BA29:BD29))</f>
        <v>-</v>
      </c>
      <c r="BF30" s="240">
        <f>IF(ISERR(BF29/SUM(BF29:BI29)*100),0,BF29/SUM(BF29:BI29)*100)</f>
        <v>0</v>
      </c>
      <c r="BG30" s="241">
        <f>IF(ISERR(BG29/SUM(BF29:BI29)*100),0,BG29/SUM(BF29:BI29)*100)</f>
        <v>0</v>
      </c>
      <c r="BH30" s="241">
        <f>IF(ISERR(BH29/SUM(BF29:BI29)*100),0,BH29/SUM(BF29:BI29)*100)</f>
        <v>0</v>
      </c>
      <c r="BI30" s="241">
        <f>IF(ISERR(BI29/SUM(BF29:BI29)*100),0,BI29/SUM(BF29:BI29)*100)</f>
        <v>0</v>
      </c>
      <c r="BJ30" s="199" t="str">
        <f>IF(ISERR(SUM(BF29*5,BG29*4,BH29*3,BI29*2)/SUM(BF29:BI29)),"-",SUM(BF29*5,BG29*4,BH29*3,BI29*2)/SUM(BF29:BI29))</f>
        <v>-</v>
      </c>
      <c r="BL30" s="133"/>
      <c r="BM30" s="133"/>
      <c r="BN30" s="133"/>
      <c r="BO30" s="133"/>
      <c r="BP30" s="133"/>
      <c r="BQ30" s="133"/>
      <c r="BR30" s="133"/>
    </row>
    <row r="31" spans="1:70">
      <c r="A31" s="747" t="s">
        <v>177</v>
      </c>
      <c r="B31" s="740">
        <f>Циклы!W5+Циклы!X5</f>
        <v>0</v>
      </c>
      <c r="C31" s="238">
        <f>Циклы!$F$20</f>
        <v>0</v>
      </c>
      <c r="D31" s="239">
        <f>Циклы!$F$21</f>
        <v>0</v>
      </c>
      <c r="E31" s="239">
        <f>Циклы!$F$22</f>
        <v>0</v>
      </c>
      <c r="F31" s="239">
        <f>Циклы!$F$23</f>
        <v>0</v>
      </c>
      <c r="G31" s="198" t="str">
        <f>IF(SUM(C31:F31)=0,"-",IF(AND(F32&lt;10,C32&gt;=50),5,IF(AND(F32&lt;20,(C32+D32)&gt;=50),4,IF(F32&lt;30,3,2))))</f>
        <v>-</v>
      </c>
      <c r="H31" s="238">
        <f>Циклы!$G$20</f>
        <v>0</v>
      </c>
      <c r="I31" s="239">
        <f>Циклы!$G$21</f>
        <v>0</v>
      </c>
      <c r="J31" s="239">
        <f>Циклы!$G$22</f>
        <v>0</v>
      </c>
      <c r="K31" s="239">
        <f>Циклы!$G$23</f>
        <v>0</v>
      </c>
      <c r="L31" s="198" t="str">
        <f>IF(SUM(H31:K31)=0,"-",IF(AND(K32&lt;10,H32&gt;=50),5,IF(AND(K32&lt;20,(H32+I32)&gt;=50),4,IF(K32&lt;30,3,2))))</f>
        <v>-</v>
      </c>
      <c r="M31" s="238">
        <f>Циклы!$H$20</f>
        <v>0</v>
      </c>
      <c r="N31" s="239">
        <f>Циклы!$H$21</f>
        <v>0</v>
      </c>
      <c r="O31" s="239">
        <f>Циклы!$H$22</f>
        <v>0</v>
      </c>
      <c r="P31" s="239">
        <f>Циклы!$F$23</f>
        <v>0</v>
      </c>
      <c r="Q31" s="198" t="str">
        <f>IF(SUM(M31:P31)=0,"-",IF(AND(P32&lt;10,M32&gt;=50),5,IF(AND(P32&lt;20,(M32+N32)&gt;=50),4,IF(P32&lt;30,3,2))))</f>
        <v>-</v>
      </c>
      <c r="R31" s="238">
        <f>Циклы!$I$20</f>
        <v>0</v>
      </c>
      <c r="S31" s="239">
        <f>Циклы!$I$21</f>
        <v>0</v>
      </c>
      <c r="T31" s="239">
        <f>Циклы!$I$22</f>
        <v>0</v>
      </c>
      <c r="U31" s="239">
        <f>Циклы!$I$23</f>
        <v>0</v>
      </c>
      <c r="V31" s="198" t="str">
        <f>IF(SUM(R31:U31)=0,"-",IF(AND(U32&lt;10,R32&gt;=50),5,IF(AND(U32&lt;20,(R32+S32)&gt;=50),4,IF(U32&lt;30,3,2))))</f>
        <v>-</v>
      </c>
      <c r="W31" s="238">
        <f>Циклы!$J$20</f>
        <v>0</v>
      </c>
      <c r="X31" s="239">
        <f>Циклы!$J$21</f>
        <v>0</v>
      </c>
      <c r="Y31" s="239">
        <f>Циклы!$J$22</f>
        <v>0</v>
      </c>
      <c r="Z31" s="239">
        <f>Циклы!$J$23</f>
        <v>0</v>
      </c>
      <c r="AA31" s="198" t="str">
        <f>IF(SUM(W31:Z31)=0,"-",IF(AND(Z32&lt;10,W32&gt;=50),5,IF(AND(Z32&lt;20,(W32+X32)&gt;=50),4,IF(Z32&lt;30,3,2))))</f>
        <v>-</v>
      </c>
      <c r="AB31" s="238">
        <f>Циклы!$K$20</f>
        <v>0</v>
      </c>
      <c r="AC31" s="239">
        <f>Циклы!$K$21</f>
        <v>0</v>
      </c>
      <c r="AD31" s="239">
        <f>Циклы!$K$22</f>
        <v>0</v>
      </c>
      <c r="AE31" s="239">
        <f>Циклы!$K$23</f>
        <v>0</v>
      </c>
      <c r="AF31" s="198" t="str">
        <f>IF(SUM(AB31:AE31)=0,"-",IF(AND(AE32&lt;10,AB32&gt;=50),5,IF(AND(AE32&lt;20,(AB32+AC32)&gt;=50),4,IF(AE32&lt;30,3,2))))</f>
        <v>-</v>
      </c>
      <c r="AG31" s="238">
        <f>Циклы!$L$20</f>
        <v>0</v>
      </c>
      <c r="AH31" s="239">
        <f>Циклы!$L$21</f>
        <v>0</v>
      </c>
      <c r="AI31" s="239">
        <f>Циклы!$L$22</f>
        <v>0</v>
      </c>
      <c r="AJ31" s="239">
        <f>Циклы!$L$23</f>
        <v>0</v>
      </c>
      <c r="AK31" s="198" t="str">
        <f>IF(SUM(AG31:AJ31)=0,"-",IF(AND(AJ32&lt;10,AG32&gt;=50),5,IF(AND(AJ32&lt;20,(AG32+AH32)&gt;=50),4,IF(AJ32&lt;30,3,2))))</f>
        <v>-</v>
      </c>
      <c r="AL31" s="238">
        <f>Циклы!$M$20</f>
        <v>0</v>
      </c>
      <c r="AM31" s="239">
        <f>Циклы!$M$21</f>
        <v>0</v>
      </c>
      <c r="AN31" s="239">
        <f>Циклы!$M$22</f>
        <v>0</v>
      </c>
      <c r="AO31" s="239">
        <f>Циклы!$M$23</f>
        <v>0</v>
      </c>
      <c r="AP31" s="198" t="str">
        <f>IF(SUM(AL31:AO31)=0,"-",IF(AND(AO32&lt;10,AL32&gt;=50),5,IF(AND(AO32&lt;20,(AL32+AM32)&gt;=50),4,IF(AO32&lt;30,3,2))))</f>
        <v>-</v>
      </c>
      <c r="AQ31" s="238">
        <f>Циклы!$N$20</f>
        <v>0</v>
      </c>
      <c r="AR31" s="239">
        <f>Циклы!$N$21</f>
        <v>0</v>
      </c>
      <c r="AS31" s="239">
        <f>Циклы!$N$22</f>
        <v>0</v>
      </c>
      <c r="AT31" s="239">
        <f>Циклы!$N$23</f>
        <v>0</v>
      </c>
      <c r="AU31" s="198" t="str">
        <f>IF(SUM(AQ31:AT31)=0,"-",IF(AND(AT32&lt;10,AQ32&gt;=50),5,IF(AND(AT32&lt;20,(AQ32+AR32)&gt;=50),4,IF(AT32&lt;30,3,2))))</f>
        <v>-</v>
      </c>
      <c r="AV31" s="238">
        <f>Циклы!$O$20</f>
        <v>0</v>
      </c>
      <c r="AW31" s="239">
        <f>Циклы!$O$21</f>
        <v>0</v>
      </c>
      <c r="AX31" s="239">
        <f>Циклы!$O$22</f>
        <v>0</v>
      </c>
      <c r="AY31" s="239">
        <f>Циклы!$O$23</f>
        <v>0</v>
      </c>
      <c r="AZ31" s="198" t="str">
        <f>IF(SUM(AV31:AY31)=0,"-",IF(AOD(AY32&lt;10,AV32&gt;=50),5,IF(AOD(AY32&lt;20,(AV32+AW32)&gt;=50),4,IF(AY32&lt;30,3,2))))</f>
        <v>-</v>
      </c>
      <c r="BA31" s="238">
        <f>Циклы!$Q$20</f>
        <v>0</v>
      </c>
      <c r="BB31" s="239">
        <f>Циклы!$Q$21</f>
        <v>0</v>
      </c>
      <c r="BC31" s="239">
        <f>Циклы!$Q$22</f>
        <v>0</v>
      </c>
      <c r="BD31" s="239">
        <f>Циклы!$Q$23</f>
        <v>0</v>
      </c>
      <c r="BE31" s="198" t="str">
        <f>BJ31</f>
        <v>-</v>
      </c>
      <c r="BF31" s="238">
        <f>Циклы!$Q$20</f>
        <v>0</v>
      </c>
      <c r="BG31" s="239">
        <f>Циклы!$Q$21</f>
        <v>0</v>
      </c>
      <c r="BH31" s="239">
        <f>Циклы!$Q$22</f>
        <v>0</v>
      </c>
      <c r="BI31" s="239">
        <f>Циклы!$Q$23</f>
        <v>0</v>
      </c>
      <c r="BJ31" s="198" t="str">
        <f>IF(SUM(BF31:BI31)=0,"-",MIN(AF31,IF(AND(BI32&lt;10,BF32&gt;=50),5,IF(AND(BI32&lt;20,(BF32+BG32)&gt;=50),4,IF(BI32&lt;30,3,2)))))</f>
        <v>-</v>
      </c>
    </row>
    <row r="32" spans="1:70">
      <c r="A32" s="747"/>
      <c r="B32" s="740"/>
      <c r="C32" s="240">
        <f>IF(ISERR(C31/SUM(C31:F31)*100),0,C31/SUM(C31:F31)*100)</f>
        <v>0</v>
      </c>
      <c r="D32" s="241">
        <f>IF(ISERR(D31/SUM(C31:F31)*100),0,D31/SUM(C31:F31)*100)</f>
        <v>0</v>
      </c>
      <c r="E32" s="241">
        <f>IF(ISERR(E31/SUM(C31:F31)*100),0,E31/SUM(C31:F31)*100)</f>
        <v>0</v>
      </c>
      <c r="F32" s="241">
        <f>IF(ISERR(F31/SUM(C31:F31)*100),0,F31/SUM(C31:F31)*100)</f>
        <v>0</v>
      </c>
      <c r="G32" s="199" t="str">
        <f>IF(ISERR(SUM(C31*5,D31*4,E31*3,F31*2)/SUM(C31:F31)),"-",SUM(C31*5,D31*4,E31*3,F31*2)/SUM(C31:F31))</f>
        <v>-</v>
      </c>
      <c r="H32" s="240">
        <f>IF(ISERR(H31/SUM(H31:K31)*100),0,H31/SUM(H31:K31)*100)</f>
        <v>0</v>
      </c>
      <c r="I32" s="241">
        <f>IF(ISERR(I31/SUM(H31:K31)*100),0,I31/SUM(H31:K31)*100)</f>
        <v>0</v>
      </c>
      <c r="J32" s="241">
        <f>IF(ISERR(J31/SUM(H31:K31)*100),0,J31/SUM(H31:K31)*100)</f>
        <v>0</v>
      </c>
      <c r="K32" s="241">
        <f>IF(ISERR(K31/SUM(H31:K31)*100),0,K31/SUM(H31:K31)*100)</f>
        <v>0</v>
      </c>
      <c r="L32" s="199" t="str">
        <f>IF(ISERR(SUM(H31*5,I31*4,J31*3,K31*2)/SUM(H31:K31)),"-",SUM(H31*5,I31*4,J31*3,K31*2)/SUM(H31:K31))</f>
        <v>-</v>
      </c>
      <c r="M32" s="240">
        <f>IF(ISERR(M31/SUM(M31:P31)*100),0,M31/SUM(M31:P31)*100)</f>
        <v>0</v>
      </c>
      <c r="N32" s="241">
        <f>IF(ISERR(N31/SUM(M31:P31)*100),0,N31/SUM(M31:P31)*100)</f>
        <v>0</v>
      </c>
      <c r="O32" s="241">
        <f>IF(ISERR(O31/SUM(M31:P31)*100),0,O31/SUM(M31:P31)*100)</f>
        <v>0</v>
      </c>
      <c r="P32" s="241">
        <f>IF(ISERR(P31/SUM(M31:P31)*100),0,P31/SUM(M31:P31)*100)</f>
        <v>0</v>
      </c>
      <c r="Q32" s="199" t="str">
        <f>IF(ISERR(SUM(M31*5,N31*4,O31*3,P31*2)/SUM(M31:P31)),"-",SUM(M31*5,N31*4,O31*3,P31*2)/SUM(M31:P31))</f>
        <v>-</v>
      </c>
      <c r="R32" s="240">
        <f>IF(ISERR(R31/SUM(R31:U31)*100),0,R31/SUM(R31:U31)*100)</f>
        <v>0</v>
      </c>
      <c r="S32" s="241">
        <f>IF(ISERR(S31/SUM(R31:U31)*100),0,S31/SUM(R31:U31)*100)</f>
        <v>0</v>
      </c>
      <c r="T32" s="241">
        <f>IF(ISERR(T31/SUM(R31:U31)*100),0,T31/SUM(R31:U31)*100)</f>
        <v>0</v>
      </c>
      <c r="U32" s="241">
        <f>IF(ISERR(U31/SUM(R31:U31)*100),0,U31/SUM(R31:U31)*100)</f>
        <v>0</v>
      </c>
      <c r="V32" s="199" t="str">
        <f>IF(ISERR(SUM(R31*5,S31*4,T31*3,U31*2)/SUM(R31:U31)),"-",SUM(R31*5,S31*4,T31*3,U31*2)/SUM(R31:U31))</f>
        <v>-</v>
      </c>
      <c r="W32" s="240">
        <f>IF(ISERR(W31/SUM(W31:Z31)*100),0,W31/SUM(W31:Z31)*100)</f>
        <v>0</v>
      </c>
      <c r="X32" s="241">
        <f>IF(ISERR(X31/SUM(W31:Z31)*100),0,X31/SUM(W31:Z31)*100)</f>
        <v>0</v>
      </c>
      <c r="Y32" s="241">
        <f>IF(ISERR(Y31/SUM(W31:Z31)*100),0,Y31/SUM(W31:Z31)*100)</f>
        <v>0</v>
      </c>
      <c r="Z32" s="241">
        <f>IF(ISERR(Z31/SUM(W31:Z31)*100),0,Z31/SUM(W31:Z31)*100)</f>
        <v>0</v>
      </c>
      <c r="AA32" s="199" t="str">
        <f>IF(ISERR(SUM(W31*5,X31*4,Y31*3,Z31*2)/SUM(W31:Z31)),"-",SUM(W31*5,X31*4,Y31*3,Z31*2)/SUM(W31:Z31))</f>
        <v>-</v>
      </c>
      <c r="AB32" s="240">
        <f>IF(ISERR(AB31/SUM(AB31:AE31)*100),0,AB31/SUM(AB31:AE31)*100)</f>
        <v>0</v>
      </c>
      <c r="AC32" s="241">
        <f>IF(ISERR(AC31/SUM(AB31:AE31)*100),0,AC31/SUM(AB31:AE31)*100)</f>
        <v>0</v>
      </c>
      <c r="AD32" s="241">
        <f>IF(ISERR(AD31/SUM(AB31:AE31)*100),0,AD31/SUM(AB31:AE31)*100)</f>
        <v>0</v>
      </c>
      <c r="AE32" s="241">
        <f>IF(ISERR(AE31/SUM(AB31:AE31)*100),0,AE31/SUM(AB31:AE31)*100)</f>
        <v>0</v>
      </c>
      <c r="AF32" s="199" t="str">
        <f>IF(ISERR(SUM(AB31*5,AC31*4,AD31*3,AE31*2)/SUM(AB31:AE31)),"-",SUM(AB31*5,AC31*4,AD31*3,AE31*2)/SUM(AB31:AE31))</f>
        <v>-</v>
      </c>
      <c r="AG32" s="240">
        <f>IF(ISERR(AG31/SUM(AG31:AJ31)*100),0,AG31/SUM(AG31:AJ31)*100)</f>
        <v>0</v>
      </c>
      <c r="AH32" s="241">
        <f>IF(ISERR(AH31/SUM(AG31:AJ31)*100),0,AH31/SUM(AG31:AJ31)*100)</f>
        <v>0</v>
      </c>
      <c r="AI32" s="241">
        <f>IF(ISERR(AI31/SUM(AG31:AJ31)*100),0,AI31/SUM(AG31:AJ31)*100)</f>
        <v>0</v>
      </c>
      <c r="AJ32" s="241">
        <f>IF(ISERR(AJ31/SUM(AG31:AJ31)*100),0,AJ31/SUM(AG31:AJ31)*100)</f>
        <v>0</v>
      </c>
      <c r="AK32" s="199" t="str">
        <f>IF(ISERR(SUM(AG31*5,AH31*4,AI31*3,AJ31*2)/SUM(AG31:AJ31)),"-",SUM(AG31*5,AH31*4,AI31*3,AJ31*2)/SUM(AG31:AJ31))</f>
        <v>-</v>
      </c>
      <c r="AL32" s="240">
        <f>IF(ISERR(AL31/SUM(AL31:AO31)*100),0,AL31/SUM(AL31:AO31)*100)</f>
        <v>0</v>
      </c>
      <c r="AM32" s="241">
        <f>IF(ISERR(AM31/SUM(AL31:AO31)*100),0,AM31/SUM(AL31:AO31)*100)</f>
        <v>0</v>
      </c>
      <c r="AN32" s="241">
        <f>IF(ISERR(AN31/SUM(AL31:AO31)*100),0,AN31/SUM(AL31:AO31)*100)</f>
        <v>0</v>
      </c>
      <c r="AO32" s="241">
        <f>IF(ISERR(AO31/SUM(AL31:AO31)*100),0,AO31/SUM(AL31:AO31)*100)</f>
        <v>0</v>
      </c>
      <c r="AP32" s="199" t="str">
        <f>IF(ISERR(SUM(AL31*5,AM31*4,AN31*3,AO31*2)/SUM(AL31:AO31)),"-",SUM(AL31*5,AM31*4,AN31*3,AO31*2)/SUM(AL31:AO31))</f>
        <v>-</v>
      </c>
      <c r="AQ32" s="240">
        <f>IF(ISERR(AQ31/SUM(AQ31:AT31)*100),0,AQ31/SUM(AQ31:AT31)*100)</f>
        <v>0</v>
      </c>
      <c r="AR32" s="241">
        <f>IF(ISERR(AR31/SUM(AQ31:AT31)*100),0,AR31/SUM(AQ31:AT31)*100)</f>
        <v>0</v>
      </c>
      <c r="AS32" s="241">
        <f>IF(ISERR(AS31/SUM(AQ31:AT31)*100),0,AS31/SUM(AQ31:AT31)*100)</f>
        <v>0</v>
      </c>
      <c r="AT32" s="241">
        <f>IF(ISERR(AT31/SUM(AQ31:AT31)*100),0,AT31/SUM(AQ31:AT31)*100)</f>
        <v>0</v>
      </c>
      <c r="AU32" s="199" t="str">
        <f>IF(ISERR(SUM(AQ31*5,AR31*4,AS31*3,AT31*2)/SUM(AQ31:AT31)),"-",SUM(AQ31*5,AR31*4,AS31*3,AT31*2)/SUM(AQ31:AT31))</f>
        <v>-</v>
      </c>
      <c r="AV32" s="240">
        <f>IF(ISERR(AV31/SUM(AV31:AY31)*100),0,AV31/SUM(AV31:AY31)*100)</f>
        <v>0</v>
      </c>
      <c r="AW32" s="241">
        <f>IF(ISERR(AW31/SUM(AV31:AY31)*100),0,AW31/SUM(AV31:AY31)*100)</f>
        <v>0</v>
      </c>
      <c r="AX32" s="241">
        <f>IF(ISERR(AX31/SUM(AV31:AY31)*100),0,AX31/SUM(AV31:AY31)*100)</f>
        <v>0</v>
      </c>
      <c r="AY32" s="241">
        <f>IF(ISERR(AY31/SUM(AV31:AY31)*100),0,AY31/SUM(AV31:AY31)*100)</f>
        <v>0</v>
      </c>
      <c r="AZ32" s="199" t="str">
        <f>IF(ISERR(SUM(AV31*5,AW31*4,AX31*3,AY31*2)/SUM(AV31:AY31)),"-",SUM(AV31*5,AW31*4,AX31*3,AY31*2)/SUM(AV31:AY31))</f>
        <v>-</v>
      </c>
      <c r="BA32" s="240">
        <f>IF(ISERR(BA31/SUM(BA31:BD31)*100),0,BA31/SUM(BA31:BD31)*100)</f>
        <v>0</v>
      </c>
      <c r="BB32" s="241">
        <f>IF(ISERR(BB31/SUM(BA31:BD31)*100),0,BB31/SUM(BA31:BD31)*100)</f>
        <v>0</v>
      </c>
      <c r="BC32" s="241">
        <f>IF(ISERR(BC31/SUM(BA31:BD31)*100),0,BC31/SUM(BA31:BD31)*100)</f>
        <v>0</v>
      </c>
      <c r="BD32" s="241">
        <f>IF(ISERR(BD31/SUM(BA31:BD31)*100),0,BD31/SUM(BA31:BD31)*100)</f>
        <v>0</v>
      </c>
      <c r="BE32" s="199" t="str">
        <f>IF(ISERR(SUM(BA31*5,BB31*4,BC31*3,BD31*2)/SUM(BA31:BD31)),"-",SUM(BA31*5,BB31*4,BC31*3,BD31*2)/SUM(BA31:BD31))</f>
        <v>-</v>
      </c>
      <c r="BF32" s="240">
        <f>IF(ISERR(BF31/SUM(BF31:BI31)*100),0,BF31/SUM(BF31:BI31)*100)</f>
        <v>0</v>
      </c>
      <c r="BG32" s="241">
        <f>IF(ISERR(BG31/SUM(BF31:BI31)*100),0,BG31/SUM(BF31:BI31)*100)</f>
        <v>0</v>
      </c>
      <c r="BH32" s="241">
        <f>IF(ISERR(BH31/SUM(BF31:BI31)*100),0,BH31/SUM(BF31:BI31)*100)</f>
        <v>0</v>
      </c>
      <c r="BI32" s="241">
        <f>IF(ISERR(BI31/SUM(BF31:BI31)*100),0,BI31/SUM(BF31:BI31)*100)</f>
        <v>0</v>
      </c>
      <c r="BJ32" s="199" t="str">
        <f>IF(ISERR(SUM(BF31*5,BG31*4,BH31*3,BI31*2)/SUM(BF31:BI31)),"-",SUM(BF31*5,BG31*4,BH31*3,BI31*2)/SUM(BF31:BI31))</f>
        <v>-</v>
      </c>
      <c r="BL32" s="133"/>
      <c r="BM32" s="133"/>
      <c r="BN32" s="133"/>
      <c r="BO32" s="133"/>
      <c r="BP32" s="133"/>
      <c r="BQ32" s="133"/>
      <c r="BR32" s="133"/>
    </row>
    <row r="33" spans="1:70">
      <c r="A33" s="747" t="s">
        <v>178</v>
      </c>
      <c r="B33" s="740">
        <f>Циклы!W28+Циклы!X28</f>
        <v>0</v>
      </c>
      <c r="C33" s="238">
        <f>Циклы!$F$44</f>
        <v>0</v>
      </c>
      <c r="D33" s="239">
        <f>Циклы!$F$45</f>
        <v>0</v>
      </c>
      <c r="E33" s="239">
        <f>Циклы!$F$46</f>
        <v>0</v>
      </c>
      <c r="F33" s="239">
        <f>Циклы!$F$47</f>
        <v>0</v>
      </c>
      <c r="G33" s="198" t="str">
        <f>IF(SUM(C33:F33)=0,"-",IF(AND(F34&lt;10,C34&gt;=50),5,IF(AND(F34&lt;20,(C34+D34)&gt;=50),4,IF(F34&lt;30,3,2))))</f>
        <v>-</v>
      </c>
      <c r="H33" s="238">
        <f>Циклы!$G$44</f>
        <v>0</v>
      </c>
      <c r="I33" s="239">
        <f>Циклы!$G$45</f>
        <v>0</v>
      </c>
      <c r="J33" s="239">
        <f>Циклы!$G$46</f>
        <v>0</v>
      </c>
      <c r="K33" s="239">
        <f>Циклы!$G$47</f>
        <v>0</v>
      </c>
      <c r="L33" s="198" t="str">
        <f>IF(SUM(H33:K33)=0,"-",IF(AND(K34&lt;10,H34&gt;=50),5,IF(AND(K34&lt;20,(H34+I34)&gt;=50),4,IF(K34&lt;30,3,2))))</f>
        <v>-</v>
      </c>
      <c r="M33" s="238">
        <f>Циклы!$H$44</f>
        <v>0</v>
      </c>
      <c r="N33" s="239">
        <f>Циклы!$H$45</f>
        <v>0</v>
      </c>
      <c r="O33" s="239">
        <f>Циклы!$H$46</f>
        <v>0</v>
      </c>
      <c r="P33" s="239">
        <f>Циклы!$F$47</f>
        <v>0</v>
      </c>
      <c r="Q33" s="198" t="str">
        <f>IF(SUM(M33:P33)=0,"-",IF(AND(P34&lt;10,M34&gt;=50),5,IF(AND(P34&lt;20,(M34+N34)&gt;=50),4,IF(P34&lt;30,3,2))))</f>
        <v>-</v>
      </c>
      <c r="R33" s="238">
        <f>Циклы!$I$44</f>
        <v>0</v>
      </c>
      <c r="S33" s="239">
        <f>Циклы!$I$45</f>
        <v>0</v>
      </c>
      <c r="T33" s="239">
        <f>Циклы!$I$46</f>
        <v>0</v>
      </c>
      <c r="U33" s="239">
        <f>Циклы!$I$47</f>
        <v>0</v>
      </c>
      <c r="V33" s="198" t="str">
        <f>IF(SUM(R33:U33)=0,"-",IF(AND(U34&lt;10,R34&gt;=50),5,IF(AND(U34&lt;20,(R34+S34)&gt;=50),4,IF(U34&lt;30,3,2))))</f>
        <v>-</v>
      </c>
      <c r="W33" s="238">
        <f>Циклы!$J$44</f>
        <v>0</v>
      </c>
      <c r="X33" s="239">
        <f>Циклы!$J$45</f>
        <v>0</v>
      </c>
      <c r="Y33" s="239">
        <f>Циклы!$J$46</f>
        <v>0</v>
      </c>
      <c r="Z33" s="239">
        <f>Циклы!$J$47</f>
        <v>0</v>
      </c>
      <c r="AA33" s="198" t="str">
        <f>IF(SUM(W33:Z33)=0,"-",IF(AND(Z34&lt;10,W34&gt;=50),5,IF(AND(Z34&lt;20,(W34+X34)&gt;=50),4,IF(Z34&lt;30,3,2))))</f>
        <v>-</v>
      </c>
      <c r="AB33" s="238">
        <f>Циклы!$K$44</f>
        <v>0</v>
      </c>
      <c r="AC33" s="239">
        <f>Циклы!$K$45</f>
        <v>0</v>
      </c>
      <c r="AD33" s="239">
        <f>Циклы!$K$46</f>
        <v>0</v>
      </c>
      <c r="AE33" s="239">
        <f>Циклы!$K$47</f>
        <v>0</v>
      </c>
      <c r="AF33" s="198" t="str">
        <f>IF(SUM(AB33:AE33)=0,"-",IF(AND(AE34&lt;10,AB34&gt;=50),5,IF(AND(AE34&lt;20,(AB34+AC34)&gt;=50),4,IF(AE34&lt;30,3,2))))</f>
        <v>-</v>
      </c>
      <c r="AG33" s="238">
        <f>Циклы!$L$44</f>
        <v>0</v>
      </c>
      <c r="AH33" s="239">
        <f>Циклы!$L$45</f>
        <v>0</v>
      </c>
      <c r="AI33" s="239">
        <f>Циклы!$L$46</f>
        <v>0</v>
      </c>
      <c r="AJ33" s="239">
        <f>Циклы!$L$47</f>
        <v>0</v>
      </c>
      <c r="AK33" s="198" t="str">
        <f>IF(SUM(AG33:AJ33)=0,"-",IF(AND(AJ34&lt;10,AG34&gt;=50),5,IF(AND(AJ34&lt;20,(AG34+AH34)&gt;=50),4,IF(AJ34&lt;30,3,2))))</f>
        <v>-</v>
      </c>
      <c r="AL33" s="238">
        <f>Циклы!$M$44</f>
        <v>0</v>
      </c>
      <c r="AM33" s="239">
        <f>Циклы!$M$45</f>
        <v>0</v>
      </c>
      <c r="AN33" s="239">
        <f>Циклы!$M$46</f>
        <v>0</v>
      </c>
      <c r="AO33" s="239">
        <f>Циклы!$M$47</f>
        <v>0</v>
      </c>
      <c r="AP33" s="198" t="str">
        <f>IF(SUM(AL33:AO33)=0,"-",IF(AND(AO34&lt;10,AL34&gt;=50),5,IF(AND(AO34&lt;20,(AL34+AM34)&gt;=50),4,IF(AO34&lt;30,3,2))))</f>
        <v>-</v>
      </c>
      <c r="AQ33" s="238">
        <f>Циклы!$N$44</f>
        <v>0</v>
      </c>
      <c r="AR33" s="239">
        <f>Циклы!$N$45</f>
        <v>0</v>
      </c>
      <c r="AS33" s="239">
        <f>Циклы!$N$46</f>
        <v>0</v>
      </c>
      <c r="AT33" s="239">
        <f>Циклы!$N$47</f>
        <v>0</v>
      </c>
      <c r="AU33" s="198" t="str">
        <f>IF(SUM(AQ33:AT33)=0,"-",IF(AND(AT34&lt;10,AQ34&gt;=50),5,IF(AND(AT34&lt;20,(AQ34+AR34)&gt;=50),4,IF(AT34&lt;30,3,2))))</f>
        <v>-</v>
      </c>
      <c r="AV33" s="238">
        <f>Циклы!$O$44</f>
        <v>0</v>
      </c>
      <c r="AW33" s="239">
        <f>Циклы!$O$45</f>
        <v>0</v>
      </c>
      <c r="AX33" s="239">
        <f>Циклы!$O$46</f>
        <v>0</v>
      </c>
      <c r="AY33" s="239">
        <f>Циклы!$O$47</f>
        <v>0</v>
      </c>
      <c r="AZ33" s="198" t="str">
        <f>IF(SUM(AV33:AY33)=0,"-",IF(AOD(AY34&lt;10,AV34&gt;=50),5,IF(AOD(AY34&lt;20,(AV34+AW34)&gt;=50),4,IF(AY34&lt;30,3,2))))</f>
        <v>-</v>
      </c>
      <c r="BA33" s="238">
        <f>Циклы!$Q$44</f>
        <v>0</v>
      </c>
      <c r="BB33" s="239">
        <f>Циклы!$Q$45</f>
        <v>0</v>
      </c>
      <c r="BC33" s="239">
        <f>Циклы!$Q$46</f>
        <v>0</v>
      </c>
      <c r="BD33" s="239">
        <f>Циклы!$Q$47</f>
        <v>0</v>
      </c>
      <c r="BE33" s="198" t="str">
        <f>BJ33</f>
        <v>-</v>
      </c>
      <c r="BF33" s="238">
        <f>Циклы!$Q$44</f>
        <v>0</v>
      </c>
      <c r="BG33" s="239">
        <f>Циклы!$Q$45</f>
        <v>0</v>
      </c>
      <c r="BH33" s="239">
        <f>Циклы!$Q$46</f>
        <v>0</v>
      </c>
      <c r="BI33" s="239">
        <f>Циклы!$Q$47</f>
        <v>0</v>
      </c>
      <c r="BJ33" s="198" t="str">
        <f>IF(SUM(BF33:BI33)=0,"-",MIN(AF33,IF(AND(BI34&lt;10,BF34&gt;=50),5,IF(AND(BI34&lt;20,(BF34+BG34)&gt;=50),4,IF(BI34&lt;30,3,2)))))</f>
        <v>-</v>
      </c>
    </row>
    <row r="34" spans="1:70">
      <c r="A34" s="747"/>
      <c r="B34" s="740"/>
      <c r="C34" s="240">
        <f>IF(ISERR(C33/SUM(C33:F33)*100),0,C33/SUM(C33:F33)*100)</f>
        <v>0</v>
      </c>
      <c r="D34" s="241">
        <f>IF(ISERR(D33/SUM(C33:F33)*100),0,D33/SUM(C33:F33)*100)</f>
        <v>0</v>
      </c>
      <c r="E34" s="241">
        <f>IF(ISERR(E33/SUM(C33:F33)*100),0,E33/SUM(C33:F33)*100)</f>
        <v>0</v>
      </c>
      <c r="F34" s="241">
        <f>IF(ISERR(F33/SUM(C33:F33)*100),0,F33/SUM(C33:F33)*100)</f>
        <v>0</v>
      </c>
      <c r="G34" s="199" t="str">
        <f>IF(ISERR(SUM(C33*5,D33*4,E33*3,F33*2)/SUM(C33:F33)),"-",SUM(C33*5,D33*4,E33*3,F33*2)/SUM(C33:F33))</f>
        <v>-</v>
      </c>
      <c r="H34" s="240">
        <f>IF(ISERR(H33/SUM(H33:K33)*100),0,H33/SUM(H33:K33)*100)</f>
        <v>0</v>
      </c>
      <c r="I34" s="241">
        <f>IF(ISERR(I33/SUM(H33:K33)*100),0,I33/SUM(H33:K33)*100)</f>
        <v>0</v>
      </c>
      <c r="J34" s="241">
        <f>IF(ISERR(J33/SUM(H33:K33)*100),0,J33/SUM(H33:K33)*100)</f>
        <v>0</v>
      </c>
      <c r="K34" s="241">
        <f>IF(ISERR(K33/SUM(H33:K33)*100),0,K33/SUM(H33:K33)*100)</f>
        <v>0</v>
      </c>
      <c r="L34" s="199" t="str">
        <f>IF(ISERR(SUM(H33*5,I33*4,J33*3,K33*2)/SUM(H33:K33)),"-",SUM(H33*5,I33*4,J33*3,K33*2)/SUM(H33:K33))</f>
        <v>-</v>
      </c>
      <c r="M34" s="240">
        <f>IF(ISERR(M33/SUM(M33:P33)*100),0,M33/SUM(M33:P33)*100)</f>
        <v>0</v>
      </c>
      <c r="N34" s="241">
        <f>IF(ISERR(N33/SUM(M33:P33)*100),0,N33/SUM(M33:P33)*100)</f>
        <v>0</v>
      </c>
      <c r="O34" s="241">
        <f>IF(ISERR(O33/SUM(M33:P33)*100),0,O33/SUM(M33:P33)*100)</f>
        <v>0</v>
      </c>
      <c r="P34" s="241">
        <f>IF(ISERR(P33/SUM(M33:P33)*100),0,P33/SUM(M33:P33)*100)</f>
        <v>0</v>
      </c>
      <c r="Q34" s="199" t="str">
        <f>IF(ISERR(SUM(M33*5,N33*4,O33*3,P33*2)/SUM(M33:P33)),"-",SUM(M33*5,N33*4,O33*3,P33*2)/SUM(M33:P33))</f>
        <v>-</v>
      </c>
      <c r="R34" s="240">
        <f>IF(ISERR(R33/SUM(R33:U33)*100),0,R33/SUM(R33:U33)*100)</f>
        <v>0</v>
      </c>
      <c r="S34" s="241">
        <f>IF(ISERR(S33/SUM(R33:U33)*100),0,S33/SUM(R33:U33)*100)</f>
        <v>0</v>
      </c>
      <c r="T34" s="241">
        <f>IF(ISERR(T33/SUM(R33:U33)*100),0,T33/SUM(R33:U33)*100)</f>
        <v>0</v>
      </c>
      <c r="U34" s="241">
        <f>IF(ISERR(U33/SUM(R33:U33)*100),0,U33/SUM(R33:U33)*100)</f>
        <v>0</v>
      </c>
      <c r="V34" s="199" t="str">
        <f>IF(ISERR(SUM(R33*5,S33*4,T33*3,U33*2)/SUM(R33:U33)),"-",SUM(R33*5,S33*4,T33*3,U33*2)/SUM(R33:U33))</f>
        <v>-</v>
      </c>
      <c r="W34" s="240">
        <f>IF(ISERR(W33/SUM(W33:Z33)*100),0,W33/SUM(W33:Z33)*100)</f>
        <v>0</v>
      </c>
      <c r="X34" s="241">
        <f>IF(ISERR(X33/SUM(W33:Z33)*100),0,X33/SUM(W33:Z33)*100)</f>
        <v>0</v>
      </c>
      <c r="Y34" s="241">
        <f>IF(ISERR(Y33/SUM(W33:Z33)*100),0,Y33/SUM(W33:Z33)*100)</f>
        <v>0</v>
      </c>
      <c r="Z34" s="241">
        <f>IF(ISERR(Z33/SUM(W33:Z33)*100),0,Z33/SUM(W33:Z33)*100)</f>
        <v>0</v>
      </c>
      <c r="AA34" s="199" t="str">
        <f>IF(ISERR(SUM(W33*5,X33*4,Y33*3,Z33*2)/SUM(W33:Z33)),"-",SUM(W33*5,X33*4,Y33*3,Z33*2)/SUM(W33:Z33))</f>
        <v>-</v>
      </c>
      <c r="AB34" s="240">
        <f>IF(ISERR(AB33/SUM(AB33:AE33)*100),0,AB33/SUM(AB33:AE33)*100)</f>
        <v>0</v>
      </c>
      <c r="AC34" s="241">
        <f>IF(ISERR(AC33/SUM(AB33:AE33)*100),0,AC33/SUM(AB33:AE33)*100)</f>
        <v>0</v>
      </c>
      <c r="AD34" s="241">
        <f>IF(ISERR(AD33/SUM(AB33:AE33)*100),0,AD33/SUM(AB33:AE33)*100)</f>
        <v>0</v>
      </c>
      <c r="AE34" s="241">
        <f>IF(ISERR(AE33/SUM(AB33:AE33)*100),0,AE33/SUM(AB33:AE33)*100)</f>
        <v>0</v>
      </c>
      <c r="AF34" s="199" t="str">
        <f>IF(ISERR(SUM(AB33*5,AC33*4,AD33*3,AE33*2)/SUM(AB33:AE33)),"-",SUM(AB33*5,AC33*4,AD33*3,AE33*2)/SUM(AB33:AE33))</f>
        <v>-</v>
      </c>
      <c r="AG34" s="240">
        <f>IF(ISERR(AG33/SUM(AG33:AJ33)*100),0,AG33/SUM(AG33:AJ33)*100)</f>
        <v>0</v>
      </c>
      <c r="AH34" s="241">
        <f>IF(ISERR(AH33/SUM(AG33:AJ33)*100),0,AH33/SUM(AG33:AJ33)*100)</f>
        <v>0</v>
      </c>
      <c r="AI34" s="241">
        <f>IF(ISERR(AI33/SUM(AG33:AJ33)*100),0,AI33/SUM(AG33:AJ33)*100)</f>
        <v>0</v>
      </c>
      <c r="AJ34" s="241">
        <f>IF(ISERR(AJ33/SUM(AG33:AJ33)*100),0,AJ33/SUM(AG33:AJ33)*100)</f>
        <v>0</v>
      </c>
      <c r="AK34" s="199" t="str">
        <f>IF(ISERR(SUM(AG33*5,AH33*4,AI33*3,AJ33*2)/SUM(AG33:AJ33)),"-",SUM(AG33*5,AH33*4,AI33*3,AJ33*2)/SUM(AG33:AJ33))</f>
        <v>-</v>
      </c>
      <c r="AL34" s="240">
        <f>IF(ISERR(AL33/SUM(AL33:AO33)*100),0,AL33/SUM(AL33:AO33)*100)</f>
        <v>0</v>
      </c>
      <c r="AM34" s="241">
        <f>IF(ISERR(AM33/SUM(AL33:AO33)*100),0,AM33/SUM(AL33:AO33)*100)</f>
        <v>0</v>
      </c>
      <c r="AN34" s="241">
        <f>IF(ISERR(AN33/SUM(AL33:AO33)*100),0,AN33/SUM(AL33:AO33)*100)</f>
        <v>0</v>
      </c>
      <c r="AO34" s="241">
        <f>IF(ISERR(AO33/SUM(AL33:AO33)*100),0,AO33/SUM(AL33:AO33)*100)</f>
        <v>0</v>
      </c>
      <c r="AP34" s="199" t="str">
        <f>IF(ISERR(SUM(AL33*5,AM33*4,AN33*3,AO33*2)/SUM(AL33:AO33)),"-",SUM(AL33*5,AM33*4,AN33*3,AO33*2)/SUM(AL33:AO33))</f>
        <v>-</v>
      </c>
      <c r="AQ34" s="240">
        <f>IF(ISERR(AQ33/SUM(AQ33:AT33)*100),0,AQ33/SUM(AQ33:AT33)*100)</f>
        <v>0</v>
      </c>
      <c r="AR34" s="241">
        <f>IF(ISERR(AR33/SUM(AQ33:AT33)*100),0,AR33/SUM(AQ33:AT33)*100)</f>
        <v>0</v>
      </c>
      <c r="AS34" s="241">
        <f>IF(ISERR(AS33/SUM(AQ33:AT33)*100),0,AS33/SUM(AQ33:AT33)*100)</f>
        <v>0</v>
      </c>
      <c r="AT34" s="241">
        <f>IF(ISERR(AT33/SUM(AQ33:AT33)*100),0,AT33/SUM(AQ33:AT33)*100)</f>
        <v>0</v>
      </c>
      <c r="AU34" s="199" t="str">
        <f>IF(ISERR(SUM(AQ33*5,AR33*4,AS33*3,AT33*2)/SUM(AQ33:AT33)),"-",SUM(AQ33*5,AR33*4,AS33*3,AT33*2)/SUM(AQ33:AT33))</f>
        <v>-</v>
      </c>
      <c r="AV34" s="240">
        <f>IF(ISERR(AV33/SUM(AV33:AY33)*100),0,AV33/SUM(AV33:AY33)*100)</f>
        <v>0</v>
      </c>
      <c r="AW34" s="241">
        <f>IF(ISERR(AW33/SUM(AV33:AY33)*100),0,AW33/SUM(AV33:AY33)*100)</f>
        <v>0</v>
      </c>
      <c r="AX34" s="241">
        <f>IF(ISERR(AX33/SUM(AV33:AY33)*100),0,AX33/SUM(AV33:AY33)*100)</f>
        <v>0</v>
      </c>
      <c r="AY34" s="241">
        <f>IF(ISERR(AY33/SUM(AV33:AY33)*100),0,AY33/SUM(AV33:AY33)*100)</f>
        <v>0</v>
      </c>
      <c r="AZ34" s="199" t="str">
        <f>IF(ISERR(SUM(AV33*5,AW33*4,AX33*3,AY33*2)/SUM(AV33:AY33)),"-",SUM(AV33*5,AW33*4,AX33*3,AY33*2)/SUM(AV33:AY33))</f>
        <v>-</v>
      </c>
      <c r="BA34" s="240">
        <f>IF(ISERR(BA33/SUM(BA33:BD33)*100),0,BA33/SUM(BA33:BD33)*100)</f>
        <v>0</v>
      </c>
      <c r="BB34" s="241">
        <f>IF(ISERR(BB33/SUM(BA33:BD33)*100),0,BB33/SUM(BA33:BD33)*100)</f>
        <v>0</v>
      </c>
      <c r="BC34" s="241">
        <f>IF(ISERR(BC33/SUM(BA33:BD33)*100),0,BC33/SUM(BA33:BD33)*100)</f>
        <v>0</v>
      </c>
      <c r="BD34" s="241">
        <f>IF(ISERR(BD33/SUM(BA33:BD33)*100),0,BD33/SUM(BA33:BD33)*100)</f>
        <v>0</v>
      </c>
      <c r="BE34" s="199" t="str">
        <f>IF(ISERR(SUM(BA33*5,BB33*4,BC33*3,BD33*2)/SUM(BA33:BD33)),"-",SUM(BA33*5,BB33*4,BC33*3,BD33*2)/SUM(BA33:BD33))</f>
        <v>-</v>
      </c>
      <c r="BF34" s="240">
        <f>IF(ISERR(BF33/SUM(BF33:BI33)*100),0,BF33/SUM(BF33:BI33)*100)</f>
        <v>0</v>
      </c>
      <c r="BG34" s="241">
        <f>IF(ISERR(BG33/SUM(BF33:BI33)*100),0,BG33/SUM(BF33:BI33)*100)</f>
        <v>0</v>
      </c>
      <c r="BH34" s="241">
        <f>IF(ISERR(BH33/SUM(BF33:BI33)*100),0,BH33/SUM(BF33:BI33)*100)</f>
        <v>0</v>
      </c>
      <c r="BI34" s="241">
        <f>IF(ISERR(BI33/SUM(BF33:BI33)*100),0,BI33/SUM(BF33:BI33)*100)</f>
        <v>0</v>
      </c>
      <c r="BJ34" s="199" t="str">
        <f>IF(ISERR(SUM(BF33*5,BG33*4,BH33*3,BI33*2)/SUM(BF33:BI33)),"-",SUM(BF33*5,BG33*4,BH33*3,BI33*2)/SUM(BF33:BI33))</f>
        <v>-</v>
      </c>
      <c r="BL34" s="133"/>
      <c r="BM34" s="133"/>
      <c r="BN34" s="133"/>
      <c r="BO34" s="133"/>
      <c r="BP34" s="133"/>
      <c r="BQ34" s="133"/>
      <c r="BR34" s="133"/>
    </row>
    <row r="35" spans="1:70">
      <c r="A35" s="747" t="s">
        <v>179</v>
      </c>
      <c r="B35" s="740">
        <f>Циклы!W52+Циклы!X52</f>
        <v>0</v>
      </c>
      <c r="C35" s="238">
        <f>Циклы!$F$67</f>
        <v>0</v>
      </c>
      <c r="D35" s="239">
        <f>Циклы!$F$68</f>
        <v>0</v>
      </c>
      <c r="E35" s="239">
        <f>Циклы!$F$69</f>
        <v>0</v>
      </c>
      <c r="F35" s="239">
        <f>Циклы!$F$70</f>
        <v>0</v>
      </c>
      <c r="G35" s="198" t="str">
        <f>IF(SUM(C35:F35)=0,"-",IF(AND(F36&lt;10,C36&gt;=50),5,IF(AND(F36&lt;20,(C36+D36)&gt;=50),4,IF(F36&lt;30,3,2))))</f>
        <v>-</v>
      </c>
      <c r="H35" s="238">
        <f>Циклы!$G$67</f>
        <v>0</v>
      </c>
      <c r="I35" s="239">
        <f>Циклы!$G$68</f>
        <v>0</v>
      </c>
      <c r="J35" s="239">
        <f>Циклы!$G$69</f>
        <v>0</v>
      </c>
      <c r="K35" s="239">
        <f>Циклы!$G$70</f>
        <v>0</v>
      </c>
      <c r="L35" s="198" t="str">
        <f>IF(SUM(H35:K35)=0,"-",IF(AND(K36&lt;10,H36&gt;=50),5,IF(AND(K36&lt;20,(H36+I36)&gt;=50),4,IF(K36&lt;30,3,2))))</f>
        <v>-</v>
      </c>
      <c r="M35" s="238">
        <f>Циклы!$H$67</f>
        <v>0</v>
      </c>
      <c r="N35" s="239">
        <f>Циклы!$H$68</f>
        <v>0</v>
      </c>
      <c r="O35" s="239">
        <f>Циклы!$H$69</f>
        <v>0</v>
      </c>
      <c r="P35" s="239">
        <f>Циклы!$F$70</f>
        <v>0</v>
      </c>
      <c r="Q35" s="198" t="str">
        <f>IF(SUM(M35:P35)=0,"-",IF(AND(P36&lt;10,M36&gt;=50),5,IF(AND(P36&lt;20,(M36+N36)&gt;=50),4,IF(P36&lt;30,3,2))))</f>
        <v>-</v>
      </c>
      <c r="R35" s="238">
        <f>Циклы!$I$67</f>
        <v>0</v>
      </c>
      <c r="S35" s="239">
        <f>Циклы!$I$68</f>
        <v>0</v>
      </c>
      <c r="T35" s="239">
        <f>Циклы!$I$69</f>
        <v>0</v>
      </c>
      <c r="U35" s="239">
        <f>Циклы!$I$70</f>
        <v>0</v>
      </c>
      <c r="V35" s="198" t="str">
        <f>IF(SUM(R35:U35)=0,"-",IF(AND(U36&lt;10,R36&gt;=50),5,IF(AND(U36&lt;20,(R36+S36)&gt;=50),4,IF(U36&lt;30,3,2))))</f>
        <v>-</v>
      </c>
      <c r="W35" s="238">
        <f>Циклы!$J$67</f>
        <v>0</v>
      </c>
      <c r="X35" s="239">
        <f>Циклы!$J$68</f>
        <v>0</v>
      </c>
      <c r="Y35" s="239">
        <f>Циклы!$J$69</f>
        <v>0</v>
      </c>
      <c r="Z35" s="239">
        <f>Циклы!$J$70</f>
        <v>0</v>
      </c>
      <c r="AA35" s="198" t="str">
        <f>IF(SUM(W35:Z35)=0,"-",IF(AND(Z36&lt;10,W36&gt;=50),5,IF(AND(Z36&lt;20,(W36+X36)&gt;=50),4,IF(Z36&lt;30,3,2))))</f>
        <v>-</v>
      </c>
      <c r="AB35" s="238">
        <f>Циклы!$K$67</f>
        <v>0</v>
      </c>
      <c r="AC35" s="239">
        <f>Циклы!$K$68</f>
        <v>0</v>
      </c>
      <c r="AD35" s="239">
        <f>Циклы!$K$69</f>
        <v>0</v>
      </c>
      <c r="AE35" s="239">
        <f>Циклы!$K$70</f>
        <v>0</v>
      </c>
      <c r="AF35" s="198" t="str">
        <f>IF(SUM(AB35:AE35)=0,"-",IF(AND(AE36&lt;10,AB36&gt;=50),5,IF(AND(AE36&lt;20,(AB36+AC36)&gt;=50),4,IF(AE36&lt;30,3,2))))</f>
        <v>-</v>
      </c>
      <c r="AG35" s="238">
        <f>Циклы!$L$67</f>
        <v>0</v>
      </c>
      <c r="AH35" s="239">
        <f>Циклы!$L$68</f>
        <v>0</v>
      </c>
      <c r="AI35" s="239">
        <f>Циклы!$L$69</f>
        <v>0</v>
      </c>
      <c r="AJ35" s="239">
        <f>Циклы!$L$70</f>
        <v>0</v>
      </c>
      <c r="AK35" s="198" t="str">
        <f>IF(SUM(AG35:AJ35)=0,"-",IF(AND(AJ36&lt;10,AG36&gt;=50),5,IF(AND(AJ36&lt;20,(AG36+AH36)&gt;=50),4,IF(AJ36&lt;30,3,2))))</f>
        <v>-</v>
      </c>
      <c r="AL35" s="238">
        <f>Циклы!$M$67</f>
        <v>0</v>
      </c>
      <c r="AM35" s="239">
        <f>Циклы!$M$68</f>
        <v>0</v>
      </c>
      <c r="AN35" s="239">
        <f>Циклы!$M$69</f>
        <v>0</v>
      </c>
      <c r="AO35" s="239">
        <f>Циклы!$M$70</f>
        <v>0</v>
      </c>
      <c r="AP35" s="198" t="str">
        <f>IF(SUM(AL35:AO35)=0,"-",IF(AND(AO36&lt;10,AL36&gt;=50),5,IF(AND(AO36&lt;20,(AL36+AM36)&gt;=50),4,IF(AO36&lt;30,3,2))))</f>
        <v>-</v>
      </c>
      <c r="AQ35" s="238">
        <f>Циклы!$N$67</f>
        <v>0</v>
      </c>
      <c r="AR35" s="239">
        <f>Циклы!$N$68</f>
        <v>0</v>
      </c>
      <c r="AS35" s="239">
        <f>Циклы!$N$69</f>
        <v>0</v>
      </c>
      <c r="AT35" s="239">
        <f>Циклы!$N$70</f>
        <v>0</v>
      </c>
      <c r="AU35" s="198" t="str">
        <f>IF(SUM(AQ35:AT35)=0,"-",IF(AND(AT36&lt;10,AQ36&gt;=50),5,IF(AND(AT36&lt;20,(AQ36+AR36)&gt;=50),4,IF(AT36&lt;30,3,2))))</f>
        <v>-</v>
      </c>
      <c r="AV35" s="238">
        <f>Циклы!$O$67</f>
        <v>0</v>
      </c>
      <c r="AW35" s="239">
        <f>Циклы!$O$68</f>
        <v>0</v>
      </c>
      <c r="AX35" s="239">
        <f>Циклы!$O$69</f>
        <v>0</v>
      </c>
      <c r="AY35" s="239">
        <f>Циклы!$O$70</f>
        <v>0</v>
      </c>
      <c r="AZ35" s="198" t="str">
        <f>IF(SUM(AV35:AY35)=0,"-",IF(AOD(AY36&lt;10,AV36&gt;=50),5,IF(AOD(AY36&lt;20,(AV36+AW36)&gt;=50),4,IF(AY36&lt;30,3,2))))</f>
        <v>-</v>
      </c>
      <c r="BA35" s="238">
        <f>Циклы!$Q$67</f>
        <v>0</v>
      </c>
      <c r="BB35" s="239">
        <f>Циклы!$Q$68</f>
        <v>0</v>
      </c>
      <c r="BC35" s="239">
        <f>Циклы!$Q$69</f>
        <v>0</v>
      </c>
      <c r="BD35" s="239">
        <f>Циклы!$Q$70</f>
        <v>0</v>
      </c>
      <c r="BE35" s="198" t="str">
        <f>BJ35</f>
        <v>-</v>
      </c>
      <c r="BF35" s="238">
        <f>Циклы!$Q$67</f>
        <v>0</v>
      </c>
      <c r="BG35" s="239">
        <f>Циклы!$Q$68</f>
        <v>0</v>
      </c>
      <c r="BH35" s="239">
        <f>Циклы!$Q$69</f>
        <v>0</v>
      </c>
      <c r="BI35" s="239">
        <f>Циклы!$Q$70</f>
        <v>0</v>
      </c>
      <c r="BJ35" s="198" t="str">
        <f>IF(SUM(BF35:BI35)=0,"-",MIN(AF35,IF(AND(BI36&lt;10,BF36&gt;=50),5,IF(AND(BI36&lt;20,(BF36+BG36)&gt;=50),4,IF(BI36&lt;30,3,2)))))</f>
        <v>-</v>
      </c>
    </row>
    <row r="36" spans="1:70">
      <c r="A36" s="747"/>
      <c r="B36" s="740"/>
      <c r="C36" s="240">
        <f>IF(ISERR(C35/SUM(C35:F35)*100),0,C35/SUM(C35:F35)*100)</f>
        <v>0</v>
      </c>
      <c r="D36" s="241">
        <f>IF(ISERR(D35/SUM(C35:F35)*100),0,D35/SUM(C35:F35)*100)</f>
        <v>0</v>
      </c>
      <c r="E36" s="241">
        <f>IF(ISERR(E35/SUM(C35:F35)*100),0,E35/SUM(C35:F35)*100)</f>
        <v>0</v>
      </c>
      <c r="F36" s="241">
        <f>IF(ISERR(F35/SUM(C35:F35)*100),0,F35/SUM(C35:F35)*100)</f>
        <v>0</v>
      </c>
      <c r="G36" s="199" t="str">
        <f>IF(ISERR(SUM(C35*5,D35*4,E35*3,F35*2)/SUM(C35:F35)),"-",SUM(C35*5,D35*4,E35*3,F35*2)/SUM(C35:F35))</f>
        <v>-</v>
      </c>
      <c r="H36" s="240">
        <f>IF(ISERR(H35/SUM(H35:K35)*100),0,H35/SUM(H35:K35)*100)</f>
        <v>0</v>
      </c>
      <c r="I36" s="241">
        <f>IF(ISERR(I35/SUM(H35:K35)*100),0,I35/SUM(H35:K35)*100)</f>
        <v>0</v>
      </c>
      <c r="J36" s="241">
        <f>IF(ISERR(J35/SUM(H35:K35)*100),0,J35/SUM(H35:K35)*100)</f>
        <v>0</v>
      </c>
      <c r="K36" s="241">
        <f>IF(ISERR(K35/SUM(H35:K35)*100),0,K35/SUM(H35:K35)*100)</f>
        <v>0</v>
      </c>
      <c r="L36" s="199" t="str">
        <f>IF(ISERR(SUM(H35*5,I35*4,J35*3,K35*2)/SUM(H35:K35)),"-",SUM(H35*5,I35*4,J35*3,K35*2)/SUM(H35:K35))</f>
        <v>-</v>
      </c>
      <c r="M36" s="240">
        <f>IF(ISERR(M35/SUM(M35:P35)*100),0,M35/SUM(M35:P35)*100)</f>
        <v>0</v>
      </c>
      <c r="N36" s="241">
        <f>IF(ISERR(N35/SUM(M35:P35)*100),0,N35/SUM(M35:P35)*100)</f>
        <v>0</v>
      </c>
      <c r="O36" s="241">
        <f>IF(ISERR(O35/SUM(M35:P35)*100),0,O35/SUM(M35:P35)*100)</f>
        <v>0</v>
      </c>
      <c r="P36" s="241">
        <f>IF(ISERR(P35/SUM(M35:P35)*100),0,P35/SUM(M35:P35)*100)</f>
        <v>0</v>
      </c>
      <c r="Q36" s="199" t="str">
        <f>IF(ISERR(SUM(M35*5,N35*4,O35*3,P35*2)/SUM(M35:P35)),"-",SUM(M35*5,N35*4,O35*3,P35*2)/SUM(M35:P35))</f>
        <v>-</v>
      </c>
      <c r="R36" s="240">
        <f>IF(ISERR(R35/SUM(R35:U35)*100),0,R35/SUM(R35:U35)*100)</f>
        <v>0</v>
      </c>
      <c r="S36" s="241">
        <f>IF(ISERR(S35/SUM(R35:U35)*100),0,S35/SUM(R35:U35)*100)</f>
        <v>0</v>
      </c>
      <c r="T36" s="241">
        <f>IF(ISERR(T35/SUM(R35:U35)*100),0,T35/SUM(R35:U35)*100)</f>
        <v>0</v>
      </c>
      <c r="U36" s="241">
        <f>IF(ISERR(U35/SUM(R35:U35)*100),0,U35/SUM(R35:U35)*100)</f>
        <v>0</v>
      </c>
      <c r="V36" s="199" t="str">
        <f>IF(ISERR(SUM(R35*5,S35*4,T35*3,U35*2)/SUM(R35:U35)),"-",SUM(R35*5,S35*4,T35*3,U35*2)/SUM(R35:U35))</f>
        <v>-</v>
      </c>
      <c r="W36" s="240">
        <f>IF(ISERR(W35/SUM(W35:Z35)*100),0,W35/SUM(W35:Z35)*100)</f>
        <v>0</v>
      </c>
      <c r="X36" s="241">
        <f>IF(ISERR(X35/SUM(W35:Z35)*100),0,X35/SUM(W35:Z35)*100)</f>
        <v>0</v>
      </c>
      <c r="Y36" s="241">
        <f>IF(ISERR(Y35/SUM(W35:Z35)*100),0,Y35/SUM(W35:Z35)*100)</f>
        <v>0</v>
      </c>
      <c r="Z36" s="241">
        <f>IF(ISERR(Z35/SUM(W35:Z35)*100),0,Z35/SUM(W35:Z35)*100)</f>
        <v>0</v>
      </c>
      <c r="AA36" s="199" t="str">
        <f>IF(ISERR(SUM(W35*5,X35*4,Y35*3,Z35*2)/SUM(W35:Z35)),"-",SUM(W35*5,X35*4,Y35*3,Z35*2)/SUM(W35:Z35))</f>
        <v>-</v>
      </c>
      <c r="AB36" s="240">
        <f>IF(ISERR(AB35/SUM(AB35:AE35)*100),0,AB35/SUM(AB35:AE35)*100)</f>
        <v>0</v>
      </c>
      <c r="AC36" s="241">
        <f>IF(ISERR(AC35/SUM(AB35:AE35)*100),0,AC35/SUM(AB35:AE35)*100)</f>
        <v>0</v>
      </c>
      <c r="AD36" s="241">
        <f>IF(ISERR(AD35/SUM(AB35:AE35)*100),0,AD35/SUM(AB35:AE35)*100)</f>
        <v>0</v>
      </c>
      <c r="AE36" s="241">
        <f>IF(ISERR(AE35/SUM(AB35:AE35)*100),0,AE35/SUM(AB35:AE35)*100)</f>
        <v>0</v>
      </c>
      <c r="AF36" s="199" t="str">
        <f>IF(ISERR(SUM(AB35*5,AC35*4,AD35*3,AE35*2)/SUM(AB35:AE35)),"-",SUM(AB35*5,AC35*4,AD35*3,AE35*2)/SUM(AB35:AE35))</f>
        <v>-</v>
      </c>
      <c r="AG36" s="240">
        <f>IF(ISERR(AG35/SUM(AG35:AJ35)*100),0,AG35/SUM(AG35:AJ35)*100)</f>
        <v>0</v>
      </c>
      <c r="AH36" s="241">
        <f>IF(ISERR(AH35/SUM(AG35:AJ35)*100),0,AH35/SUM(AG35:AJ35)*100)</f>
        <v>0</v>
      </c>
      <c r="AI36" s="241">
        <f>IF(ISERR(AI35/SUM(AG35:AJ35)*100),0,AI35/SUM(AG35:AJ35)*100)</f>
        <v>0</v>
      </c>
      <c r="AJ36" s="241">
        <f>IF(ISERR(AJ35/SUM(AG35:AJ35)*100),0,AJ35/SUM(AG35:AJ35)*100)</f>
        <v>0</v>
      </c>
      <c r="AK36" s="199" t="str">
        <f>IF(ISERR(SUM(AG35*5,AH35*4,AI35*3,AJ35*2)/SUM(AG35:AJ35)),"-",SUM(AG35*5,AH35*4,AI35*3,AJ35*2)/SUM(AG35:AJ35))</f>
        <v>-</v>
      </c>
      <c r="AL36" s="240">
        <f>IF(ISERR(AL35/SUM(AL35:AO35)*100),0,AL35/SUM(AL35:AO35)*100)</f>
        <v>0</v>
      </c>
      <c r="AM36" s="241">
        <f>IF(ISERR(AM35/SUM(AL35:AO35)*100),0,AM35/SUM(AL35:AO35)*100)</f>
        <v>0</v>
      </c>
      <c r="AN36" s="241">
        <f>IF(ISERR(AN35/SUM(AL35:AO35)*100),0,AN35/SUM(AL35:AO35)*100)</f>
        <v>0</v>
      </c>
      <c r="AO36" s="241">
        <f>IF(ISERR(AO35/SUM(AL35:AO35)*100),0,AO35/SUM(AL35:AO35)*100)</f>
        <v>0</v>
      </c>
      <c r="AP36" s="199" t="str">
        <f>IF(ISERR(SUM(AL35*5,AM35*4,AN35*3,AO35*2)/SUM(AL35:AO35)),"-",SUM(AL35*5,AM35*4,AN35*3,AO35*2)/SUM(AL35:AO35))</f>
        <v>-</v>
      </c>
      <c r="AQ36" s="240">
        <f>IF(ISERR(AQ35/SUM(AQ35:AT35)*100),0,AQ35/SUM(AQ35:AT35)*100)</f>
        <v>0</v>
      </c>
      <c r="AR36" s="241">
        <f>IF(ISERR(AR35/SUM(AQ35:AT35)*100),0,AR35/SUM(AQ35:AT35)*100)</f>
        <v>0</v>
      </c>
      <c r="AS36" s="241">
        <f>IF(ISERR(AS35/SUM(AQ35:AT35)*100),0,AS35/SUM(AQ35:AT35)*100)</f>
        <v>0</v>
      </c>
      <c r="AT36" s="241">
        <f>IF(ISERR(AT35/SUM(AQ35:AT35)*100),0,AT35/SUM(AQ35:AT35)*100)</f>
        <v>0</v>
      </c>
      <c r="AU36" s="199" t="str">
        <f>IF(ISERR(SUM(AQ35*5,AR35*4,AS35*3,AT35*2)/SUM(AQ35:AT35)),"-",SUM(AQ35*5,AR35*4,AS35*3,AT35*2)/SUM(AQ35:AT35))</f>
        <v>-</v>
      </c>
      <c r="AV36" s="240">
        <f>IF(ISERR(AV35/SUM(AV35:AY35)*100),0,AV35/SUM(AV35:AY35)*100)</f>
        <v>0</v>
      </c>
      <c r="AW36" s="241">
        <f>IF(ISERR(AW35/SUM(AV35:AY35)*100),0,AW35/SUM(AV35:AY35)*100)</f>
        <v>0</v>
      </c>
      <c r="AX36" s="241">
        <f>IF(ISERR(AX35/SUM(AV35:AY35)*100),0,AX35/SUM(AV35:AY35)*100)</f>
        <v>0</v>
      </c>
      <c r="AY36" s="241">
        <f>IF(ISERR(AY35/SUM(AV35:AY35)*100),0,AY35/SUM(AV35:AY35)*100)</f>
        <v>0</v>
      </c>
      <c r="AZ36" s="199" t="str">
        <f>IF(ISERR(SUM(AV35*5,AW35*4,AX35*3,AY35*2)/SUM(AV35:AY35)),"-",SUM(AV35*5,AW35*4,AX35*3,AY35*2)/SUM(AV35:AY35))</f>
        <v>-</v>
      </c>
      <c r="BA36" s="240">
        <f>IF(ISERR(BA35/SUM(BA35:BD35)*100),0,BA35/SUM(BA35:BD35)*100)</f>
        <v>0</v>
      </c>
      <c r="BB36" s="241">
        <f>IF(ISERR(BB35/SUM(BA35:BD35)*100),0,BB35/SUM(BA35:BD35)*100)</f>
        <v>0</v>
      </c>
      <c r="BC36" s="241">
        <f>IF(ISERR(BC35/SUM(BA35:BD35)*100),0,BC35/SUM(BA35:BD35)*100)</f>
        <v>0</v>
      </c>
      <c r="BD36" s="241">
        <f>IF(ISERR(BD35/SUM(BA35:BD35)*100),0,BD35/SUM(BA35:BD35)*100)</f>
        <v>0</v>
      </c>
      <c r="BE36" s="199" t="str">
        <f>IF(ISERR(SUM(BA35*5,BB35*4,BC35*3,BD35*2)/SUM(BA35:BD35)),"-",SUM(BA35*5,BB35*4,BC35*3,BD35*2)/SUM(BA35:BD35))</f>
        <v>-</v>
      </c>
      <c r="BF36" s="240">
        <f>IF(ISERR(BF35/SUM(BF35:BI35)*100),0,BF35/SUM(BF35:BI35)*100)</f>
        <v>0</v>
      </c>
      <c r="BG36" s="241">
        <f>IF(ISERR(BG35/SUM(BF35:BI35)*100),0,BG35/SUM(BF35:BI35)*100)</f>
        <v>0</v>
      </c>
      <c r="BH36" s="241">
        <f>IF(ISERR(BH35/SUM(BF35:BI35)*100),0,BH35/SUM(BF35:BI35)*100)</f>
        <v>0</v>
      </c>
      <c r="BI36" s="241">
        <f>IF(ISERR(BI35/SUM(BF35:BI35)*100),0,BI35/SUM(BF35:BI35)*100)</f>
        <v>0</v>
      </c>
      <c r="BJ36" s="199" t="str">
        <f>IF(ISERR(SUM(BF35*5,BG35*4,BH35*3,BI35*2)/SUM(BF35:BI35)),"-",SUM(BF35*5,BG35*4,BH35*3,BI35*2)/SUM(BF35:BI35))</f>
        <v>-</v>
      </c>
      <c r="BL36" s="133"/>
      <c r="BM36" s="133"/>
      <c r="BN36" s="133"/>
      <c r="BO36" s="133"/>
      <c r="BP36" s="133"/>
      <c r="BQ36" s="133"/>
      <c r="BR36" s="133"/>
    </row>
    <row r="37" spans="1:70">
      <c r="A37" s="747" t="s">
        <v>180</v>
      </c>
      <c r="B37" s="740">
        <f>Циклы!W75+Циклы!X75</f>
        <v>0</v>
      </c>
      <c r="C37" s="238">
        <f>Циклы!$F$92</f>
        <v>0</v>
      </c>
      <c r="D37" s="239">
        <f>Циклы!$F$93</f>
        <v>0</v>
      </c>
      <c r="E37" s="239">
        <f>Циклы!$F$94</f>
        <v>0</v>
      </c>
      <c r="F37" s="239">
        <f>Циклы!$F$95</f>
        <v>0</v>
      </c>
      <c r="G37" s="198" t="str">
        <f>IF(SUM(C37:F37)=0,"-",IF(AND(F38&lt;10,C38&gt;=50),5,IF(AND(F38&lt;20,(C38+D38)&gt;=50),4,IF(F38&lt;30,3,2))))</f>
        <v>-</v>
      </c>
      <c r="H37" s="238">
        <f>Циклы!$G$92</f>
        <v>0</v>
      </c>
      <c r="I37" s="239">
        <f>Циклы!$G$93</f>
        <v>0</v>
      </c>
      <c r="J37" s="239">
        <f>Циклы!$G$94</f>
        <v>0</v>
      </c>
      <c r="K37" s="239">
        <f>Циклы!$G$95</f>
        <v>0</v>
      </c>
      <c r="L37" s="198" t="str">
        <f>IF(SUM(H37:K37)=0,"-",IF(AND(K38&lt;10,H38&gt;=50),5,IF(AND(K38&lt;20,(H38+I38)&gt;=50),4,IF(K38&lt;30,3,2))))</f>
        <v>-</v>
      </c>
      <c r="M37" s="238">
        <f>Циклы!$H$92</f>
        <v>0</v>
      </c>
      <c r="N37" s="239">
        <f>Циклы!$H$93</f>
        <v>0</v>
      </c>
      <c r="O37" s="239">
        <f>Циклы!$H$94</f>
        <v>0</v>
      </c>
      <c r="P37" s="239">
        <f>Циклы!$F$95</f>
        <v>0</v>
      </c>
      <c r="Q37" s="198" t="str">
        <f>IF(SUM(M37:P37)=0,"-",IF(AND(P38&lt;10,M38&gt;=50),5,IF(AND(P38&lt;20,(M38+N38)&gt;=50),4,IF(P38&lt;30,3,2))))</f>
        <v>-</v>
      </c>
      <c r="R37" s="238">
        <f>Циклы!$I$92</f>
        <v>0</v>
      </c>
      <c r="S37" s="239">
        <f>Циклы!$I$93</f>
        <v>0</v>
      </c>
      <c r="T37" s="239">
        <f>Циклы!$I$94</f>
        <v>0</v>
      </c>
      <c r="U37" s="239">
        <f>Циклы!$I$95</f>
        <v>0</v>
      </c>
      <c r="V37" s="198" t="str">
        <f>IF(SUM(R37:U37)=0,"-",IF(AND(U38&lt;10,R38&gt;=50),5,IF(AND(U38&lt;20,(R38+S38)&gt;=50),4,IF(U38&lt;30,3,2))))</f>
        <v>-</v>
      </c>
      <c r="W37" s="238">
        <f>Циклы!$J$92</f>
        <v>0</v>
      </c>
      <c r="X37" s="239">
        <f>Циклы!$J$93</f>
        <v>0</v>
      </c>
      <c r="Y37" s="239">
        <f>Циклы!$J$94</f>
        <v>0</v>
      </c>
      <c r="Z37" s="239">
        <f>Циклы!$J$95</f>
        <v>0</v>
      </c>
      <c r="AA37" s="198" t="str">
        <f>IF(SUM(W37:Z37)=0,"-",IF(AND(Z38&lt;10,W38&gt;=50),5,IF(AND(Z38&lt;20,(W38+X38)&gt;=50),4,IF(Z38&lt;30,3,2))))</f>
        <v>-</v>
      </c>
      <c r="AB37" s="238">
        <f>Циклы!$K$92</f>
        <v>0</v>
      </c>
      <c r="AC37" s="239">
        <f>Циклы!$K$93</f>
        <v>0</v>
      </c>
      <c r="AD37" s="239">
        <f>Циклы!$K$94</f>
        <v>0</v>
      </c>
      <c r="AE37" s="239">
        <f>Циклы!$K$95</f>
        <v>0</v>
      </c>
      <c r="AF37" s="198" t="str">
        <f>IF(SUM(AB37:AE37)=0,"-",IF(AND(AE38&lt;10,AB38&gt;=50),5,IF(AND(AE38&lt;20,(AB38+AC38)&gt;=50),4,IF(AE38&lt;30,3,2))))</f>
        <v>-</v>
      </c>
      <c r="AG37" s="238">
        <f>Циклы!$L$92</f>
        <v>0</v>
      </c>
      <c r="AH37" s="239">
        <f>Циклы!$L$93</f>
        <v>0</v>
      </c>
      <c r="AI37" s="239">
        <f>Циклы!$L$94</f>
        <v>0</v>
      </c>
      <c r="AJ37" s="239">
        <f>Циклы!$L$95</f>
        <v>0</v>
      </c>
      <c r="AK37" s="198" t="str">
        <f>IF(SUM(AG37:AJ37)=0,"-",IF(AND(AJ38&lt;10,AG38&gt;=50),5,IF(AND(AJ38&lt;20,(AG38+AH38)&gt;=50),4,IF(AJ38&lt;30,3,2))))</f>
        <v>-</v>
      </c>
      <c r="AL37" s="238">
        <f>Циклы!$M$92</f>
        <v>0</v>
      </c>
      <c r="AM37" s="239">
        <f>Циклы!$M$93</f>
        <v>0</v>
      </c>
      <c r="AN37" s="239">
        <f>Циклы!$M$94</f>
        <v>0</v>
      </c>
      <c r="AO37" s="239">
        <f>Циклы!$M$95</f>
        <v>0</v>
      </c>
      <c r="AP37" s="198" t="str">
        <f>IF(SUM(AL37:AO37)=0,"-",IF(AND(AO38&lt;10,AL38&gt;=50),5,IF(AND(AO38&lt;20,(AL38+AM38)&gt;=50),4,IF(AO38&lt;30,3,2))))</f>
        <v>-</v>
      </c>
      <c r="AQ37" s="238">
        <f>Циклы!$N$92</f>
        <v>0</v>
      </c>
      <c r="AR37" s="239">
        <f>Циклы!$N$93</f>
        <v>0</v>
      </c>
      <c r="AS37" s="239">
        <f>Циклы!$N$94</f>
        <v>0</v>
      </c>
      <c r="AT37" s="239">
        <f>Циклы!$N$95</f>
        <v>0</v>
      </c>
      <c r="AU37" s="198" t="str">
        <f>IF(SUM(AQ37:AT37)=0,"-",IF(AND(AT38&lt;10,AQ38&gt;=50),5,IF(AND(AT38&lt;20,(AQ38+AR38)&gt;=50),4,IF(AT38&lt;30,3,2))))</f>
        <v>-</v>
      </c>
      <c r="AV37" s="238">
        <f>Циклы!$O$92</f>
        <v>0</v>
      </c>
      <c r="AW37" s="239">
        <f>Циклы!$O$93</f>
        <v>0</v>
      </c>
      <c r="AX37" s="239">
        <f>Циклы!$O$94</f>
        <v>0</v>
      </c>
      <c r="AY37" s="239">
        <f>Циклы!$O$95</f>
        <v>0</v>
      </c>
      <c r="AZ37" s="198" t="str">
        <f>IF(SUM(AV37:AY37)=0,"-",IF(AOD(AY38&lt;10,AV38&gt;=50),5,IF(AOD(AY38&lt;20,(AV38+AW38)&gt;=50),4,IF(AY38&lt;30,3,2))))</f>
        <v>-</v>
      </c>
      <c r="BA37" s="238">
        <f>Циклы!$Q$92</f>
        <v>0</v>
      </c>
      <c r="BB37" s="239">
        <f>Циклы!$Q$93</f>
        <v>0</v>
      </c>
      <c r="BC37" s="239">
        <f>Циклы!$Q$94</f>
        <v>0</v>
      </c>
      <c r="BD37" s="239">
        <f>Циклы!$Q$95</f>
        <v>0</v>
      </c>
      <c r="BE37" s="198" t="str">
        <f>BJ37</f>
        <v>-</v>
      </c>
      <c r="BF37" s="238">
        <f>Циклы!$Q$92</f>
        <v>0</v>
      </c>
      <c r="BG37" s="239">
        <f>Циклы!$Q$93</f>
        <v>0</v>
      </c>
      <c r="BH37" s="239">
        <f>Циклы!$Q$94</f>
        <v>0</v>
      </c>
      <c r="BI37" s="239">
        <f>Циклы!$Q$95</f>
        <v>0</v>
      </c>
      <c r="BJ37" s="198" t="str">
        <f>IF(SUM(BF37:BI37)=0,"-",MIN(AF37,IF(AND(BI38&lt;10,BF38&gt;=50),5,IF(AND(BI38&lt;20,(BF38+BG38)&gt;=50),4,IF(BI38&lt;30,3,2)))))</f>
        <v>-</v>
      </c>
    </row>
    <row r="38" spans="1:70">
      <c r="A38" s="747"/>
      <c r="B38" s="740"/>
      <c r="C38" s="240">
        <f>IF(ISERR(C37/SUM(C37:F37)*100),0,C37/SUM(C37:F37)*100)</f>
        <v>0</v>
      </c>
      <c r="D38" s="241">
        <f>IF(ISERR(D37/SUM(C37:F37)*100),0,D37/SUM(C37:F37)*100)</f>
        <v>0</v>
      </c>
      <c r="E38" s="241">
        <f>IF(ISERR(E37/SUM(C37:F37)*100),0,E37/SUM(C37:F37)*100)</f>
        <v>0</v>
      </c>
      <c r="F38" s="241">
        <f>IF(ISERR(F37/SUM(C37:F37)*100),0,F37/SUM(C37:F37)*100)</f>
        <v>0</v>
      </c>
      <c r="G38" s="199" t="str">
        <f>IF(ISERR(SUM(C37*5,D37*4,E37*3,F37*2)/SUM(C37:F37)),"-",SUM(C37*5,D37*4,E37*3,F37*2)/SUM(C37:F37))</f>
        <v>-</v>
      </c>
      <c r="H38" s="240">
        <f>IF(ISERR(H37/SUM(H37:K37)*100),0,H37/SUM(H37:K37)*100)</f>
        <v>0</v>
      </c>
      <c r="I38" s="241">
        <f>IF(ISERR(I37/SUM(H37:K37)*100),0,I37/SUM(H37:K37)*100)</f>
        <v>0</v>
      </c>
      <c r="J38" s="241">
        <f>IF(ISERR(J37/SUM(H37:K37)*100),0,J37/SUM(H37:K37)*100)</f>
        <v>0</v>
      </c>
      <c r="K38" s="241">
        <f>IF(ISERR(K37/SUM(H37:K37)*100),0,K37/SUM(H37:K37)*100)</f>
        <v>0</v>
      </c>
      <c r="L38" s="199" t="str">
        <f>IF(ISERR(SUM(H37*5,I37*4,J37*3,K37*2)/SUM(H37:K37)),"-",SUM(H37*5,I37*4,J37*3,K37*2)/SUM(H37:K37))</f>
        <v>-</v>
      </c>
      <c r="M38" s="240">
        <f>IF(ISERR(M37/SUM(M37:P37)*100),0,M37/SUM(M37:P37)*100)</f>
        <v>0</v>
      </c>
      <c r="N38" s="241">
        <f>IF(ISERR(N37/SUM(M37:P37)*100),0,N37/SUM(M37:P37)*100)</f>
        <v>0</v>
      </c>
      <c r="O38" s="241">
        <f>IF(ISERR(O37/SUM(M37:P37)*100),0,O37/SUM(M37:P37)*100)</f>
        <v>0</v>
      </c>
      <c r="P38" s="241">
        <f>IF(ISERR(P37/SUM(M37:P37)*100),0,P37/SUM(M37:P37)*100)</f>
        <v>0</v>
      </c>
      <c r="Q38" s="199" t="str">
        <f>IF(ISERR(SUM(M37*5,N37*4,O37*3,P37*2)/SUM(M37:P37)),"-",SUM(M37*5,N37*4,O37*3,P37*2)/SUM(M37:P37))</f>
        <v>-</v>
      </c>
      <c r="R38" s="240">
        <f>IF(ISERR(R37/SUM(R37:U37)*100),0,R37/SUM(R37:U37)*100)</f>
        <v>0</v>
      </c>
      <c r="S38" s="241">
        <f>IF(ISERR(S37/SUM(R37:U37)*100),0,S37/SUM(R37:U37)*100)</f>
        <v>0</v>
      </c>
      <c r="T38" s="241">
        <f>IF(ISERR(T37/SUM(R37:U37)*100),0,T37/SUM(R37:U37)*100)</f>
        <v>0</v>
      </c>
      <c r="U38" s="241">
        <f>IF(ISERR(U37/SUM(R37:U37)*100),0,U37/SUM(R37:U37)*100)</f>
        <v>0</v>
      </c>
      <c r="V38" s="199" t="str">
        <f>IF(ISERR(SUM(R37*5,S37*4,T37*3,U37*2)/SUM(R37:U37)),"-",SUM(R37*5,S37*4,T37*3,U37*2)/SUM(R37:U37))</f>
        <v>-</v>
      </c>
      <c r="W38" s="240">
        <f>IF(ISERR(W37/SUM(W37:Z37)*100),0,W37/SUM(W37:Z37)*100)</f>
        <v>0</v>
      </c>
      <c r="X38" s="241">
        <f>IF(ISERR(X37/SUM(W37:Z37)*100),0,X37/SUM(W37:Z37)*100)</f>
        <v>0</v>
      </c>
      <c r="Y38" s="241">
        <f>IF(ISERR(Y37/SUM(W37:Z37)*100),0,Y37/SUM(W37:Z37)*100)</f>
        <v>0</v>
      </c>
      <c r="Z38" s="241">
        <f>IF(ISERR(Z37/SUM(W37:Z37)*100),0,Z37/SUM(W37:Z37)*100)</f>
        <v>0</v>
      </c>
      <c r="AA38" s="199" t="str">
        <f>IF(ISERR(SUM(W37*5,X37*4,Y37*3,Z37*2)/SUM(W37:Z37)),"-",SUM(W37*5,X37*4,Y37*3,Z37*2)/SUM(W37:Z37))</f>
        <v>-</v>
      </c>
      <c r="AB38" s="240">
        <f>IF(ISERR(AB37/SUM(AB37:AE37)*100),0,AB37/SUM(AB37:AE37)*100)</f>
        <v>0</v>
      </c>
      <c r="AC38" s="241">
        <f>IF(ISERR(AC37/SUM(AB37:AE37)*100),0,AC37/SUM(AB37:AE37)*100)</f>
        <v>0</v>
      </c>
      <c r="AD38" s="241">
        <f>IF(ISERR(AD37/SUM(AB37:AE37)*100),0,AD37/SUM(AB37:AE37)*100)</f>
        <v>0</v>
      </c>
      <c r="AE38" s="241">
        <f>IF(ISERR(AE37/SUM(AB37:AE37)*100),0,AE37/SUM(AB37:AE37)*100)</f>
        <v>0</v>
      </c>
      <c r="AF38" s="199" t="str">
        <f>IF(ISERR(SUM(AB37*5,AC37*4,AD37*3,AE37*2)/SUM(AB37:AE37)),"-",SUM(AB37*5,AC37*4,AD37*3,AE37*2)/SUM(AB37:AE37))</f>
        <v>-</v>
      </c>
      <c r="AG38" s="240">
        <f>IF(ISERR(AG37/SUM(AG37:AJ37)*100),0,AG37/SUM(AG37:AJ37)*100)</f>
        <v>0</v>
      </c>
      <c r="AH38" s="241">
        <f>IF(ISERR(AH37/SUM(AG37:AJ37)*100),0,AH37/SUM(AG37:AJ37)*100)</f>
        <v>0</v>
      </c>
      <c r="AI38" s="241">
        <f>IF(ISERR(AI37/SUM(AG37:AJ37)*100),0,AI37/SUM(AG37:AJ37)*100)</f>
        <v>0</v>
      </c>
      <c r="AJ38" s="241">
        <f>IF(ISERR(AJ37/SUM(AG37:AJ37)*100),0,AJ37/SUM(AG37:AJ37)*100)</f>
        <v>0</v>
      </c>
      <c r="AK38" s="199" t="str">
        <f>IF(ISERR(SUM(AG37*5,AH37*4,AI37*3,AJ37*2)/SUM(AG37:AJ37)),"-",SUM(AG37*5,AH37*4,AI37*3,AJ37*2)/SUM(AG37:AJ37))</f>
        <v>-</v>
      </c>
      <c r="AL38" s="240">
        <f>IF(ISERR(AL37/SUM(AL37:AO37)*100),0,AL37/SUM(AL37:AO37)*100)</f>
        <v>0</v>
      </c>
      <c r="AM38" s="241">
        <f>IF(ISERR(AM37/SUM(AL37:AO37)*100),0,AM37/SUM(AL37:AO37)*100)</f>
        <v>0</v>
      </c>
      <c r="AN38" s="241">
        <f>IF(ISERR(AN37/SUM(AL37:AO37)*100),0,AN37/SUM(AL37:AO37)*100)</f>
        <v>0</v>
      </c>
      <c r="AO38" s="241">
        <f>IF(ISERR(AO37/SUM(AL37:AO37)*100),0,AO37/SUM(AL37:AO37)*100)</f>
        <v>0</v>
      </c>
      <c r="AP38" s="199" t="str">
        <f>IF(ISERR(SUM(AL37*5,AM37*4,AN37*3,AO37*2)/SUM(AL37:AO37)),"-",SUM(AL37*5,AM37*4,AN37*3,AO37*2)/SUM(AL37:AO37))</f>
        <v>-</v>
      </c>
      <c r="AQ38" s="240">
        <f>IF(ISERR(AQ37/SUM(AQ37:AT37)*100),0,AQ37/SUM(AQ37:AT37)*100)</f>
        <v>0</v>
      </c>
      <c r="AR38" s="241">
        <f>IF(ISERR(AR37/SUM(AQ37:AT37)*100),0,AR37/SUM(AQ37:AT37)*100)</f>
        <v>0</v>
      </c>
      <c r="AS38" s="241">
        <f>IF(ISERR(AS37/SUM(AQ37:AT37)*100),0,AS37/SUM(AQ37:AT37)*100)</f>
        <v>0</v>
      </c>
      <c r="AT38" s="241">
        <f>IF(ISERR(AT37/SUM(AQ37:AT37)*100),0,AT37/SUM(AQ37:AT37)*100)</f>
        <v>0</v>
      </c>
      <c r="AU38" s="199" t="str">
        <f>IF(ISERR(SUM(AQ37*5,AR37*4,AS37*3,AT37*2)/SUM(AQ37:AT37)),"-",SUM(AQ37*5,AR37*4,AS37*3,AT37*2)/SUM(AQ37:AT37))</f>
        <v>-</v>
      </c>
      <c r="AV38" s="240">
        <f>IF(ISERR(AV37/SUM(AV37:AY37)*100),0,AV37/SUM(AV37:AY37)*100)</f>
        <v>0</v>
      </c>
      <c r="AW38" s="241">
        <f>IF(ISERR(AW37/SUM(AV37:AY37)*100),0,AW37/SUM(AV37:AY37)*100)</f>
        <v>0</v>
      </c>
      <c r="AX38" s="241">
        <f>IF(ISERR(AX37/SUM(AV37:AY37)*100),0,AX37/SUM(AV37:AY37)*100)</f>
        <v>0</v>
      </c>
      <c r="AY38" s="241">
        <f>IF(ISERR(AY37/SUM(AV37:AY37)*100),0,AY37/SUM(AV37:AY37)*100)</f>
        <v>0</v>
      </c>
      <c r="AZ38" s="199" t="str">
        <f>IF(ISERR(SUM(AV37*5,AW37*4,AX37*3,AY37*2)/SUM(AV37:AY37)),"-",SUM(AV37*5,AW37*4,AX37*3,AY37*2)/SUM(AV37:AY37))</f>
        <v>-</v>
      </c>
      <c r="BA38" s="240">
        <f>IF(ISERR(BA37/SUM(BA37:BD37)*100),0,BA37/SUM(BA37:BD37)*100)</f>
        <v>0</v>
      </c>
      <c r="BB38" s="241">
        <f>IF(ISERR(BB37/SUM(BA37:BD37)*100),0,BB37/SUM(BA37:BD37)*100)</f>
        <v>0</v>
      </c>
      <c r="BC38" s="241">
        <f>IF(ISERR(BC37/SUM(BA37:BD37)*100),0,BC37/SUM(BA37:BD37)*100)</f>
        <v>0</v>
      </c>
      <c r="BD38" s="241">
        <f>IF(ISERR(BD37/SUM(BA37:BD37)*100),0,BD37/SUM(BA37:BD37)*100)</f>
        <v>0</v>
      </c>
      <c r="BE38" s="199" t="str">
        <f>IF(ISERR(SUM(BA37*5,BB37*4,BC37*3,BD37*2)/SUM(BA37:BD37)),"-",SUM(BA37*5,BB37*4,BC37*3,BD37*2)/SUM(BA37:BD37))</f>
        <v>-</v>
      </c>
      <c r="BF38" s="240">
        <f>IF(ISERR(BF37/SUM(BF37:BI37)*100),0,BF37/SUM(BF37:BI37)*100)</f>
        <v>0</v>
      </c>
      <c r="BG38" s="241">
        <f>IF(ISERR(BG37/SUM(BF37:BI37)*100),0,BG37/SUM(BF37:BI37)*100)</f>
        <v>0</v>
      </c>
      <c r="BH38" s="241">
        <f>IF(ISERR(BH37/SUM(BF37:BI37)*100),0,BH37/SUM(BF37:BI37)*100)</f>
        <v>0</v>
      </c>
      <c r="BI38" s="241">
        <f>IF(ISERR(BI37/SUM(BF37:BI37)*100),0,BI37/SUM(BF37:BI37)*100)</f>
        <v>0</v>
      </c>
      <c r="BJ38" s="199" t="str">
        <f>IF(ISERR(SUM(BF37*5,BG37*4,BH37*3,BI37*2)/SUM(BF37:BI37)),"-",SUM(BF37*5,BG37*4,BH37*3,BI37*2)/SUM(BF37:BI37))</f>
        <v>-</v>
      </c>
      <c r="BL38" s="133"/>
      <c r="BM38" s="133"/>
      <c r="BN38" s="133"/>
      <c r="BO38" s="133"/>
      <c r="BP38" s="133"/>
      <c r="BQ38" s="133"/>
      <c r="BR38" s="133"/>
    </row>
    <row r="39" spans="1:70">
      <c r="A39" s="747" t="s">
        <v>181</v>
      </c>
      <c r="B39" s="740">
        <f>Циклы!W100+Циклы!X100</f>
        <v>0</v>
      </c>
      <c r="C39" s="238">
        <f>Циклы!$F$114</f>
        <v>0</v>
      </c>
      <c r="D39" s="239">
        <f>Циклы!$F$115</f>
        <v>0</v>
      </c>
      <c r="E39" s="239">
        <f>Циклы!$F$116</f>
        <v>0</v>
      </c>
      <c r="F39" s="239">
        <f>Циклы!$F$117</f>
        <v>0</v>
      </c>
      <c r="G39" s="198" t="str">
        <f>IF(SUM(C39:F39)=0,"-",IF(AND(F40&lt;10,C40&gt;=50),5,IF(AND(F40&lt;20,(C40+D40)&gt;=50),4,IF(F40&lt;30,3,2))))</f>
        <v>-</v>
      </c>
      <c r="H39" s="238">
        <f>Циклы!$G$114</f>
        <v>0</v>
      </c>
      <c r="I39" s="239">
        <f>Циклы!$G$115</f>
        <v>0</v>
      </c>
      <c r="J39" s="239">
        <f>Циклы!$G$116</f>
        <v>0</v>
      </c>
      <c r="K39" s="239">
        <f>Циклы!$G$117</f>
        <v>0</v>
      </c>
      <c r="L39" s="198" t="str">
        <f>IF(SUM(H39:K39)=0,"-",IF(AND(K40&lt;10,H40&gt;=50),5,IF(AND(K40&lt;20,(H40+I40)&gt;=50),4,IF(K40&lt;30,3,2))))</f>
        <v>-</v>
      </c>
      <c r="M39" s="238">
        <f>Циклы!$H$114</f>
        <v>0</v>
      </c>
      <c r="N39" s="239">
        <f>Циклы!$H$115</f>
        <v>0</v>
      </c>
      <c r="O39" s="239">
        <f>Циклы!$H$116</f>
        <v>0</v>
      </c>
      <c r="P39" s="239">
        <f>Циклы!$F$117</f>
        <v>0</v>
      </c>
      <c r="Q39" s="198" t="str">
        <f>IF(SUM(M39:P39)=0,"-",IF(AND(P40&lt;10,M40&gt;=50),5,IF(AND(P40&lt;20,(M40+N40)&gt;=50),4,IF(P40&lt;30,3,2))))</f>
        <v>-</v>
      </c>
      <c r="R39" s="238">
        <f>Циклы!$I$114</f>
        <v>0</v>
      </c>
      <c r="S39" s="239">
        <f>Циклы!$I$115</f>
        <v>0</v>
      </c>
      <c r="T39" s="239">
        <f>Циклы!$I$116</f>
        <v>0</v>
      </c>
      <c r="U39" s="239">
        <f>Циклы!$I$117</f>
        <v>0</v>
      </c>
      <c r="V39" s="198" t="str">
        <f>IF(SUM(R39:U39)=0,"-",IF(AND(U40&lt;10,R40&gt;=50),5,IF(AND(U40&lt;20,(R40+S40)&gt;=50),4,IF(U40&lt;30,3,2))))</f>
        <v>-</v>
      </c>
      <c r="W39" s="238">
        <f>Циклы!$J$114</f>
        <v>0</v>
      </c>
      <c r="X39" s="239">
        <f>Циклы!$J$115</f>
        <v>0</v>
      </c>
      <c r="Y39" s="239">
        <f>Циклы!$J$116</f>
        <v>0</v>
      </c>
      <c r="Z39" s="239">
        <f>Циклы!$J$117</f>
        <v>0</v>
      </c>
      <c r="AA39" s="198" t="str">
        <f>IF(SUM(W39:Z39)=0,"-",IF(AND(Z40&lt;10,W40&gt;=50),5,IF(AND(Z40&lt;20,(W40+X40)&gt;=50),4,IF(Z40&lt;30,3,2))))</f>
        <v>-</v>
      </c>
      <c r="AB39" s="238">
        <f>Циклы!$K$114</f>
        <v>0</v>
      </c>
      <c r="AC39" s="239">
        <f>Циклы!$K$115</f>
        <v>0</v>
      </c>
      <c r="AD39" s="239">
        <f>Циклы!$K$116</f>
        <v>0</v>
      </c>
      <c r="AE39" s="239">
        <f>Циклы!$K$117</f>
        <v>0</v>
      </c>
      <c r="AF39" s="198" t="str">
        <f>IF(SUM(AB39:AE39)=0,"-",IF(AND(AE40&lt;10,AB40&gt;=50),5,IF(AND(AE40&lt;20,(AB40+AC40)&gt;=50),4,IF(AE40&lt;30,3,2))))</f>
        <v>-</v>
      </c>
      <c r="AG39" s="238">
        <f>Циклы!$L$114</f>
        <v>0</v>
      </c>
      <c r="AH39" s="239">
        <f>Циклы!$L$115</f>
        <v>0</v>
      </c>
      <c r="AI39" s="239">
        <f>Циклы!$L$116</f>
        <v>0</v>
      </c>
      <c r="AJ39" s="239">
        <f>Циклы!$L$117</f>
        <v>0</v>
      </c>
      <c r="AK39" s="198" t="str">
        <f>IF(SUM(AG39:AJ39)=0,"-",IF(AND(AJ40&lt;10,AG40&gt;=50),5,IF(AND(AJ40&lt;20,(AG40+AH40)&gt;=50),4,IF(AJ40&lt;30,3,2))))</f>
        <v>-</v>
      </c>
      <c r="AL39" s="238">
        <f>Циклы!$M$114</f>
        <v>0</v>
      </c>
      <c r="AM39" s="239">
        <f>Циклы!$M$115</f>
        <v>0</v>
      </c>
      <c r="AN39" s="239">
        <f>Циклы!$M$116</f>
        <v>0</v>
      </c>
      <c r="AO39" s="239">
        <f>Циклы!$M$117</f>
        <v>0</v>
      </c>
      <c r="AP39" s="198" t="str">
        <f>IF(SUM(AL39:AO39)=0,"-",IF(AND(AO40&lt;10,AL40&gt;=50),5,IF(AND(AO40&lt;20,(AL40+AM40)&gt;=50),4,IF(AO40&lt;30,3,2))))</f>
        <v>-</v>
      </c>
      <c r="AQ39" s="238">
        <f>Циклы!$N$114</f>
        <v>0</v>
      </c>
      <c r="AR39" s="239">
        <f>Циклы!$N$115</f>
        <v>0</v>
      </c>
      <c r="AS39" s="239">
        <f>Циклы!$N$116</f>
        <v>0</v>
      </c>
      <c r="AT39" s="239">
        <f>Циклы!$N$117</f>
        <v>0</v>
      </c>
      <c r="AU39" s="198" t="str">
        <f>IF(SUM(AQ39:AT39)=0,"-",IF(AND(AT40&lt;10,AQ40&gt;=50),5,IF(AND(AT40&lt;20,(AQ40+AR40)&gt;=50),4,IF(AT40&lt;30,3,2))))</f>
        <v>-</v>
      </c>
      <c r="AV39" s="238">
        <f>Циклы!$O$114</f>
        <v>0</v>
      </c>
      <c r="AW39" s="239">
        <f>Циклы!$O$115</f>
        <v>0</v>
      </c>
      <c r="AX39" s="239">
        <f>Циклы!$O$116</f>
        <v>0</v>
      </c>
      <c r="AY39" s="239">
        <f>Циклы!$O$117</f>
        <v>0</v>
      </c>
      <c r="AZ39" s="198" t="str">
        <f>IF(SUM(AV39:AY39)=0,"-",IF(AOD(AY40&lt;10,AV40&gt;=50),5,IF(AOD(AY40&lt;20,(AV40+AW40)&gt;=50),4,IF(AY40&lt;30,3,2))))</f>
        <v>-</v>
      </c>
      <c r="BA39" s="238">
        <f>Циклы!$Q$114</f>
        <v>0</v>
      </c>
      <c r="BB39" s="239">
        <f>Циклы!$Q$115</f>
        <v>0</v>
      </c>
      <c r="BC39" s="239">
        <f>Циклы!$Q$116</f>
        <v>0</v>
      </c>
      <c r="BD39" s="239">
        <f>Циклы!$Q$117</f>
        <v>0</v>
      </c>
      <c r="BE39" s="198" t="str">
        <f>BJ39</f>
        <v>-</v>
      </c>
      <c r="BF39" s="238">
        <f>Циклы!$Q$114</f>
        <v>0</v>
      </c>
      <c r="BG39" s="239">
        <f>Циклы!$Q$115</f>
        <v>0</v>
      </c>
      <c r="BH39" s="239">
        <f>Циклы!$Q$116</f>
        <v>0</v>
      </c>
      <c r="BI39" s="239">
        <f>Циклы!$Q$117</f>
        <v>0</v>
      </c>
      <c r="BJ39" s="198" t="str">
        <f>IF(SUM(BF39:BI39)=0,"-",MIN(AF39,IF(AND(BI40&lt;10,BF40&gt;=50),5,IF(AND(BI40&lt;20,(BF40+BG40)&gt;=50),4,IF(BI40&lt;30,3,2)))))</f>
        <v>-</v>
      </c>
    </row>
    <row r="40" spans="1:70">
      <c r="A40" s="747"/>
      <c r="B40" s="740"/>
      <c r="C40" s="240">
        <f>IF(ISERR(C39/SUM(C39:F39)*100),0,C39/SUM(C39:F39)*100)</f>
        <v>0</v>
      </c>
      <c r="D40" s="241">
        <f>IF(ISERR(D39/SUM(C39:F39)*100),0,D39/SUM(C39:F39)*100)</f>
        <v>0</v>
      </c>
      <c r="E40" s="241">
        <f>IF(ISERR(E39/SUM(C39:F39)*100),0,E39/SUM(C39:F39)*100)</f>
        <v>0</v>
      </c>
      <c r="F40" s="241">
        <f>IF(ISERR(F39/SUM(C39:F39)*100),0,F39/SUM(C39:F39)*100)</f>
        <v>0</v>
      </c>
      <c r="G40" s="199" t="str">
        <f>IF(ISERR(SUM(C39*5,D39*4,E39*3,F39*2)/SUM(C39:F39)),"-",SUM(C39*5,D39*4,E39*3,F39*2)/SUM(C39:F39))</f>
        <v>-</v>
      </c>
      <c r="H40" s="240">
        <f>IF(ISERR(H39/SUM(H39:K39)*100),0,H39/SUM(H39:K39)*100)</f>
        <v>0</v>
      </c>
      <c r="I40" s="241">
        <f>IF(ISERR(I39/SUM(H39:K39)*100),0,I39/SUM(H39:K39)*100)</f>
        <v>0</v>
      </c>
      <c r="J40" s="241">
        <f>IF(ISERR(J39/SUM(H39:K39)*100),0,J39/SUM(H39:K39)*100)</f>
        <v>0</v>
      </c>
      <c r="K40" s="241">
        <f>IF(ISERR(K39/SUM(H39:K39)*100),0,K39/SUM(H39:K39)*100)</f>
        <v>0</v>
      </c>
      <c r="L40" s="199" t="str">
        <f>IF(ISERR(SUM(H39*5,I39*4,J39*3,K39*2)/SUM(H39:K39)),"-",SUM(H39*5,I39*4,J39*3,K39*2)/SUM(H39:K39))</f>
        <v>-</v>
      </c>
      <c r="M40" s="240">
        <f>IF(ISERR(M39/SUM(M39:P39)*100),0,M39/SUM(M39:P39)*100)</f>
        <v>0</v>
      </c>
      <c r="N40" s="241">
        <f>IF(ISERR(N39/SUM(M39:P39)*100),0,N39/SUM(M39:P39)*100)</f>
        <v>0</v>
      </c>
      <c r="O40" s="241">
        <f>IF(ISERR(O39/SUM(M39:P39)*100),0,O39/SUM(M39:P39)*100)</f>
        <v>0</v>
      </c>
      <c r="P40" s="241">
        <f>IF(ISERR(P39/SUM(M39:P39)*100),0,P39/SUM(M39:P39)*100)</f>
        <v>0</v>
      </c>
      <c r="Q40" s="199" t="str">
        <f>IF(ISERR(SUM(M39*5,N39*4,O39*3,P39*2)/SUM(M39:P39)),"-",SUM(M39*5,N39*4,O39*3,P39*2)/SUM(M39:P39))</f>
        <v>-</v>
      </c>
      <c r="R40" s="240">
        <f>IF(ISERR(R39/SUM(R39:U39)*100),0,R39/SUM(R39:U39)*100)</f>
        <v>0</v>
      </c>
      <c r="S40" s="241">
        <f>IF(ISERR(S39/SUM(R39:U39)*100),0,S39/SUM(R39:U39)*100)</f>
        <v>0</v>
      </c>
      <c r="T40" s="241">
        <f>IF(ISERR(T39/SUM(R39:U39)*100),0,T39/SUM(R39:U39)*100)</f>
        <v>0</v>
      </c>
      <c r="U40" s="241">
        <f>IF(ISERR(U39/SUM(R39:U39)*100),0,U39/SUM(R39:U39)*100)</f>
        <v>0</v>
      </c>
      <c r="V40" s="199" t="str">
        <f>IF(ISERR(SUM(R39*5,S39*4,T39*3,U39*2)/SUM(R39:U39)),"-",SUM(R39*5,S39*4,T39*3,U39*2)/SUM(R39:U39))</f>
        <v>-</v>
      </c>
      <c r="W40" s="240">
        <f>IF(ISERR(W39/SUM(W39:Z39)*100),0,W39/SUM(W39:Z39)*100)</f>
        <v>0</v>
      </c>
      <c r="X40" s="241">
        <f>IF(ISERR(X39/SUM(W39:Z39)*100),0,X39/SUM(W39:Z39)*100)</f>
        <v>0</v>
      </c>
      <c r="Y40" s="241">
        <f>IF(ISERR(Y39/SUM(W39:Z39)*100),0,Y39/SUM(W39:Z39)*100)</f>
        <v>0</v>
      </c>
      <c r="Z40" s="241">
        <f>IF(ISERR(Z39/SUM(W39:Z39)*100),0,Z39/SUM(W39:Z39)*100)</f>
        <v>0</v>
      </c>
      <c r="AA40" s="199" t="str">
        <f>IF(ISERR(SUM(W39*5,X39*4,Y39*3,Z39*2)/SUM(W39:Z39)),"-",SUM(W39*5,X39*4,Y39*3,Z39*2)/SUM(W39:Z39))</f>
        <v>-</v>
      </c>
      <c r="AB40" s="240">
        <f>IF(ISERR(AB39/SUM(AB39:AE39)*100),0,AB39/SUM(AB39:AE39)*100)</f>
        <v>0</v>
      </c>
      <c r="AC40" s="241">
        <f>IF(ISERR(AC39/SUM(AB39:AE39)*100),0,AC39/SUM(AB39:AE39)*100)</f>
        <v>0</v>
      </c>
      <c r="AD40" s="241">
        <f>IF(ISERR(AD39/SUM(AB39:AE39)*100),0,AD39/SUM(AB39:AE39)*100)</f>
        <v>0</v>
      </c>
      <c r="AE40" s="241">
        <f>IF(ISERR(AE39/SUM(AB39:AE39)*100),0,AE39/SUM(AB39:AE39)*100)</f>
        <v>0</v>
      </c>
      <c r="AF40" s="199" t="str">
        <f>IF(ISERR(SUM(AB39*5,AC39*4,AD39*3,AE39*2)/SUM(AB39:AE39)),"-",SUM(AB39*5,AC39*4,AD39*3,AE39*2)/SUM(AB39:AE39))</f>
        <v>-</v>
      </c>
      <c r="AG40" s="240">
        <f>IF(ISERR(AG39/SUM(AG39:AJ39)*100),0,AG39/SUM(AG39:AJ39)*100)</f>
        <v>0</v>
      </c>
      <c r="AH40" s="241">
        <f>IF(ISERR(AH39/SUM(AG39:AJ39)*100),0,AH39/SUM(AG39:AJ39)*100)</f>
        <v>0</v>
      </c>
      <c r="AI40" s="241">
        <f>IF(ISERR(AI39/SUM(AG39:AJ39)*100),0,AI39/SUM(AG39:AJ39)*100)</f>
        <v>0</v>
      </c>
      <c r="AJ40" s="241">
        <f>IF(ISERR(AJ39/SUM(AG39:AJ39)*100),0,AJ39/SUM(AG39:AJ39)*100)</f>
        <v>0</v>
      </c>
      <c r="AK40" s="199" t="str">
        <f>IF(ISERR(SUM(AG39*5,AH39*4,AI39*3,AJ39*2)/SUM(AG39:AJ39)),"-",SUM(AG39*5,AH39*4,AI39*3,AJ39*2)/SUM(AG39:AJ39))</f>
        <v>-</v>
      </c>
      <c r="AL40" s="240">
        <f>IF(ISERR(AL39/SUM(AL39:AO39)*100),0,AL39/SUM(AL39:AO39)*100)</f>
        <v>0</v>
      </c>
      <c r="AM40" s="241">
        <f>IF(ISERR(AM39/SUM(AL39:AO39)*100),0,AM39/SUM(AL39:AO39)*100)</f>
        <v>0</v>
      </c>
      <c r="AN40" s="241">
        <f>IF(ISERR(AN39/SUM(AL39:AO39)*100),0,AN39/SUM(AL39:AO39)*100)</f>
        <v>0</v>
      </c>
      <c r="AO40" s="241">
        <f>IF(ISERR(AO39/SUM(AL39:AO39)*100),0,AO39/SUM(AL39:AO39)*100)</f>
        <v>0</v>
      </c>
      <c r="AP40" s="199" t="str">
        <f>IF(ISERR(SUM(AL39*5,AM39*4,AN39*3,AO39*2)/SUM(AL39:AO39)),"-",SUM(AL39*5,AM39*4,AN39*3,AO39*2)/SUM(AL39:AO39))</f>
        <v>-</v>
      </c>
      <c r="AQ40" s="240">
        <f>IF(ISERR(AQ39/SUM(AQ39:AT39)*100),0,AQ39/SUM(AQ39:AT39)*100)</f>
        <v>0</v>
      </c>
      <c r="AR40" s="241">
        <f>IF(ISERR(AR39/SUM(AQ39:AT39)*100),0,AR39/SUM(AQ39:AT39)*100)</f>
        <v>0</v>
      </c>
      <c r="AS40" s="241">
        <f>IF(ISERR(AS39/SUM(AQ39:AT39)*100),0,AS39/SUM(AQ39:AT39)*100)</f>
        <v>0</v>
      </c>
      <c r="AT40" s="241">
        <f>IF(ISERR(AT39/SUM(AQ39:AT39)*100),0,AT39/SUM(AQ39:AT39)*100)</f>
        <v>0</v>
      </c>
      <c r="AU40" s="199" t="str">
        <f>IF(ISERR(SUM(AQ39*5,AR39*4,AS39*3,AT39*2)/SUM(AQ39:AT39)),"-",SUM(AQ39*5,AR39*4,AS39*3,AT39*2)/SUM(AQ39:AT39))</f>
        <v>-</v>
      </c>
      <c r="AV40" s="240">
        <f>IF(ISERR(AV39/SUM(AV39:AY39)*100),0,AV39/SUM(AV39:AY39)*100)</f>
        <v>0</v>
      </c>
      <c r="AW40" s="241">
        <f>IF(ISERR(AW39/SUM(AV39:AY39)*100),0,AW39/SUM(AV39:AY39)*100)</f>
        <v>0</v>
      </c>
      <c r="AX40" s="241">
        <f>IF(ISERR(AX39/SUM(AV39:AY39)*100),0,AX39/SUM(AV39:AY39)*100)</f>
        <v>0</v>
      </c>
      <c r="AY40" s="241">
        <f>IF(ISERR(AY39/SUM(AV39:AY39)*100),0,AY39/SUM(AV39:AY39)*100)</f>
        <v>0</v>
      </c>
      <c r="AZ40" s="199" t="str">
        <f>IF(ISERR(SUM(AV39*5,AW39*4,AX39*3,AY39*2)/SUM(AV39:AY39)),"-",SUM(AV39*5,AW39*4,AX39*3,AY39*2)/SUM(AV39:AY39))</f>
        <v>-</v>
      </c>
      <c r="BA40" s="240">
        <f>IF(ISERR(BA39/SUM(BA39:BD39)*100),0,BA39/SUM(BA39:BD39)*100)</f>
        <v>0</v>
      </c>
      <c r="BB40" s="241">
        <f>IF(ISERR(BB39/SUM(BA39:BD39)*100),0,BB39/SUM(BA39:BD39)*100)</f>
        <v>0</v>
      </c>
      <c r="BC40" s="241">
        <f>IF(ISERR(BC39/SUM(BA39:BD39)*100),0,BC39/SUM(BA39:BD39)*100)</f>
        <v>0</v>
      </c>
      <c r="BD40" s="241">
        <f>IF(ISERR(BD39/SUM(BA39:BD39)*100),0,BD39/SUM(BA39:BD39)*100)</f>
        <v>0</v>
      </c>
      <c r="BE40" s="199" t="str">
        <f>IF(ISERR(SUM(BA39*5,BB39*4,BC39*3,BD39*2)/SUM(BA39:BD39)),"-",SUM(BA39*5,BB39*4,BC39*3,BD39*2)/SUM(BA39:BD39))</f>
        <v>-</v>
      </c>
      <c r="BF40" s="240">
        <f>IF(ISERR(BF39/SUM(BF39:BI39)*100),0,BF39/SUM(BF39:BI39)*100)</f>
        <v>0</v>
      </c>
      <c r="BG40" s="241">
        <f>IF(ISERR(BG39/SUM(BF39:BI39)*100),0,BG39/SUM(BF39:BI39)*100)</f>
        <v>0</v>
      </c>
      <c r="BH40" s="241">
        <f>IF(ISERR(BH39/SUM(BF39:BI39)*100),0,BH39/SUM(BF39:BI39)*100)</f>
        <v>0</v>
      </c>
      <c r="BI40" s="241">
        <f>IF(ISERR(BI39/SUM(BF39:BI39)*100),0,BI39/SUM(BF39:BI39)*100)</f>
        <v>0</v>
      </c>
      <c r="BJ40" s="199" t="str">
        <f>IF(ISERR(SUM(BF39*5,BG39*4,BH39*3,BI39*2)/SUM(BF39:BI39)),"-",SUM(BF39*5,BG39*4,BH39*3,BI39*2)/SUM(BF39:BI39))</f>
        <v>-</v>
      </c>
      <c r="BL40" s="133"/>
      <c r="BM40" s="133"/>
      <c r="BN40" s="133"/>
      <c r="BO40" s="133"/>
      <c r="BP40" s="133"/>
      <c r="BQ40" s="133"/>
      <c r="BR40" s="133"/>
    </row>
    <row r="41" spans="1:70">
      <c r="A41" s="747" t="s">
        <v>182</v>
      </c>
      <c r="B41" s="740">
        <f>Циклы!W122+Циклы!X122</f>
        <v>0</v>
      </c>
      <c r="C41" s="238">
        <f>Циклы!$F$136</f>
        <v>0</v>
      </c>
      <c r="D41" s="239">
        <f>Циклы!$F$137</f>
        <v>0</v>
      </c>
      <c r="E41" s="239">
        <f>Циклы!$F$138</f>
        <v>0</v>
      </c>
      <c r="F41" s="239">
        <f>Циклы!$F$139</f>
        <v>0</v>
      </c>
      <c r="G41" s="198" t="str">
        <f>IF(SUM(C41:F41)=0,"-",IF(AND(F42&lt;10,C42&gt;=50),5,IF(AND(F42&lt;20,(C42+D42)&gt;=50),4,IF(F42&lt;30,3,2))))</f>
        <v>-</v>
      </c>
      <c r="H41" s="238">
        <f>Циклы!$G$136</f>
        <v>0</v>
      </c>
      <c r="I41" s="239">
        <f>Циклы!$G$137</f>
        <v>0</v>
      </c>
      <c r="J41" s="239">
        <f>Циклы!$G$138</f>
        <v>0</v>
      </c>
      <c r="K41" s="239">
        <f>Циклы!$G$139</f>
        <v>0</v>
      </c>
      <c r="L41" s="198" t="str">
        <f>IF(SUM(H41:K41)=0,"-",IF(AND(K42&lt;10,H42&gt;=50),5,IF(AND(K42&lt;20,(H42+I42)&gt;=50),4,IF(K42&lt;30,3,2))))</f>
        <v>-</v>
      </c>
      <c r="M41" s="238">
        <f>Циклы!$H$136</f>
        <v>0</v>
      </c>
      <c r="N41" s="239">
        <f>Циклы!$H$137</f>
        <v>0</v>
      </c>
      <c r="O41" s="239">
        <f>Циклы!$H$138</f>
        <v>0</v>
      </c>
      <c r="P41" s="239">
        <f>Циклы!$F$139</f>
        <v>0</v>
      </c>
      <c r="Q41" s="198" t="str">
        <f>IF(SUM(M41:P41)=0,"-",IF(AND(P42&lt;10,M42&gt;=50),5,IF(AND(P42&lt;20,(M42+N42)&gt;=50),4,IF(P42&lt;30,3,2))))</f>
        <v>-</v>
      </c>
      <c r="R41" s="238">
        <f>Циклы!$I$136</f>
        <v>0</v>
      </c>
      <c r="S41" s="239">
        <f>Циклы!$I$137</f>
        <v>0</v>
      </c>
      <c r="T41" s="239">
        <f>Циклы!$I$138</f>
        <v>0</v>
      </c>
      <c r="U41" s="239">
        <f>Циклы!$I$139</f>
        <v>0</v>
      </c>
      <c r="V41" s="198" t="str">
        <f>IF(SUM(R41:U41)=0,"-",IF(AND(U42&lt;10,R42&gt;=50),5,IF(AND(U42&lt;20,(R42+S42)&gt;=50),4,IF(U42&lt;30,3,2))))</f>
        <v>-</v>
      </c>
      <c r="W41" s="238">
        <f>Циклы!$J$136</f>
        <v>0</v>
      </c>
      <c r="X41" s="239">
        <f>Циклы!$J$137</f>
        <v>0</v>
      </c>
      <c r="Y41" s="239">
        <f>Циклы!$J$138</f>
        <v>0</v>
      </c>
      <c r="Z41" s="239">
        <f>Циклы!$J$139</f>
        <v>0</v>
      </c>
      <c r="AA41" s="198" t="str">
        <f>IF(SUM(W41:Z41)=0,"-",IF(AND(Z42&lt;10,W42&gt;=50),5,IF(AND(Z42&lt;20,(W42+X42)&gt;=50),4,IF(Z42&lt;30,3,2))))</f>
        <v>-</v>
      </c>
      <c r="AB41" s="238">
        <f>Циклы!$K$136</f>
        <v>0</v>
      </c>
      <c r="AC41" s="239">
        <f>Циклы!$K$137</f>
        <v>0</v>
      </c>
      <c r="AD41" s="239">
        <f>Циклы!$K$138</f>
        <v>0</v>
      </c>
      <c r="AE41" s="239">
        <f>Циклы!$K$139</f>
        <v>0</v>
      </c>
      <c r="AF41" s="198" t="str">
        <f>IF(SUM(AB41:AE41)=0,"-",IF(AND(AE42&lt;10,AB42&gt;=50),5,IF(AND(AE42&lt;20,(AB42+AC42)&gt;=50),4,IF(AE42&lt;30,3,2))))</f>
        <v>-</v>
      </c>
      <c r="AG41" s="238">
        <f>Циклы!$L$136</f>
        <v>0</v>
      </c>
      <c r="AH41" s="239">
        <f>Циклы!$L$137</f>
        <v>0</v>
      </c>
      <c r="AI41" s="239">
        <f>Циклы!$L$138</f>
        <v>0</v>
      </c>
      <c r="AJ41" s="239">
        <f>Циклы!$L$139</f>
        <v>0</v>
      </c>
      <c r="AK41" s="198" t="str">
        <f>IF(SUM(AG41:AJ41)=0,"-",IF(AND(AJ42&lt;10,AG42&gt;=50),5,IF(AND(AJ42&lt;20,(AG42+AH42)&gt;=50),4,IF(AJ42&lt;30,3,2))))</f>
        <v>-</v>
      </c>
      <c r="AL41" s="238">
        <f>Циклы!$M$136</f>
        <v>0</v>
      </c>
      <c r="AM41" s="239">
        <f>Циклы!$M$137</f>
        <v>0</v>
      </c>
      <c r="AN41" s="239">
        <f>Циклы!$M$138</f>
        <v>0</v>
      </c>
      <c r="AO41" s="239">
        <f>Циклы!$M$139</f>
        <v>0</v>
      </c>
      <c r="AP41" s="198" t="str">
        <f>IF(SUM(AL41:AO41)=0,"-",IF(AND(AO42&lt;10,AL42&gt;=50),5,IF(AND(AO42&lt;20,(AL42+AM42)&gt;=50),4,IF(AO42&lt;30,3,2))))</f>
        <v>-</v>
      </c>
      <c r="AQ41" s="238">
        <f>Циклы!$N$136</f>
        <v>0</v>
      </c>
      <c r="AR41" s="239">
        <f>Циклы!$N$137</f>
        <v>0</v>
      </c>
      <c r="AS41" s="239">
        <f>Циклы!$N$138</f>
        <v>0</v>
      </c>
      <c r="AT41" s="239">
        <f>Циклы!$N$139</f>
        <v>0</v>
      </c>
      <c r="AU41" s="198" t="str">
        <f>IF(SUM(AQ41:AT41)=0,"-",IF(AND(AT42&lt;10,AQ42&gt;=50),5,IF(AND(AT42&lt;20,(AQ42+AR42)&gt;=50),4,IF(AT42&lt;30,3,2))))</f>
        <v>-</v>
      </c>
      <c r="AV41" s="238">
        <f>Циклы!$O$136</f>
        <v>0</v>
      </c>
      <c r="AW41" s="239">
        <f>Циклы!$O$137</f>
        <v>0</v>
      </c>
      <c r="AX41" s="239">
        <f>Циклы!$O$138</f>
        <v>0</v>
      </c>
      <c r="AY41" s="239">
        <f>Циклы!$O$139</f>
        <v>0</v>
      </c>
      <c r="AZ41" s="198" t="str">
        <f>IF(SUM(AV41:AY41)=0,"-",IF(AOD(AY42&lt;10,AV42&gt;=50),5,IF(AOD(AY42&lt;20,(AV42+AW42)&gt;=50),4,IF(AY42&lt;30,3,2))))</f>
        <v>-</v>
      </c>
      <c r="BA41" s="238">
        <f>Циклы!$Q$136</f>
        <v>0</v>
      </c>
      <c r="BB41" s="239">
        <f>Циклы!$Q$137</f>
        <v>0</v>
      </c>
      <c r="BC41" s="239">
        <f>Циклы!$Q$138</f>
        <v>0</v>
      </c>
      <c r="BD41" s="239">
        <f>Циклы!$Q$139</f>
        <v>0</v>
      </c>
      <c r="BE41" s="198" t="str">
        <f>BJ41</f>
        <v>-</v>
      </c>
      <c r="BF41" s="238">
        <f>Циклы!$Q$136</f>
        <v>0</v>
      </c>
      <c r="BG41" s="239">
        <f>Циклы!$Q$137</f>
        <v>0</v>
      </c>
      <c r="BH41" s="239">
        <f>Циклы!$Q$138</f>
        <v>0</v>
      </c>
      <c r="BI41" s="239">
        <f>Циклы!$Q$139</f>
        <v>0</v>
      </c>
      <c r="BJ41" s="198" t="str">
        <f>IF(SUM(BF41:BI41)=0,"-",MIN(AF41,IF(AND(BI42&lt;10,BF42&gt;=50),5,IF(AND(BI42&lt;20,(BF42+BG42)&gt;=50),4,IF(BI42&lt;30,3,2)))))</f>
        <v>-</v>
      </c>
    </row>
    <row r="42" spans="1:70" ht="13.5" customHeight="1">
      <c r="A42" s="747"/>
      <c r="B42" s="740"/>
      <c r="C42" s="240">
        <f>IF(ISERR(C41/SUM(C41:F41)*100),0,C41/SUM(C41:F41)*100)</f>
        <v>0</v>
      </c>
      <c r="D42" s="241">
        <f>IF(ISERR(D41/SUM(C41:F41)*100),0,D41/SUM(C41:F41)*100)</f>
        <v>0</v>
      </c>
      <c r="E42" s="241">
        <f>IF(ISERR(E41/SUM(C41:F41)*100),0,E41/SUM(C41:F41)*100)</f>
        <v>0</v>
      </c>
      <c r="F42" s="241">
        <f>IF(ISERR(F41/SUM(C41:F41)*100),0,F41/SUM(C41:F41)*100)</f>
        <v>0</v>
      </c>
      <c r="G42" s="199" t="str">
        <f>IF(ISERR(SUM(C41*5,D41*4,E41*3,F41*2)/SUM(C41:F41)),"-",SUM(C41*5,D41*4,E41*3,F41*2)/SUM(C41:F41))</f>
        <v>-</v>
      </c>
      <c r="H42" s="240">
        <f>IF(ISERR(H41/SUM(H41:K41)*100),0,H41/SUM(H41:K41)*100)</f>
        <v>0</v>
      </c>
      <c r="I42" s="241">
        <f>IF(ISERR(I41/SUM(H41:K41)*100),0,I41/SUM(H41:K41)*100)</f>
        <v>0</v>
      </c>
      <c r="J42" s="241">
        <f>IF(ISERR(J41/SUM(H41:K41)*100),0,J41/SUM(H41:K41)*100)</f>
        <v>0</v>
      </c>
      <c r="K42" s="241">
        <f>IF(ISERR(K41/SUM(H41:K41)*100),0,K41/SUM(H41:K41)*100)</f>
        <v>0</v>
      </c>
      <c r="L42" s="199" t="str">
        <f>IF(ISERR(SUM(H41*5,I41*4,J41*3,K41*2)/SUM(H41:K41)),"-",SUM(H41*5,I41*4,J41*3,K41*2)/SUM(H41:K41))</f>
        <v>-</v>
      </c>
      <c r="M42" s="240">
        <f>IF(ISERR(M41/SUM(M41:P41)*100),0,M41/SUM(M41:P41)*100)</f>
        <v>0</v>
      </c>
      <c r="N42" s="241">
        <f>IF(ISERR(N41/SUM(M41:P41)*100),0,N41/SUM(M41:P41)*100)</f>
        <v>0</v>
      </c>
      <c r="O42" s="241">
        <f>IF(ISERR(O41/SUM(M41:P41)*100),0,O41/SUM(M41:P41)*100)</f>
        <v>0</v>
      </c>
      <c r="P42" s="241">
        <f>IF(ISERR(P41/SUM(M41:P41)*100),0,P41/SUM(M41:P41)*100)</f>
        <v>0</v>
      </c>
      <c r="Q42" s="199" t="str">
        <f>IF(ISERR(SUM(M41*5,N41*4,O41*3,P41*2)/SUM(M41:P41)),"-",SUM(M41*5,N41*4,O41*3,P41*2)/SUM(M41:P41))</f>
        <v>-</v>
      </c>
      <c r="R42" s="240">
        <f>IF(ISERR(R41/SUM(R41:U41)*100),0,R41/SUM(R41:U41)*100)</f>
        <v>0</v>
      </c>
      <c r="S42" s="241">
        <f>IF(ISERR(S41/SUM(R41:U41)*100),0,S41/SUM(R41:U41)*100)</f>
        <v>0</v>
      </c>
      <c r="T42" s="241">
        <f>IF(ISERR(T41/SUM(R41:U41)*100),0,T41/SUM(R41:U41)*100)</f>
        <v>0</v>
      </c>
      <c r="U42" s="241">
        <f>IF(ISERR(U41/SUM(R41:U41)*100),0,U41/SUM(R41:U41)*100)</f>
        <v>0</v>
      </c>
      <c r="V42" s="199" t="str">
        <f>IF(ISERR(SUM(R41*5,S41*4,T41*3,U41*2)/SUM(R41:U41)),"-",SUM(R41*5,S41*4,T41*3,U41*2)/SUM(R41:U41))</f>
        <v>-</v>
      </c>
      <c r="W42" s="240">
        <f>IF(ISERR(W41/SUM(W41:Z41)*100),0,W41/SUM(W41:Z41)*100)</f>
        <v>0</v>
      </c>
      <c r="X42" s="241">
        <f>IF(ISERR(X41/SUM(W41:Z41)*100),0,X41/SUM(W41:Z41)*100)</f>
        <v>0</v>
      </c>
      <c r="Y42" s="241">
        <f>IF(ISERR(Y41/SUM(W41:Z41)*100),0,Y41/SUM(W41:Z41)*100)</f>
        <v>0</v>
      </c>
      <c r="Z42" s="241">
        <f>IF(ISERR(Z41/SUM(W41:Z41)*100),0,Z41/SUM(W41:Z41)*100)</f>
        <v>0</v>
      </c>
      <c r="AA42" s="199" t="str">
        <f>IF(ISERR(SUM(W41*5,X41*4,Y41*3,Z41*2)/SUM(W41:Z41)),"-",SUM(W41*5,X41*4,Y41*3,Z41*2)/SUM(W41:Z41))</f>
        <v>-</v>
      </c>
      <c r="AB42" s="240">
        <f>IF(ISERR(AB41/SUM(AB41:AE41)*100),0,AB41/SUM(AB41:AE41)*100)</f>
        <v>0</v>
      </c>
      <c r="AC42" s="241">
        <f>IF(ISERR(AC41/SUM(AB41:AE41)*100),0,AC41/SUM(AB41:AE41)*100)</f>
        <v>0</v>
      </c>
      <c r="AD42" s="241">
        <f>IF(ISERR(AD41/SUM(AB41:AE41)*100),0,AD41/SUM(AB41:AE41)*100)</f>
        <v>0</v>
      </c>
      <c r="AE42" s="241">
        <f>IF(ISERR(AE41/SUM(AB41:AE41)*100),0,AE41/SUM(AB41:AE41)*100)</f>
        <v>0</v>
      </c>
      <c r="AF42" s="199" t="str">
        <f>IF(ISERR(SUM(AB41*5,AC41*4,AD41*3,AE41*2)/SUM(AB41:AE41)),"-",SUM(AB41*5,AC41*4,AD41*3,AE41*2)/SUM(AB41:AE41))</f>
        <v>-</v>
      </c>
      <c r="AG42" s="240">
        <f>IF(ISERR(AG41/SUM(AG41:AJ41)*100),0,AG41/SUM(AG41:AJ41)*100)</f>
        <v>0</v>
      </c>
      <c r="AH42" s="241">
        <f>IF(ISERR(AH41/SUM(AG41:AJ41)*100),0,AH41/SUM(AG41:AJ41)*100)</f>
        <v>0</v>
      </c>
      <c r="AI42" s="241">
        <f>IF(ISERR(AI41/SUM(AG41:AJ41)*100),0,AI41/SUM(AG41:AJ41)*100)</f>
        <v>0</v>
      </c>
      <c r="AJ42" s="241">
        <f>IF(ISERR(AJ41/SUM(AG41:AJ41)*100),0,AJ41/SUM(AG41:AJ41)*100)</f>
        <v>0</v>
      </c>
      <c r="AK42" s="199" t="str">
        <f>IF(ISERR(SUM(AG41*5,AH41*4,AI41*3,AJ41*2)/SUM(AG41:AJ41)),"-",SUM(AG41*5,AH41*4,AI41*3,AJ41*2)/SUM(AG41:AJ41))</f>
        <v>-</v>
      </c>
      <c r="AL42" s="240">
        <f>IF(ISERR(AL41/SUM(AL41:AO41)*100),0,AL41/SUM(AL41:AO41)*100)</f>
        <v>0</v>
      </c>
      <c r="AM42" s="241">
        <f>IF(ISERR(AM41/SUM(AL41:AO41)*100),0,AM41/SUM(AL41:AO41)*100)</f>
        <v>0</v>
      </c>
      <c r="AN42" s="241">
        <f>IF(ISERR(AN41/SUM(AL41:AO41)*100),0,AN41/SUM(AL41:AO41)*100)</f>
        <v>0</v>
      </c>
      <c r="AO42" s="241">
        <f>IF(ISERR(AO41/SUM(AL41:AO41)*100),0,AO41/SUM(AL41:AO41)*100)</f>
        <v>0</v>
      </c>
      <c r="AP42" s="199" t="str">
        <f>IF(ISERR(SUM(AL41*5,AM41*4,AN41*3,AO41*2)/SUM(AL41:AO41)),"-",SUM(AL41*5,AM41*4,AN41*3,AO41*2)/SUM(AL41:AO41))</f>
        <v>-</v>
      </c>
      <c r="AQ42" s="240">
        <f>IF(ISERR(AQ41/SUM(AQ41:AT41)*100),0,AQ41/SUM(AQ41:AT41)*100)</f>
        <v>0</v>
      </c>
      <c r="AR42" s="241">
        <f>IF(ISERR(AR41/SUM(AQ41:AT41)*100),0,AR41/SUM(AQ41:AT41)*100)</f>
        <v>0</v>
      </c>
      <c r="AS42" s="241">
        <f>IF(ISERR(AS41/SUM(AQ41:AT41)*100),0,AS41/SUM(AQ41:AT41)*100)</f>
        <v>0</v>
      </c>
      <c r="AT42" s="241">
        <f>IF(ISERR(AT41/SUM(AQ41:AT41)*100),0,AT41/SUM(AQ41:AT41)*100)</f>
        <v>0</v>
      </c>
      <c r="AU42" s="199" t="str">
        <f>IF(ISERR(SUM(AQ41*5,AR41*4,AS41*3,AT41*2)/SUM(AQ41:AT41)),"-",SUM(AQ41*5,AR41*4,AS41*3,AT41*2)/SUM(AQ41:AT41))</f>
        <v>-</v>
      </c>
      <c r="AV42" s="240">
        <f>IF(ISERR(AV41/SUM(AV41:AY41)*100),0,AV41/SUM(AV41:AY41)*100)</f>
        <v>0</v>
      </c>
      <c r="AW42" s="241">
        <f>IF(ISERR(AW41/SUM(AV41:AY41)*100),0,AW41/SUM(AV41:AY41)*100)</f>
        <v>0</v>
      </c>
      <c r="AX42" s="241">
        <f>IF(ISERR(AX41/SUM(AV41:AY41)*100),0,AX41/SUM(AV41:AY41)*100)</f>
        <v>0</v>
      </c>
      <c r="AY42" s="241">
        <f>IF(ISERR(AY41/SUM(AV41:AY41)*100),0,AY41/SUM(AV41:AY41)*100)</f>
        <v>0</v>
      </c>
      <c r="AZ42" s="199" t="str">
        <f>IF(ISERR(SUM(AV41*5,AW41*4,AX41*3,AY41*2)/SUM(AV41:AY41)),"-",SUM(AV41*5,AW41*4,AX41*3,AY41*2)/SUM(AV41:AY41))</f>
        <v>-</v>
      </c>
      <c r="BA42" s="240">
        <f>IF(ISERR(BA41/SUM(BA41:BD41)*100),0,BA41/SUM(BA41:BD41)*100)</f>
        <v>0</v>
      </c>
      <c r="BB42" s="241">
        <f>IF(ISERR(BB41/SUM(BA41:BD41)*100),0,BB41/SUM(BA41:BD41)*100)</f>
        <v>0</v>
      </c>
      <c r="BC42" s="241">
        <f>IF(ISERR(BC41/SUM(BA41:BD41)*100),0,BC41/SUM(BA41:BD41)*100)</f>
        <v>0</v>
      </c>
      <c r="BD42" s="241">
        <f>IF(ISERR(BD41/SUM(BA41:BD41)*100),0,BD41/SUM(BA41:BD41)*100)</f>
        <v>0</v>
      </c>
      <c r="BE42" s="199" t="str">
        <f>IF(ISERR(SUM(BA41*5,BB41*4,BC41*3,BD41*2)/SUM(BA41:BD41)),"-",SUM(BA41*5,BB41*4,BC41*3,BD41*2)/SUM(BA41:BD41))</f>
        <v>-</v>
      </c>
      <c r="BF42" s="240">
        <f>IF(ISERR(BF41/SUM(BF41:BI41)*100),0,BF41/SUM(BF41:BI41)*100)</f>
        <v>0</v>
      </c>
      <c r="BG42" s="241">
        <f>IF(ISERR(BG41/SUM(BF41:BI41)*100),0,BG41/SUM(BF41:BI41)*100)</f>
        <v>0</v>
      </c>
      <c r="BH42" s="241">
        <f>IF(ISERR(BH41/SUM(BF41:BI41)*100),0,BH41/SUM(BF41:BI41)*100)</f>
        <v>0</v>
      </c>
      <c r="BI42" s="241">
        <f>IF(ISERR(BI41/SUM(BF41:BI41)*100),0,BI41/SUM(BF41:BI41)*100)</f>
        <v>0</v>
      </c>
      <c r="BJ42" s="199" t="str">
        <f>IF(ISERR(SUM(BF41*5,BG41*4,BH41*3,BI41*2)/SUM(BF41:BI41)),"-",SUM(BF41*5,BG41*4,BH41*3,BI41*2)/SUM(BF41:BI41))</f>
        <v>-</v>
      </c>
      <c r="BL42" s="133"/>
      <c r="BM42" s="133"/>
      <c r="BN42" s="133"/>
      <c r="BO42" s="133"/>
      <c r="BP42" s="133"/>
      <c r="BQ42" s="133"/>
      <c r="BR42" s="133"/>
    </row>
    <row r="43" spans="1:70" ht="13.5" customHeight="1">
      <c r="A43" s="747" t="s">
        <v>183</v>
      </c>
      <c r="B43" s="740">
        <f>УРС!W5+УРС!X5</f>
        <v>0</v>
      </c>
      <c r="C43" s="238">
        <f>УРС!$F$61</f>
        <v>0</v>
      </c>
      <c r="D43" s="239">
        <f>УРС!$F$62</f>
        <v>0</v>
      </c>
      <c r="E43" s="239">
        <f>УРС!$F$63</f>
        <v>0</v>
      </c>
      <c r="F43" s="239">
        <f>УРС!$F$64</f>
        <v>0</v>
      </c>
      <c r="G43" s="198" t="str">
        <f>IF(SUM(C43:F43)=0,"-",IF(AND(F44&lt;10,C44&gt;=50),5,IF(AND(F44&lt;20,(C44+D44)&gt;=50),4,IF(F44&lt;30,3,2))))</f>
        <v>-</v>
      </c>
      <c r="H43" s="238">
        <f>УРС!$G$61</f>
        <v>0</v>
      </c>
      <c r="I43" s="239">
        <f>УРС!$G$62</f>
        <v>0</v>
      </c>
      <c r="J43" s="239">
        <f>УРС!$G$63</f>
        <v>0</v>
      </c>
      <c r="K43" s="239">
        <f>УРС!$G$64</f>
        <v>0</v>
      </c>
      <c r="L43" s="198" t="str">
        <f>IF(SUM(H43:K43)=0,"-",IF(AND(K44&lt;10,H44&gt;=50),5,IF(AND(K44&lt;20,(H44+I44)&gt;=50),4,IF(K44&lt;30,3,2))))</f>
        <v>-</v>
      </c>
      <c r="M43" s="238">
        <f>УРС!$H$61</f>
        <v>0</v>
      </c>
      <c r="N43" s="239">
        <f>УРС!$H$62</f>
        <v>0</v>
      </c>
      <c r="O43" s="239">
        <f>УРС!$H$63</f>
        <v>0</v>
      </c>
      <c r="P43" s="239">
        <f>УРС!$F$64</f>
        <v>0</v>
      </c>
      <c r="Q43" s="198" t="str">
        <f>IF(SUM(M43:P43)=0,"-",IF(AND(P44&lt;10,M44&gt;=50),5,IF(AND(P44&lt;20,(M44+N44)&gt;=50),4,IF(P44&lt;30,3,2))))</f>
        <v>-</v>
      </c>
      <c r="R43" s="238">
        <f>УРС!$I$61</f>
        <v>0</v>
      </c>
      <c r="S43" s="239">
        <f>УРС!$I$62</f>
        <v>0</v>
      </c>
      <c r="T43" s="239">
        <f>УРС!$I$63</f>
        <v>0</v>
      </c>
      <c r="U43" s="239">
        <f>УРС!$I$64</f>
        <v>0</v>
      </c>
      <c r="V43" s="198" t="str">
        <f>IF(SUM(R43:U43)=0,"-",IF(AND(U44&lt;10,R44&gt;=50),5,IF(AND(U44&lt;20,(R44+S44)&gt;=50),4,IF(U44&lt;30,3,2))))</f>
        <v>-</v>
      </c>
      <c r="W43" s="238">
        <f>УРС!$J$61</f>
        <v>0</v>
      </c>
      <c r="X43" s="239">
        <f>УРС!$J$62</f>
        <v>0</v>
      </c>
      <c r="Y43" s="239">
        <f>УРС!$J$63</f>
        <v>0</v>
      </c>
      <c r="Z43" s="239">
        <f>УРС!$J$64</f>
        <v>0</v>
      </c>
      <c r="AA43" s="198" t="str">
        <f>IF(SUM(W43:Z43)=0,"-",IF(AND(Z44&lt;10,W44&gt;=50),5,IF(AND(Z44&lt;20,(W44+X44)&gt;=50),4,IF(Z44&lt;30,3,2))))</f>
        <v>-</v>
      </c>
      <c r="AB43" s="238">
        <f>УРС!$K$61</f>
        <v>0</v>
      </c>
      <c r="AC43" s="239">
        <f>УРС!$K$62</f>
        <v>0</v>
      </c>
      <c r="AD43" s="239">
        <f>УРС!$K$63</f>
        <v>0</v>
      </c>
      <c r="AE43" s="239">
        <f>УРС!$K$64</f>
        <v>0</v>
      </c>
      <c r="AF43" s="198" t="str">
        <f>IF(SUM(AB43:AE43)=0,"-",IF(AND(AE44&lt;10,AB44&gt;=50),5,IF(AND(AE44&lt;20,(AB44+AC44)&gt;=50),4,IF(AE44&lt;30,3,2))))</f>
        <v>-</v>
      </c>
      <c r="AG43" s="238">
        <f>УРС!$L$61</f>
        <v>0</v>
      </c>
      <c r="AH43" s="239">
        <f>УРС!$L$62</f>
        <v>0</v>
      </c>
      <c r="AI43" s="239">
        <f>УРС!$L$63</f>
        <v>0</v>
      </c>
      <c r="AJ43" s="239">
        <f>УРС!$L$64</f>
        <v>0</v>
      </c>
      <c r="AK43" s="198" t="str">
        <f>IF(SUM(AG43:AJ43)=0,"-",IF(AND(AJ44&lt;10,AG44&gt;=50),5,IF(AND(AJ44&lt;20,(AG44+AH44)&gt;=50),4,IF(AJ44&lt;30,3,2))))</f>
        <v>-</v>
      </c>
      <c r="AL43" s="238">
        <f>УРС!$M$61</f>
        <v>0</v>
      </c>
      <c r="AM43" s="239">
        <f>УРС!$M$62</f>
        <v>0</v>
      </c>
      <c r="AN43" s="239">
        <f>УРС!$M$63</f>
        <v>0</v>
      </c>
      <c r="AO43" s="239">
        <f>УРС!$M$64</f>
        <v>0</v>
      </c>
      <c r="AP43" s="198" t="str">
        <f>IF(SUM(AL43:AO43)=0,"-",IF(AND(AO44&lt;10,AL44&gt;=50),5,IF(AND(AO44&lt;20,(AL44+AM44)&gt;=50),4,IF(AO44&lt;30,3,2))))</f>
        <v>-</v>
      </c>
      <c r="AQ43" s="238">
        <f>УРС!$N$61</f>
        <v>0</v>
      </c>
      <c r="AR43" s="239">
        <f>УРС!$N$62</f>
        <v>0</v>
      </c>
      <c r="AS43" s="239">
        <f>УРС!$N$63</f>
        <v>0</v>
      </c>
      <c r="AT43" s="239">
        <f>УРС!$N$64</f>
        <v>0</v>
      </c>
      <c r="AU43" s="198" t="str">
        <f>IF(SUM(AQ43:AT43)=0,"-",IF(AND(AT44&lt;10,AQ44&gt;=50),5,IF(AND(AT44&lt;20,(AQ44+AR44)&gt;=50),4,IF(AT44&lt;30,3,2))))</f>
        <v>-</v>
      </c>
      <c r="AV43" s="238">
        <f>УРС!$O$61</f>
        <v>0</v>
      </c>
      <c r="AW43" s="239">
        <f>УРС!$O$62</f>
        <v>0</v>
      </c>
      <c r="AX43" s="239">
        <f>УРС!$O$63</f>
        <v>0</v>
      </c>
      <c r="AY43" s="239">
        <f>УРС!$O$64</f>
        <v>0</v>
      </c>
      <c r="AZ43" s="198" t="str">
        <f>IF(SUM(AV43:AY43)=0,"-",IF(AOD(AY44&lt;10,AV44&gt;=50),5,IF(AOD(AY44&lt;20,(AV44+AW44)&gt;=50),4,IF(AY44&lt;30,3,2))))</f>
        <v>-</v>
      </c>
      <c r="BA43" s="238">
        <f>УРС!$Q$61</f>
        <v>0</v>
      </c>
      <c r="BB43" s="239">
        <f>УРС!$Q$62</f>
        <v>0</v>
      </c>
      <c r="BC43" s="239">
        <f>УРС!$Q$63</f>
        <v>0</v>
      </c>
      <c r="BD43" s="239">
        <f>УРС!$Q$64</f>
        <v>0</v>
      </c>
      <c r="BE43" s="198" t="str">
        <f>BJ43</f>
        <v>-</v>
      </c>
      <c r="BF43" s="238">
        <f>УРС!$Q$61</f>
        <v>0</v>
      </c>
      <c r="BG43" s="239">
        <f>УРС!$Q$62</f>
        <v>0</v>
      </c>
      <c r="BH43" s="239">
        <f>УРС!$Q$63</f>
        <v>0</v>
      </c>
      <c r="BI43" s="239">
        <f>УРС!$Q$64</f>
        <v>0</v>
      </c>
      <c r="BJ43" s="198" t="str">
        <f>IF(SUM(BF43:BI43)=0,"-",MIN(AF43,IF(AND(BI44&lt;10,BF44&gt;=50),5,IF(AND(BI44&lt;20,(BF44+BG44)&gt;=50),4,IF(BI44&lt;30,3,2)))))</f>
        <v>-</v>
      </c>
    </row>
    <row r="44" spans="1:70" ht="13.5" customHeight="1">
      <c r="A44" s="747"/>
      <c r="B44" s="740"/>
      <c r="C44" s="240">
        <f>IF(ISERR(C43/SUM(C43:F43)*100),0,C43/SUM(C43:F43)*100)</f>
        <v>0</v>
      </c>
      <c r="D44" s="241">
        <f>IF(ISERR(D43/SUM(C43:F43)*100),0,D43/SUM(C43:F43)*100)</f>
        <v>0</v>
      </c>
      <c r="E44" s="241">
        <f>IF(ISERR(E43/SUM(C43:F43)*100),0,E43/SUM(C43:F43)*100)</f>
        <v>0</v>
      </c>
      <c r="F44" s="241">
        <f>IF(ISERR(F43/SUM(C43:F43)*100),0,F43/SUM(C43:F43)*100)</f>
        <v>0</v>
      </c>
      <c r="G44" s="199" t="str">
        <f>IF(ISERR(SUM(C43*5,D43*4,E43*3,F43*2)/SUM(C43:F43)),"-",SUM(C43*5,D43*4,E43*3,F43*2)/SUM(C43:F43))</f>
        <v>-</v>
      </c>
      <c r="H44" s="240">
        <f>IF(ISERR(H43/SUM(H43:K43)*100),0,H43/SUM(H43:K43)*100)</f>
        <v>0</v>
      </c>
      <c r="I44" s="241">
        <f>IF(ISERR(I43/SUM(H43:K43)*100),0,I43/SUM(H43:K43)*100)</f>
        <v>0</v>
      </c>
      <c r="J44" s="241">
        <f>IF(ISERR(J43/SUM(H43:K43)*100),0,J43/SUM(H43:K43)*100)</f>
        <v>0</v>
      </c>
      <c r="K44" s="241">
        <f>IF(ISERR(K43/SUM(H43:K43)*100),0,K43/SUM(H43:K43)*100)</f>
        <v>0</v>
      </c>
      <c r="L44" s="199" t="str">
        <f>IF(ISERR(SUM(H43*5,I43*4,J43*3,K43*2)/SUM(H43:K43)),"-",SUM(H43*5,I43*4,J43*3,K43*2)/SUM(H43:K43))</f>
        <v>-</v>
      </c>
      <c r="M44" s="240">
        <f>IF(ISERR(M43/SUM(M43:P43)*100),0,M43/SUM(M43:P43)*100)</f>
        <v>0</v>
      </c>
      <c r="N44" s="241">
        <f>IF(ISERR(N43/SUM(M43:P43)*100),0,N43/SUM(M43:P43)*100)</f>
        <v>0</v>
      </c>
      <c r="O44" s="241">
        <f>IF(ISERR(O43/SUM(M43:P43)*100),0,O43/SUM(M43:P43)*100)</f>
        <v>0</v>
      </c>
      <c r="P44" s="241">
        <f>IF(ISERR(P43/SUM(M43:P43)*100),0,P43/SUM(M43:P43)*100)</f>
        <v>0</v>
      </c>
      <c r="Q44" s="199" t="str">
        <f>IF(ISERR(SUM(M43*5,N43*4,O43*3,P43*2)/SUM(M43:P43)),"-",SUM(M43*5,N43*4,O43*3,P43*2)/SUM(M43:P43))</f>
        <v>-</v>
      </c>
      <c r="R44" s="240">
        <f>IF(ISERR(R43/SUM(R43:U43)*100),0,R43/SUM(R43:U43)*100)</f>
        <v>0</v>
      </c>
      <c r="S44" s="241">
        <f>IF(ISERR(S43/SUM(R43:U43)*100),0,S43/SUM(R43:U43)*100)</f>
        <v>0</v>
      </c>
      <c r="T44" s="241">
        <f>IF(ISERR(T43/SUM(R43:U43)*100),0,T43/SUM(R43:U43)*100)</f>
        <v>0</v>
      </c>
      <c r="U44" s="241">
        <f>IF(ISERR(U43/SUM(R43:U43)*100),0,U43/SUM(R43:U43)*100)</f>
        <v>0</v>
      </c>
      <c r="V44" s="199" t="str">
        <f>IF(ISERR(SUM(R43*5,S43*4,T43*3,U43*2)/SUM(R43:U43)),"-",SUM(R43*5,S43*4,T43*3,U43*2)/SUM(R43:U43))</f>
        <v>-</v>
      </c>
      <c r="W44" s="240">
        <f>IF(ISERR(W43/SUM(W43:Z43)*100),0,W43/SUM(W43:Z43)*100)</f>
        <v>0</v>
      </c>
      <c r="X44" s="241">
        <f>IF(ISERR(X43/SUM(W43:Z43)*100),0,X43/SUM(W43:Z43)*100)</f>
        <v>0</v>
      </c>
      <c r="Y44" s="241">
        <f>IF(ISERR(Y43/SUM(W43:Z43)*100),0,Y43/SUM(W43:Z43)*100)</f>
        <v>0</v>
      </c>
      <c r="Z44" s="241">
        <f>IF(ISERR(Z43/SUM(W43:Z43)*100),0,Z43/SUM(W43:Z43)*100)</f>
        <v>0</v>
      </c>
      <c r="AA44" s="199" t="str">
        <f>IF(ISERR(SUM(W43*5,X43*4,Y43*3,Z43*2)/SUM(W43:Z43)),"-",SUM(W43*5,X43*4,Y43*3,Z43*2)/SUM(W43:Z43))</f>
        <v>-</v>
      </c>
      <c r="AB44" s="240">
        <f>IF(ISERR(AB43/SUM(AB43:AE43)*100),0,AB43/SUM(AB43:AE43)*100)</f>
        <v>0</v>
      </c>
      <c r="AC44" s="241">
        <f>IF(ISERR(AC43/SUM(AB43:AE43)*100),0,AC43/SUM(AB43:AE43)*100)</f>
        <v>0</v>
      </c>
      <c r="AD44" s="241">
        <f>IF(ISERR(AD43/SUM(AB43:AE43)*100),0,AD43/SUM(AB43:AE43)*100)</f>
        <v>0</v>
      </c>
      <c r="AE44" s="241">
        <f>IF(ISERR(AE43/SUM(AB43:AE43)*100),0,AE43/SUM(AB43:AE43)*100)</f>
        <v>0</v>
      </c>
      <c r="AF44" s="199" t="str">
        <f>IF(ISERR(SUM(AB43*5,AC43*4,AD43*3,AE43*2)/SUM(AB43:AE43)),"-",SUM(AB43*5,AC43*4,AD43*3,AE43*2)/SUM(AB43:AE43))</f>
        <v>-</v>
      </c>
      <c r="AG44" s="240">
        <f>IF(ISERR(AG43/SUM(AG43:AJ43)*100),0,AG43/SUM(AG43:AJ43)*100)</f>
        <v>0</v>
      </c>
      <c r="AH44" s="241">
        <f>IF(ISERR(AH43/SUM(AG43:AJ43)*100),0,AH43/SUM(AG43:AJ43)*100)</f>
        <v>0</v>
      </c>
      <c r="AI44" s="241">
        <f>IF(ISERR(AI43/SUM(AG43:AJ43)*100),0,AI43/SUM(AG43:AJ43)*100)</f>
        <v>0</v>
      </c>
      <c r="AJ44" s="241">
        <f>IF(ISERR(AJ43/SUM(AG43:AJ43)*100),0,AJ43/SUM(AG43:AJ43)*100)</f>
        <v>0</v>
      </c>
      <c r="AK44" s="199" t="str">
        <f>IF(ISERR(SUM(AG43*5,AH43*4,AI43*3,AJ43*2)/SUM(AG43:AJ43)),"-",SUM(AG43*5,AH43*4,AI43*3,AJ43*2)/SUM(AG43:AJ43))</f>
        <v>-</v>
      </c>
      <c r="AL44" s="240">
        <f>IF(ISERR(AL43/SUM(AL43:AO43)*100),0,AL43/SUM(AL43:AO43)*100)</f>
        <v>0</v>
      </c>
      <c r="AM44" s="241">
        <f>IF(ISERR(AM43/SUM(AL43:AO43)*100),0,AM43/SUM(AL43:AO43)*100)</f>
        <v>0</v>
      </c>
      <c r="AN44" s="241">
        <f>IF(ISERR(AN43/SUM(AL43:AO43)*100),0,AN43/SUM(AL43:AO43)*100)</f>
        <v>0</v>
      </c>
      <c r="AO44" s="241">
        <f>IF(ISERR(AO43/SUM(AL43:AO43)*100),0,AO43/SUM(AL43:AO43)*100)</f>
        <v>0</v>
      </c>
      <c r="AP44" s="199" t="str">
        <f>IF(ISERR(SUM(AL43*5,AM43*4,AN43*3,AO43*2)/SUM(AL43:AO43)),"-",SUM(AL43*5,AM43*4,AN43*3,AO43*2)/SUM(AL43:AO43))</f>
        <v>-</v>
      </c>
      <c r="AQ44" s="240">
        <f>IF(ISERR(AQ43/SUM(AQ43:AT43)*100),0,AQ43/SUM(AQ43:AT43)*100)</f>
        <v>0</v>
      </c>
      <c r="AR44" s="241">
        <f>IF(ISERR(AR43/SUM(AQ43:AT43)*100),0,AR43/SUM(AQ43:AT43)*100)</f>
        <v>0</v>
      </c>
      <c r="AS44" s="241">
        <f>IF(ISERR(AS43/SUM(AQ43:AT43)*100),0,AS43/SUM(AQ43:AT43)*100)</f>
        <v>0</v>
      </c>
      <c r="AT44" s="241">
        <f>IF(ISERR(AT43/SUM(AQ43:AT43)*100),0,AT43/SUM(AQ43:AT43)*100)</f>
        <v>0</v>
      </c>
      <c r="AU44" s="199" t="str">
        <f>IF(ISERR(SUM(AQ43*5,AR43*4,AS43*3,AT43*2)/SUM(AQ43:AT43)),"-",SUM(AQ43*5,AR43*4,AS43*3,AT43*2)/SUM(AQ43:AT43))</f>
        <v>-</v>
      </c>
      <c r="AV44" s="240">
        <f>IF(ISERR(AV43/SUM(AV43:AY43)*100),0,AV43/SUM(AV43:AY43)*100)</f>
        <v>0</v>
      </c>
      <c r="AW44" s="241">
        <f>IF(ISERR(AW43/SUM(AV43:AY43)*100),0,AW43/SUM(AV43:AY43)*100)</f>
        <v>0</v>
      </c>
      <c r="AX44" s="241">
        <f>IF(ISERR(AX43/SUM(AV43:AY43)*100),0,AX43/SUM(AV43:AY43)*100)</f>
        <v>0</v>
      </c>
      <c r="AY44" s="241">
        <f>IF(ISERR(AY43/SUM(AV43:AY43)*100),0,AY43/SUM(AV43:AY43)*100)</f>
        <v>0</v>
      </c>
      <c r="AZ44" s="199" t="str">
        <f>IF(ISERR(SUM(AV43*5,AW43*4,AX43*3,AY43*2)/SUM(AV43:AY43)),"-",SUM(AV43*5,AW43*4,AX43*3,AY43*2)/SUM(AV43:AY43))</f>
        <v>-</v>
      </c>
      <c r="BA44" s="240">
        <f>IF(ISERR(BA43/SUM(BA43:BD43)*100),0,BA43/SUM(BA43:BD43)*100)</f>
        <v>0</v>
      </c>
      <c r="BB44" s="241">
        <f>IF(ISERR(BB43/SUM(BA43:BD43)*100),0,BB43/SUM(BA43:BD43)*100)</f>
        <v>0</v>
      </c>
      <c r="BC44" s="241">
        <f>IF(ISERR(BC43/SUM(BA43:BD43)*100),0,BC43/SUM(BA43:BD43)*100)</f>
        <v>0</v>
      </c>
      <c r="BD44" s="241">
        <f>IF(ISERR(BD43/SUM(BA43:BD43)*100),0,BD43/SUM(BA43:BD43)*100)</f>
        <v>0</v>
      </c>
      <c r="BE44" s="199" t="str">
        <f>IF(ISERR(SUM(BA43*5,BB43*4,BC43*3,BD43*2)/SUM(BA43:BD43)),"-",SUM(BA43*5,BB43*4,BC43*3,BD43*2)/SUM(BA43:BD43))</f>
        <v>-</v>
      </c>
      <c r="BF44" s="240">
        <f>IF(ISERR(BF43/SUM(BF43:BI43)*100),0,BF43/SUM(BF43:BI43)*100)</f>
        <v>0</v>
      </c>
      <c r="BG44" s="241">
        <f>IF(ISERR(BG43/SUM(BF43:BI43)*100),0,BG43/SUM(BF43:BI43)*100)</f>
        <v>0</v>
      </c>
      <c r="BH44" s="241">
        <f>IF(ISERR(BH43/SUM(BF43:BI43)*100),0,BH43/SUM(BF43:BI43)*100)</f>
        <v>0</v>
      </c>
      <c r="BI44" s="241">
        <f>IF(ISERR(BI43/SUM(BF43:BI43)*100),0,BI43/SUM(BF43:BI43)*100)</f>
        <v>0</v>
      </c>
      <c r="BJ44" s="199" t="str">
        <f>IF(ISERR(SUM(BF43*5,BG43*4,BH43*3,BI43*2)/SUM(BF43:BI43)),"-",SUM(BF43*5,BG43*4,BH43*3,BI43*2)/SUM(BF43:BI43))</f>
        <v>-</v>
      </c>
      <c r="BL44" s="133"/>
      <c r="BM44" s="133"/>
      <c r="BN44" s="133"/>
      <c r="BO44" s="133"/>
      <c r="BP44" s="133"/>
      <c r="BQ44" s="133"/>
      <c r="BR44" s="133"/>
    </row>
    <row r="45" spans="1:70" ht="13.5" customHeight="1">
      <c r="A45" s="747" t="s">
        <v>175</v>
      </c>
      <c r="B45" s="740">
        <f>БОУП!W5+БОУП!X5</f>
        <v>0</v>
      </c>
      <c r="C45" s="238">
        <f>БОУП!$F$95</f>
        <v>0</v>
      </c>
      <c r="D45" s="239">
        <f>БОУП!$F$96</f>
        <v>0</v>
      </c>
      <c r="E45" s="239">
        <f>БОУП!$F$97</f>
        <v>0</v>
      </c>
      <c r="F45" s="239">
        <f>БОУП!$F$98</f>
        <v>0</v>
      </c>
      <c r="G45" s="198" t="str">
        <f>IF(SUM(C45:F45)=0,"-",IF(AND(F46&lt;10,C46&gt;=50),5,IF(AND(F46&lt;20,(C46+D46)&gt;=50),4,IF(F46&lt;30,3,2))))</f>
        <v>-</v>
      </c>
      <c r="H45" s="238">
        <f>БОУП!$G$95</f>
        <v>0</v>
      </c>
      <c r="I45" s="239">
        <f>БОУП!$G$96</f>
        <v>0</v>
      </c>
      <c r="J45" s="239">
        <f>БОУП!$G$97</f>
        <v>0</v>
      </c>
      <c r="K45" s="239">
        <f>БОУП!$G$98</f>
        <v>0</v>
      </c>
      <c r="L45" s="198" t="str">
        <f>IF(SUM(H45:K45)=0,"-",IF(AND(K46&lt;10,H46&gt;=50),5,IF(AND(K46&lt;20,(H46+I46)&gt;=50),4,IF(K46&lt;30,3,2))))</f>
        <v>-</v>
      </c>
      <c r="M45" s="238">
        <f>БОУП!$H$95</f>
        <v>0</v>
      </c>
      <c r="N45" s="239">
        <f>БОУП!$H$96</f>
        <v>0</v>
      </c>
      <c r="O45" s="239">
        <f>БОУП!$H$97</f>
        <v>0</v>
      </c>
      <c r="P45" s="239">
        <f>БОУП!$F$98</f>
        <v>0</v>
      </c>
      <c r="Q45" s="198" t="str">
        <f>IF(SUM(M45:P45)=0,"-",IF(AND(P46&lt;10,M46&gt;=50),5,IF(AND(P46&lt;20,(M46+N46)&gt;=50),4,IF(P46&lt;30,3,2))))</f>
        <v>-</v>
      </c>
      <c r="R45" s="238">
        <f>БОУП!$I$95</f>
        <v>0</v>
      </c>
      <c r="S45" s="239">
        <f>БОУП!$I$96</f>
        <v>0</v>
      </c>
      <c r="T45" s="239">
        <f>БОУП!$I$97</f>
        <v>0</v>
      </c>
      <c r="U45" s="239">
        <f>БОУП!$I$98</f>
        <v>0</v>
      </c>
      <c r="V45" s="198" t="str">
        <f>IF(SUM(R45:U45)=0,"-",IF(AND(U46&lt;10,R46&gt;=50),5,IF(AND(U46&lt;20,(R46+S46)&gt;=50),4,IF(U46&lt;30,3,2))))</f>
        <v>-</v>
      </c>
      <c r="W45" s="238">
        <f>БОУП!$J$95</f>
        <v>0</v>
      </c>
      <c r="X45" s="239">
        <f>БОУП!$J$96</f>
        <v>0</v>
      </c>
      <c r="Y45" s="239">
        <f>БОУП!$J$97</f>
        <v>0</v>
      </c>
      <c r="Z45" s="239">
        <f>БОУП!$J$98</f>
        <v>0</v>
      </c>
      <c r="AA45" s="198" t="str">
        <f>IF(SUM(W45:Z45)=0,"-",IF(AND(Z46&lt;10,W46&gt;=50),5,IF(AND(Z46&lt;20,(W46+X46)&gt;=50),4,IF(Z46&lt;30,3,2))))</f>
        <v>-</v>
      </c>
      <c r="AB45" s="238">
        <f>БОУП!$K$95</f>
        <v>0</v>
      </c>
      <c r="AC45" s="239">
        <f>БОУП!$K$96</f>
        <v>0</v>
      </c>
      <c r="AD45" s="239">
        <f>БОУП!$K$97</f>
        <v>0</v>
      </c>
      <c r="AE45" s="239">
        <f>БОУП!$K$98</f>
        <v>0</v>
      </c>
      <c r="AF45" s="198" t="str">
        <f>IF(SUM(AB45:AE45)=0,"-",IF(AND(AE46&lt;10,AB46&gt;=50),5,IF(AND(AE46&lt;20,(AB46+AC46)&gt;=50),4,IF(AE46&lt;30,3,2))))</f>
        <v>-</v>
      </c>
      <c r="AG45" s="238">
        <f>БОУП!$L$95</f>
        <v>0</v>
      </c>
      <c r="AH45" s="239">
        <f>БОУП!$L$96</f>
        <v>0</v>
      </c>
      <c r="AI45" s="239">
        <f>БОУП!$L$97</f>
        <v>0</v>
      </c>
      <c r="AJ45" s="239">
        <f>БОУП!$L$98</f>
        <v>0</v>
      </c>
      <c r="AK45" s="198" t="str">
        <f>IF(SUM(AG45:AJ45)=0,"-",IF(AND(AJ46&lt;10,AG46&gt;=50),5,IF(AND(AJ46&lt;20,(AG46+AH46)&gt;=50),4,IF(AJ46&lt;30,3,2))))</f>
        <v>-</v>
      </c>
      <c r="AL45" s="238">
        <f>БОУП!$M$95</f>
        <v>0</v>
      </c>
      <c r="AM45" s="239">
        <f>БОУП!$M$96</f>
        <v>0</v>
      </c>
      <c r="AN45" s="239">
        <f>БОУП!$M$97</f>
        <v>0</v>
      </c>
      <c r="AO45" s="239">
        <f>БОУП!$M$98</f>
        <v>0</v>
      </c>
      <c r="AP45" s="198" t="str">
        <f>IF(SUM(AL45:AO45)=0,"-",IF(AND(AO46&lt;10,AL46&gt;=50),5,IF(AND(AO46&lt;20,(AL46+AM46)&gt;=50),4,IF(AO46&lt;30,3,2))))</f>
        <v>-</v>
      </c>
      <c r="AQ45" s="238">
        <f>БОУП!$N$95</f>
        <v>0</v>
      </c>
      <c r="AR45" s="239">
        <f>БОУП!$N$96</f>
        <v>0</v>
      </c>
      <c r="AS45" s="239">
        <f>БОУП!$N$97</f>
        <v>0</v>
      </c>
      <c r="AT45" s="239">
        <f>БОУП!$N$98</f>
        <v>0</v>
      </c>
      <c r="AU45" s="198" t="str">
        <f>IF(SUM(AQ45:AT45)=0,"-",IF(AND(AT46&lt;10,AQ46&gt;=50),5,IF(AND(AT46&lt;20,(AQ46+AR46)&gt;=50),4,IF(AT46&lt;30,3,2))))</f>
        <v>-</v>
      </c>
      <c r="AV45" s="238">
        <f>БОУП!$O$95</f>
        <v>0</v>
      </c>
      <c r="AW45" s="239">
        <f>БОУП!$O$96</f>
        <v>0</v>
      </c>
      <c r="AX45" s="239">
        <f>БОУП!$O$97</f>
        <v>0</v>
      </c>
      <c r="AY45" s="239">
        <f>БОУП!$O$98</f>
        <v>0</v>
      </c>
      <c r="AZ45" s="198" t="str">
        <f>IF(SUM(AV45:AY45)=0,"-",IF(AOD(AY46&lt;10,AV46&gt;=50),5,IF(AOD(AY46&lt;20,(AV46+AW46)&gt;=50),4,IF(AY46&lt;30,3,2))))</f>
        <v>-</v>
      </c>
      <c r="BA45" s="238">
        <f>БОУП!$Q$95</f>
        <v>0</v>
      </c>
      <c r="BB45" s="239">
        <f>БОУП!$Q$96</f>
        <v>0</v>
      </c>
      <c r="BC45" s="239">
        <f>БОУП!$Q$97</f>
        <v>0</v>
      </c>
      <c r="BD45" s="239">
        <f>БОУП!$Q$98</f>
        <v>0</v>
      </c>
      <c r="BE45" s="198" t="str">
        <f>IF(SUM(BA45:BD45)=0,"-",MIN(IF(AND(BA46&gt;=50,BC46=0,BD46=0),5,IF(AND(BA46+BB46&gt;=50,BD46=0),4,IF(BD46&lt;30,3,2))),G45,L45,Q45,AA45))</f>
        <v>-</v>
      </c>
      <c r="BF45" s="734" t="s">
        <v>366</v>
      </c>
      <c r="BG45" s="735"/>
      <c r="BH45" s="735"/>
      <c r="BI45" s="735"/>
      <c r="BJ45" s="736"/>
    </row>
    <row r="46" spans="1:70" ht="13.5" customHeight="1">
      <c r="A46" s="747"/>
      <c r="B46" s="740"/>
      <c r="C46" s="240">
        <f>IF(ISERR(C45/SUM(C45:F45)*100),0,C45/SUM(C45:F45)*100)</f>
        <v>0</v>
      </c>
      <c r="D46" s="241">
        <f>IF(ISERR(D45/SUM(C45:F45)*100),0,D45/SUM(C45:F45)*100)</f>
        <v>0</v>
      </c>
      <c r="E46" s="241">
        <f>IF(ISERR(E45/SUM(C45:F45)*100),0,E45/SUM(C45:F45)*100)</f>
        <v>0</v>
      </c>
      <c r="F46" s="241">
        <f>IF(ISERR(F45/SUM(C45:F45)*100),0,F45/SUM(C45:F45)*100)</f>
        <v>0</v>
      </c>
      <c r="G46" s="199" t="str">
        <f>IF(ISERR(SUM(C45*5,D45*4,E45*3,F45*2)/SUM(C45:F45)),"-",SUM(C45*5,D45*4,E45*3,F45*2)/SUM(C45:F45))</f>
        <v>-</v>
      </c>
      <c r="H46" s="240">
        <f>IF(ISERR(H45/SUM(H45:K45)*100),0,H45/SUM(H45:K45)*100)</f>
        <v>0</v>
      </c>
      <c r="I46" s="241">
        <f>IF(ISERR(I45/SUM(H45:K45)*100),0,I45/SUM(H45:K45)*100)</f>
        <v>0</v>
      </c>
      <c r="J46" s="241">
        <f>IF(ISERR(J45/SUM(H45:K45)*100),0,J45/SUM(H45:K45)*100)</f>
        <v>0</v>
      </c>
      <c r="K46" s="241">
        <f>IF(ISERR(K45/SUM(H45:K45)*100),0,K45/SUM(H45:K45)*100)</f>
        <v>0</v>
      </c>
      <c r="L46" s="199" t="str">
        <f>IF(ISERR(SUM(H45*5,I45*4,J45*3,K45*2)/SUM(H45:K45)),"-",SUM(H45*5,I45*4,J45*3,K45*2)/SUM(H45:K45))</f>
        <v>-</v>
      </c>
      <c r="M46" s="240">
        <f>IF(ISERR(M45/SUM(M45:P45)*100),0,M45/SUM(M45:P45)*100)</f>
        <v>0</v>
      </c>
      <c r="N46" s="241">
        <f>IF(ISERR(N45/SUM(M45:P45)*100),0,N45/SUM(M45:P45)*100)</f>
        <v>0</v>
      </c>
      <c r="O46" s="241">
        <f>IF(ISERR(O45/SUM(M45:P45)*100),0,O45/SUM(M45:P45)*100)</f>
        <v>0</v>
      </c>
      <c r="P46" s="241">
        <f>IF(ISERR(P45/SUM(M45:P45)*100),0,P45/SUM(M45:P45)*100)</f>
        <v>0</v>
      </c>
      <c r="Q46" s="199" t="str">
        <f>IF(ISERR(SUM(M45*5,N45*4,O45*3,P45*2)/SUM(M45:P45)),"-",SUM(M45*5,N45*4,O45*3,P45*2)/SUM(M45:P45))</f>
        <v>-</v>
      </c>
      <c r="R46" s="240">
        <f>IF(ISERR(R45/SUM(R45:U45)*100),0,R45/SUM(R45:U45)*100)</f>
        <v>0</v>
      </c>
      <c r="S46" s="241">
        <f>IF(ISERR(S45/SUM(R45:U45)*100),0,S45/SUM(R45:U45)*100)</f>
        <v>0</v>
      </c>
      <c r="T46" s="241">
        <f>IF(ISERR(T45/SUM(R45:U45)*100),0,T45/SUM(R45:U45)*100)</f>
        <v>0</v>
      </c>
      <c r="U46" s="241">
        <f>IF(ISERR(U45/SUM(R45:U45)*100),0,U45/SUM(R45:U45)*100)</f>
        <v>0</v>
      </c>
      <c r="V46" s="199" t="str">
        <f>IF(ISERR(SUM(R45*5,S45*4,T45*3,U45*2)/SUM(R45:U45)),"-",SUM(R45*5,S45*4,T45*3,U45*2)/SUM(R45:U45))</f>
        <v>-</v>
      </c>
      <c r="W46" s="240">
        <f>IF(ISERR(W45/SUM(W45:Z45)*100),0,W45/SUM(W45:Z45)*100)</f>
        <v>0</v>
      </c>
      <c r="X46" s="241">
        <f>IF(ISERR(X45/SUM(W45:Z45)*100),0,X45/SUM(W45:Z45)*100)</f>
        <v>0</v>
      </c>
      <c r="Y46" s="241">
        <f>IF(ISERR(Y45/SUM(W45:Z45)*100),0,Y45/SUM(W45:Z45)*100)</f>
        <v>0</v>
      </c>
      <c r="Z46" s="241">
        <f>IF(ISERR(Z45/SUM(W45:Z45)*100),0,Z45/SUM(W45:Z45)*100)</f>
        <v>0</v>
      </c>
      <c r="AA46" s="199" t="str">
        <f>IF(ISERR(SUM(W45*5,X45*4,Y45*3,Z45*2)/SUM(W45:Z45)),"-",SUM(W45*5,X45*4,Y45*3,Z45*2)/SUM(W45:Z45))</f>
        <v>-</v>
      </c>
      <c r="AB46" s="240">
        <f>IF(ISERR(AB45/SUM(AB45:AE45)*100),0,AB45/SUM(AB45:AE45)*100)</f>
        <v>0</v>
      </c>
      <c r="AC46" s="241">
        <f>IF(ISERR(AC45/SUM(AB45:AE45)*100),0,AC45/SUM(AB45:AE45)*100)</f>
        <v>0</v>
      </c>
      <c r="AD46" s="241">
        <f>IF(ISERR(AD45/SUM(AB45:AE45)*100),0,AD45/SUM(AB45:AE45)*100)</f>
        <v>0</v>
      </c>
      <c r="AE46" s="241">
        <f>IF(ISERR(AE45/SUM(AB45:AE45)*100),0,AE45/SUM(AB45:AE45)*100)</f>
        <v>0</v>
      </c>
      <c r="AF46" s="199" t="str">
        <f>IF(ISERR(SUM(AB45*5,AC45*4,AD45*3,AE45*2)/SUM(AB45:AE45)),"-",SUM(AB45*5,AC45*4,AD45*3,AE45*2)/SUM(AB45:AE45))</f>
        <v>-</v>
      </c>
      <c r="AG46" s="240">
        <f>IF(ISERR(AG45/SUM(AG45:AJ45)*100),0,AG45/SUM(AG45:AJ45)*100)</f>
        <v>0</v>
      </c>
      <c r="AH46" s="241">
        <f>IF(ISERR(AH45/SUM(AG45:AJ45)*100),0,AH45/SUM(AG45:AJ45)*100)</f>
        <v>0</v>
      </c>
      <c r="AI46" s="241">
        <f>IF(ISERR(AI45/SUM(AG45:AJ45)*100),0,AI45/SUM(AG45:AJ45)*100)</f>
        <v>0</v>
      </c>
      <c r="AJ46" s="241">
        <f>IF(ISERR(AJ45/SUM(AG45:AJ45)*100),0,AJ45/SUM(AG45:AJ45)*100)</f>
        <v>0</v>
      </c>
      <c r="AK46" s="199" t="str">
        <f>IF(ISERR(SUM(AG45*5,AH45*4,AI45*3,AJ45*2)/SUM(AG45:AJ45)),"-",SUM(AG45*5,AH45*4,AI45*3,AJ45*2)/SUM(AG45:AJ45))</f>
        <v>-</v>
      </c>
      <c r="AL46" s="240">
        <f>IF(ISERR(AL45/SUM(AL45:AO45)*100),0,AL45/SUM(AL45:AO45)*100)</f>
        <v>0</v>
      </c>
      <c r="AM46" s="241">
        <f>IF(ISERR(AM45/SUM(AL45:AO45)*100),0,AM45/SUM(AL45:AO45)*100)</f>
        <v>0</v>
      </c>
      <c r="AN46" s="241">
        <f>IF(ISERR(AN45/SUM(AL45:AO45)*100),0,AN45/SUM(AL45:AO45)*100)</f>
        <v>0</v>
      </c>
      <c r="AO46" s="241">
        <f>IF(ISERR(AO45/SUM(AL45:AO45)*100),0,AO45/SUM(AL45:AO45)*100)</f>
        <v>0</v>
      </c>
      <c r="AP46" s="199" t="str">
        <f>IF(ISERR(SUM(AL45*5,AM45*4,AN45*3,AO45*2)/SUM(AL45:AO45)),"-",SUM(AL45*5,AM45*4,AN45*3,AO45*2)/SUM(AL45:AO45))</f>
        <v>-</v>
      </c>
      <c r="AQ46" s="240">
        <f>IF(ISERR(AQ45/SUM(AQ45:AT45)*100),0,AQ45/SUM(AQ45:AT45)*100)</f>
        <v>0</v>
      </c>
      <c r="AR46" s="241">
        <f>IF(ISERR(AR45/SUM(AQ45:AT45)*100),0,AR45/SUM(AQ45:AT45)*100)</f>
        <v>0</v>
      </c>
      <c r="AS46" s="241">
        <f>IF(ISERR(AS45/SUM(AQ45:AT45)*100),0,AS45/SUM(AQ45:AT45)*100)</f>
        <v>0</v>
      </c>
      <c r="AT46" s="241">
        <f>IF(ISERR(AT45/SUM(AQ45:AT45)*100),0,AT45/SUM(AQ45:AT45)*100)</f>
        <v>0</v>
      </c>
      <c r="AU46" s="199" t="str">
        <f>IF(ISERR(SUM(AQ45*5,AR45*4,AS45*3,AT45*2)/SUM(AQ45:AT45)),"-",SUM(AQ45*5,AR45*4,AS45*3,AT45*2)/SUM(AQ45:AT45))</f>
        <v>-</v>
      </c>
      <c r="AV46" s="240">
        <f>IF(ISERR(AV45/SUM(AV45:AY45)*100),0,AV45/SUM(AV45:AY45)*100)</f>
        <v>0</v>
      </c>
      <c r="AW46" s="241">
        <f>IF(ISERR(AW45/SUM(AV45:AY45)*100),0,AW45/SUM(AV45:AY45)*100)</f>
        <v>0</v>
      </c>
      <c r="AX46" s="241">
        <f>IF(ISERR(AX45/SUM(AV45:AY45)*100),0,AX45/SUM(AV45:AY45)*100)</f>
        <v>0</v>
      </c>
      <c r="AY46" s="241">
        <f>IF(ISERR(AY45/SUM(AV45:AY45)*100),0,AY45/SUM(AV45:AY45)*100)</f>
        <v>0</v>
      </c>
      <c r="AZ46" s="199" t="str">
        <f>IF(ISERR(SUM(AV45*5,AW45*4,AX45*3,AY45*2)/SUM(AV45:AY45)),"-",SUM(AV45*5,AW45*4,AX45*3,AY45*2)/SUM(AV45:AY45))</f>
        <v>-</v>
      </c>
      <c r="BA46" s="240">
        <f>IF(ISERR(BA45/SUM(BA45:BD45)*100),0,BA45/SUM(BA45:BD45)*100)</f>
        <v>0</v>
      </c>
      <c r="BB46" s="241">
        <f>IF(ISERR(BB45/SUM(BA45:BD45)*100),0,BB45/SUM(BA45:BD45)*100)</f>
        <v>0</v>
      </c>
      <c r="BC46" s="241">
        <f>IF(ISERR(BC45/SUM(BA45:BD45)*100),0,BC45/SUM(BA45:BD45)*100)</f>
        <v>0</v>
      </c>
      <c r="BD46" s="241">
        <f>IF(ISERR(BD45/SUM(BA45:BD45)*100),0,BD45/SUM(BA45:BD45)*100)</f>
        <v>0</v>
      </c>
      <c r="BE46" s="199" t="str">
        <f>IF(ISERR(SUM(BA45*5,BB45*4,BC45*3,BD45*2)/SUM(BA45:BD45)),"-",SUM(BA45*5,BB45*4,BC45*3,BD45*2)/SUM(BA45:BD45))</f>
        <v>-</v>
      </c>
      <c r="BF46" s="744"/>
      <c r="BG46" s="745"/>
      <c r="BH46" s="745"/>
      <c r="BI46" s="745"/>
      <c r="BJ46" s="746"/>
      <c r="BL46" s="133"/>
      <c r="BM46" s="133"/>
      <c r="BN46" s="133"/>
      <c r="BO46" s="133"/>
      <c r="BP46" s="133"/>
      <c r="BQ46" s="133"/>
      <c r="BR46" s="133"/>
    </row>
    <row r="47" spans="1:70" ht="13.5" customHeight="1">
      <c r="A47" s="747" t="s">
        <v>176</v>
      </c>
      <c r="B47" s="740">
        <f>БОУП!W119+БОУП!X119</f>
        <v>0</v>
      </c>
      <c r="C47" s="238">
        <f>БОУП!$F$180</f>
        <v>0</v>
      </c>
      <c r="D47" s="239">
        <f>БОУП!$F$181</f>
        <v>0</v>
      </c>
      <c r="E47" s="239">
        <f>БОУП!$F$182</f>
        <v>0</v>
      </c>
      <c r="F47" s="239">
        <f>БОУП!$F$183</f>
        <v>0</v>
      </c>
      <c r="G47" s="198" t="str">
        <f>IF(SUM(C47:F47)=0,"-",IF(AND(F48&lt;10,C48&gt;=50),5,IF(AND(F48&lt;20,(C48+D48)&gt;=50),4,IF(F48&lt;30,3,2))))</f>
        <v>-</v>
      </c>
      <c r="H47" s="238">
        <f>БОУП!$G$180</f>
        <v>0</v>
      </c>
      <c r="I47" s="239">
        <f>БОУП!$G$181</f>
        <v>0</v>
      </c>
      <c r="J47" s="239">
        <f>БОУП!$G$182</f>
        <v>0</v>
      </c>
      <c r="K47" s="239">
        <f>БОУП!$G$183</f>
        <v>0</v>
      </c>
      <c r="L47" s="198" t="str">
        <f>IF(SUM(H47:K47)=0,"-",IF(AND(K48&lt;10,H48&gt;=50),5,IF(AND(K48&lt;20,(H48+I48)&gt;=50),4,IF(K48&lt;30,3,2))))</f>
        <v>-</v>
      </c>
      <c r="M47" s="238">
        <f>БОУП!$H$180</f>
        <v>0</v>
      </c>
      <c r="N47" s="239">
        <f>БОУП!$H$181</f>
        <v>0</v>
      </c>
      <c r="O47" s="239">
        <f>БОУП!$H$182</f>
        <v>0</v>
      </c>
      <c r="P47" s="239">
        <f>БОУП!$F$183</f>
        <v>0</v>
      </c>
      <c r="Q47" s="198" t="str">
        <f>IF(SUM(M47:P47)=0,"-",IF(AND(P48&lt;10,M48&gt;=50),5,IF(AND(P48&lt;20,(M48+N48)&gt;=50),4,IF(P48&lt;30,3,2))))</f>
        <v>-</v>
      </c>
      <c r="R47" s="238">
        <f>БОУП!$I$180</f>
        <v>0</v>
      </c>
      <c r="S47" s="239">
        <f>БОУП!$I$181</f>
        <v>0</v>
      </c>
      <c r="T47" s="239">
        <f>БОУП!$I$182</f>
        <v>0</v>
      </c>
      <c r="U47" s="239">
        <f>БОУП!$I$183</f>
        <v>0</v>
      </c>
      <c r="V47" s="198" t="str">
        <f>IF(SUM(R47:U47)=0,"-",IF(AND(U48&lt;10,R48&gt;=50),5,IF(AND(U48&lt;20,(R48+S48)&gt;=50),4,IF(U48&lt;30,3,2))))</f>
        <v>-</v>
      </c>
      <c r="W47" s="238">
        <f>БОУП!$J$180</f>
        <v>0</v>
      </c>
      <c r="X47" s="239">
        <f>БОУП!$J$181</f>
        <v>0</v>
      </c>
      <c r="Y47" s="239">
        <f>БОУП!$J$182</f>
        <v>0</v>
      </c>
      <c r="Z47" s="239">
        <f>БОУП!$J$183</f>
        <v>0</v>
      </c>
      <c r="AA47" s="198" t="str">
        <f>IF(SUM(W47:Z47)=0,"-",IF(AND(Z48&lt;10,W48&gt;=50),5,IF(AND(Z48&lt;20,(W48+X48)&gt;=50),4,IF(Z48&lt;30,3,2))))</f>
        <v>-</v>
      </c>
      <c r="AB47" s="238">
        <f>БОУП!$K$180</f>
        <v>0</v>
      </c>
      <c r="AC47" s="239">
        <f>БОУП!$K$181</f>
        <v>0</v>
      </c>
      <c r="AD47" s="239">
        <f>БОУП!$K$182</f>
        <v>0</v>
      </c>
      <c r="AE47" s="239">
        <f>БОУП!$K$183</f>
        <v>0</v>
      </c>
      <c r="AF47" s="198" t="str">
        <f>IF(SUM(AB47:AE47)=0,"-",IF(AND(AE48&lt;10,AB48&gt;=50),5,IF(AND(AE48&lt;20,(AB48+AC48)&gt;=50),4,IF(AE48&lt;30,3,2))))</f>
        <v>-</v>
      </c>
      <c r="AG47" s="238">
        <f>БОУП!$L$180</f>
        <v>0</v>
      </c>
      <c r="AH47" s="239">
        <f>БОУП!$L$181</f>
        <v>0</v>
      </c>
      <c r="AI47" s="239">
        <f>БОУП!$L$182</f>
        <v>0</v>
      </c>
      <c r="AJ47" s="239">
        <f>БОУП!$L$183</f>
        <v>0</v>
      </c>
      <c r="AK47" s="198" t="str">
        <f>IF(SUM(AG47:AJ47)=0,"-",IF(AND(AJ48&lt;10,AG48&gt;=50),5,IF(AND(AJ48&lt;20,(AG48+AH48)&gt;=50),4,IF(AJ48&lt;30,3,2))))</f>
        <v>-</v>
      </c>
      <c r="AL47" s="238">
        <f>БОУП!$M$180</f>
        <v>0</v>
      </c>
      <c r="AM47" s="239">
        <f>БОУП!$M$181</f>
        <v>0</v>
      </c>
      <c r="AN47" s="239">
        <f>БОУП!$M$182</f>
        <v>0</v>
      </c>
      <c r="AO47" s="239">
        <f>БОУП!$M$183</f>
        <v>0</v>
      </c>
      <c r="AP47" s="198" t="str">
        <f>IF(SUM(AL47:AO47)=0,"-",IF(AND(AO48&lt;10,AL48&gt;=50),5,IF(AND(AO48&lt;20,(AL48+AM48)&gt;=50),4,IF(AO48&lt;30,3,2))))</f>
        <v>-</v>
      </c>
      <c r="AQ47" s="238">
        <f>БОУП!$N$180</f>
        <v>0</v>
      </c>
      <c r="AR47" s="239">
        <f>БОУП!$N$181</f>
        <v>0</v>
      </c>
      <c r="AS47" s="239">
        <f>БОУП!$N$182</f>
        <v>0</v>
      </c>
      <c r="AT47" s="239">
        <f>БОУП!$N$183</f>
        <v>0</v>
      </c>
      <c r="AU47" s="198" t="str">
        <f>IF(SUM(AQ47:AT47)=0,"-",IF(AND(AT48&lt;10,AQ48&gt;=50),5,IF(AND(AT48&lt;20,(AQ48+AR48)&gt;=50),4,IF(AT48&lt;30,3,2))))</f>
        <v>-</v>
      </c>
      <c r="AV47" s="238">
        <f>БОУП!$O$180</f>
        <v>0</v>
      </c>
      <c r="AW47" s="239">
        <f>БОУП!$O$181</f>
        <v>0</v>
      </c>
      <c r="AX47" s="239">
        <f>БОУП!$O$182</f>
        <v>0</v>
      </c>
      <c r="AY47" s="239">
        <f>БОУП!$O$183</f>
        <v>0</v>
      </c>
      <c r="AZ47" s="198" t="str">
        <f>IF(SUM(AV47:AY47)=0,"-",IF(AOD(AY48&lt;10,AV48&gt;=50),5,IF(AOD(AY48&lt;20,(AV48+AW48)&gt;=50),4,IF(AY48&lt;30,3,2))))</f>
        <v>-</v>
      </c>
      <c r="BA47" s="238">
        <f>БОУП!$Q$180</f>
        <v>0</v>
      </c>
      <c r="BB47" s="239">
        <f>БОУП!$Q$181</f>
        <v>0</v>
      </c>
      <c r="BC47" s="239">
        <f>БОУП!$Q$182</f>
        <v>0</v>
      </c>
      <c r="BD47" s="239">
        <f>БОУП!$Q$183</f>
        <v>0</v>
      </c>
      <c r="BE47" s="198" t="str">
        <f>IF(SUM(BA47:BD47)=0,"-",MIN(IF(AND(BA48&gt;=50,BC48=0,BD48=0),5,IF(AND(BA48+BB48&gt;=50,BD48=0),4,IF(BD48&lt;30,3,2))),G47,L47,Q47,AA47,AK47))</f>
        <v>-</v>
      </c>
      <c r="BF47" s="734" t="s">
        <v>366</v>
      </c>
      <c r="BG47" s="735"/>
      <c r="BH47" s="735"/>
      <c r="BI47" s="735"/>
      <c r="BJ47" s="736"/>
    </row>
    <row r="48" spans="1:70" ht="13.5" customHeight="1">
      <c r="A48" s="747"/>
      <c r="B48" s="740"/>
      <c r="C48" s="240">
        <f>IF(ISERR(C47/SUM(C47:F47)*100),0,C47/SUM(C47:F47)*100)</f>
        <v>0</v>
      </c>
      <c r="D48" s="241">
        <f>IF(ISERR(D47/SUM(C47:F47)*100),0,D47/SUM(C47:F47)*100)</f>
        <v>0</v>
      </c>
      <c r="E48" s="241">
        <f>IF(ISERR(E47/SUM(C47:F47)*100),0,E47/SUM(C47:F47)*100)</f>
        <v>0</v>
      </c>
      <c r="F48" s="241">
        <f>IF(ISERR(F47/SUM(C47:F47)*100),0,F47/SUM(C47:F47)*100)</f>
        <v>0</v>
      </c>
      <c r="G48" s="199" t="str">
        <f>IF(ISERR(SUM(C47*5,D47*4,E47*3,F47*2)/SUM(C47:F47)),"-",SUM(C47*5,D47*4,E47*3,F47*2)/SUM(C47:F47))</f>
        <v>-</v>
      </c>
      <c r="H48" s="240">
        <f>IF(ISERR(H47/SUM(H47:K47)*100),0,H47/SUM(H47:K47)*100)</f>
        <v>0</v>
      </c>
      <c r="I48" s="241">
        <f>IF(ISERR(I47/SUM(H47:K47)*100),0,I47/SUM(H47:K47)*100)</f>
        <v>0</v>
      </c>
      <c r="J48" s="241">
        <f>IF(ISERR(J47/SUM(H47:K47)*100),0,J47/SUM(H47:K47)*100)</f>
        <v>0</v>
      </c>
      <c r="K48" s="241">
        <f>IF(ISERR(K47/SUM(H47:K47)*100),0,K47/SUM(H47:K47)*100)</f>
        <v>0</v>
      </c>
      <c r="L48" s="199" t="str">
        <f>IF(ISERR(SUM(H47*5,I47*4,J47*3,K47*2)/SUM(H47:K47)),"-",SUM(H47*5,I47*4,J47*3,K47*2)/SUM(H47:K47))</f>
        <v>-</v>
      </c>
      <c r="M48" s="240">
        <f>IF(ISERR(M47/SUM(M47:P47)*100),0,M47/SUM(M47:P47)*100)</f>
        <v>0</v>
      </c>
      <c r="N48" s="241">
        <f>IF(ISERR(N47/SUM(M47:P47)*100),0,N47/SUM(M47:P47)*100)</f>
        <v>0</v>
      </c>
      <c r="O48" s="241">
        <f>IF(ISERR(O47/SUM(M47:P47)*100),0,O47/SUM(M47:P47)*100)</f>
        <v>0</v>
      </c>
      <c r="P48" s="241">
        <f>IF(ISERR(P47/SUM(M47:P47)*100),0,P47/SUM(M47:P47)*100)</f>
        <v>0</v>
      </c>
      <c r="Q48" s="199" t="str">
        <f>IF(ISERR(SUM(M47*5,N47*4,O47*3,P47*2)/SUM(M47:P47)),"-",SUM(M47*5,N47*4,O47*3,P47*2)/SUM(M47:P47))</f>
        <v>-</v>
      </c>
      <c r="R48" s="240">
        <f>IF(ISERR(R47/SUM(R47:U47)*100),0,R47/SUM(R47:U47)*100)</f>
        <v>0</v>
      </c>
      <c r="S48" s="241">
        <f>IF(ISERR(S47/SUM(R47:U47)*100),0,S47/SUM(R47:U47)*100)</f>
        <v>0</v>
      </c>
      <c r="T48" s="241">
        <f>IF(ISERR(T47/SUM(R47:U47)*100),0,T47/SUM(R47:U47)*100)</f>
        <v>0</v>
      </c>
      <c r="U48" s="241">
        <f>IF(ISERR(U47/SUM(R47:U47)*100),0,U47/SUM(R47:U47)*100)</f>
        <v>0</v>
      </c>
      <c r="V48" s="199" t="str">
        <f>IF(ISERR(SUM(R47*5,S47*4,T47*3,U47*2)/SUM(R47:U47)),"-",SUM(R47*5,S47*4,T47*3,U47*2)/SUM(R47:U47))</f>
        <v>-</v>
      </c>
      <c r="W48" s="240">
        <f>IF(ISERR(W47/SUM(W47:Z47)*100),0,W47/SUM(W47:Z47)*100)</f>
        <v>0</v>
      </c>
      <c r="X48" s="241">
        <f>IF(ISERR(X47/SUM(W47:Z47)*100),0,X47/SUM(W47:Z47)*100)</f>
        <v>0</v>
      </c>
      <c r="Y48" s="241">
        <f>IF(ISERR(Y47/SUM(W47:Z47)*100),0,Y47/SUM(W47:Z47)*100)</f>
        <v>0</v>
      </c>
      <c r="Z48" s="241">
        <f>IF(ISERR(Z47/SUM(W47:Z47)*100),0,Z47/SUM(W47:Z47)*100)</f>
        <v>0</v>
      </c>
      <c r="AA48" s="199" t="str">
        <f>IF(ISERR(SUM(W47*5,X47*4,Y47*3,Z47*2)/SUM(W47:Z47)),"-",SUM(W47*5,X47*4,Y47*3,Z47*2)/SUM(W47:Z47))</f>
        <v>-</v>
      </c>
      <c r="AB48" s="240">
        <f>IF(ISERR(AB47/SUM(AB47:AE47)*100),0,AB47/SUM(AB47:AE47)*100)</f>
        <v>0</v>
      </c>
      <c r="AC48" s="241">
        <f>IF(ISERR(AC47/SUM(AB47:AE47)*100),0,AC47/SUM(AB47:AE47)*100)</f>
        <v>0</v>
      </c>
      <c r="AD48" s="241">
        <f>IF(ISERR(AD47/SUM(AB47:AE47)*100),0,AD47/SUM(AB47:AE47)*100)</f>
        <v>0</v>
      </c>
      <c r="AE48" s="241">
        <f>IF(ISERR(AE47/SUM(AB47:AE47)*100),0,AE47/SUM(AB47:AE47)*100)</f>
        <v>0</v>
      </c>
      <c r="AF48" s="199" t="str">
        <f>IF(ISERR(SUM(AB47*5,AC47*4,AD47*3,AE47*2)/SUM(AB47:AE47)),"-",SUM(AB47*5,AC47*4,AD47*3,AE47*2)/SUM(AB47:AE47))</f>
        <v>-</v>
      </c>
      <c r="AG48" s="240">
        <f>IF(ISERR(AG47/SUM(AG47:AJ47)*100),0,AG47/SUM(AG47:AJ47)*100)</f>
        <v>0</v>
      </c>
      <c r="AH48" s="241">
        <f>IF(ISERR(AH47/SUM(AG47:AJ47)*100),0,AH47/SUM(AG47:AJ47)*100)</f>
        <v>0</v>
      </c>
      <c r="AI48" s="241">
        <f>IF(ISERR(AI47/SUM(AG47:AJ47)*100),0,AI47/SUM(AG47:AJ47)*100)</f>
        <v>0</v>
      </c>
      <c r="AJ48" s="241">
        <f>IF(ISERR(AJ47/SUM(AG47:AJ47)*100),0,AJ47/SUM(AG47:AJ47)*100)</f>
        <v>0</v>
      </c>
      <c r="AK48" s="199" t="str">
        <f>IF(ISERR(SUM(AG47*5,AH47*4,AI47*3,AJ47*2)/SUM(AG47:AJ47)),"-",SUM(AG47*5,AH47*4,AI47*3,AJ47*2)/SUM(AG47:AJ47))</f>
        <v>-</v>
      </c>
      <c r="AL48" s="240">
        <f>IF(ISERR(AL47/SUM(AL47:AO47)*100),0,AL47/SUM(AL47:AO47)*100)</f>
        <v>0</v>
      </c>
      <c r="AM48" s="241">
        <f>IF(ISERR(AM47/SUM(AL47:AO47)*100),0,AM47/SUM(AL47:AO47)*100)</f>
        <v>0</v>
      </c>
      <c r="AN48" s="241">
        <f>IF(ISERR(AN47/SUM(AL47:AO47)*100),0,AN47/SUM(AL47:AO47)*100)</f>
        <v>0</v>
      </c>
      <c r="AO48" s="241">
        <f>IF(ISERR(AO47/SUM(AL47:AO47)*100),0,AO47/SUM(AL47:AO47)*100)</f>
        <v>0</v>
      </c>
      <c r="AP48" s="199" t="str">
        <f>IF(ISERR(SUM(AL47*5,AM47*4,AN47*3,AO47*2)/SUM(AL47:AO47)),"-",SUM(AL47*5,AM47*4,AN47*3,AO47*2)/SUM(AL47:AO47))</f>
        <v>-</v>
      </c>
      <c r="AQ48" s="240">
        <f>IF(ISERR(AQ47/SUM(AQ47:AT47)*100),0,AQ47/SUM(AQ47:AT47)*100)</f>
        <v>0</v>
      </c>
      <c r="AR48" s="241">
        <f>IF(ISERR(AR47/SUM(AQ47:AT47)*100),0,AR47/SUM(AQ47:AT47)*100)</f>
        <v>0</v>
      </c>
      <c r="AS48" s="241">
        <f>IF(ISERR(AS47/SUM(AQ47:AT47)*100),0,AS47/SUM(AQ47:AT47)*100)</f>
        <v>0</v>
      </c>
      <c r="AT48" s="241">
        <f>IF(ISERR(AT47/SUM(AQ47:AT47)*100),0,AT47/SUM(AQ47:AT47)*100)</f>
        <v>0</v>
      </c>
      <c r="AU48" s="199" t="str">
        <f>IF(ISERR(SUM(AQ47*5,AR47*4,AS47*3,AT47*2)/SUM(AQ47:AT47)),"-",SUM(AQ47*5,AR47*4,AS47*3,AT47*2)/SUM(AQ47:AT47))</f>
        <v>-</v>
      </c>
      <c r="AV48" s="240">
        <f>IF(ISERR(AV47/SUM(AV47:AY47)*100),0,AV47/SUM(AV47:AY47)*100)</f>
        <v>0</v>
      </c>
      <c r="AW48" s="241">
        <f>IF(ISERR(AW47/SUM(AV47:AY47)*100),0,AW47/SUM(AV47:AY47)*100)</f>
        <v>0</v>
      </c>
      <c r="AX48" s="241">
        <f>IF(ISERR(AX47/SUM(AV47:AY47)*100),0,AX47/SUM(AV47:AY47)*100)</f>
        <v>0</v>
      </c>
      <c r="AY48" s="241">
        <f>IF(ISERR(AY47/SUM(AV47:AY47)*100),0,AY47/SUM(AV47:AY47)*100)</f>
        <v>0</v>
      </c>
      <c r="AZ48" s="199" t="str">
        <f>IF(ISERR(SUM(AV47*5,AW47*4,AX47*3,AY47*2)/SUM(AV47:AY47)),"-",SUM(AV47*5,AW47*4,AX47*3,AY47*2)/SUM(AV47:AY47))</f>
        <v>-</v>
      </c>
      <c r="BA48" s="240">
        <f>IF(ISERR(BA47/SUM(BA47:BD47)*100),0,BA47/SUM(BA47:BD47)*100)</f>
        <v>0</v>
      </c>
      <c r="BB48" s="241">
        <f>IF(ISERR(BB47/SUM(BA47:BD47)*100),0,BB47/SUM(BA47:BD47)*100)</f>
        <v>0</v>
      </c>
      <c r="BC48" s="241">
        <f>IF(ISERR(BC47/SUM(BA47:BD47)*100),0,BC47/SUM(BA47:BD47)*100)</f>
        <v>0</v>
      </c>
      <c r="BD48" s="241">
        <f>IF(ISERR(BD47/SUM(BA47:BD47)*100),0,BD47/SUM(BA47:BD47)*100)</f>
        <v>0</v>
      </c>
      <c r="BE48" s="199" t="str">
        <f>IF(ISERR(SUM(BA47*5,BB47*4,BC47*3,BD47*2)/SUM(BA47:BD47)),"-",SUM(BA47*5,BB47*4,BC47*3,BD47*2)/SUM(BA47:BD47))</f>
        <v>-</v>
      </c>
      <c r="BF48" s="744"/>
      <c r="BG48" s="745"/>
      <c r="BH48" s="745"/>
      <c r="BI48" s="745"/>
      <c r="BJ48" s="746"/>
      <c r="BL48" s="133"/>
      <c r="BM48" s="133"/>
      <c r="BN48" s="133"/>
      <c r="BO48" s="133"/>
      <c r="BP48" s="133"/>
      <c r="BQ48" s="133"/>
      <c r="BR48" s="133"/>
    </row>
    <row r="49" spans="1:70" ht="13.5" customHeight="1">
      <c r="A49" s="747" t="s">
        <v>359</v>
      </c>
      <c r="B49" s="740">
        <f>БОУП!W204+БОУП!X204</f>
        <v>0</v>
      </c>
      <c r="C49" s="238">
        <f>БОУП!$F$260</f>
        <v>0</v>
      </c>
      <c r="D49" s="239">
        <f>БОУП!$F$261</f>
        <v>0</v>
      </c>
      <c r="E49" s="239">
        <f>БОУП!$F$262</f>
        <v>0</v>
      </c>
      <c r="F49" s="239">
        <f>БОУП!$F$263</f>
        <v>0</v>
      </c>
      <c r="G49" s="198" t="str">
        <f>IF(SUM(C49:F49)=0,"-",IF(AND(F50&lt;10,C50&gt;=50),5,IF(AND(F50&lt;20,(C50+D50)&gt;=50),4,IF(F50&lt;30,3,2))))</f>
        <v>-</v>
      </c>
      <c r="H49" s="238">
        <f>БОУП!$G$260</f>
        <v>0</v>
      </c>
      <c r="I49" s="239">
        <f>БОУП!$G$261</f>
        <v>0</v>
      </c>
      <c r="J49" s="239">
        <f>БОУП!$G$262</f>
        <v>0</v>
      </c>
      <c r="K49" s="239">
        <f>БОУП!$G$263</f>
        <v>0</v>
      </c>
      <c r="L49" s="198" t="str">
        <f>IF(SUM(H49:K49)=0,"-",IF(AND(K50&lt;10,H50&gt;=50),5,IF(AND(K50&lt;20,(H50+I50)&gt;=50),4,IF(K50&lt;30,3,2))))</f>
        <v>-</v>
      </c>
      <c r="M49" s="238">
        <f>БОУП!$H$260</f>
        <v>0</v>
      </c>
      <c r="N49" s="239">
        <f>БОУП!$H$261</f>
        <v>0</v>
      </c>
      <c r="O49" s="239">
        <f>БОУП!$H$262</f>
        <v>0</v>
      </c>
      <c r="P49" s="239">
        <f>БОУП!$F$263</f>
        <v>0</v>
      </c>
      <c r="Q49" s="198" t="str">
        <f>IF(SUM(M49:P49)=0,"-",IF(AND(P50&lt;10,M50&gt;=50),5,IF(AND(P50&lt;20,(M50+N50)&gt;=50),4,IF(P50&lt;30,3,2))))</f>
        <v>-</v>
      </c>
      <c r="R49" s="238">
        <f>БОУП!$I$260</f>
        <v>0</v>
      </c>
      <c r="S49" s="239">
        <f>БОУП!$I$261</f>
        <v>0</v>
      </c>
      <c r="T49" s="239">
        <f>БОУП!$I$262</f>
        <v>0</v>
      </c>
      <c r="U49" s="239">
        <f>БОУП!$I$263</f>
        <v>0</v>
      </c>
      <c r="V49" s="198" t="str">
        <f>IF(SUM(R49:U49)=0,"-",IF(AND(U50&lt;10,R50&gt;=50),5,IF(AND(U50&lt;20,(R50+S50)&gt;=50),4,IF(U50&lt;30,3,2))))</f>
        <v>-</v>
      </c>
      <c r="W49" s="238">
        <f>БОУП!$J$260</f>
        <v>0</v>
      </c>
      <c r="X49" s="239">
        <f>БОУП!$J$261</f>
        <v>0</v>
      </c>
      <c r="Y49" s="239">
        <f>БОУП!$J$262</f>
        <v>0</v>
      </c>
      <c r="Z49" s="239">
        <f>БОУП!$J$263</f>
        <v>0</v>
      </c>
      <c r="AA49" s="198" t="str">
        <f>IF(SUM(W49:Z49)=0,"-",IF(AND(Z50&lt;10,W50&gt;=50),5,IF(AND(Z50&lt;20,(W50+X50)&gt;=50),4,IF(Z50&lt;30,3,2))))</f>
        <v>-</v>
      </c>
      <c r="AB49" s="238">
        <f>БОУП!$K$260</f>
        <v>0</v>
      </c>
      <c r="AC49" s="239">
        <f>БОУП!$K$261</f>
        <v>0</v>
      </c>
      <c r="AD49" s="239">
        <f>БОУП!$K$262</f>
        <v>0</v>
      </c>
      <c r="AE49" s="239">
        <f>БОУП!$K$263</f>
        <v>0</v>
      </c>
      <c r="AF49" s="198" t="str">
        <f>IF(SUM(AB49:AE49)=0,"-",IF(AND(AE50&lt;10,AB50&gt;=50),5,IF(AND(AE50&lt;20,(AB50+AC50)&gt;=50),4,IF(AE50&lt;30,3,2))))</f>
        <v>-</v>
      </c>
      <c r="AG49" s="238">
        <f>БОУП!$L$260</f>
        <v>0</v>
      </c>
      <c r="AH49" s="239">
        <f>БОУП!$L$261</f>
        <v>0</v>
      </c>
      <c r="AI49" s="239">
        <f>БОУП!$L$262</f>
        <v>0</v>
      </c>
      <c r="AJ49" s="239">
        <f>БОУП!$L$263</f>
        <v>0</v>
      </c>
      <c r="AK49" s="198" t="str">
        <f>IF(SUM(AG49:AJ49)=0,"-",IF(AND(AJ50&lt;10,AG50&gt;=50),5,IF(AND(AJ50&lt;20,(AG50+AH50)&gt;=50),4,IF(AJ50&lt;30,3,2))))</f>
        <v>-</v>
      </c>
      <c r="AL49" s="238">
        <f>БОУП!$M$260</f>
        <v>0</v>
      </c>
      <c r="AM49" s="239">
        <f>БОУП!$M$261</f>
        <v>0</v>
      </c>
      <c r="AN49" s="239">
        <f>БОУП!$M$262</f>
        <v>0</v>
      </c>
      <c r="AO49" s="239">
        <f>БОУП!$M$263</f>
        <v>0</v>
      </c>
      <c r="AP49" s="198" t="str">
        <f>IF(SUM(AL49:AO49)=0,"-",IF(AND(AO50&lt;10,AL50&gt;=50),5,IF(AND(AO50&lt;20,(AL50+AM50)&gt;=50),4,IF(AO50&lt;30,3,2))))</f>
        <v>-</v>
      </c>
      <c r="AQ49" s="238">
        <f>БОУП!$N$260</f>
        <v>0</v>
      </c>
      <c r="AR49" s="239">
        <f>БОУП!$N$261</f>
        <v>0</v>
      </c>
      <c r="AS49" s="239">
        <f>БОУП!$N$262</f>
        <v>0</v>
      </c>
      <c r="AT49" s="239">
        <f>БОУП!$N$263</f>
        <v>0</v>
      </c>
      <c r="AU49" s="198" t="str">
        <f>IF(SUM(AQ49:AT49)=0,"-",IF(AND(AT50&lt;10,AQ50&gt;=50),5,IF(AND(AT50&lt;20,(AQ50+AR50)&gt;=50),4,IF(AT50&lt;30,3,2))))</f>
        <v>-</v>
      </c>
      <c r="AV49" s="238">
        <f>БОУП!$O$260</f>
        <v>0</v>
      </c>
      <c r="AW49" s="239">
        <f>БОУП!$O$261</f>
        <v>0</v>
      </c>
      <c r="AX49" s="239">
        <f>БОУП!$O$262</f>
        <v>0</v>
      </c>
      <c r="AY49" s="239">
        <f>БОУП!$O$263</f>
        <v>0</v>
      </c>
      <c r="AZ49" s="198" t="str">
        <f>IF(SUM(AV49:AY49)=0,"-",IF(AOD(AY50&lt;10,AV50&gt;=50),5,IF(AOD(AY50&lt;20,(AV50+AW50)&gt;=50),4,IF(AY50&lt;30,3,2))))</f>
        <v>-</v>
      </c>
      <c r="BA49" s="238">
        <f>БОУП!$Q$260</f>
        <v>0</v>
      </c>
      <c r="BB49" s="239">
        <f>БОУП!$Q$261</f>
        <v>0</v>
      </c>
      <c r="BC49" s="239">
        <f>БОУП!$Q$262</f>
        <v>0</v>
      </c>
      <c r="BD49" s="239">
        <f>БОУП!$Q$263</f>
        <v>0</v>
      </c>
      <c r="BE49" s="198" t="str">
        <f>IF(SUM(BA49:BD49)=0,"-",MIN(IF(AND(BA50&gt;=50,BC50=0,BD50=0),5,IF(AND(BA50+BB50&gt;=50,BD50=0),4,IF(BD50&lt;30,3,2))),G49,L49,Q49,AA49))</f>
        <v>-</v>
      </c>
      <c r="BF49" s="734" t="s">
        <v>366</v>
      </c>
      <c r="BG49" s="735"/>
      <c r="BH49" s="735"/>
      <c r="BI49" s="735"/>
      <c r="BJ49" s="736"/>
    </row>
    <row r="50" spans="1:70" ht="13.5" customHeight="1">
      <c r="A50" s="747"/>
      <c r="B50" s="740"/>
      <c r="C50" s="240">
        <f>IF(ISERR(C49/SUM(C49:F49)*100),0,C49/SUM(C49:F49)*100)</f>
        <v>0</v>
      </c>
      <c r="D50" s="241">
        <f>IF(ISERR(D49/SUM(C49:F49)*100),0,D49/SUM(C49:F49)*100)</f>
        <v>0</v>
      </c>
      <c r="E50" s="241">
        <f>IF(ISERR(E49/SUM(C49:F49)*100),0,E49/SUM(C49:F49)*100)</f>
        <v>0</v>
      </c>
      <c r="F50" s="241">
        <f>IF(ISERR(F49/SUM(C49:F49)*100),0,F49/SUM(C49:F49)*100)</f>
        <v>0</v>
      </c>
      <c r="G50" s="199" t="str">
        <f>IF(ISERR(SUM(C49*5,D49*4,E49*3,F49*2)/SUM(C49:F49)),"-",SUM(C49*5,D49*4,E49*3,F49*2)/SUM(C49:F49))</f>
        <v>-</v>
      </c>
      <c r="H50" s="240">
        <f>IF(ISERR(H49/SUM(H49:K49)*100),0,H49/SUM(H49:K49)*100)</f>
        <v>0</v>
      </c>
      <c r="I50" s="241">
        <f>IF(ISERR(I49/SUM(H49:K49)*100),0,I49/SUM(H49:K49)*100)</f>
        <v>0</v>
      </c>
      <c r="J50" s="241">
        <f>IF(ISERR(J49/SUM(H49:K49)*100),0,J49/SUM(H49:K49)*100)</f>
        <v>0</v>
      </c>
      <c r="K50" s="241">
        <f>IF(ISERR(K49/SUM(H49:K49)*100),0,K49/SUM(H49:K49)*100)</f>
        <v>0</v>
      </c>
      <c r="L50" s="199" t="str">
        <f>IF(ISERR(SUM(H49*5,I49*4,J49*3,K49*2)/SUM(H49:K49)),"-",SUM(H49*5,I49*4,J49*3,K49*2)/SUM(H49:K49))</f>
        <v>-</v>
      </c>
      <c r="M50" s="240">
        <f>IF(ISERR(M49/SUM(M49:P49)*100),0,M49/SUM(M49:P49)*100)</f>
        <v>0</v>
      </c>
      <c r="N50" s="241">
        <f>IF(ISERR(N49/SUM(M49:P49)*100),0,N49/SUM(M49:P49)*100)</f>
        <v>0</v>
      </c>
      <c r="O50" s="241">
        <f>IF(ISERR(O49/SUM(M49:P49)*100),0,O49/SUM(M49:P49)*100)</f>
        <v>0</v>
      </c>
      <c r="P50" s="241">
        <f>IF(ISERR(P49/SUM(M49:P49)*100),0,P49/SUM(M49:P49)*100)</f>
        <v>0</v>
      </c>
      <c r="Q50" s="199" t="str">
        <f>IF(ISERR(SUM(M49*5,N49*4,O49*3,P49*2)/SUM(M49:P49)),"-",SUM(M49*5,N49*4,O49*3,P49*2)/SUM(M49:P49))</f>
        <v>-</v>
      </c>
      <c r="R50" s="240">
        <f>IF(ISERR(R49/SUM(R49:U49)*100),0,R49/SUM(R49:U49)*100)</f>
        <v>0</v>
      </c>
      <c r="S50" s="241">
        <f>IF(ISERR(S49/SUM(R49:U49)*100),0,S49/SUM(R49:U49)*100)</f>
        <v>0</v>
      </c>
      <c r="T50" s="241">
        <f>IF(ISERR(T49/SUM(R49:U49)*100),0,T49/SUM(R49:U49)*100)</f>
        <v>0</v>
      </c>
      <c r="U50" s="241">
        <f>IF(ISERR(U49/SUM(R49:U49)*100),0,U49/SUM(R49:U49)*100)</f>
        <v>0</v>
      </c>
      <c r="V50" s="199" t="str">
        <f>IF(ISERR(SUM(R49*5,S49*4,T49*3,U49*2)/SUM(R49:U49)),"-",SUM(R49*5,S49*4,T49*3,U49*2)/SUM(R49:U49))</f>
        <v>-</v>
      </c>
      <c r="W50" s="240">
        <f>IF(ISERR(W49/SUM(W49:Z49)*100),0,W49/SUM(W49:Z49)*100)</f>
        <v>0</v>
      </c>
      <c r="X50" s="241">
        <f>IF(ISERR(X49/SUM(W49:Z49)*100),0,X49/SUM(W49:Z49)*100)</f>
        <v>0</v>
      </c>
      <c r="Y50" s="241">
        <f>IF(ISERR(Y49/SUM(W49:Z49)*100),0,Y49/SUM(W49:Z49)*100)</f>
        <v>0</v>
      </c>
      <c r="Z50" s="241">
        <f>IF(ISERR(Z49/SUM(W49:Z49)*100),0,Z49/SUM(W49:Z49)*100)</f>
        <v>0</v>
      </c>
      <c r="AA50" s="199" t="str">
        <f>IF(ISERR(SUM(W49*5,X49*4,Y49*3,Z49*2)/SUM(W49:Z49)),"-",SUM(W49*5,X49*4,Y49*3,Z49*2)/SUM(W49:Z49))</f>
        <v>-</v>
      </c>
      <c r="AB50" s="240">
        <f>IF(ISERR(AB49/SUM(AB49:AE49)*100),0,AB49/SUM(AB49:AE49)*100)</f>
        <v>0</v>
      </c>
      <c r="AC50" s="241">
        <f>IF(ISERR(AC49/SUM(AB49:AE49)*100),0,AC49/SUM(AB49:AE49)*100)</f>
        <v>0</v>
      </c>
      <c r="AD50" s="241">
        <f>IF(ISERR(AD49/SUM(AB49:AE49)*100),0,AD49/SUM(AB49:AE49)*100)</f>
        <v>0</v>
      </c>
      <c r="AE50" s="241">
        <f>IF(ISERR(AE49/SUM(AB49:AE49)*100),0,AE49/SUM(AB49:AE49)*100)</f>
        <v>0</v>
      </c>
      <c r="AF50" s="199" t="str">
        <f>IF(ISERR(SUM(AB49*5,AC49*4,AD49*3,AE49*2)/SUM(AB49:AE49)),"-",SUM(AB49*5,AC49*4,AD49*3,AE49*2)/SUM(AB49:AE49))</f>
        <v>-</v>
      </c>
      <c r="AG50" s="240">
        <f>IF(ISERR(AG49/SUM(AG49:AJ49)*100),0,AG49/SUM(AG49:AJ49)*100)</f>
        <v>0</v>
      </c>
      <c r="AH50" s="241">
        <f>IF(ISERR(AH49/SUM(AG49:AJ49)*100),0,AH49/SUM(AG49:AJ49)*100)</f>
        <v>0</v>
      </c>
      <c r="AI50" s="241">
        <f>IF(ISERR(AI49/SUM(AG49:AJ49)*100),0,AI49/SUM(AG49:AJ49)*100)</f>
        <v>0</v>
      </c>
      <c r="AJ50" s="241">
        <f>IF(ISERR(AJ49/SUM(AG49:AJ49)*100),0,AJ49/SUM(AG49:AJ49)*100)</f>
        <v>0</v>
      </c>
      <c r="AK50" s="199" t="str">
        <f>IF(ISERR(SUM(AG49*5,AH49*4,AI49*3,AJ49*2)/SUM(AG49:AJ49)),"-",SUM(AG49*5,AH49*4,AI49*3,AJ49*2)/SUM(AG49:AJ49))</f>
        <v>-</v>
      </c>
      <c r="AL50" s="240">
        <f>IF(ISERR(AL49/SUM(AL49:AO49)*100),0,AL49/SUM(AL49:AO49)*100)</f>
        <v>0</v>
      </c>
      <c r="AM50" s="241">
        <f>IF(ISERR(AM49/SUM(AL49:AO49)*100),0,AM49/SUM(AL49:AO49)*100)</f>
        <v>0</v>
      </c>
      <c r="AN50" s="241">
        <f>IF(ISERR(AN49/SUM(AL49:AO49)*100),0,AN49/SUM(AL49:AO49)*100)</f>
        <v>0</v>
      </c>
      <c r="AO50" s="241">
        <f>IF(ISERR(AO49/SUM(AL49:AO49)*100),0,AO49/SUM(AL49:AO49)*100)</f>
        <v>0</v>
      </c>
      <c r="AP50" s="199" t="str">
        <f>IF(ISERR(SUM(AL49*5,AM49*4,AN49*3,AO49*2)/SUM(AL49:AO49)),"-",SUM(AL49*5,AM49*4,AN49*3,AO49*2)/SUM(AL49:AO49))</f>
        <v>-</v>
      </c>
      <c r="AQ50" s="240">
        <f>IF(ISERR(AQ49/SUM(AQ49:AT49)*100),0,AQ49/SUM(AQ49:AT49)*100)</f>
        <v>0</v>
      </c>
      <c r="AR50" s="241">
        <f>IF(ISERR(AR49/SUM(AQ49:AT49)*100),0,AR49/SUM(AQ49:AT49)*100)</f>
        <v>0</v>
      </c>
      <c r="AS50" s="241">
        <f>IF(ISERR(AS49/SUM(AQ49:AT49)*100),0,AS49/SUM(AQ49:AT49)*100)</f>
        <v>0</v>
      </c>
      <c r="AT50" s="241">
        <f>IF(ISERR(AT49/SUM(AQ49:AT49)*100),0,AT49/SUM(AQ49:AT49)*100)</f>
        <v>0</v>
      </c>
      <c r="AU50" s="199" t="str">
        <f>IF(ISERR(SUM(AQ49*5,AR49*4,AS49*3,AT49*2)/SUM(AQ49:AT49)),"-",SUM(AQ49*5,AR49*4,AS49*3,AT49*2)/SUM(AQ49:AT49))</f>
        <v>-</v>
      </c>
      <c r="AV50" s="240">
        <f>IF(ISERR(AV49/SUM(AV49:AY49)*100),0,AV49/SUM(AV49:AY49)*100)</f>
        <v>0</v>
      </c>
      <c r="AW50" s="241">
        <f>IF(ISERR(AW49/SUM(AV49:AY49)*100),0,AW49/SUM(AV49:AY49)*100)</f>
        <v>0</v>
      </c>
      <c r="AX50" s="241">
        <f>IF(ISERR(AX49/SUM(AV49:AY49)*100),0,AX49/SUM(AV49:AY49)*100)</f>
        <v>0</v>
      </c>
      <c r="AY50" s="241">
        <f>IF(ISERR(AY49/SUM(AV49:AY49)*100),0,AY49/SUM(AV49:AY49)*100)</f>
        <v>0</v>
      </c>
      <c r="AZ50" s="199" t="str">
        <f>IF(ISERR(SUM(AV49*5,AW49*4,AX49*3,AY49*2)/SUM(AV49:AY49)),"-",SUM(AV49*5,AW49*4,AX49*3,AY49*2)/SUM(AV49:AY49))</f>
        <v>-</v>
      </c>
      <c r="BA50" s="240">
        <f>IF(ISERR(BA49/SUM(BA49:BD49)*100),0,BA49/SUM(BA49:BD49)*100)</f>
        <v>0</v>
      </c>
      <c r="BB50" s="241">
        <f>IF(ISERR(BB49/SUM(BA49:BD49)*100),0,BB49/SUM(BA49:BD49)*100)</f>
        <v>0</v>
      </c>
      <c r="BC50" s="241">
        <f>IF(ISERR(BC49/SUM(BA49:BD49)*100),0,BC49/SUM(BA49:BD49)*100)</f>
        <v>0</v>
      </c>
      <c r="BD50" s="241">
        <f>IF(ISERR(BD49/SUM(BA49:BD49)*100),0,BD49/SUM(BA49:BD49)*100)</f>
        <v>0</v>
      </c>
      <c r="BE50" s="199" t="str">
        <f>IF(ISERR(SUM(BA49*5,BB49*4,BC49*3,BD49*2)/SUM(BA49:BD49)),"-",SUM(BA49*5,BB49*4,BC49*3,BD49*2)/SUM(BA49:BD49))</f>
        <v>-</v>
      </c>
      <c r="BF50" s="744"/>
      <c r="BG50" s="745"/>
      <c r="BH50" s="745"/>
      <c r="BI50" s="745"/>
      <c r="BJ50" s="746"/>
      <c r="BL50" s="133"/>
      <c r="BM50" s="133"/>
      <c r="BN50" s="133"/>
      <c r="BO50" s="133"/>
      <c r="BP50" s="133"/>
      <c r="BQ50" s="133"/>
      <c r="BR50" s="133"/>
    </row>
    <row r="51" spans="1:70" ht="13.5" customHeight="1">
      <c r="A51" s="747" t="s">
        <v>361</v>
      </c>
      <c r="B51" s="740">
        <f>БОУП!W284+БОУП!X284</f>
        <v>0</v>
      </c>
      <c r="C51" s="238">
        <f>БОУП!$F$340</f>
        <v>0</v>
      </c>
      <c r="D51" s="239">
        <f>БОУП!$F$341</f>
        <v>0</v>
      </c>
      <c r="E51" s="239">
        <f>БОУП!$F$342</f>
        <v>0</v>
      </c>
      <c r="F51" s="239">
        <f>БОУП!$F$343</f>
        <v>0</v>
      </c>
      <c r="G51" s="198" t="str">
        <f>IF(SUM(C51:F51)=0,"-",IF(AND(F52&lt;10,C52&gt;=50),5,IF(AND(F52&lt;20,(C52+D52)&gt;=50),4,IF(F52&lt;30,3,2))))</f>
        <v>-</v>
      </c>
      <c r="H51" s="238">
        <f>БОУП!$G$340</f>
        <v>0</v>
      </c>
      <c r="I51" s="239">
        <f>БОУП!$G$341</f>
        <v>0</v>
      </c>
      <c r="J51" s="239">
        <f>БОУП!$G$342</f>
        <v>0</v>
      </c>
      <c r="K51" s="239">
        <f>БОУП!$G$343</f>
        <v>0</v>
      </c>
      <c r="L51" s="198" t="str">
        <f>IF(SUM(H51:K51)=0,"-",IF(AND(K52&lt;10,H52&gt;=50),5,IF(AND(K52&lt;20,(H52+I52)&gt;=50),4,IF(K52&lt;30,3,2))))</f>
        <v>-</v>
      </c>
      <c r="M51" s="238">
        <f>БОУП!$H$340</f>
        <v>0</v>
      </c>
      <c r="N51" s="239">
        <f>БОУП!$H$341</f>
        <v>0</v>
      </c>
      <c r="O51" s="239">
        <f>БОУП!$H$342</f>
        <v>0</v>
      </c>
      <c r="P51" s="239">
        <f>БОУП!$F$343</f>
        <v>0</v>
      </c>
      <c r="Q51" s="198" t="str">
        <f>IF(SUM(M51:P51)=0,"-",IF(AND(P52&lt;10,M52&gt;=50),5,IF(AND(P52&lt;20,(M52+N52)&gt;=50),4,IF(P52&lt;30,3,2))))</f>
        <v>-</v>
      </c>
      <c r="R51" s="238">
        <f>БОУП!$I$340</f>
        <v>0</v>
      </c>
      <c r="S51" s="239">
        <f>БОУП!$I$341</f>
        <v>0</v>
      </c>
      <c r="T51" s="239">
        <f>БОУП!$I$342</f>
        <v>0</v>
      </c>
      <c r="U51" s="239">
        <f>БОУП!$I$343</f>
        <v>0</v>
      </c>
      <c r="V51" s="198" t="str">
        <f>IF(SUM(R51:U51)=0,"-",IF(AND(U52&lt;10,R52&gt;=50),5,IF(AND(U52&lt;20,(R52+S52)&gt;=50),4,IF(U52&lt;30,3,2))))</f>
        <v>-</v>
      </c>
      <c r="W51" s="238">
        <f>БОУП!$J$340</f>
        <v>0</v>
      </c>
      <c r="X51" s="239">
        <f>БОУП!$J$341</f>
        <v>0</v>
      </c>
      <c r="Y51" s="239">
        <f>БОУП!$J$342</f>
        <v>0</v>
      </c>
      <c r="Z51" s="239">
        <f>БОУП!$J$343</f>
        <v>0</v>
      </c>
      <c r="AA51" s="198" t="str">
        <f>IF(SUM(W51:Z51)=0,"-",IF(AND(Z52&lt;10,W52&gt;=50),5,IF(AND(Z52&lt;20,(W52+X52)&gt;=50),4,IF(Z52&lt;30,3,2))))</f>
        <v>-</v>
      </c>
      <c r="AB51" s="238">
        <f>БОУП!$K$340</f>
        <v>0</v>
      </c>
      <c r="AC51" s="239">
        <f>БОУП!$K$341</f>
        <v>0</v>
      </c>
      <c r="AD51" s="239">
        <f>БОУП!$K$342</f>
        <v>0</v>
      </c>
      <c r="AE51" s="239">
        <f>БОУП!$K$343</f>
        <v>0</v>
      </c>
      <c r="AF51" s="198" t="str">
        <f>IF(SUM(AB51:AE51)=0,"-",IF(AND(AE52&lt;10,AB52&gt;=50),5,IF(AND(AE52&lt;20,(AB52+AC52)&gt;=50),4,IF(AE52&lt;30,3,2))))</f>
        <v>-</v>
      </c>
      <c r="AG51" s="238">
        <f>БОУП!$L$340</f>
        <v>0</v>
      </c>
      <c r="AH51" s="239">
        <f>БОУП!$L$341</f>
        <v>0</v>
      </c>
      <c r="AI51" s="239">
        <f>БОУП!$L$342</f>
        <v>0</v>
      </c>
      <c r="AJ51" s="239">
        <f>БОУП!$L$343</f>
        <v>0</v>
      </c>
      <c r="AK51" s="198" t="str">
        <f>IF(SUM(AG51:AJ51)=0,"-",IF(AND(AJ52&lt;10,AG52&gt;=50),5,IF(AND(AJ52&lt;20,(AG52+AH52)&gt;=50),4,IF(AJ52&lt;30,3,2))))</f>
        <v>-</v>
      </c>
      <c r="AL51" s="238">
        <f>БОУП!$M$340</f>
        <v>0</v>
      </c>
      <c r="AM51" s="239">
        <f>БОУП!$M$341</f>
        <v>0</v>
      </c>
      <c r="AN51" s="239">
        <f>БОУП!$M$342</f>
        <v>0</v>
      </c>
      <c r="AO51" s="239">
        <f>БОУП!$M$343</f>
        <v>0</v>
      </c>
      <c r="AP51" s="198" t="str">
        <f>IF(SUM(AL51:AO51)=0,"-",IF(AND(AO52&lt;10,AL52&gt;=50),5,IF(AND(AO52&lt;20,(AL52+AM52)&gt;=50),4,IF(AO52&lt;30,3,2))))</f>
        <v>-</v>
      </c>
      <c r="AQ51" s="238">
        <f>БОУП!$N$340</f>
        <v>0</v>
      </c>
      <c r="AR51" s="239">
        <f>БОУП!$N$341</f>
        <v>0</v>
      </c>
      <c r="AS51" s="239">
        <f>БОУП!$N$342</f>
        <v>0</v>
      </c>
      <c r="AT51" s="239">
        <f>БОУП!$N$343</f>
        <v>0</v>
      </c>
      <c r="AU51" s="198" t="str">
        <f>IF(SUM(AQ51:AT51)=0,"-",IF(AND(AT52&lt;10,AQ52&gt;=50),5,IF(AND(AT52&lt;20,(AQ52+AR52)&gt;=50),4,IF(AT52&lt;30,3,2))))</f>
        <v>-</v>
      </c>
      <c r="AV51" s="238">
        <f>БОУП!$O$340</f>
        <v>0</v>
      </c>
      <c r="AW51" s="239">
        <f>БОУП!$O$341</f>
        <v>0</v>
      </c>
      <c r="AX51" s="239">
        <f>БОУП!$O$342</f>
        <v>0</v>
      </c>
      <c r="AY51" s="239">
        <f>БОУП!$O$343</f>
        <v>0</v>
      </c>
      <c r="AZ51" s="198" t="str">
        <f>IF(SUM(AV51:AY51)=0,"-",IF(AOD(AY52&lt;10,AV52&gt;=50),5,IF(AOD(AY52&lt;20,(AV52+AW52)&gt;=50),4,IF(AY52&lt;30,3,2))))</f>
        <v>-</v>
      </c>
      <c r="BA51" s="238">
        <f>БОУП!$Q$340</f>
        <v>0</v>
      </c>
      <c r="BB51" s="239">
        <f>БОУП!$Q$341</f>
        <v>0</v>
      </c>
      <c r="BC51" s="239">
        <f>БОУП!$Q$342</f>
        <v>0</v>
      </c>
      <c r="BD51" s="239">
        <f>БОУП!$Q$343</f>
        <v>0</v>
      </c>
      <c r="BE51" s="198" t="str">
        <f>IF(SUM(BA51:BD51)=0,"-",MIN(IF(AND(BA52&gt;=50,BC52=0,BD52=0),5,IF(AND(BA52+BB52&gt;=50,BD52=0),4,IF(BD52&lt;30,3,2))),G51,L51,Q51,AA51))</f>
        <v>-</v>
      </c>
      <c r="BF51" s="734" t="s">
        <v>366</v>
      </c>
      <c r="BG51" s="735"/>
      <c r="BH51" s="735"/>
      <c r="BI51" s="735"/>
      <c r="BJ51" s="736"/>
    </row>
    <row r="52" spans="1:70" ht="13.5" customHeight="1" thickBot="1">
      <c r="A52" s="773"/>
      <c r="B52" s="774"/>
      <c r="C52" s="242">
        <f>IF(ISERR(C51/SUM(C51:F51)*100),0,C51/SUM(C51:F51)*100)</f>
        <v>0</v>
      </c>
      <c r="D52" s="243">
        <f>IF(ISERR(D51/SUM(C51:F51)*100),0,D51/SUM(C51:F51)*100)</f>
        <v>0</v>
      </c>
      <c r="E52" s="243">
        <f>IF(ISERR(E51/SUM(C51:F51)*100),0,E51/SUM(C51:F51)*100)</f>
        <v>0</v>
      </c>
      <c r="F52" s="243">
        <f>IF(ISERR(F51/SUM(C51:F51)*100),0,F51/SUM(C51:F51)*100)</f>
        <v>0</v>
      </c>
      <c r="G52" s="200" t="str">
        <f>IF(ISERR(SUM(C51*5,D51*4,E51*3,F51*2)/SUM(C51:F51)),"-",SUM(C51*5,D51*4,E51*3,F51*2)/SUM(C51:F51))</f>
        <v>-</v>
      </c>
      <c r="H52" s="242">
        <f>IF(ISERR(H51/SUM(H51:K51)*100),0,H51/SUM(H51:K51)*100)</f>
        <v>0</v>
      </c>
      <c r="I52" s="243">
        <f>IF(ISERR(I51/SUM(H51:K51)*100),0,I51/SUM(H51:K51)*100)</f>
        <v>0</v>
      </c>
      <c r="J52" s="243">
        <f>IF(ISERR(J51/SUM(H51:K51)*100),0,J51/SUM(H51:K51)*100)</f>
        <v>0</v>
      </c>
      <c r="K52" s="243">
        <f>IF(ISERR(K51/SUM(H51:K51)*100),0,K51/SUM(H51:K51)*100)</f>
        <v>0</v>
      </c>
      <c r="L52" s="200" t="str">
        <f>IF(ISERR(SUM(H51*5,I51*4,J51*3,K51*2)/SUM(H51:K51)),"-",SUM(H51*5,I51*4,J51*3,K51*2)/SUM(H51:K51))</f>
        <v>-</v>
      </c>
      <c r="M52" s="242">
        <f>IF(ISERR(M51/SUM(M51:P51)*100),0,M51/SUM(M51:P51)*100)</f>
        <v>0</v>
      </c>
      <c r="N52" s="243">
        <f>IF(ISERR(N51/SUM(M51:P51)*100),0,N51/SUM(M51:P51)*100)</f>
        <v>0</v>
      </c>
      <c r="O52" s="243">
        <f>IF(ISERR(O51/SUM(M51:P51)*100),0,O51/SUM(M51:P51)*100)</f>
        <v>0</v>
      </c>
      <c r="P52" s="243">
        <f>IF(ISERR(P51/SUM(M51:P51)*100),0,P51/SUM(M51:P51)*100)</f>
        <v>0</v>
      </c>
      <c r="Q52" s="200" t="str">
        <f>IF(ISERR(SUM(M51*5,N51*4,O51*3,P51*2)/SUM(M51:P51)),"-",SUM(M51*5,N51*4,O51*3,P51*2)/SUM(M51:P51))</f>
        <v>-</v>
      </c>
      <c r="R52" s="242">
        <f>IF(ISERR(R51/SUM(R51:U51)*100),0,R51/SUM(R51:U51)*100)</f>
        <v>0</v>
      </c>
      <c r="S52" s="243">
        <f>IF(ISERR(S51/SUM(R51:U51)*100),0,S51/SUM(R51:U51)*100)</f>
        <v>0</v>
      </c>
      <c r="T52" s="243">
        <f>IF(ISERR(T51/SUM(R51:U51)*100),0,T51/SUM(R51:U51)*100)</f>
        <v>0</v>
      </c>
      <c r="U52" s="243">
        <f>IF(ISERR(U51/SUM(R51:U51)*100),0,U51/SUM(R51:U51)*100)</f>
        <v>0</v>
      </c>
      <c r="V52" s="200" t="str">
        <f>IF(ISERR(SUM(R51*5,S51*4,T51*3,U51*2)/SUM(R51:U51)),"-",SUM(R51*5,S51*4,T51*3,U51*2)/SUM(R51:U51))</f>
        <v>-</v>
      </c>
      <c r="W52" s="242">
        <f>IF(ISERR(W51/SUM(W51:Z51)*100),0,W51/SUM(W51:Z51)*100)</f>
        <v>0</v>
      </c>
      <c r="X52" s="243">
        <f>IF(ISERR(X51/SUM(W51:Z51)*100),0,X51/SUM(W51:Z51)*100)</f>
        <v>0</v>
      </c>
      <c r="Y52" s="243">
        <f>IF(ISERR(Y51/SUM(W51:Z51)*100),0,Y51/SUM(W51:Z51)*100)</f>
        <v>0</v>
      </c>
      <c r="Z52" s="243">
        <f>IF(ISERR(Z51/SUM(W51:Z51)*100),0,Z51/SUM(W51:Z51)*100)</f>
        <v>0</v>
      </c>
      <c r="AA52" s="200" t="str">
        <f>IF(ISERR(SUM(W51*5,X51*4,Y51*3,Z51*2)/SUM(W51:Z51)),"-",SUM(W51*5,X51*4,Y51*3,Z51*2)/SUM(W51:Z51))</f>
        <v>-</v>
      </c>
      <c r="AB52" s="242">
        <f>IF(ISERR(AB51/SUM(AB51:AE51)*100),0,AB51/SUM(AB51:AE51)*100)</f>
        <v>0</v>
      </c>
      <c r="AC52" s="243">
        <f>IF(ISERR(AC51/SUM(AB51:AE51)*100),0,AC51/SUM(AB51:AE51)*100)</f>
        <v>0</v>
      </c>
      <c r="AD52" s="243">
        <f>IF(ISERR(AD51/SUM(AB51:AE51)*100),0,AD51/SUM(AB51:AE51)*100)</f>
        <v>0</v>
      </c>
      <c r="AE52" s="243">
        <f>IF(ISERR(AE51/SUM(AB51:AE51)*100),0,AE51/SUM(AB51:AE51)*100)</f>
        <v>0</v>
      </c>
      <c r="AF52" s="200" t="str">
        <f>IF(ISERR(SUM(AB51*5,AC51*4,AD51*3,AE51*2)/SUM(AB51:AE51)),"-",SUM(AB51*5,AC51*4,AD51*3,AE51*2)/SUM(AB51:AE51))</f>
        <v>-</v>
      </c>
      <c r="AG52" s="242">
        <f>IF(ISERR(AG51/SUM(AG51:AJ51)*100),0,AG51/SUM(AG51:AJ51)*100)</f>
        <v>0</v>
      </c>
      <c r="AH52" s="243">
        <f>IF(ISERR(AH51/SUM(AG51:AJ51)*100),0,AH51/SUM(AG51:AJ51)*100)</f>
        <v>0</v>
      </c>
      <c r="AI52" s="243">
        <f>IF(ISERR(AI51/SUM(AG51:AJ51)*100),0,AI51/SUM(AG51:AJ51)*100)</f>
        <v>0</v>
      </c>
      <c r="AJ52" s="243">
        <f>IF(ISERR(AJ51/SUM(AG51:AJ51)*100),0,AJ51/SUM(AG51:AJ51)*100)</f>
        <v>0</v>
      </c>
      <c r="AK52" s="200" t="str">
        <f>IF(ISERR(SUM(AG51*5,AH51*4,AI51*3,AJ51*2)/SUM(AG51:AJ51)),"-",SUM(AG51*5,AH51*4,AI51*3,AJ51*2)/SUM(AG51:AJ51))</f>
        <v>-</v>
      </c>
      <c r="AL52" s="242">
        <f>IF(ISERR(AL51/SUM(AL51:AO51)*100),0,AL51/SUM(AL51:AO51)*100)</f>
        <v>0</v>
      </c>
      <c r="AM52" s="243">
        <f>IF(ISERR(AM51/SUM(AL51:AO51)*100),0,AM51/SUM(AL51:AO51)*100)</f>
        <v>0</v>
      </c>
      <c r="AN52" s="243">
        <f>IF(ISERR(AN51/SUM(AL51:AO51)*100),0,AN51/SUM(AL51:AO51)*100)</f>
        <v>0</v>
      </c>
      <c r="AO52" s="243">
        <f>IF(ISERR(AO51/SUM(AL51:AO51)*100),0,AO51/SUM(AL51:AO51)*100)</f>
        <v>0</v>
      </c>
      <c r="AP52" s="200" t="str">
        <f>IF(ISERR(SUM(AL51*5,AM51*4,AN51*3,AO51*2)/SUM(AL51:AO51)),"-",SUM(AL51*5,AM51*4,AN51*3,AO51*2)/SUM(AL51:AO51))</f>
        <v>-</v>
      </c>
      <c r="AQ52" s="242">
        <f>IF(ISERR(AQ51/SUM(AQ51:AT51)*100),0,AQ51/SUM(AQ51:AT51)*100)</f>
        <v>0</v>
      </c>
      <c r="AR52" s="243">
        <f>IF(ISERR(AR51/SUM(AQ51:AT51)*100),0,AR51/SUM(AQ51:AT51)*100)</f>
        <v>0</v>
      </c>
      <c r="AS52" s="243">
        <f>IF(ISERR(AS51/SUM(AQ51:AT51)*100),0,AS51/SUM(AQ51:AT51)*100)</f>
        <v>0</v>
      </c>
      <c r="AT52" s="243">
        <f>IF(ISERR(AT51/SUM(AQ51:AT51)*100),0,AT51/SUM(AQ51:AT51)*100)</f>
        <v>0</v>
      </c>
      <c r="AU52" s="200" t="str">
        <f>IF(ISERR(SUM(AQ51*5,AR51*4,AS51*3,AT51*2)/SUM(AQ51:AT51)),"-",SUM(AQ51*5,AR51*4,AS51*3,AT51*2)/SUM(AQ51:AT51))</f>
        <v>-</v>
      </c>
      <c r="AV52" s="242">
        <f>IF(ISERR(AV51/SUM(AV51:AY51)*100),0,AV51/SUM(AV51:AY51)*100)</f>
        <v>0</v>
      </c>
      <c r="AW52" s="243">
        <f>IF(ISERR(AW51/SUM(AV51:AY51)*100),0,AW51/SUM(AV51:AY51)*100)</f>
        <v>0</v>
      </c>
      <c r="AX52" s="243">
        <f>IF(ISERR(AX51/SUM(AV51:AY51)*100),0,AX51/SUM(AV51:AY51)*100)</f>
        <v>0</v>
      </c>
      <c r="AY52" s="243">
        <f>IF(ISERR(AY51/SUM(AV51:AY51)*100),0,AY51/SUM(AV51:AY51)*100)</f>
        <v>0</v>
      </c>
      <c r="AZ52" s="200" t="str">
        <f>IF(ISERR(SUM(AV51*5,AW51*4,AX51*3,AY51*2)/SUM(AV51:AY51)),"-",SUM(AV51*5,AW51*4,AX51*3,AY51*2)/SUM(AV51:AY51))</f>
        <v>-</v>
      </c>
      <c r="BA52" s="242">
        <f>IF(ISERR(BA51/SUM(BA51:BD51)*100),0,BA51/SUM(BA51:BD51)*100)</f>
        <v>0</v>
      </c>
      <c r="BB52" s="243">
        <f>IF(ISERR(BB51/SUM(BA51:BD51)*100),0,BB51/SUM(BA51:BD51)*100)</f>
        <v>0</v>
      </c>
      <c r="BC52" s="243">
        <f>IF(ISERR(BC51/SUM(BA51:BD51)*100),0,BC51/SUM(BA51:BD51)*100)</f>
        <v>0</v>
      </c>
      <c r="BD52" s="243">
        <f>IF(ISERR(BD51/SUM(BA51:BD51)*100),0,BD51/SUM(BA51:BD51)*100)</f>
        <v>0</v>
      </c>
      <c r="BE52" s="199" t="str">
        <f>IF(ISERR(SUM(BA51*5,BB51*4,BC51*3,BD51*2)/SUM(BA51:BD51)),"-",SUM(BA51*5,BB51*4,BC51*3,BD51*2)/SUM(BA51:BD51))</f>
        <v>-</v>
      </c>
      <c r="BF52" s="737"/>
      <c r="BG52" s="738"/>
      <c r="BH52" s="738"/>
      <c r="BI52" s="738"/>
      <c r="BJ52" s="739"/>
      <c r="BL52" s="133"/>
      <c r="BM52" s="133"/>
      <c r="BN52" s="133"/>
      <c r="BO52" s="133"/>
      <c r="BP52" s="133"/>
      <c r="BQ52" s="133"/>
      <c r="BR52" s="133"/>
    </row>
    <row r="53" spans="1:70" ht="11.25" customHeight="1">
      <c r="A53" s="190"/>
      <c r="B53" s="191"/>
      <c r="C53" s="192"/>
      <c r="D53" s="192"/>
      <c r="E53" s="192"/>
      <c r="F53" s="192"/>
      <c r="G53" s="193"/>
      <c r="H53" s="192"/>
      <c r="I53" s="192"/>
      <c r="J53" s="192"/>
      <c r="K53" s="192"/>
      <c r="L53" s="193"/>
      <c r="M53" s="192"/>
      <c r="N53" s="192"/>
      <c r="O53" s="192"/>
      <c r="P53" s="192"/>
      <c r="Q53" s="193"/>
      <c r="R53" s="192"/>
      <c r="S53" s="192"/>
      <c r="T53" s="192"/>
      <c r="U53" s="192"/>
      <c r="V53" s="193"/>
      <c r="W53" s="192"/>
      <c r="X53" s="192"/>
      <c r="Y53" s="192"/>
      <c r="Z53" s="192"/>
      <c r="AA53" s="193"/>
      <c r="AB53" s="192"/>
      <c r="AC53" s="192"/>
      <c r="AD53" s="192"/>
      <c r="AE53" s="192"/>
      <c r="AF53" s="193"/>
      <c r="AG53" s="192"/>
      <c r="AH53" s="192"/>
      <c r="AI53" s="192"/>
      <c r="AJ53" s="192"/>
      <c r="AK53" s="193"/>
      <c r="AL53" s="192"/>
      <c r="AM53" s="192"/>
      <c r="AN53" s="192"/>
      <c r="AO53" s="192"/>
      <c r="AP53" s="193"/>
      <c r="AQ53" s="192"/>
      <c r="AR53" s="192"/>
      <c r="AS53" s="192"/>
      <c r="AT53" s="192"/>
      <c r="AU53" s="193"/>
      <c r="AV53" s="192"/>
      <c r="AW53" s="192"/>
      <c r="AX53" s="192"/>
      <c r="AY53" s="192"/>
      <c r="AZ53" s="193"/>
      <c r="BA53" s="192"/>
      <c r="BB53" s="192"/>
      <c r="BC53" s="192"/>
      <c r="BD53" s="192"/>
      <c r="BE53" s="193"/>
      <c r="BF53" s="192"/>
      <c r="BG53" s="192"/>
      <c r="BH53" s="192"/>
      <c r="BI53" s="192"/>
      <c r="BJ53" s="193"/>
      <c r="BL53" s="133"/>
      <c r="BM53" s="133"/>
      <c r="BN53" s="133"/>
      <c r="BO53" s="133"/>
      <c r="BP53" s="133"/>
      <c r="BQ53" s="133"/>
      <c r="BR53" s="133"/>
    </row>
    <row r="54" spans="1:70" ht="16.5" thickBot="1">
      <c r="A54" s="759" t="s">
        <v>69</v>
      </c>
      <c r="B54" s="759"/>
      <c r="C54" s="759"/>
      <c r="D54" s="759"/>
      <c r="E54" s="759"/>
      <c r="F54" s="759"/>
      <c r="G54" s="759"/>
      <c r="H54" s="759"/>
      <c r="I54" s="759"/>
      <c r="J54" s="759"/>
      <c r="K54" s="759"/>
      <c r="L54" s="759"/>
      <c r="M54" s="759"/>
      <c r="N54" s="759"/>
      <c r="O54" s="759"/>
      <c r="P54" s="759"/>
      <c r="Q54" s="759"/>
      <c r="R54" s="759"/>
      <c r="S54" s="759"/>
      <c r="T54" s="759"/>
      <c r="U54" s="759"/>
      <c r="V54" s="759"/>
      <c r="W54" s="759"/>
      <c r="X54" s="759"/>
      <c r="Y54" s="759"/>
      <c r="Z54" s="759"/>
      <c r="AA54" s="759"/>
      <c r="AB54" s="759"/>
      <c r="AC54" s="759"/>
      <c r="AD54" s="759"/>
      <c r="AE54" s="759"/>
      <c r="AF54" s="759"/>
      <c r="AG54" s="759"/>
      <c r="AH54" s="759"/>
      <c r="AI54" s="759"/>
      <c r="AJ54" s="759"/>
      <c r="AK54" s="759"/>
      <c r="AL54" s="759"/>
      <c r="AM54" s="759"/>
      <c r="AN54" s="759"/>
      <c r="AO54" s="759"/>
      <c r="AP54" s="759"/>
      <c r="AQ54" s="759"/>
      <c r="AR54" s="759"/>
      <c r="AS54" s="759"/>
      <c r="AT54" s="759"/>
      <c r="AU54" s="759"/>
      <c r="AV54" s="759"/>
      <c r="AW54" s="759"/>
      <c r="AX54" s="759"/>
      <c r="AY54" s="759"/>
      <c r="AZ54" s="759"/>
      <c r="BA54" s="759"/>
      <c r="BB54" s="759"/>
      <c r="BC54" s="759"/>
      <c r="BD54" s="759"/>
      <c r="BE54" s="759"/>
      <c r="BF54" s="759"/>
      <c r="BG54" s="759"/>
      <c r="BH54" s="759"/>
      <c r="BI54" s="759"/>
      <c r="BJ54" s="759"/>
    </row>
    <row r="55" spans="1:70" ht="15.75" customHeight="1" thickBot="1">
      <c r="A55" s="775" t="s">
        <v>8</v>
      </c>
      <c r="B55" s="777" t="s">
        <v>353</v>
      </c>
      <c r="C55" s="779" t="s">
        <v>11</v>
      </c>
      <c r="D55" s="780"/>
      <c r="E55" s="780"/>
      <c r="F55" s="780"/>
      <c r="G55" s="780"/>
      <c r="H55" s="780"/>
      <c r="I55" s="780"/>
      <c r="J55" s="780"/>
      <c r="K55" s="780"/>
      <c r="L55" s="780"/>
      <c r="M55" s="780"/>
      <c r="N55" s="780"/>
      <c r="O55" s="780"/>
      <c r="P55" s="780"/>
      <c r="Q55" s="780"/>
      <c r="R55" s="780"/>
      <c r="S55" s="780"/>
      <c r="T55" s="780"/>
      <c r="U55" s="780"/>
      <c r="V55" s="780"/>
      <c r="W55" s="780" t="s">
        <v>12</v>
      </c>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c r="BC55" s="780"/>
      <c r="BD55" s="780"/>
      <c r="BE55" s="781"/>
      <c r="BF55" s="311"/>
      <c r="BG55" s="311"/>
      <c r="BH55" s="311"/>
      <c r="BI55" s="311"/>
      <c r="BJ55" s="311"/>
      <c r="BK55" s="103"/>
    </row>
    <row r="56" spans="1:70" ht="12.75" customHeight="1">
      <c r="A56" s="776"/>
      <c r="B56" s="778"/>
      <c r="C56" s="741" t="s">
        <v>128</v>
      </c>
      <c r="D56" s="742"/>
      <c r="E56" s="742"/>
      <c r="F56" s="742"/>
      <c r="G56" s="743"/>
      <c r="H56" s="741" t="s">
        <v>74</v>
      </c>
      <c r="I56" s="742"/>
      <c r="J56" s="742"/>
      <c r="K56" s="742"/>
      <c r="L56" s="743"/>
      <c r="M56" s="741" t="s">
        <v>75</v>
      </c>
      <c r="N56" s="742"/>
      <c r="O56" s="742"/>
      <c r="P56" s="742"/>
      <c r="Q56" s="743"/>
      <c r="R56" s="741" t="s">
        <v>14</v>
      </c>
      <c r="S56" s="742"/>
      <c r="T56" s="742"/>
      <c r="U56" s="742"/>
      <c r="V56" s="743"/>
      <c r="W56" s="741" t="s">
        <v>80</v>
      </c>
      <c r="X56" s="742"/>
      <c r="Y56" s="742"/>
      <c r="Z56" s="742"/>
      <c r="AA56" s="743"/>
      <c r="AB56" s="741" t="s">
        <v>129</v>
      </c>
      <c r="AC56" s="742"/>
      <c r="AD56" s="742"/>
      <c r="AE56" s="742"/>
      <c r="AF56" s="743"/>
      <c r="AG56" s="741" t="s">
        <v>15</v>
      </c>
      <c r="AH56" s="742"/>
      <c r="AI56" s="742"/>
      <c r="AJ56" s="742"/>
      <c r="AK56" s="743"/>
      <c r="AL56" s="741" t="s">
        <v>13</v>
      </c>
      <c r="AM56" s="742"/>
      <c r="AN56" s="742"/>
      <c r="AO56" s="742"/>
      <c r="AP56" s="743"/>
      <c r="AQ56" s="741" t="s">
        <v>78</v>
      </c>
      <c r="AR56" s="742"/>
      <c r="AS56" s="742"/>
      <c r="AT56" s="742"/>
      <c r="AU56" s="743"/>
      <c r="AV56" s="741" t="s">
        <v>78</v>
      </c>
      <c r="AW56" s="742"/>
      <c r="AX56" s="742"/>
      <c r="AY56" s="742"/>
      <c r="AZ56" s="743"/>
      <c r="BA56" s="741" t="s">
        <v>357</v>
      </c>
      <c r="BB56" s="742"/>
      <c r="BC56" s="742"/>
      <c r="BD56" s="742"/>
      <c r="BE56" s="743"/>
      <c r="BF56" s="741" t="s">
        <v>356</v>
      </c>
      <c r="BG56" s="742"/>
      <c r="BH56" s="742"/>
      <c r="BI56" s="742"/>
      <c r="BJ56" s="743"/>
      <c r="BK56" s="103"/>
    </row>
    <row r="57" spans="1:70" ht="45.75" customHeight="1">
      <c r="A57" s="776"/>
      <c r="B57" s="778"/>
      <c r="C57" s="250">
        <v>5</v>
      </c>
      <c r="D57" s="315">
        <v>4</v>
      </c>
      <c r="E57" s="315">
        <v>3</v>
      </c>
      <c r="F57" s="315">
        <v>2</v>
      </c>
      <c r="G57" s="252" t="s">
        <v>93</v>
      </c>
      <c r="H57" s="250">
        <v>5</v>
      </c>
      <c r="I57" s="315">
        <v>4</v>
      </c>
      <c r="J57" s="315">
        <v>3</v>
      </c>
      <c r="K57" s="315">
        <v>2</v>
      </c>
      <c r="L57" s="252" t="s">
        <v>93</v>
      </c>
      <c r="M57" s="250">
        <v>5</v>
      </c>
      <c r="N57" s="315">
        <v>4</v>
      </c>
      <c r="O57" s="315">
        <v>3</v>
      </c>
      <c r="P57" s="315">
        <v>2</v>
      </c>
      <c r="Q57" s="252" t="s">
        <v>93</v>
      </c>
      <c r="R57" s="250">
        <v>5</v>
      </c>
      <c r="S57" s="315">
        <v>4</v>
      </c>
      <c r="T57" s="315">
        <v>3</v>
      </c>
      <c r="U57" s="315">
        <v>2</v>
      </c>
      <c r="V57" s="253" t="s">
        <v>93</v>
      </c>
      <c r="W57" s="250">
        <v>5</v>
      </c>
      <c r="X57" s="315">
        <v>4</v>
      </c>
      <c r="Y57" s="315">
        <v>3</v>
      </c>
      <c r="Z57" s="315">
        <v>2</v>
      </c>
      <c r="AA57" s="253" t="s">
        <v>93</v>
      </c>
      <c r="AB57" s="250">
        <v>5</v>
      </c>
      <c r="AC57" s="315">
        <v>4</v>
      </c>
      <c r="AD57" s="315">
        <v>3</v>
      </c>
      <c r="AE57" s="315">
        <v>2</v>
      </c>
      <c r="AF57" s="253" t="s">
        <v>93</v>
      </c>
      <c r="AG57" s="250">
        <v>5</v>
      </c>
      <c r="AH57" s="315">
        <v>4</v>
      </c>
      <c r="AI57" s="315">
        <v>3</v>
      </c>
      <c r="AJ57" s="315">
        <v>2</v>
      </c>
      <c r="AK57" s="253" t="s">
        <v>93</v>
      </c>
      <c r="AL57" s="250">
        <v>5</v>
      </c>
      <c r="AM57" s="315">
        <v>4</v>
      </c>
      <c r="AN57" s="315">
        <v>3</v>
      </c>
      <c r="AO57" s="315">
        <v>2</v>
      </c>
      <c r="AP57" s="253" t="s">
        <v>93</v>
      </c>
      <c r="AQ57" s="250">
        <v>5</v>
      </c>
      <c r="AR57" s="315">
        <v>4</v>
      </c>
      <c r="AS57" s="315">
        <v>3</v>
      </c>
      <c r="AT57" s="315">
        <v>2</v>
      </c>
      <c r="AU57" s="253" t="s">
        <v>93</v>
      </c>
      <c r="AV57" s="250">
        <v>5</v>
      </c>
      <c r="AW57" s="600">
        <v>4</v>
      </c>
      <c r="AX57" s="600">
        <v>3</v>
      </c>
      <c r="AY57" s="600">
        <v>2</v>
      </c>
      <c r="AZ57" s="253" t="s">
        <v>93</v>
      </c>
      <c r="BA57" s="250">
        <v>5</v>
      </c>
      <c r="BB57" s="315">
        <v>4</v>
      </c>
      <c r="BC57" s="315">
        <v>3</v>
      </c>
      <c r="BD57" s="315">
        <v>2</v>
      </c>
      <c r="BE57" s="253" t="s">
        <v>93</v>
      </c>
      <c r="BF57" s="250">
        <v>5</v>
      </c>
      <c r="BG57" s="315">
        <v>4</v>
      </c>
      <c r="BH57" s="315">
        <v>3</v>
      </c>
      <c r="BI57" s="315">
        <v>2</v>
      </c>
      <c r="BJ57" s="253" t="s">
        <v>93</v>
      </c>
      <c r="BK57" s="185"/>
    </row>
    <row r="58" spans="1:70" ht="13.5" customHeight="1">
      <c r="A58" s="757">
        <v>1</v>
      </c>
      <c r="B58" s="772">
        <f>SUM(B7:B14)</f>
        <v>0</v>
      </c>
      <c r="C58" s="244">
        <f>SUM(C7,C9,C11,C13)</f>
        <v>0</v>
      </c>
      <c r="D58" s="245">
        <f>SUM(D7,D9,D11,D13)</f>
        <v>0</v>
      </c>
      <c r="E58" s="245">
        <f>SUM(E7,E9,E11,E13)</f>
        <v>0</v>
      </c>
      <c r="F58" s="245">
        <f>SUM(F7,F9,F11,F13)</f>
        <v>0</v>
      </c>
      <c r="G58" s="198" t="str">
        <f>G71</f>
        <v>-</v>
      </c>
      <c r="H58" s="244">
        <f>SUM(H7,H9,H11,H13)</f>
        <v>0</v>
      </c>
      <c r="I58" s="245">
        <f>SUM(I7,I9,I11,I13)</f>
        <v>0</v>
      </c>
      <c r="J58" s="245">
        <f>SUM(J7,J9,J11,J13)</f>
        <v>0</v>
      </c>
      <c r="K58" s="245">
        <f>SUM(K7,K9,K11,K13)</f>
        <v>0</v>
      </c>
      <c r="L58" s="198" t="str">
        <f>L71</f>
        <v>-</v>
      </c>
      <c r="M58" s="244">
        <f>SUM(M7,M9,M11,M13)</f>
        <v>0</v>
      </c>
      <c r="N58" s="245">
        <f>SUM(N7,N9,N11,N13)</f>
        <v>0</v>
      </c>
      <c r="O58" s="245">
        <f>SUM(O7,O9,O11,O13)</f>
        <v>0</v>
      </c>
      <c r="P58" s="245">
        <f>SUM(P7,P9,P11,P13)</f>
        <v>0</v>
      </c>
      <c r="Q58" s="198" t="str">
        <f>Q71</f>
        <v>-</v>
      </c>
      <c r="R58" s="244">
        <f>SUM(R7,R9,R11,R13)</f>
        <v>0</v>
      </c>
      <c r="S58" s="245">
        <f>SUM(S7,S9,S11,S13)</f>
        <v>0</v>
      </c>
      <c r="T58" s="245">
        <f>SUM(T7,T9,T11,T13)</f>
        <v>0</v>
      </c>
      <c r="U58" s="245">
        <f>SUM(U7,U9,U11,U13)</f>
        <v>0</v>
      </c>
      <c r="V58" s="198" t="str">
        <f>V71</f>
        <v>-</v>
      </c>
      <c r="W58" s="244">
        <f>SUM(W7,W9,W11,W13)</f>
        <v>0</v>
      </c>
      <c r="X58" s="245">
        <f>SUM(X7,X9,X11,X13)</f>
        <v>0</v>
      </c>
      <c r="Y58" s="245">
        <f>SUM(Y7,Y9,Y11,Y13)</f>
        <v>0</v>
      </c>
      <c r="Z58" s="245">
        <f>SUM(Z7,Z9,Z11,Z13)</f>
        <v>0</v>
      </c>
      <c r="AA58" s="198" t="str">
        <f>AA71</f>
        <v>-</v>
      </c>
      <c r="AB58" s="244">
        <f>SUM(AB7,AB9,AB11,AB13)</f>
        <v>0</v>
      </c>
      <c r="AC58" s="245">
        <f>SUM(AC7,AC9,AC11,AC13)</f>
        <v>0</v>
      </c>
      <c r="AD58" s="245">
        <f>SUM(AD7,AD9,AD11,AD13)</f>
        <v>0</v>
      </c>
      <c r="AE58" s="245">
        <f>SUM(AE7,AE9,AE11,AE13)</f>
        <v>0</v>
      </c>
      <c r="AF58" s="198" t="str">
        <f>AF71</f>
        <v>-</v>
      </c>
      <c r="AG58" s="244">
        <f>SUM(AG7,AG9,AG11,AG13)</f>
        <v>0</v>
      </c>
      <c r="AH58" s="245">
        <f>SUM(AH7,AH9,AH11,AH13)</f>
        <v>0</v>
      </c>
      <c r="AI58" s="245">
        <f>SUM(AI7,AI9,AI11,AI13)</f>
        <v>0</v>
      </c>
      <c r="AJ58" s="245">
        <f>SUM(AJ7,AJ9,AJ11,AJ13)</f>
        <v>0</v>
      </c>
      <c r="AK58" s="198" t="str">
        <f>AK71</f>
        <v>-</v>
      </c>
      <c r="AL58" s="244">
        <f>SUM(AL7,AL9,AL11,AL13)</f>
        <v>0</v>
      </c>
      <c r="AM58" s="245">
        <f>SUM(AM7,AM9,AM11,AM13)</f>
        <v>0</v>
      </c>
      <c r="AN58" s="245">
        <f>SUM(AN7,AN9,AN11,AN13)</f>
        <v>0</v>
      </c>
      <c r="AO58" s="245">
        <f>SUM(AO7,AO9,AO11,AO13)</f>
        <v>0</v>
      </c>
      <c r="AP58" s="198" t="str">
        <f>AP71</f>
        <v>-</v>
      </c>
      <c r="AQ58" s="244">
        <f>SUM(AQ7,AQ9,AQ11,AQ13)</f>
        <v>0</v>
      </c>
      <c r="AR58" s="245">
        <f>SUM(AR7,AR9,AR11,AR13)</f>
        <v>0</v>
      </c>
      <c r="AS58" s="245">
        <f>SUM(AS7,AS9,AS11,AS13)</f>
        <v>0</v>
      </c>
      <c r="AT58" s="245">
        <f>SUM(AT7,AT9,AT11,AT13)</f>
        <v>0</v>
      </c>
      <c r="AU58" s="198" t="str">
        <f>AU71</f>
        <v>-</v>
      </c>
      <c r="AV58" s="244">
        <f>SUM(AV7,AV9,AV11,AV13)</f>
        <v>0</v>
      </c>
      <c r="AW58" s="245">
        <f>SUM(AW7,AW9,AW11,AW13)</f>
        <v>0</v>
      </c>
      <c r="AX58" s="245">
        <f>SUM(AX7,AX9,AX11,AX13)</f>
        <v>0</v>
      </c>
      <c r="AY58" s="245">
        <f>SUM(AY7,AY9,AY11,AY13)</f>
        <v>0</v>
      </c>
      <c r="AZ58" s="198" t="str">
        <f>AZ71</f>
        <v>-</v>
      </c>
      <c r="BA58" s="244">
        <f>SUM(BA7,BA9,BA11,BA13)</f>
        <v>0</v>
      </c>
      <c r="BB58" s="245">
        <f>SUM(BB7,BB9,BB11,BB13)</f>
        <v>0</v>
      </c>
      <c r="BC58" s="245">
        <f>SUM(BC7,BC9,BC11,BC13)</f>
        <v>0</v>
      </c>
      <c r="BD58" s="245">
        <f>SUM(BD7,BD9,BD11,BD13)</f>
        <v>0</v>
      </c>
      <c r="BE58" s="198" t="str">
        <f>BE71</f>
        <v>-</v>
      </c>
      <c r="BF58" s="244">
        <f>SUM(BF7,BF9,BF11,BF13)</f>
        <v>0</v>
      </c>
      <c r="BG58" s="245">
        <f>SUM(BG7,BG9,BG11,BG13)</f>
        <v>0</v>
      </c>
      <c r="BH58" s="245">
        <f>SUM(BH7,BH9,BH11,BH13)</f>
        <v>0</v>
      </c>
      <c r="BI58" s="245">
        <f>SUM(BI7,BI9,BI11,BI13)</f>
        <v>0</v>
      </c>
      <c r="BJ58" s="198" t="str">
        <f>BJ71</f>
        <v>-</v>
      </c>
    </row>
    <row r="59" spans="1:70" ht="13.5" customHeight="1">
      <c r="A59" s="757"/>
      <c r="B59" s="772"/>
      <c r="C59" s="246">
        <f>IF(ISERR(C58/SUM(C58:F58)*100),0,C58/SUM(C58:F58)*100)</f>
        <v>0</v>
      </c>
      <c r="D59" s="247">
        <f>IF(ISERR(D58/SUM(C58:F58)*100),0,D58/SUM(C58:F58)*100)</f>
        <v>0</v>
      </c>
      <c r="E59" s="247">
        <f>IF(ISERR(E58/SUM(C58:F58)*100),0,E58/SUM(C58:F58)*100)</f>
        <v>0</v>
      </c>
      <c r="F59" s="247">
        <f>IF(ISERR(F58/SUM(C58:F58)*100),0,F58/SUM(C58:F58)*100)</f>
        <v>0</v>
      </c>
      <c r="G59" s="199" t="str">
        <f>IF(ISERR(SUM(C58*5,D58*4,E58*3,F58*2)/SUM(C58:F58)),"-",SUM(C58*5,D58*4,E58*3,F58*2)/SUM(C58:F58))</f>
        <v>-</v>
      </c>
      <c r="H59" s="246">
        <f>IF(ISERR(H58/SUM(H58:K58)*100),0,H58/SUM(H58:K58)*100)</f>
        <v>0</v>
      </c>
      <c r="I59" s="247">
        <f>IF(ISERR(I58/SUM(H58:K58)*100),0,I58/SUM(H58:K58)*100)</f>
        <v>0</v>
      </c>
      <c r="J59" s="247">
        <f>IF(ISERR(J58/SUM(H58:K58)*100),0,J58/SUM(H58:K58)*100)</f>
        <v>0</v>
      </c>
      <c r="K59" s="247">
        <f>IF(ISERR(K58/SUM(H58:K58)*100),0,K58/SUM(H58:K58)*100)</f>
        <v>0</v>
      </c>
      <c r="L59" s="199" t="str">
        <f>IF(ISERR(SUM(H58*5,I58*4,J58*3,K58*2)/SUM(H58:K58)),"-",SUM(H58*5,I58*4,J58*3,K58*2)/SUM(H58:K58))</f>
        <v>-</v>
      </c>
      <c r="M59" s="246">
        <f>IF(ISERR(M58/SUM(M58:P58)*100),0,M58/SUM(M58:P58)*100)</f>
        <v>0</v>
      </c>
      <c r="N59" s="247">
        <f>IF(ISERR(N58/SUM(M58:P58)*100),0,N58/SUM(M58:P58)*100)</f>
        <v>0</v>
      </c>
      <c r="O59" s="247">
        <f>IF(ISERR(O58/SUM(M58:P58)*100),0,O58/SUM(M58:P58)*100)</f>
        <v>0</v>
      </c>
      <c r="P59" s="247">
        <f>IF(ISERR(P58/SUM(M58:P58)*100),0,P58/SUM(M58:P58)*100)</f>
        <v>0</v>
      </c>
      <c r="Q59" s="199" t="str">
        <f>IF(ISERR(SUM(M58*5,N58*4,O58*3,P58*2)/SUM(M58:P58)),"-",SUM(M58*5,N58*4,O58*3,P58*2)/SUM(M58:P58))</f>
        <v>-</v>
      </c>
      <c r="R59" s="246">
        <f>IF(ISERR(R58/SUM(R58:U58)*100),0,R58/SUM(R58:U58)*100)</f>
        <v>0</v>
      </c>
      <c r="S59" s="247">
        <f>IF(ISERR(S58/SUM(R58:U58)*100),0,S58/SUM(R58:U58)*100)</f>
        <v>0</v>
      </c>
      <c r="T59" s="247">
        <f>IF(ISERR(T58/SUM(R58:U58)*100),0,T58/SUM(R58:U58)*100)</f>
        <v>0</v>
      </c>
      <c r="U59" s="247">
        <f>IF(ISERR(U58/SUM(R58:U58)*100),0,U58/SUM(R58:U58)*100)</f>
        <v>0</v>
      </c>
      <c r="V59" s="199" t="str">
        <f>IF(ISERR(SUM(R58*5,S58*4,T58*3,U58*2)/SUM(R58:U58)),"-",SUM(R58*5,S58*4,T58*3,U58*2)/SUM(R58:U58))</f>
        <v>-</v>
      </c>
      <c r="W59" s="246">
        <f>IF(ISERR(W58/SUM(W58:Z58)*100),0,W58/SUM(W58:Z58)*100)</f>
        <v>0</v>
      </c>
      <c r="X59" s="247">
        <f>IF(ISERR(X58/SUM(W58:Z58)*100),0,X58/SUM(W58:Z58)*100)</f>
        <v>0</v>
      </c>
      <c r="Y59" s="247">
        <f>IF(ISERR(Y58/SUM(W58:Z58)*100),0,Y58/SUM(W58:Z58)*100)</f>
        <v>0</v>
      </c>
      <c r="Z59" s="247">
        <f>IF(ISERR(Z58/SUM(W58:Z58)*100),0,Z58/SUM(W58:Z58)*100)</f>
        <v>0</v>
      </c>
      <c r="AA59" s="199" t="str">
        <f>IF(ISERR(SUM(W58*5,X58*4,Y58*3,Z58*2)/SUM(W58:Z58)),"-",SUM(W58*5,X58*4,Y58*3,Z58*2)/SUM(W58:Z58))</f>
        <v>-</v>
      </c>
      <c r="AB59" s="246">
        <f>IF(ISERR(AB58/SUM(AB58:AE58)*100),0,AB58/SUM(AB58:AE58)*100)</f>
        <v>0</v>
      </c>
      <c r="AC59" s="247">
        <f>IF(ISERR(AC58/SUM(AB58:AE58)*100),0,AC58/SUM(AB58:AE58)*100)</f>
        <v>0</v>
      </c>
      <c r="AD59" s="247">
        <f>IF(ISERR(AD58/SUM(AB58:AE58)*100),0,AD58/SUM(AB58:AE58)*100)</f>
        <v>0</v>
      </c>
      <c r="AE59" s="247">
        <f>IF(ISERR(AE58/SUM(AB58:AE58)*100),0,AE58/SUM(AB58:AE58)*100)</f>
        <v>0</v>
      </c>
      <c r="AF59" s="199" t="str">
        <f>IF(ISERR(SUM(AB58*5,AC58*4,AD58*3,AE58*2)/SUM(AB58:AE58)),"-",SUM(AB58*5,AC58*4,AD58*3,AE58*2)/SUM(AB58:AE58))</f>
        <v>-</v>
      </c>
      <c r="AG59" s="246">
        <f>IF(ISERR(AG58/SUM(AG58:AJ58)*100),0,AG58/SUM(AG58:AJ58)*100)</f>
        <v>0</v>
      </c>
      <c r="AH59" s="247">
        <f>IF(ISERR(AH58/SUM(AG58:AJ58)*100),0,AH58/SUM(AG58:AJ58)*100)</f>
        <v>0</v>
      </c>
      <c r="AI59" s="247">
        <f>IF(ISERR(AI58/SUM(AG58:AJ58)*100),0,AI58/SUM(AG58:AJ58)*100)</f>
        <v>0</v>
      </c>
      <c r="AJ59" s="247">
        <f>IF(ISERR(AJ58/SUM(AG58:AJ58)*100),0,AJ58/SUM(AG58:AJ58)*100)</f>
        <v>0</v>
      </c>
      <c r="AK59" s="199" t="str">
        <f>IF(ISERR(SUM(AG58*5,AH58*4,AI58*3,AJ58*2)/SUM(AG58:AJ58)),"-",SUM(AG58*5,AH58*4,AI58*3,AJ58*2)/SUM(AG58:AJ58))</f>
        <v>-</v>
      </c>
      <c r="AL59" s="246">
        <f>IF(ISERR(AL58/SUM(AL58:AO58)*100),0,AL58/SUM(AL58:AO58)*100)</f>
        <v>0</v>
      </c>
      <c r="AM59" s="247">
        <f>IF(ISERR(AM58/SUM(AL58:AO58)*100),0,AM58/SUM(AL58:AO58)*100)</f>
        <v>0</v>
      </c>
      <c r="AN59" s="247">
        <f>IF(ISERR(AN58/SUM(AL58:AO58)*100),0,AN58/SUM(AL58:AO58)*100)</f>
        <v>0</v>
      </c>
      <c r="AO59" s="247">
        <f>IF(ISERR(AO58/SUM(AL58:AO58)*100),0,AO58/SUM(AL58:AO58)*100)</f>
        <v>0</v>
      </c>
      <c r="AP59" s="199" t="str">
        <f>IF(ISERR(SUM(AL58*5,AM58*4,AN58*3,AO58*2)/SUM(AL58:AO58)),"-",SUM(AL58*5,AM58*4,AN58*3,AO58*2)/SUM(AL58:AO58))</f>
        <v>-</v>
      </c>
      <c r="AQ59" s="246">
        <f>IF(ISERR(AQ58/SUM(AQ58:AT58)*100),0,AQ58/SUM(AQ58:AT58)*100)</f>
        <v>0</v>
      </c>
      <c r="AR59" s="247">
        <f>IF(ISERR(AR58/SUM(AQ58:AT58)*100),0,AR58/SUM(AQ58:AT58)*100)</f>
        <v>0</v>
      </c>
      <c r="AS59" s="247">
        <f>IF(ISERR(AS58/SUM(AQ58:AT58)*100),0,AS58/SUM(AQ58:AT58)*100)</f>
        <v>0</v>
      </c>
      <c r="AT59" s="247">
        <f>IF(ISERR(AT58/SUM(AQ58:AT58)*100),0,AT58/SUM(AQ58:AT58)*100)</f>
        <v>0</v>
      </c>
      <c r="AU59" s="199" t="str">
        <f>IF(ISERR(SUM(AQ58*5,AR58*4,AS58*3,AT58*2)/SUM(AQ58:AT58)),"-",SUM(AQ58*5,AR58*4,AS58*3,AT58*2)/SUM(AQ58:AT58))</f>
        <v>-</v>
      </c>
      <c r="AV59" s="246">
        <f>IF(ISERR(AV58/SUM(AV58:AY58)*100),0,AV58/SUM(AV58:AY58)*100)</f>
        <v>0</v>
      </c>
      <c r="AW59" s="247">
        <f>IF(ISERR(AW58/SUM(AV58:AY58)*100),0,AW58/SUM(AV58:AY58)*100)</f>
        <v>0</v>
      </c>
      <c r="AX59" s="247">
        <f>IF(ISERR(AX58/SUM(AV58:AY58)*100),0,AX58/SUM(AV58:AY58)*100)</f>
        <v>0</v>
      </c>
      <c r="AY59" s="247">
        <f>IF(ISERR(AY58/SUM(AV58:AY58)*100),0,AY58/SUM(AV58:AY58)*100)</f>
        <v>0</v>
      </c>
      <c r="AZ59" s="199" t="str">
        <f>IF(ISERR(SUM(AV58*5,AW58*4,AX58*3,AY58*2)/SUM(AV58:AY58)),"-",SUM(AV58*5,AW58*4,AX58*3,AY58*2)/SUM(AV58:AY58))</f>
        <v>-</v>
      </c>
      <c r="BA59" s="246">
        <f>IF(ISERR(BA58/SUM(BA58:BD58)*100),0,BA58/SUM(BA58:BD58)*100)</f>
        <v>0</v>
      </c>
      <c r="BB59" s="247">
        <f>IF(ISERR(BB58/SUM(BA58:BD58)*100),0,BB58/SUM(BA58:BD58)*100)</f>
        <v>0</v>
      </c>
      <c r="BC59" s="247">
        <f>IF(ISERR(BC58/SUM(BA58:BD58)*100),0,BC58/SUM(BA58:BD58)*100)</f>
        <v>0</v>
      </c>
      <c r="BD59" s="247">
        <f>IF(ISERR(BD58/SUM(BA58:BD58)*100),0,BD58/SUM(BA58:BD58)*100)</f>
        <v>0</v>
      </c>
      <c r="BE59" s="199" t="str">
        <f>IF(ISERR(SUM(BA58*5,BB58*4,BC58*3,BD58*2)/SUM(BA58:BD58)),"-",SUM(BA58*5,BB58*4,BC58*3,BD58*2)/SUM(BA58:BD58))</f>
        <v>-</v>
      </c>
      <c r="BF59" s="246">
        <f>IF(ISERR(BF58/SUM(BF58:BI58)*100),0,BF58/SUM(BF58:BI58)*100)</f>
        <v>0</v>
      </c>
      <c r="BG59" s="247">
        <f>IF(ISERR(BG58/SUM(BF58:BI58)*100),0,BG58/SUM(BF58:BI58)*100)</f>
        <v>0</v>
      </c>
      <c r="BH59" s="247">
        <f>IF(ISERR(BH58/SUM(BF58:BI58)*100),0,BH58/SUM(BF58:BI58)*100)</f>
        <v>0</v>
      </c>
      <c r="BI59" s="247">
        <f>IF(ISERR(BI58/SUM(BF58:BI58)*100),0,BI58/SUM(BF58:BI58)*100)</f>
        <v>0</v>
      </c>
      <c r="BJ59" s="199" t="str">
        <f>IF(ISERR(SUM(BF58*5,BG58*4,BH58*3,BI58*2)/SUM(BF58:BI58)),"-",SUM(BF58*5,BG58*4,BH58*3,BI58*2)/SUM(BF58:BI58))</f>
        <v>-</v>
      </c>
      <c r="BL59" s="133"/>
      <c r="BM59" s="133"/>
      <c r="BN59" s="133"/>
      <c r="BO59" s="133"/>
      <c r="BP59" s="133"/>
      <c r="BQ59" s="133"/>
      <c r="BR59" s="133"/>
    </row>
    <row r="60" spans="1:70" ht="13.5" customHeight="1">
      <c r="A60" s="757">
        <v>2</v>
      </c>
      <c r="B60" s="772">
        <f>SUM(B15:B22)</f>
        <v>0</v>
      </c>
      <c r="C60" s="244">
        <f>SUM(C15,C17,C19,C21)</f>
        <v>0</v>
      </c>
      <c r="D60" s="245">
        <f>SUM(D15,D17,D19,D21)</f>
        <v>0</v>
      </c>
      <c r="E60" s="245">
        <f>SUM(E15,E17,E19,E21)</f>
        <v>0</v>
      </c>
      <c r="F60" s="245">
        <f>SUM(F15,F17,F19,F21)</f>
        <v>0</v>
      </c>
      <c r="G60" s="198" t="str">
        <f>G73</f>
        <v>-</v>
      </c>
      <c r="H60" s="244">
        <f>SUM(H15,H17,H19,H21)</f>
        <v>0</v>
      </c>
      <c r="I60" s="245">
        <f>SUM(I15,I17,I19,I21)</f>
        <v>0</v>
      </c>
      <c r="J60" s="245">
        <f>SUM(J15,J17,J19,J21)</f>
        <v>0</v>
      </c>
      <c r="K60" s="245">
        <f>SUM(K15,K17,K19,K21)</f>
        <v>0</v>
      </c>
      <c r="L60" s="198" t="str">
        <f>L73</f>
        <v>-</v>
      </c>
      <c r="M60" s="244">
        <f>SUM(M15,M17,M19,M21)</f>
        <v>0</v>
      </c>
      <c r="N60" s="245">
        <f>SUM(N15,N17,N19,N21)</f>
        <v>0</v>
      </c>
      <c r="O60" s="245">
        <f>SUM(O15,O17,O19,O21)</f>
        <v>0</v>
      </c>
      <c r="P60" s="245">
        <f>SUM(P15,P17,P19,P21)</f>
        <v>0</v>
      </c>
      <c r="Q60" s="198" t="str">
        <f>Q73</f>
        <v>-</v>
      </c>
      <c r="R60" s="244">
        <f>SUM(R15,R17,R19,R21)</f>
        <v>0</v>
      </c>
      <c r="S60" s="245">
        <f>SUM(S15,S17,S19,S21)</f>
        <v>0</v>
      </c>
      <c r="T60" s="245">
        <f>SUM(T15,T17,T19,T21)</f>
        <v>0</v>
      </c>
      <c r="U60" s="245">
        <f>SUM(U15,U17,U19,U21)</f>
        <v>0</v>
      </c>
      <c r="V60" s="198" t="str">
        <f>V73</f>
        <v>-</v>
      </c>
      <c r="W60" s="244">
        <f>SUM(W15,W17,W19,W21)</f>
        <v>0</v>
      </c>
      <c r="X60" s="245">
        <f>SUM(X15,X17,X19,X21)</f>
        <v>0</v>
      </c>
      <c r="Y60" s="245">
        <f>SUM(Y15,Y17,Y19,Y21)</f>
        <v>0</v>
      </c>
      <c r="Z60" s="245">
        <f>SUM(Z15,Z17,Z19,Z21)</f>
        <v>0</v>
      </c>
      <c r="AA60" s="198" t="str">
        <f>AA73</f>
        <v>-</v>
      </c>
      <c r="AB60" s="244">
        <f>SUM(AB15,AB17,AB19,AB21)</f>
        <v>0</v>
      </c>
      <c r="AC60" s="245">
        <f>SUM(AC15,AC17,AC19,AC21)</f>
        <v>0</v>
      </c>
      <c r="AD60" s="245">
        <f>SUM(AD15,AD17,AD19,AD21)</f>
        <v>0</v>
      </c>
      <c r="AE60" s="245">
        <f>SUM(AE15,AE17,AE19,AE21)</f>
        <v>0</v>
      </c>
      <c r="AF60" s="198" t="str">
        <f>AF73</f>
        <v>-</v>
      </c>
      <c r="AG60" s="244">
        <f>SUM(AG15,AG17,AG19,AG21)</f>
        <v>0</v>
      </c>
      <c r="AH60" s="245">
        <f>SUM(AH15,AH17,AH19,AH21)</f>
        <v>0</v>
      </c>
      <c r="AI60" s="245">
        <f>SUM(AI15,AI17,AI19,AI21)</f>
        <v>0</v>
      </c>
      <c r="AJ60" s="245">
        <f>SUM(AJ15,AJ17,AJ19,AJ21)</f>
        <v>0</v>
      </c>
      <c r="AK60" s="198" t="str">
        <f>AK73</f>
        <v>-</v>
      </c>
      <c r="AL60" s="244">
        <f>SUM(AL15,AL17,AL19,AL21)</f>
        <v>0</v>
      </c>
      <c r="AM60" s="245">
        <f>SUM(AM15,AM17,AM19,AM21)</f>
        <v>0</v>
      </c>
      <c r="AN60" s="245">
        <f>SUM(AN15,AN17,AN19,AN21)</f>
        <v>0</v>
      </c>
      <c r="AO60" s="245">
        <f>SUM(AO15,AO17,AO19,AO21)</f>
        <v>0</v>
      </c>
      <c r="AP60" s="198" t="str">
        <f>AP73</f>
        <v>-</v>
      </c>
      <c r="AQ60" s="244">
        <f>SUM(AQ15,AQ17,AQ19,AQ21)</f>
        <v>0</v>
      </c>
      <c r="AR60" s="245">
        <f>SUM(AR15,AR17,AR19,AR21)</f>
        <v>0</v>
      </c>
      <c r="AS60" s="245">
        <f>SUM(AS15,AS17,AS19,AS21)</f>
        <v>0</v>
      </c>
      <c r="AT60" s="245">
        <f>SUM(AT15,AT17,AT19,AT21)</f>
        <v>0</v>
      </c>
      <c r="AU60" s="198" t="str">
        <f>AU73</f>
        <v>-</v>
      </c>
      <c r="AV60" s="244">
        <f>SUM(AV15,AV17,AV19,AV21)</f>
        <v>0</v>
      </c>
      <c r="AW60" s="245">
        <f>SUM(AW15,AW17,AW19,AW21)</f>
        <v>0</v>
      </c>
      <c r="AX60" s="245">
        <f>SUM(AX15,AX17,AX19,AX21)</f>
        <v>0</v>
      </c>
      <c r="AY60" s="245">
        <f>SUM(AY15,AY17,AY19,AY21)</f>
        <v>0</v>
      </c>
      <c r="AZ60" s="198" t="str">
        <f>AZ73</f>
        <v>-</v>
      </c>
      <c r="BA60" s="244">
        <f>SUM(BA15,BA17,BA19,BA21)</f>
        <v>0</v>
      </c>
      <c r="BB60" s="245">
        <f>SUM(BB15,BB17,BB19,BB21)</f>
        <v>0</v>
      </c>
      <c r="BC60" s="245">
        <f>SUM(BC15,BC17,BC19,BC21)</f>
        <v>0</v>
      </c>
      <c r="BD60" s="245">
        <f>SUM(BD15,BD17,BD19,BD21)</f>
        <v>0</v>
      </c>
      <c r="BE60" s="198" t="str">
        <f>BE73</f>
        <v>-</v>
      </c>
      <c r="BF60" s="244">
        <f>SUM(BF15,BF17,BF19,BF21)</f>
        <v>0</v>
      </c>
      <c r="BG60" s="245">
        <f>SUM(BG15,BG17,BG19,BG21)</f>
        <v>0</v>
      </c>
      <c r="BH60" s="245">
        <f>SUM(BH15,BH17,BH19,BH21)</f>
        <v>0</v>
      </c>
      <c r="BI60" s="245">
        <f>SUM(BI15,BI17,BI19,BI21)</f>
        <v>0</v>
      </c>
      <c r="BJ60" s="198" t="str">
        <f>BJ73</f>
        <v>-</v>
      </c>
    </row>
    <row r="61" spans="1:70" ht="13.5" customHeight="1">
      <c r="A61" s="757"/>
      <c r="B61" s="772"/>
      <c r="C61" s="246">
        <f>IF(ISERR(C60/SUM(C60:F60)*100),0,C60/SUM(C60:F60)*100)</f>
        <v>0</v>
      </c>
      <c r="D61" s="247">
        <f>IF(ISERR(D60/SUM(C60:F60)*100),0,D60/SUM(C60:F60)*100)</f>
        <v>0</v>
      </c>
      <c r="E61" s="247">
        <f>IF(ISERR(E60/SUM(C60:F60)*100),0,E60/SUM(C60:F60)*100)</f>
        <v>0</v>
      </c>
      <c r="F61" s="247">
        <f>IF(ISERR(F60/SUM(C60:F60)*100),0,F60/SUM(C60:F60)*100)</f>
        <v>0</v>
      </c>
      <c r="G61" s="199" t="str">
        <f>IF(ISERR(SUM(C60*5,D60*4,E60*3,F60*2)/SUM(C60:F60)),"-",SUM(C60*5,D60*4,E60*3,F60*2)/SUM(C60:F60))</f>
        <v>-</v>
      </c>
      <c r="H61" s="246">
        <f>IF(ISERR(H60/SUM(H60:K60)*100),0,H60/SUM(H60:K60)*100)</f>
        <v>0</v>
      </c>
      <c r="I61" s="247">
        <f>IF(ISERR(I60/SUM(H60:K60)*100),0,I60/SUM(H60:K60)*100)</f>
        <v>0</v>
      </c>
      <c r="J61" s="247">
        <f>IF(ISERR(J60/SUM(H60:K60)*100),0,J60/SUM(H60:K60)*100)</f>
        <v>0</v>
      </c>
      <c r="K61" s="247">
        <f>IF(ISERR(K60/SUM(H60:K60)*100),0,K60/SUM(H60:K60)*100)</f>
        <v>0</v>
      </c>
      <c r="L61" s="199" t="str">
        <f>IF(ISERR(SUM(H60*5,I60*4,J60*3,K60*2)/SUM(H60:K60)),"-",SUM(H60*5,I60*4,J60*3,K60*2)/SUM(H60:K60))</f>
        <v>-</v>
      </c>
      <c r="M61" s="246">
        <f>IF(ISERR(M60/SUM(M60:P60)*100),0,M60/SUM(M60:P60)*100)</f>
        <v>0</v>
      </c>
      <c r="N61" s="247">
        <f>IF(ISERR(N60/SUM(M60:P60)*100),0,N60/SUM(M60:P60)*100)</f>
        <v>0</v>
      </c>
      <c r="O61" s="247">
        <f>IF(ISERR(O60/SUM(M60:P60)*100),0,O60/SUM(M60:P60)*100)</f>
        <v>0</v>
      </c>
      <c r="P61" s="247">
        <f>IF(ISERR(P60/SUM(M60:P60)*100),0,P60/SUM(M60:P60)*100)</f>
        <v>0</v>
      </c>
      <c r="Q61" s="199" t="str">
        <f>IF(ISERR(SUM(M60*5,N60*4,O60*3,P60*2)/SUM(M60:P60)),"-",SUM(M60*5,N60*4,O60*3,P60*2)/SUM(M60:P60))</f>
        <v>-</v>
      </c>
      <c r="R61" s="246">
        <f>IF(ISERR(R60/SUM(R60:U60)*100),0,R60/SUM(R60:U60)*100)</f>
        <v>0</v>
      </c>
      <c r="S61" s="247">
        <f>IF(ISERR(S60/SUM(R60:U60)*100),0,S60/SUM(R60:U60)*100)</f>
        <v>0</v>
      </c>
      <c r="T61" s="247">
        <f>IF(ISERR(T60/SUM(R60:U60)*100),0,T60/SUM(R60:U60)*100)</f>
        <v>0</v>
      </c>
      <c r="U61" s="247">
        <f>IF(ISERR(U60/SUM(R60:U60)*100),0,U60/SUM(R60:U60)*100)</f>
        <v>0</v>
      </c>
      <c r="V61" s="199" t="str">
        <f>IF(ISERR(SUM(R60*5,S60*4,T60*3,U60*2)/SUM(R60:U60)),"-",SUM(R60*5,S60*4,T60*3,U60*2)/SUM(R60:U60))</f>
        <v>-</v>
      </c>
      <c r="W61" s="246">
        <f>IF(ISERR(W60/SUM(W60:Z60)*100),0,W60/SUM(W60:Z60)*100)</f>
        <v>0</v>
      </c>
      <c r="X61" s="247">
        <f>IF(ISERR(X60/SUM(W60:Z60)*100),0,X60/SUM(W60:Z60)*100)</f>
        <v>0</v>
      </c>
      <c r="Y61" s="247">
        <f>IF(ISERR(Y60/SUM(W60:Z60)*100),0,Y60/SUM(W60:Z60)*100)</f>
        <v>0</v>
      </c>
      <c r="Z61" s="247">
        <f>IF(ISERR(Z60/SUM(W60:Z60)*100),0,Z60/SUM(W60:Z60)*100)</f>
        <v>0</v>
      </c>
      <c r="AA61" s="199" t="str">
        <f>IF(ISERR(SUM(W60*5,X60*4,Y60*3,Z60*2)/SUM(W60:Z60)),"-",SUM(W60*5,X60*4,Y60*3,Z60*2)/SUM(W60:Z60))</f>
        <v>-</v>
      </c>
      <c r="AB61" s="246">
        <f>IF(ISERR(AB60/SUM(AB60:AE60)*100),0,AB60/SUM(AB60:AE60)*100)</f>
        <v>0</v>
      </c>
      <c r="AC61" s="247">
        <f>IF(ISERR(AC60/SUM(AB60:AE60)*100),0,AC60/SUM(AB60:AE60)*100)</f>
        <v>0</v>
      </c>
      <c r="AD61" s="247">
        <f>IF(ISERR(AD60/SUM(AB60:AE60)*100),0,AD60/SUM(AB60:AE60)*100)</f>
        <v>0</v>
      </c>
      <c r="AE61" s="247">
        <f>IF(ISERR(AE60/SUM(AB60:AE60)*100),0,AE60/SUM(AB60:AE60)*100)</f>
        <v>0</v>
      </c>
      <c r="AF61" s="199" t="str">
        <f>IF(ISERR(SUM(AB60*5,AC60*4,AD60*3,AE60*2)/SUM(AB60:AE60)),"-",SUM(AB60*5,AC60*4,AD60*3,AE60*2)/SUM(AB60:AE60))</f>
        <v>-</v>
      </c>
      <c r="AG61" s="246">
        <f>IF(ISERR(AG60/SUM(AG60:AJ60)*100),0,AG60/SUM(AG60:AJ60)*100)</f>
        <v>0</v>
      </c>
      <c r="AH61" s="247">
        <f>IF(ISERR(AH60/SUM(AG60:AJ60)*100),0,AH60/SUM(AG60:AJ60)*100)</f>
        <v>0</v>
      </c>
      <c r="AI61" s="247">
        <f>IF(ISERR(AI60/SUM(AG60:AJ60)*100),0,AI60/SUM(AG60:AJ60)*100)</f>
        <v>0</v>
      </c>
      <c r="AJ61" s="247">
        <f>IF(ISERR(AJ60/SUM(AG60:AJ60)*100),0,AJ60/SUM(AG60:AJ60)*100)</f>
        <v>0</v>
      </c>
      <c r="AK61" s="199" t="str">
        <f>IF(ISERR(SUM(AG60*5,AH60*4,AI60*3,AJ60*2)/SUM(AG60:AJ60)),"-",SUM(AG60*5,AH60*4,AI60*3,AJ60*2)/SUM(AG60:AJ60))</f>
        <v>-</v>
      </c>
      <c r="AL61" s="246">
        <f>IF(ISERR(AL60/SUM(AL60:AO60)*100),0,AL60/SUM(AL60:AO60)*100)</f>
        <v>0</v>
      </c>
      <c r="AM61" s="247">
        <f>IF(ISERR(AM60/SUM(AL60:AO60)*100),0,AM60/SUM(AL60:AO60)*100)</f>
        <v>0</v>
      </c>
      <c r="AN61" s="247">
        <f>IF(ISERR(AN60/SUM(AL60:AO60)*100),0,AN60/SUM(AL60:AO60)*100)</f>
        <v>0</v>
      </c>
      <c r="AO61" s="247">
        <f>IF(ISERR(AO60/SUM(AL60:AO60)*100),0,AO60/SUM(AL60:AO60)*100)</f>
        <v>0</v>
      </c>
      <c r="AP61" s="199" t="str">
        <f>IF(ISERR(SUM(AL60*5,AM60*4,AN60*3,AO60*2)/SUM(AL60:AO60)),"-",SUM(AL60*5,AM60*4,AN60*3,AO60*2)/SUM(AL60:AO60))</f>
        <v>-</v>
      </c>
      <c r="AQ61" s="246">
        <f>IF(ISERR(AQ60/SUM(AQ60:AT60)*100),0,AQ60/SUM(AQ60:AT60)*100)</f>
        <v>0</v>
      </c>
      <c r="AR61" s="247">
        <f>IF(ISERR(AR60/SUM(AQ60:AT60)*100),0,AR60/SUM(AQ60:AT60)*100)</f>
        <v>0</v>
      </c>
      <c r="AS61" s="247">
        <f>IF(ISERR(AS60/SUM(AQ60:AT60)*100),0,AS60/SUM(AQ60:AT60)*100)</f>
        <v>0</v>
      </c>
      <c r="AT61" s="247">
        <f>IF(ISERR(AT60/SUM(AQ60:AT60)*100),0,AT60/SUM(AQ60:AT60)*100)</f>
        <v>0</v>
      </c>
      <c r="AU61" s="199" t="str">
        <f>IF(ISERR(SUM(AQ60*5,AR60*4,AS60*3,AT60*2)/SUM(AQ60:AT60)),"-",SUM(AQ60*5,AR60*4,AS60*3,AT60*2)/SUM(AQ60:AT60))</f>
        <v>-</v>
      </c>
      <c r="AV61" s="246">
        <f>IF(ISERR(AV60/SUM(AV60:AY60)*100),0,AV60/SUM(AV60:AY60)*100)</f>
        <v>0</v>
      </c>
      <c r="AW61" s="247">
        <f>IF(ISERR(AW60/SUM(AV60:AY60)*100),0,AW60/SUM(AV60:AY60)*100)</f>
        <v>0</v>
      </c>
      <c r="AX61" s="247">
        <f>IF(ISERR(AX60/SUM(AV60:AY60)*100),0,AX60/SUM(AV60:AY60)*100)</f>
        <v>0</v>
      </c>
      <c r="AY61" s="247">
        <f>IF(ISERR(AY60/SUM(AV60:AY60)*100),0,AY60/SUM(AV60:AY60)*100)</f>
        <v>0</v>
      </c>
      <c r="AZ61" s="199" t="str">
        <f>IF(ISERR(SUM(AV60*5,AW60*4,AX60*3,AY60*2)/SUM(AV60:AY60)),"-",SUM(AV60*5,AW60*4,AX60*3,AY60*2)/SUM(AV60:AY60))</f>
        <v>-</v>
      </c>
      <c r="BA61" s="246">
        <f>IF(ISERR(BA60/SUM(BA60:BD60)*100),0,BA60/SUM(BA60:BD60)*100)</f>
        <v>0</v>
      </c>
      <c r="BB61" s="247">
        <f>IF(ISERR(BB60/SUM(BA60:BD60)*100),0,BB60/SUM(BA60:BD60)*100)</f>
        <v>0</v>
      </c>
      <c r="BC61" s="247">
        <f>IF(ISERR(BC60/SUM(BA60:BD60)*100),0,BC60/SUM(BA60:BD60)*100)</f>
        <v>0</v>
      </c>
      <c r="BD61" s="247">
        <f>IF(ISERR(BD60/SUM(BA60:BD60)*100),0,BD60/SUM(BA60:BD60)*100)</f>
        <v>0</v>
      </c>
      <c r="BE61" s="199" t="str">
        <f>IF(ISERR(SUM(BA60*5,BB60*4,BC60*3,BD60*2)/SUM(BA60:BD60)),"-",SUM(BA60*5,BB60*4,BC60*3,BD60*2)/SUM(BA60:BD60))</f>
        <v>-</v>
      </c>
      <c r="BF61" s="246">
        <f>IF(ISERR(BF60/SUM(BF60:BI60)*100),0,BF60/SUM(BF60:BI60)*100)</f>
        <v>0</v>
      </c>
      <c r="BG61" s="247">
        <f>IF(ISERR(BG60/SUM(BF60:BI60)*100),0,BG60/SUM(BF60:BI60)*100)</f>
        <v>0</v>
      </c>
      <c r="BH61" s="247">
        <f>IF(ISERR(BH60/SUM(BF60:BI60)*100),0,BH60/SUM(BF60:BI60)*100)</f>
        <v>0</v>
      </c>
      <c r="BI61" s="247">
        <f>IF(ISERR(BI60/SUM(BF60:BI60)*100),0,BI60/SUM(BF60:BI60)*100)</f>
        <v>0</v>
      </c>
      <c r="BJ61" s="199" t="str">
        <f>IF(ISERR(SUM(BF60*5,BG60*4,BH60*3,BI60*2)/SUM(BF60:BI60)),"-",SUM(BF60*5,BG60*4,BH60*3,BI60*2)/SUM(BF60:BI60))</f>
        <v>-</v>
      </c>
      <c r="BL61" s="133"/>
      <c r="BM61" s="133"/>
      <c r="BN61" s="133"/>
      <c r="BO61" s="133"/>
      <c r="BP61" s="133"/>
      <c r="BQ61" s="133"/>
      <c r="BR61" s="133"/>
    </row>
    <row r="62" spans="1:70" ht="13.5" customHeight="1">
      <c r="A62" s="757">
        <v>3</v>
      </c>
      <c r="B62" s="772">
        <f>SUM(B23:B30)</f>
        <v>0</v>
      </c>
      <c r="C62" s="244">
        <f>SUM(C23,C25,C27,C29)</f>
        <v>0</v>
      </c>
      <c r="D62" s="245">
        <f>SUM(D23,D25,D27,D29)</f>
        <v>0</v>
      </c>
      <c r="E62" s="245">
        <f>SUM(E23,E25,E27,E29)</f>
        <v>0</v>
      </c>
      <c r="F62" s="245">
        <f>SUM(F23,F25,F27,F29)</f>
        <v>0</v>
      </c>
      <c r="G62" s="198" t="str">
        <f>G75</f>
        <v>-</v>
      </c>
      <c r="H62" s="244">
        <f>SUM(H23,H25,H27,H29)</f>
        <v>0</v>
      </c>
      <c r="I62" s="245">
        <f>SUM(I23,I25,I27,I29)</f>
        <v>0</v>
      </c>
      <c r="J62" s="245">
        <f>SUM(J23,J25,J27,J29)</f>
        <v>0</v>
      </c>
      <c r="K62" s="245">
        <f>SUM(K23,K25,K27,K29)</f>
        <v>0</v>
      </c>
      <c r="L62" s="198" t="str">
        <f>L75</f>
        <v>-</v>
      </c>
      <c r="M62" s="244">
        <f>SUM(M23,M25,M27,M29)</f>
        <v>0</v>
      </c>
      <c r="N62" s="245">
        <f>SUM(N23,N25,N27,N29)</f>
        <v>0</v>
      </c>
      <c r="O62" s="245">
        <f>SUM(O23,O25,O27,O29)</f>
        <v>0</v>
      </c>
      <c r="P62" s="245">
        <f>SUM(P23,P25,P27,P29)</f>
        <v>0</v>
      </c>
      <c r="Q62" s="198" t="str">
        <f>Q75</f>
        <v>-</v>
      </c>
      <c r="R62" s="244">
        <f>SUM(R23,R25,R27,R29)</f>
        <v>0</v>
      </c>
      <c r="S62" s="245">
        <f>SUM(S23,S25,S27,S29)</f>
        <v>0</v>
      </c>
      <c r="T62" s="245">
        <f>SUM(T23,T25,T27,T29)</f>
        <v>0</v>
      </c>
      <c r="U62" s="245">
        <f>SUM(U23,U25,U27,U29)</f>
        <v>0</v>
      </c>
      <c r="V62" s="198" t="str">
        <f>V75</f>
        <v>-</v>
      </c>
      <c r="W62" s="244">
        <f>SUM(W23,W25,W27,W29)</f>
        <v>0</v>
      </c>
      <c r="X62" s="245">
        <f>SUM(X23,X25,X27,X29)</f>
        <v>0</v>
      </c>
      <c r="Y62" s="245">
        <f>SUM(Y23,Y25,Y27,Y29)</f>
        <v>0</v>
      </c>
      <c r="Z62" s="245">
        <f>SUM(Z23,Z25,Z27,Z29)</f>
        <v>0</v>
      </c>
      <c r="AA62" s="198" t="str">
        <f>AA75</f>
        <v>-</v>
      </c>
      <c r="AB62" s="244">
        <f>SUM(AB23,AB25,AB27,AB29)</f>
        <v>0</v>
      </c>
      <c r="AC62" s="245">
        <f>SUM(AC23,AC25,AC27,AC29)</f>
        <v>0</v>
      </c>
      <c r="AD62" s="245">
        <f>SUM(AD23,AD25,AD27,AD29)</f>
        <v>0</v>
      </c>
      <c r="AE62" s="245">
        <f>SUM(AE23,AE25,AE27,AE29)</f>
        <v>0</v>
      </c>
      <c r="AF62" s="198" t="str">
        <f>AF75</f>
        <v>-</v>
      </c>
      <c r="AG62" s="244">
        <f>SUM(AG23,AG25,AG27,AG29)</f>
        <v>0</v>
      </c>
      <c r="AH62" s="245">
        <f>SUM(AH23,AH25,AH27,AH29)</f>
        <v>0</v>
      </c>
      <c r="AI62" s="245">
        <f>SUM(AI23,AI25,AI27,AI29)</f>
        <v>0</v>
      </c>
      <c r="AJ62" s="245">
        <f>SUM(AJ23,AJ25,AJ27,AJ29)</f>
        <v>0</v>
      </c>
      <c r="AK62" s="198" t="str">
        <f>AK75</f>
        <v>-</v>
      </c>
      <c r="AL62" s="244">
        <f>SUM(AL23,AL25,AL27,AL29)</f>
        <v>0</v>
      </c>
      <c r="AM62" s="245">
        <f>SUM(AM23,AM25,AM27,AM29)</f>
        <v>0</v>
      </c>
      <c r="AN62" s="245">
        <f>SUM(AN23,AN25,AN27,AN29)</f>
        <v>0</v>
      </c>
      <c r="AO62" s="245">
        <f>SUM(AO23,AO25,AO27,AO29)</f>
        <v>0</v>
      </c>
      <c r="AP62" s="198" t="str">
        <f>AP75</f>
        <v>-</v>
      </c>
      <c r="AQ62" s="244">
        <f>SUM(AQ23,AQ25,AQ27,AQ29)</f>
        <v>0</v>
      </c>
      <c r="AR62" s="245">
        <f>SUM(AR23,AR25,AR27,AR29)</f>
        <v>0</v>
      </c>
      <c r="AS62" s="245">
        <f>SUM(AS23,AS25,AS27,AS29)</f>
        <v>0</v>
      </c>
      <c r="AT62" s="245">
        <f>SUM(AT23,AT25,AT27,AT29)</f>
        <v>0</v>
      </c>
      <c r="AU62" s="198" t="str">
        <f>AU75</f>
        <v>-</v>
      </c>
      <c r="AV62" s="244">
        <f>SUM(AV23,AV25,AV27,AV29)</f>
        <v>0</v>
      </c>
      <c r="AW62" s="245">
        <f>SUM(AW23,AW25,AW27,AW29)</f>
        <v>0</v>
      </c>
      <c r="AX62" s="245">
        <f>SUM(AX23,AX25,AX27,AX29)</f>
        <v>0</v>
      </c>
      <c r="AY62" s="245">
        <f>SUM(AY23,AY25,AY27,AY29)</f>
        <v>0</v>
      </c>
      <c r="AZ62" s="198" t="str">
        <f>AZ75</f>
        <v>-</v>
      </c>
      <c r="BA62" s="244">
        <f>SUM(BA23,BA25,BA27,BA29)</f>
        <v>0</v>
      </c>
      <c r="BB62" s="245">
        <f>SUM(BB23,BB25,BB27,BB29)</f>
        <v>0</v>
      </c>
      <c r="BC62" s="245">
        <f>SUM(BC23,BC25,BC27,BC29)</f>
        <v>0</v>
      </c>
      <c r="BD62" s="245">
        <f>SUM(BD23,BD25,BD27,BD29)</f>
        <v>0</v>
      </c>
      <c r="BE62" s="198" t="str">
        <f>BE75</f>
        <v>-</v>
      </c>
      <c r="BF62" s="244">
        <f>SUM(BF23,BF25,BF27,BF29)</f>
        <v>0</v>
      </c>
      <c r="BG62" s="245">
        <f>SUM(BG23,BG25,BG27,BG29)</f>
        <v>0</v>
      </c>
      <c r="BH62" s="245">
        <f>SUM(BH23,BH25,BH27,BH29)</f>
        <v>0</v>
      </c>
      <c r="BI62" s="245">
        <f>SUM(BI23,BI25,BI27,BI29)</f>
        <v>0</v>
      </c>
      <c r="BJ62" s="198" t="str">
        <f>BJ75</f>
        <v>-</v>
      </c>
    </row>
    <row r="63" spans="1:70" ht="13.5" customHeight="1">
      <c r="A63" s="757"/>
      <c r="B63" s="772"/>
      <c r="C63" s="246">
        <f>IF(ISERR(C62/SUM(C62:F62)*100),0,C62/SUM(C62:F62)*100)</f>
        <v>0</v>
      </c>
      <c r="D63" s="247">
        <f>IF(ISERR(D62/SUM(C62:F62)*100),0,D62/SUM(C62:F62)*100)</f>
        <v>0</v>
      </c>
      <c r="E63" s="247">
        <f>IF(ISERR(E62/SUM(C62:F62)*100),0,E62/SUM(C62:F62)*100)</f>
        <v>0</v>
      </c>
      <c r="F63" s="247">
        <f>IF(ISERR(F62/SUM(C62:F62)*100),0,F62/SUM(C62:F62)*100)</f>
        <v>0</v>
      </c>
      <c r="G63" s="199" t="str">
        <f>IF(ISERR(SUM(C62*5,D62*4,E62*3,F62*2)/SUM(C62:F62)),"-",SUM(C62*5,D62*4,E62*3,F62*2)/SUM(C62:F62))</f>
        <v>-</v>
      </c>
      <c r="H63" s="246">
        <f>IF(ISERR(H62/SUM(H62:K62)*100),0,H62/SUM(H62:K62)*100)</f>
        <v>0</v>
      </c>
      <c r="I63" s="247">
        <f>IF(ISERR(I62/SUM(H62:K62)*100),0,I62/SUM(H62:K62)*100)</f>
        <v>0</v>
      </c>
      <c r="J63" s="247">
        <f>IF(ISERR(J62/SUM(H62:K62)*100),0,J62/SUM(H62:K62)*100)</f>
        <v>0</v>
      </c>
      <c r="K63" s="247">
        <f>IF(ISERR(K62/SUM(H62:K62)*100),0,K62/SUM(H62:K62)*100)</f>
        <v>0</v>
      </c>
      <c r="L63" s="199" t="str">
        <f>IF(ISERR(SUM(H62*5,I62*4,J62*3,K62*2)/SUM(H62:K62)),"-",SUM(H62*5,I62*4,J62*3,K62*2)/SUM(H62:K62))</f>
        <v>-</v>
      </c>
      <c r="M63" s="246">
        <f>IF(ISERR(M62/SUM(M62:P62)*100),0,M62/SUM(M62:P62)*100)</f>
        <v>0</v>
      </c>
      <c r="N63" s="247">
        <f>IF(ISERR(N62/SUM(M62:P62)*100),0,N62/SUM(M62:P62)*100)</f>
        <v>0</v>
      </c>
      <c r="O63" s="247">
        <f>IF(ISERR(O62/SUM(M62:P62)*100),0,O62/SUM(M62:P62)*100)</f>
        <v>0</v>
      </c>
      <c r="P63" s="247">
        <f>IF(ISERR(P62/SUM(M62:P62)*100),0,P62/SUM(M62:P62)*100)</f>
        <v>0</v>
      </c>
      <c r="Q63" s="199" t="str">
        <f>IF(ISERR(SUM(M62*5,N62*4,O62*3,P62*2)/SUM(M62:P62)),"-",SUM(M62*5,N62*4,O62*3,P62*2)/SUM(M62:P62))</f>
        <v>-</v>
      </c>
      <c r="R63" s="246">
        <f>IF(ISERR(R62/SUM(R62:U62)*100),0,R62/SUM(R62:U62)*100)</f>
        <v>0</v>
      </c>
      <c r="S63" s="247">
        <f>IF(ISERR(S62/SUM(R62:U62)*100),0,S62/SUM(R62:U62)*100)</f>
        <v>0</v>
      </c>
      <c r="T63" s="247">
        <f>IF(ISERR(T62/SUM(R62:U62)*100),0,T62/SUM(R62:U62)*100)</f>
        <v>0</v>
      </c>
      <c r="U63" s="247">
        <f>IF(ISERR(U62/SUM(R62:U62)*100),0,U62/SUM(R62:U62)*100)</f>
        <v>0</v>
      </c>
      <c r="V63" s="199" t="str">
        <f>IF(ISERR(SUM(R62*5,S62*4,T62*3,U62*2)/SUM(R62:U62)),"-",SUM(R62*5,S62*4,T62*3,U62*2)/SUM(R62:U62))</f>
        <v>-</v>
      </c>
      <c r="W63" s="246">
        <f>IF(ISERR(W62/SUM(W62:Z62)*100),0,W62/SUM(W62:Z62)*100)</f>
        <v>0</v>
      </c>
      <c r="X63" s="247">
        <f>IF(ISERR(X62/SUM(W62:Z62)*100),0,X62/SUM(W62:Z62)*100)</f>
        <v>0</v>
      </c>
      <c r="Y63" s="247">
        <f>IF(ISERR(Y62/SUM(W62:Z62)*100),0,Y62/SUM(W62:Z62)*100)</f>
        <v>0</v>
      </c>
      <c r="Z63" s="247">
        <f>IF(ISERR(Z62/SUM(W62:Z62)*100),0,Z62/SUM(W62:Z62)*100)</f>
        <v>0</v>
      </c>
      <c r="AA63" s="199" t="str">
        <f>IF(ISERR(SUM(W62*5,X62*4,Y62*3,Z62*2)/SUM(W62:Z62)),"-",SUM(W62*5,X62*4,Y62*3,Z62*2)/SUM(W62:Z62))</f>
        <v>-</v>
      </c>
      <c r="AB63" s="246">
        <f>IF(ISERR(AB62/SUM(AB62:AE62)*100),0,AB62/SUM(AB62:AE62)*100)</f>
        <v>0</v>
      </c>
      <c r="AC63" s="247">
        <f>IF(ISERR(AC62/SUM(AB62:AE62)*100),0,AC62/SUM(AB62:AE62)*100)</f>
        <v>0</v>
      </c>
      <c r="AD63" s="247">
        <f>IF(ISERR(AD62/SUM(AB62:AE62)*100),0,AD62/SUM(AB62:AE62)*100)</f>
        <v>0</v>
      </c>
      <c r="AE63" s="247">
        <f>IF(ISERR(AE62/SUM(AB62:AE62)*100),0,AE62/SUM(AB62:AE62)*100)</f>
        <v>0</v>
      </c>
      <c r="AF63" s="199" t="str">
        <f>IF(ISERR(SUM(AB62*5,AC62*4,AD62*3,AE62*2)/SUM(AB62:AE62)),"-",SUM(AB62*5,AC62*4,AD62*3,AE62*2)/SUM(AB62:AE62))</f>
        <v>-</v>
      </c>
      <c r="AG63" s="246">
        <f>IF(ISERR(AG62/SUM(AG62:AJ62)*100),0,AG62/SUM(AG62:AJ62)*100)</f>
        <v>0</v>
      </c>
      <c r="AH63" s="247">
        <f>IF(ISERR(AH62/SUM(AG62:AJ62)*100),0,AH62/SUM(AG62:AJ62)*100)</f>
        <v>0</v>
      </c>
      <c r="AI63" s="247">
        <f>IF(ISERR(AI62/SUM(AG62:AJ62)*100),0,AI62/SUM(AG62:AJ62)*100)</f>
        <v>0</v>
      </c>
      <c r="AJ63" s="247">
        <f>IF(ISERR(AJ62/SUM(AG62:AJ62)*100),0,AJ62/SUM(AG62:AJ62)*100)</f>
        <v>0</v>
      </c>
      <c r="AK63" s="199" t="str">
        <f>IF(ISERR(SUM(AG62*5,AH62*4,AI62*3,AJ62*2)/SUM(AG62:AJ62)),"-",SUM(AG62*5,AH62*4,AI62*3,AJ62*2)/SUM(AG62:AJ62))</f>
        <v>-</v>
      </c>
      <c r="AL63" s="246">
        <f>IF(ISERR(AL62/SUM(AL62:AO62)*100),0,AL62/SUM(AL62:AO62)*100)</f>
        <v>0</v>
      </c>
      <c r="AM63" s="247">
        <f>IF(ISERR(AM62/SUM(AL62:AO62)*100),0,AM62/SUM(AL62:AO62)*100)</f>
        <v>0</v>
      </c>
      <c r="AN63" s="247">
        <f>IF(ISERR(AN62/SUM(AL62:AO62)*100),0,AN62/SUM(AL62:AO62)*100)</f>
        <v>0</v>
      </c>
      <c r="AO63" s="247">
        <f>IF(ISERR(AO62/SUM(AL62:AO62)*100),0,AO62/SUM(AL62:AO62)*100)</f>
        <v>0</v>
      </c>
      <c r="AP63" s="199" t="str">
        <f>IF(ISERR(SUM(AL62*5,AM62*4,AN62*3,AO62*2)/SUM(AL62:AO62)),"-",SUM(AL62*5,AM62*4,AN62*3,AO62*2)/SUM(AL62:AO62))</f>
        <v>-</v>
      </c>
      <c r="AQ63" s="246">
        <f>IF(ISERR(AQ62/SUM(AQ62:AT62)*100),0,AQ62/SUM(AQ62:AT62)*100)</f>
        <v>0</v>
      </c>
      <c r="AR63" s="247">
        <f>IF(ISERR(AR62/SUM(AQ62:AT62)*100),0,AR62/SUM(AQ62:AT62)*100)</f>
        <v>0</v>
      </c>
      <c r="AS63" s="247">
        <f>IF(ISERR(AS62/SUM(AQ62:AT62)*100),0,AS62/SUM(AQ62:AT62)*100)</f>
        <v>0</v>
      </c>
      <c r="AT63" s="247">
        <f>IF(ISERR(AT62/SUM(AQ62:AT62)*100),0,AT62/SUM(AQ62:AT62)*100)</f>
        <v>0</v>
      </c>
      <c r="AU63" s="199" t="str">
        <f>IF(ISERR(SUM(AQ62*5,AR62*4,AS62*3,AT62*2)/SUM(AQ62:AT62)),"-",SUM(AQ62*5,AR62*4,AS62*3,AT62*2)/SUM(AQ62:AT62))</f>
        <v>-</v>
      </c>
      <c r="AV63" s="246">
        <f>IF(ISERR(AV62/SUM(AV62:AY62)*100),0,AV62/SUM(AV62:AY62)*100)</f>
        <v>0</v>
      </c>
      <c r="AW63" s="247">
        <f>IF(ISERR(AW62/SUM(AV62:AY62)*100),0,AW62/SUM(AV62:AY62)*100)</f>
        <v>0</v>
      </c>
      <c r="AX63" s="247">
        <f>IF(ISERR(AX62/SUM(AV62:AY62)*100),0,AX62/SUM(AV62:AY62)*100)</f>
        <v>0</v>
      </c>
      <c r="AY63" s="247">
        <f>IF(ISERR(AY62/SUM(AV62:AY62)*100),0,AY62/SUM(AV62:AY62)*100)</f>
        <v>0</v>
      </c>
      <c r="AZ63" s="199" t="str">
        <f>IF(ISERR(SUM(AV62*5,AW62*4,AX62*3,AY62*2)/SUM(AV62:AY62)),"-",SUM(AV62*5,AW62*4,AX62*3,AY62*2)/SUM(AV62:AY62))</f>
        <v>-</v>
      </c>
      <c r="BA63" s="246">
        <f>IF(ISERR(BA62/SUM(BA62:BD62)*100),0,BA62/SUM(BA62:BD62)*100)</f>
        <v>0</v>
      </c>
      <c r="BB63" s="247">
        <f>IF(ISERR(BB62/SUM(BA62:BD62)*100),0,BB62/SUM(BA62:BD62)*100)</f>
        <v>0</v>
      </c>
      <c r="BC63" s="247">
        <f>IF(ISERR(BC62/SUM(BA62:BD62)*100),0,BC62/SUM(BA62:BD62)*100)</f>
        <v>0</v>
      </c>
      <c r="BD63" s="247">
        <f>IF(ISERR(BD62/SUM(BA62:BD62)*100),0,BD62/SUM(BA62:BD62)*100)</f>
        <v>0</v>
      </c>
      <c r="BE63" s="199" t="str">
        <f>IF(ISERR(SUM(BA62*5,BB62*4,BC62*3,BD62*2)/SUM(BA62:BD62)),"-",SUM(BA62*5,BB62*4,BC62*3,BD62*2)/SUM(BA62:BD62))</f>
        <v>-</v>
      </c>
      <c r="BF63" s="246">
        <f>IF(ISERR(BF62/SUM(BF62:BI62)*100),0,BF62/SUM(BF62:BI62)*100)</f>
        <v>0</v>
      </c>
      <c r="BG63" s="247">
        <f>IF(ISERR(BG62/SUM(BF62:BI62)*100),0,BG62/SUM(BF62:BI62)*100)</f>
        <v>0</v>
      </c>
      <c r="BH63" s="247">
        <f>IF(ISERR(BH62/SUM(BF62:BI62)*100),0,BH62/SUM(BF62:BI62)*100)</f>
        <v>0</v>
      </c>
      <c r="BI63" s="247">
        <f>IF(ISERR(BI62/SUM(BF62:BI62)*100),0,BI62/SUM(BF62:BI62)*100)</f>
        <v>0</v>
      </c>
      <c r="BJ63" s="199" t="str">
        <f>IF(ISERR(SUM(BF62*5,BG62*4,BH62*3,BI62*2)/SUM(BF62:BI62)),"-",SUM(BF62*5,BG62*4,BH62*3,BI62*2)/SUM(BF62:BI62))</f>
        <v>-</v>
      </c>
      <c r="BL63" s="133"/>
      <c r="BM63" s="133"/>
      <c r="BN63" s="133"/>
      <c r="BO63" s="133"/>
      <c r="BP63" s="133"/>
      <c r="BQ63" s="133"/>
      <c r="BR63" s="133"/>
    </row>
    <row r="64" spans="1:70" ht="13.5" customHeight="1">
      <c r="A64" s="757" t="s">
        <v>362</v>
      </c>
      <c r="B64" s="772">
        <f>SUM(B45:B52)</f>
        <v>0</v>
      </c>
      <c r="C64" s="244">
        <f>SUM(C45,C47,C49,C51)</f>
        <v>0</v>
      </c>
      <c r="D64" s="245">
        <f t="shared" ref="D64:F64" si="0">SUM(D45,D47,D49,D51)</f>
        <v>0</v>
      </c>
      <c r="E64" s="245">
        <f t="shared" si="0"/>
        <v>0</v>
      </c>
      <c r="F64" s="245">
        <f t="shared" si="0"/>
        <v>0</v>
      </c>
      <c r="G64" s="198" t="str">
        <f>G77</f>
        <v>-</v>
      </c>
      <c r="H64" s="244">
        <f t="shared" ref="H64:BD64" si="1">SUM(H45,H47,H49,H51)</f>
        <v>0</v>
      </c>
      <c r="I64" s="245">
        <f t="shared" si="1"/>
        <v>0</v>
      </c>
      <c r="J64" s="245">
        <f t="shared" si="1"/>
        <v>0</v>
      </c>
      <c r="K64" s="245">
        <f t="shared" si="1"/>
        <v>0</v>
      </c>
      <c r="L64" s="198" t="str">
        <f t="shared" ref="L64" si="2">L77</f>
        <v>-</v>
      </c>
      <c r="M64" s="244">
        <f t="shared" ref="M64" si="3">SUM(M45,M47,M49,M51)</f>
        <v>0</v>
      </c>
      <c r="N64" s="245">
        <f t="shared" si="1"/>
        <v>0</v>
      </c>
      <c r="O64" s="245">
        <f t="shared" si="1"/>
        <v>0</v>
      </c>
      <c r="P64" s="245">
        <f t="shared" si="1"/>
        <v>0</v>
      </c>
      <c r="Q64" s="198" t="str">
        <f t="shared" ref="Q64" si="4">Q77</f>
        <v>-</v>
      </c>
      <c r="R64" s="244">
        <f t="shared" ref="R64" si="5">SUM(R45,R47,R49,R51)</f>
        <v>0</v>
      </c>
      <c r="S64" s="245">
        <f t="shared" si="1"/>
        <v>0</v>
      </c>
      <c r="T64" s="245">
        <f t="shared" si="1"/>
        <v>0</v>
      </c>
      <c r="U64" s="245">
        <f t="shared" si="1"/>
        <v>0</v>
      </c>
      <c r="V64" s="198" t="str">
        <f t="shared" ref="V64" si="6">V77</f>
        <v>-</v>
      </c>
      <c r="W64" s="244">
        <f t="shared" ref="W64" si="7">SUM(W45,W47,W49,W51)</f>
        <v>0</v>
      </c>
      <c r="X64" s="245">
        <f t="shared" si="1"/>
        <v>0</v>
      </c>
      <c r="Y64" s="245">
        <f t="shared" si="1"/>
        <v>0</v>
      </c>
      <c r="Z64" s="245">
        <f t="shared" si="1"/>
        <v>0</v>
      </c>
      <c r="AA64" s="198" t="str">
        <f t="shared" ref="AA64" si="8">AA77</f>
        <v>-</v>
      </c>
      <c r="AB64" s="244">
        <f t="shared" ref="AB64" si="9">SUM(AB45,AB47,AB49,AB51)</f>
        <v>0</v>
      </c>
      <c r="AC64" s="245">
        <f t="shared" si="1"/>
        <v>0</v>
      </c>
      <c r="AD64" s="245">
        <f t="shared" si="1"/>
        <v>0</v>
      </c>
      <c r="AE64" s="245">
        <f t="shared" si="1"/>
        <v>0</v>
      </c>
      <c r="AF64" s="198" t="str">
        <f t="shared" ref="AF64" si="10">AF77</f>
        <v>-</v>
      </c>
      <c r="AG64" s="244">
        <f t="shared" ref="AG64" si="11">SUM(AG45,AG47,AG49,AG51)</f>
        <v>0</v>
      </c>
      <c r="AH64" s="245">
        <f t="shared" si="1"/>
        <v>0</v>
      </c>
      <c r="AI64" s="245">
        <f t="shared" si="1"/>
        <v>0</v>
      </c>
      <c r="AJ64" s="245">
        <f t="shared" si="1"/>
        <v>0</v>
      </c>
      <c r="AK64" s="198" t="str">
        <f t="shared" ref="AK64" si="12">AK77</f>
        <v>-</v>
      </c>
      <c r="AL64" s="244">
        <f t="shared" ref="AL64" si="13">SUM(AL45,AL47,AL49,AL51)</f>
        <v>0</v>
      </c>
      <c r="AM64" s="245">
        <f t="shared" si="1"/>
        <v>0</v>
      </c>
      <c r="AN64" s="245">
        <f t="shared" si="1"/>
        <v>0</v>
      </c>
      <c r="AO64" s="245">
        <f t="shared" si="1"/>
        <v>0</v>
      </c>
      <c r="AP64" s="198" t="str">
        <f t="shared" ref="AP64" si="14">AP77</f>
        <v>-</v>
      </c>
      <c r="AQ64" s="244">
        <f t="shared" ref="AQ64" si="15">SUM(AQ45,AQ47,AQ49,AQ51)</f>
        <v>0</v>
      </c>
      <c r="AR64" s="245">
        <f t="shared" si="1"/>
        <v>0</v>
      </c>
      <c r="AS64" s="245">
        <f t="shared" si="1"/>
        <v>0</v>
      </c>
      <c r="AT64" s="245">
        <f t="shared" si="1"/>
        <v>0</v>
      </c>
      <c r="AU64" s="198" t="str">
        <f t="shared" ref="AU64" si="16">AU77</f>
        <v>-</v>
      </c>
      <c r="AV64" s="244">
        <f t="shared" ref="AV64:AY64" si="17">SUM(AV45,AV47,AV49,AV51)</f>
        <v>0</v>
      </c>
      <c r="AW64" s="245">
        <f t="shared" si="17"/>
        <v>0</v>
      </c>
      <c r="AX64" s="245">
        <f t="shared" si="17"/>
        <v>0</v>
      </c>
      <c r="AY64" s="245">
        <f t="shared" si="17"/>
        <v>0</v>
      </c>
      <c r="AZ64" s="198" t="str">
        <f t="shared" ref="AZ64" si="18">AZ77</f>
        <v>-</v>
      </c>
      <c r="BA64" s="244">
        <f t="shared" ref="BA64" si="19">SUM(BA45,BA47,BA49,BA51)</f>
        <v>0</v>
      </c>
      <c r="BB64" s="245">
        <f t="shared" si="1"/>
        <v>0</v>
      </c>
      <c r="BC64" s="245">
        <f t="shared" si="1"/>
        <v>0</v>
      </c>
      <c r="BD64" s="245">
        <f t="shared" si="1"/>
        <v>0</v>
      </c>
      <c r="BE64" s="198" t="str">
        <f t="shared" ref="BE64" si="20">BE77</f>
        <v>-</v>
      </c>
      <c r="BF64" s="734" t="s">
        <v>366</v>
      </c>
      <c r="BG64" s="735"/>
      <c r="BH64" s="735"/>
      <c r="BI64" s="735"/>
      <c r="BJ64" s="736"/>
    </row>
    <row r="65" spans="1:70" ht="13.5" customHeight="1" thickBot="1">
      <c r="A65" s="757"/>
      <c r="B65" s="772"/>
      <c r="C65" s="248">
        <f>IF(ISERR(C64/SUM(C64:F64)*100),0,C64/SUM(C64:F64)*100)</f>
        <v>0</v>
      </c>
      <c r="D65" s="249">
        <f>IF(ISERR(D64/SUM(C64:F64)*100),0,D64/SUM(C64:F64)*100)</f>
        <v>0</v>
      </c>
      <c r="E65" s="249">
        <f>IF(ISERR(E64/SUM(C64:F64)*100),0,E64/SUM(C64:F64)*100)</f>
        <v>0</v>
      </c>
      <c r="F65" s="249">
        <f>IF(ISERR(F64/SUM(C64:F64)*100),0,F64/SUM(C64:F64)*100)</f>
        <v>0</v>
      </c>
      <c r="G65" s="200" t="str">
        <f>IF(ISERR(SUM(C64*5,D64*4,E64*3,F64*2)/SUM(C64:F64)),"-",SUM(C64*5,D64*4,E64*3,F64*2)/SUM(C64:F64))</f>
        <v>-</v>
      </c>
      <c r="H65" s="248">
        <f>IF(ISERR(H64/SUM(H64:K64)*100),0,H64/SUM(H64:K64)*100)</f>
        <v>0</v>
      </c>
      <c r="I65" s="249">
        <f>IF(ISERR(I64/SUM(H64:K64)*100),0,I64/SUM(H64:K64)*100)</f>
        <v>0</v>
      </c>
      <c r="J65" s="249">
        <f>IF(ISERR(J64/SUM(H64:K64)*100),0,J64/SUM(H64:K64)*100)</f>
        <v>0</v>
      </c>
      <c r="K65" s="249">
        <f>IF(ISERR(K64/SUM(H64:K64)*100),0,K64/SUM(H64:K64)*100)</f>
        <v>0</v>
      </c>
      <c r="L65" s="200" t="str">
        <f>IF(ISERR(SUM(H64*5,I64*4,J64*3,K64*2)/SUM(H64:K64)),"-",SUM(H64*5,I64*4,J64*3,K64*2)/SUM(H64:K64))</f>
        <v>-</v>
      </c>
      <c r="M65" s="248">
        <f>IF(ISERR(M64/SUM(M64:P64)*100),0,M64/SUM(M64:P64)*100)</f>
        <v>0</v>
      </c>
      <c r="N65" s="249">
        <f>IF(ISERR(N64/SUM(M64:P64)*100),0,N64/SUM(M64:P64)*100)</f>
        <v>0</v>
      </c>
      <c r="O65" s="249">
        <f>IF(ISERR(O64/SUM(M64:P64)*100),0,O64/SUM(M64:P64)*100)</f>
        <v>0</v>
      </c>
      <c r="P65" s="249">
        <f>IF(ISERR(P64/SUM(M64:P64)*100),0,P64/SUM(M64:P64)*100)</f>
        <v>0</v>
      </c>
      <c r="Q65" s="200" t="str">
        <f>IF(ISERR(SUM(M64*5,N64*4,O64*3,P64*2)/SUM(M64:P64)),"-",SUM(M64*5,N64*4,O64*3,P64*2)/SUM(M64:P64))</f>
        <v>-</v>
      </c>
      <c r="R65" s="248">
        <f>IF(ISERR(R64/SUM(R64:U64)*100),0,R64/SUM(R64:U64)*100)</f>
        <v>0</v>
      </c>
      <c r="S65" s="249">
        <f>IF(ISERR(S64/SUM(R64:U64)*100),0,S64/SUM(R64:U64)*100)</f>
        <v>0</v>
      </c>
      <c r="T65" s="249">
        <f>IF(ISERR(T64/SUM(R64:U64)*100),0,T64/SUM(R64:U64)*100)</f>
        <v>0</v>
      </c>
      <c r="U65" s="249">
        <f>IF(ISERR(U64/SUM(R64:U64)*100),0,U64/SUM(R64:U64)*100)</f>
        <v>0</v>
      </c>
      <c r="V65" s="200" t="str">
        <f>IF(ISERR(SUM(R64*5,S64*4,T64*3,U64*2)/SUM(R64:U64)),"-",SUM(R64*5,S64*4,T64*3,U64*2)/SUM(R64:U64))</f>
        <v>-</v>
      </c>
      <c r="W65" s="248">
        <f>IF(ISERR(W64/SUM(W64:Z64)*100),0,W64/SUM(W64:Z64)*100)</f>
        <v>0</v>
      </c>
      <c r="X65" s="249">
        <f>IF(ISERR(X64/SUM(W64:Z64)*100),0,X64/SUM(W64:Z64)*100)</f>
        <v>0</v>
      </c>
      <c r="Y65" s="249">
        <f>IF(ISERR(Y64/SUM(W64:Z64)*100),0,Y64/SUM(W64:Z64)*100)</f>
        <v>0</v>
      </c>
      <c r="Z65" s="249">
        <f>IF(ISERR(Z64/SUM(W64:Z64)*100),0,Z64/SUM(W64:Z64)*100)</f>
        <v>0</v>
      </c>
      <c r="AA65" s="200" t="str">
        <f>IF(ISERR(SUM(W64*5,X64*4,Y64*3,Z64*2)/SUM(W64:Z64)),"-",SUM(W64*5,X64*4,Y64*3,Z64*2)/SUM(W64:Z64))</f>
        <v>-</v>
      </c>
      <c r="AB65" s="248">
        <f>IF(ISERR(AB64/SUM(AB64:AE64)*100),0,AB64/SUM(AB64:AE64)*100)</f>
        <v>0</v>
      </c>
      <c r="AC65" s="249">
        <f>IF(ISERR(AC64/SUM(AB64:AE64)*100),0,AC64/SUM(AB64:AE64)*100)</f>
        <v>0</v>
      </c>
      <c r="AD65" s="249">
        <f>IF(ISERR(AD64/SUM(AB64:AE64)*100),0,AD64/SUM(AB64:AE64)*100)</f>
        <v>0</v>
      </c>
      <c r="AE65" s="249">
        <f>IF(ISERR(AE64/SUM(AB64:AE64)*100),0,AE64/SUM(AB64:AE64)*100)</f>
        <v>0</v>
      </c>
      <c r="AF65" s="200" t="str">
        <f>IF(ISERR(SUM(AB64*5,AC64*4,AD64*3,AE64*2)/SUM(AB64:AE64)),"-",SUM(AB64*5,AC64*4,AD64*3,AE64*2)/SUM(AB64:AE64))</f>
        <v>-</v>
      </c>
      <c r="AG65" s="248">
        <f>IF(ISERR(AG64/SUM(AG64:AJ64)*100),0,AG64/SUM(AG64:AJ64)*100)</f>
        <v>0</v>
      </c>
      <c r="AH65" s="249">
        <f>IF(ISERR(AH64/SUM(AG64:AJ64)*100),0,AH64/SUM(AG64:AJ64)*100)</f>
        <v>0</v>
      </c>
      <c r="AI65" s="249">
        <f>IF(ISERR(AI64/SUM(AG64:AJ64)*100),0,AI64/SUM(AG64:AJ64)*100)</f>
        <v>0</v>
      </c>
      <c r="AJ65" s="249">
        <f>IF(ISERR(AJ64/SUM(AG64:AJ64)*100),0,AJ64/SUM(AG64:AJ64)*100)</f>
        <v>0</v>
      </c>
      <c r="AK65" s="200" t="str">
        <f>IF(ISERR(SUM(AG64*5,AH64*4,AI64*3,AJ64*2)/SUM(AG64:AJ64)),"-",SUM(AG64*5,AH64*4,AI64*3,AJ64*2)/SUM(AG64:AJ64))</f>
        <v>-</v>
      </c>
      <c r="AL65" s="248">
        <f>IF(ISERR(AL64/SUM(AL64:AO64)*100),0,AL64/SUM(AL64:AO64)*100)</f>
        <v>0</v>
      </c>
      <c r="AM65" s="249">
        <f>IF(ISERR(AM64/SUM(AL64:AO64)*100),0,AM64/SUM(AL64:AO64)*100)</f>
        <v>0</v>
      </c>
      <c r="AN65" s="249">
        <f>IF(ISERR(AN64/SUM(AL64:AO64)*100),0,AN64/SUM(AL64:AO64)*100)</f>
        <v>0</v>
      </c>
      <c r="AO65" s="249">
        <f>IF(ISERR(AO64/SUM(AL64:AO64)*100),0,AO64/SUM(AL64:AO64)*100)</f>
        <v>0</v>
      </c>
      <c r="AP65" s="200" t="str">
        <f>IF(ISERR(SUM(AL64*5,AM64*4,AN64*3,AO64*2)/SUM(AL64:AO64)),"-",SUM(AL64*5,AM64*4,AN64*3,AO64*2)/SUM(AL64:AO64))</f>
        <v>-</v>
      </c>
      <c r="AQ65" s="248">
        <f>IF(ISERR(AQ64/SUM(AQ64:AT64)*100),0,AQ64/SUM(AQ64:AT64)*100)</f>
        <v>0</v>
      </c>
      <c r="AR65" s="249">
        <f>IF(ISERR(AR64/SUM(AQ64:AT64)*100),0,AR64/SUM(AQ64:AT64)*100)</f>
        <v>0</v>
      </c>
      <c r="AS65" s="249">
        <f>IF(ISERR(AS64/SUM(AQ64:AT64)*100),0,AS64/SUM(AQ64:AT64)*100)</f>
        <v>0</v>
      </c>
      <c r="AT65" s="249">
        <f>IF(ISERR(AT64/SUM(AQ64:AT64)*100),0,AT64/SUM(AQ64:AT64)*100)</f>
        <v>0</v>
      </c>
      <c r="AU65" s="200" t="str">
        <f>IF(ISERR(SUM(AQ64*5,AR64*4,AS64*3,AT64*2)/SUM(AQ64:AT64)),"-",SUM(AQ64*5,AR64*4,AS64*3,AT64*2)/SUM(AQ64:AT64))</f>
        <v>-</v>
      </c>
      <c r="AV65" s="248">
        <f>IF(ISERR(AV64/SUM(AV64:AY64)*100),0,AV64/SUM(AV64:AY64)*100)</f>
        <v>0</v>
      </c>
      <c r="AW65" s="249">
        <f>IF(ISERR(AW64/SUM(AV64:AY64)*100),0,AW64/SUM(AV64:AY64)*100)</f>
        <v>0</v>
      </c>
      <c r="AX65" s="249">
        <f>IF(ISERR(AX64/SUM(AV64:AY64)*100),0,AX64/SUM(AV64:AY64)*100)</f>
        <v>0</v>
      </c>
      <c r="AY65" s="249">
        <f>IF(ISERR(AY64/SUM(AV64:AY64)*100),0,AY64/SUM(AV64:AY64)*100)</f>
        <v>0</v>
      </c>
      <c r="AZ65" s="200" t="str">
        <f>IF(ISERR(SUM(AV64*5,AW64*4,AX64*3,AY64*2)/SUM(AV64:AY64)),"-",SUM(AV64*5,AW64*4,AX64*3,AY64*2)/SUM(AV64:AY64))</f>
        <v>-</v>
      </c>
      <c r="BA65" s="248">
        <f>IF(ISERR(BA64/SUM(BA64:BD64)*100),0,BA64/SUM(BA64:BD64)*100)</f>
        <v>0</v>
      </c>
      <c r="BB65" s="249">
        <f>IF(ISERR(BB64/SUM(BA64:BD64)*100),0,BB64/SUM(BA64:BD64)*100)</f>
        <v>0</v>
      </c>
      <c r="BC65" s="249">
        <f>IF(ISERR(BC64/SUM(BA64:BD64)*100),0,BC64/SUM(BA64:BD64)*100)</f>
        <v>0</v>
      </c>
      <c r="BD65" s="249">
        <f>IF(ISERR(BD64/SUM(BA64:BD64)*100),0,BD64/SUM(BA64:BD64)*100)</f>
        <v>0</v>
      </c>
      <c r="BE65" s="200" t="str">
        <f>IF(ISERR(SUM(BA64*5,BB64*4,BC64*3,BD64*2)/SUM(BA64:BD64)),"-",SUM(BA64*5,BB64*4,BC64*3,BD64*2)/SUM(BA64:BD64))</f>
        <v>-</v>
      </c>
      <c r="BF65" s="737"/>
      <c r="BG65" s="738"/>
      <c r="BH65" s="738"/>
      <c r="BI65" s="738"/>
      <c r="BJ65" s="739"/>
      <c r="BL65" s="133"/>
      <c r="BM65" s="133"/>
      <c r="BN65" s="133"/>
      <c r="BO65" s="133"/>
      <c r="BP65" s="133"/>
      <c r="BQ65" s="133"/>
      <c r="BR65" s="133"/>
    </row>
    <row r="66" spans="1:70">
      <c r="A66" s="187"/>
      <c r="B66" s="187"/>
      <c r="C66" s="187"/>
      <c r="D66" s="187"/>
      <c r="E66" s="187"/>
      <c r="F66" s="187"/>
      <c r="G66" s="187"/>
      <c r="H66" s="187"/>
      <c r="I66" s="187"/>
      <c r="J66" s="187"/>
      <c r="K66" s="187"/>
      <c r="L66" s="187"/>
      <c r="M66" s="187"/>
      <c r="N66" s="187"/>
      <c r="O66" s="187"/>
      <c r="P66" s="187"/>
      <c r="Q66" s="187"/>
      <c r="R66" s="187"/>
      <c r="S66" s="187"/>
      <c r="T66" s="187"/>
      <c r="U66" s="187"/>
      <c r="V66" s="187"/>
      <c r="W66" s="187"/>
      <c r="X66" s="187"/>
      <c r="Y66" s="187"/>
      <c r="Z66" s="187"/>
      <c r="AA66" s="187"/>
      <c r="AB66" s="187"/>
      <c r="AC66" s="187"/>
      <c r="AD66" s="187"/>
      <c r="AE66" s="187"/>
      <c r="AF66" s="187"/>
      <c r="AG66" s="187"/>
      <c r="AH66" s="187"/>
      <c r="AI66" s="187"/>
      <c r="AJ66" s="187"/>
      <c r="AK66" s="187"/>
      <c r="AL66" s="187"/>
      <c r="AM66" s="187"/>
      <c r="AN66" s="187"/>
      <c r="AO66" s="187"/>
      <c r="AP66" s="187"/>
      <c r="AQ66" s="187"/>
      <c r="AR66" s="187"/>
      <c r="AS66" s="187"/>
      <c r="AT66" s="187"/>
      <c r="AU66" s="187"/>
      <c r="AV66" s="187"/>
      <c r="AW66" s="187"/>
      <c r="AX66" s="187"/>
      <c r="AY66" s="187"/>
      <c r="AZ66" s="187"/>
      <c r="BA66" s="187"/>
      <c r="BB66" s="187"/>
      <c r="BC66" s="187"/>
      <c r="BD66" s="187"/>
      <c r="BE66" s="187"/>
      <c r="BF66" s="187"/>
      <c r="BG66" s="187"/>
      <c r="BH66" s="187"/>
      <c r="BI66" s="187"/>
      <c r="BJ66" s="187"/>
    </row>
    <row r="67" spans="1:70">
      <c r="A67" s="760" t="s">
        <v>108</v>
      </c>
      <c r="B67" s="760"/>
      <c r="C67" s="760"/>
      <c r="D67" s="760"/>
      <c r="E67" s="760"/>
      <c r="F67" s="760"/>
      <c r="G67" s="760"/>
      <c r="H67" s="760"/>
      <c r="I67" s="760"/>
      <c r="J67" s="760"/>
      <c r="K67" s="760"/>
      <c r="L67" s="760"/>
      <c r="M67" s="760"/>
      <c r="N67" s="760"/>
      <c r="O67" s="760"/>
      <c r="P67" s="760"/>
      <c r="Q67" s="760"/>
      <c r="R67" s="760"/>
      <c r="S67" s="760"/>
      <c r="T67" s="760"/>
      <c r="U67" s="760"/>
      <c r="V67" s="760"/>
      <c r="W67" s="760"/>
      <c r="X67" s="760"/>
      <c r="Y67" s="760"/>
      <c r="Z67" s="760"/>
      <c r="AA67" s="760"/>
      <c r="AB67" s="760"/>
      <c r="AC67" s="760"/>
      <c r="AD67" s="760"/>
      <c r="AE67" s="760"/>
      <c r="AF67" s="760"/>
      <c r="AG67" s="760"/>
      <c r="AH67" s="760"/>
      <c r="AI67" s="760"/>
      <c r="AJ67" s="760"/>
      <c r="AK67" s="760"/>
      <c r="AL67" s="760"/>
      <c r="AM67" s="760"/>
      <c r="AN67" s="760"/>
      <c r="AO67" s="760"/>
      <c r="AP67" s="760"/>
      <c r="AQ67" s="760"/>
      <c r="AR67" s="760"/>
      <c r="AS67" s="760"/>
      <c r="AT67" s="760"/>
      <c r="AU67" s="760"/>
      <c r="AV67" s="760"/>
      <c r="AW67" s="760"/>
      <c r="AX67" s="760"/>
      <c r="AY67" s="760"/>
      <c r="AZ67" s="760"/>
      <c r="BA67" s="760"/>
      <c r="BB67" s="760"/>
      <c r="BC67" s="760"/>
      <c r="BD67" s="760"/>
      <c r="BE67" s="760"/>
      <c r="BF67" s="760"/>
      <c r="BG67" s="760"/>
      <c r="BH67" s="760"/>
      <c r="BI67" s="760"/>
      <c r="BJ67" s="760"/>
    </row>
    <row r="68" spans="1:70" ht="15.75" customHeight="1">
      <c r="A68" s="730" t="s">
        <v>8</v>
      </c>
      <c r="B68" s="754"/>
      <c r="C68" s="756" t="s">
        <v>11</v>
      </c>
      <c r="D68" s="756"/>
      <c r="E68" s="756"/>
      <c r="F68" s="756"/>
      <c r="G68" s="756"/>
      <c r="H68" s="756"/>
      <c r="I68" s="756"/>
      <c r="J68" s="756"/>
      <c r="K68" s="756"/>
      <c r="L68" s="756"/>
      <c r="M68" s="756"/>
      <c r="N68" s="756"/>
      <c r="O68" s="756"/>
      <c r="P68" s="756"/>
      <c r="Q68" s="756"/>
      <c r="R68" s="756"/>
      <c r="S68" s="756"/>
      <c r="T68" s="756"/>
      <c r="U68" s="756"/>
      <c r="V68" s="756"/>
      <c r="W68" s="756" t="s">
        <v>12</v>
      </c>
      <c r="X68" s="756"/>
      <c r="Y68" s="756"/>
      <c r="Z68" s="756"/>
      <c r="AA68" s="756"/>
      <c r="AB68" s="756"/>
      <c r="AC68" s="756"/>
      <c r="AD68" s="756"/>
      <c r="AE68" s="756"/>
      <c r="AF68" s="756"/>
      <c r="AG68" s="756"/>
      <c r="AH68" s="756"/>
      <c r="AI68" s="756"/>
      <c r="AJ68" s="756"/>
      <c r="AK68" s="756"/>
      <c r="AL68" s="756"/>
      <c r="AM68" s="756"/>
      <c r="AN68" s="756"/>
      <c r="AO68" s="756"/>
      <c r="AP68" s="756"/>
      <c r="AQ68" s="756"/>
      <c r="AR68" s="756"/>
      <c r="AS68" s="756"/>
      <c r="AT68" s="756"/>
      <c r="AU68" s="756"/>
      <c r="AV68" s="756"/>
      <c r="AW68" s="756"/>
      <c r="AX68" s="756"/>
      <c r="AY68" s="756"/>
      <c r="AZ68" s="756"/>
      <c r="BA68" s="756"/>
      <c r="BB68" s="756"/>
      <c r="BC68" s="756"/>
      <c r="BD68" s="756"/>
      <c r="BE68" s="756"/>
      <c r="BF68" s="313"/>
      <c r="BG68" s="313"/>
      <c r="BH68" s="313"/>
      <c r="BI68" s="313"/>
      <c r="BJ68" s="313"/>
      <c r="BK68" s="103"/>
    </row>
    <row r="69" spans="1:70" ht="12.75" customHeight="1">
      <c r="A69" s="753"/>
      <c r="B69" s="755"/>
      <c r="C69" s="730" t="s">
        <v>128</v>
      </c>
      <c r="D69" s="730"/>
      <c r="E69" s="730"/>
      <c r="F69" s="730"/>
      <c r="G69" s="730"/>
      <c r="H69" s="730" t="s">
        <v>74</v>
      </c>
      <c r="I69" s="730"/>
      <c r="J69" s="730"/>
      <c r="K69" s="730"/>
      <c r="L69" s="730"/>
      <c r="M69" s="730" t="s">
        <v>75</v>
      </c>
      <c r="N69" s="730"/>
      <c r="O69" s="730"/>
      <c r="P69" s="730"/>
      <c r="Q69" s="730"/>
      <c r="R69" s="730" t="s">
        <v>14</v>
      </c>
      <c r="S69" s="730"/>
      <c r="T69" s="730"/>
      <c r="U69" s="730"/>
      <c r="V69" s="730"/>
      <c r="W69" s="730" t="s">
        <v>80</v>
      </c>
      <c r="X69" s="730"/>
      <c r="Y69" s="730"/>
      <c r="Z69" s="730"/>
      <c r="AA69" s="730"/>
      <c r="AB69" s="730" t="s">
        <v>129</v>
      </c>
      <c r="AC69" s="730"/>
      <c r="AD69" s="730"/>
      <c r="AE69" s="730"/>
      <c r="AF69" s="730"/>
      <c r="AG69" s="730" t="s">
        <v>15</v>
      </c>
      <c r="AH69" s="730"/>
      <c r="AI69" s="730"/>
      <c r="AJ69" s="730"/>
      <c r="AK69" s="730"/>
      <c r="AL69" s="730" t="s">
        <v>13</v>
      </c>
      <c r="AM69" s="730"/>
      <c r="AN69" s="730"/>
      <c r="AO69" s="730"/>
      <c r="AP69" s="730"/>
      <c r="AQ69" s="730" t="s">
        <v>78</v>
      </c>
      <c r="AR69" s="730"/>
      <c r="AS69" s="730"/>
      <c r="AT69" s="730"/>
      <c r="AU69" s="730"/>
      <c r="AV69" s="730" t="s">
        <v>78</v>
      </c>
      <c r="AW69" s="730"/>
      <c r="AX69" s="730"/>
      <c r="AY69" s="730"/>
      <c r="AZ69" s="730"/>
      <c r="BA69" s="730" t="s">
        <v>357</v>
      </c>
      <c r="BB69" s="730"/>
      <c r="BC69" s="730"/>
      <c r="BD69" s="730"/>
      <c r="BE69" s="730"/>
      <c r="BF69" s="730" t="s">
        <v>356</v>
      </c>
      <c r="BG69" s="730"/>
      <c r="BH69" s="730"/>
      <c r="BI69" s="730"/>
      <c r="BJ69" s="730"/>
      <c r="BK69" s="103"/>
    </row>
    <row r="70" spans="1:70" ht="45.75" customHeight="1">
      <c r="A70" s="753"/>
      <c r="B70" s="755"/>
      <c r="C70" s="312">
        <v>5</v>
      </c>
      <c r="D70" s="312">
        <v>4</v>
      </c>
      <c r="E70" s="312">
        <v>3</v>
      </c>
      <c r="F70" s="312">
        <v>2</v>
      </c>
      <c r="G70" s="189" t="s">
        <v>93</v>
      </c>
      <c r="H70" s="312">
        <v>5</v>
      </c>
      <c r="I70" s="312">
        <v>4</v>
      </c>
      <c r="J70" s="312">
        <v>3</v>
      </c>
      <c r="K70" s="312">
        <v>2</v>
      </c>
      <c r="L70" s="189" t="s">
        <v>93</v>
      </c>
      <c r="M70" s="312">
        <v>5</v>
      </c>
      <c r="N70" s="312">
        <v>4</v>
      </c>
      <c r="O70" s="312">
        <v>3</v>
      </c>
      <c r="P70" s="312">
        <v>2</v>
      </c>
      <c r="Q70" s="189" t="s">
        <v>93</v>
      </c>
      <c r="R70" s="312">
        <v>5</v>
      </c>
      <c r="S70" s="312">
        <v>4</v>
      </c>
      <c r="T70" s="312">
        <v>3</v>
      </c>
      <c r="U70" s="312">
        <v>2</v>
      </c>
      <c r="V70" s="312" t="s">
        <v>93</v>
      </c>
      <c r="W70" s="312">
        <v>5</v>
      </c>
      <c r="X70" s="312">
        <v>4</v>
      </c>
      <c r="Y70" s="312">
        <v>3</v>
      </c>
      <c r="Z70" s="312">
        <v>2</v>
      </c>
      <c r="AA70" s="312" t="s">
        <v>93</v>
      </c>
      <c r="AB70" s="312">
        <v>5</v>
      </c>
      <c r="AC70" s="312">
        <v>4</v>
      </c>
      <c r="AD70" s="312">
        <v>3</v>
      </c>
      <c r="AE70" s="312">
        <v>2</v>
      </c>
      <c r="AF70" s="312" t="s">
        <v>93</v>
      </c>
      <c r="AG70" s="312">
        <v>5</v>
      </c>
      <c r="AH70" s="312">
        <v>4</v>
      </c>
      <c r="AI70" s="312">
        <v>3</v>
      </c>
      <c r="AJ70" s="312">
        <v>2</v>
      </c>
      <c r="AK70" s="312" t="s">
        <v>93</v>
      </c>
      <c r="AL70" s="312">
        <v>5</v>
      </c>
      <c r="AM70" s="312">
        <v>4</v>
      </c>
      <c r="AN70" s="312">
        <v>3</v>
      </c>
      <c r="AO70" s="312">
        <v>2</v>
      </c>
      <c r="AP70" s="312" t="s">
        <v>93</v>
      </c>
      <c r="AQ70" s="312">
        <v>5</v>
      </c>
      <c r="AR70" s="312">
        <v>4</v>
      </c>
      <c r="AS70" s="312">
        <v>3</v>
      </c>
      <c r="AT70" s="312">
        <v>2</v>
      </c>
      <c r="AU70" s="312" t="s">
        <v>93</v>
      </c>
      <c r="AV70" s="597">
        <v>5</v>
      </c>
      <c r="AW70" s="597">
        <v>4</v>
      </c>
      <c r="AX70" s="597">
        <v>3</v>
      </c>
      <c r="AY70" s="597">
        <v>2</v>
      </c>
      <c r="AZ70" s="597" t="s">
        <v>93</v>
      </c>
      <c r="BA70" s="312">
        <v>5</v>
      </c>
      <c r="BB70" s="312">
        <v>4</v>
      </c>
      <c r="BC70" s="312">
        <v>3</v>
      </c>
      <c r="BD70" s="312">
        <v>2</v>
      </c>
      <c r="BE70" s="312" t="s">
        <v>93</v>
      </c>
      <c r="BF70" s="312">
        <v>5</v>
      </c>
      <c r="BG70" s="312">
        <v>4</v>
      </c>
      <c r="BH70" s="312">
        <v>3</v>
      </c>
      <c r="BI70" s="312">
        <v>2</v>
      </c>
      <c r="BJ70" s="312" t="s">
        <v>93</v>
      </c>
      <c r="BK70" s="185"/>
    </row>
    <row r="71" spans="1:70" ht="13.5" customHeight="1">
      <c r="A71" s="730">
        <v>1</v>
      </c>
      <c r="B71" s="731"/>
      <c r="C71" s="194">
        <f>IF(G$9=5,1,0) + IF(G$11=5,1,0) + IF(G$13=5,1,0)</f>
        <v>0</v>
      </c>
      <c r="D71" s="195">
        <f>IF(G$9=4,1,0) + IF(G$11=4,1,0) + IF(G$13=4,1,0)</f>
        <v>0</v>
      </c>
      <c r="E71" s="195">
        <f>IF(G$9=3,1,0) + IF(G$11=3,1,0) + IF(G$13=3,1,0)</f>
        <v>0</v>
      </c>
      <c r="F71" s="195">
        <f>IF(G$9=2,1,0) + IF(G$11=2,1,0) + IF(G$13=2,1,0)</f>
        <v>0</v>
      </c>
      <c r="G71" s="732" t="str">
        <f>IF(SUM(C72:F72)=0,"-",MIN(G7,IF(AND(C72&gt;=50,E72=0,F72=0),5,IF(AND((C72+D72)&gt;=50,F72=0),4,IF(OR(AND(SUM(C71:F71)&gt;=3,F71&lt;=1),AND(SUM(C71:F71)&lt;3,F71=0)),3,2)))))</f>
        <v>-</v>
      </c>
      <c r="H71" s="194">
        <f>IF(L$9=5,1,0) + IF(L$11=5,1,0) + IF(L$13=5,1,0)</f>
        <v>0</v>
      </c>
      <c r="I71" s="195">
        <f>IF(L$9=4,1,0) + IF(L$11=4,1,0) + IF(L$13=4,1,0)</f>
        <v>0</v>
      </c>
      <c r="J71" s="195">
        <f>IF(L$9=3,1,0) + IF(L$11=3,1,0) + IF(L$13=3,1,0)</f>
        <v>0</v>
      </c>
      <c r="K71" s="195">
        <f>IF(L$9=2,1,0) + IF(L$11=2,1,0) + IF(L$13=2,1,0)</f>
        <v>0</v>
      </c>
      <c r="L71" s="728" t="str">
        <f>IF(SUM(H72:K72)=0,"-",MIN(L7,IF(AND(H72&gt;=50,J72=0,K72=0),5,IF(AND((H72+I72)&gt;=50,K72=0),4,IF(OR(AND(SUM(H71:K71)&gt;=3,K71&lt;=1),AND(SUM(H71:K71)&lt;3,K71=0)),3,2)))))</f>
        <v>-</v>
      </c>
      <c r="M71" s="194">
        <f>IF(Q$9=5,1,0) + IF(Q$11=5,1,0) + IF(Q$13=5,1,0)</f>
        <v>0</v>
      </c>
      <c r="N71" s="195">
        <f>IF(Q$9=4,1,0) + IF(Q$11=4,1,0) + IF(Q$13=4,1,0)</f>
        <v>0</v>
      </c>
      <c r="O71" s="195">
        <f>IF(Q$9=3,1,0) + IF(Q$11=3,1,0) + IF(Q$13=3,1,0)</f>
        <v>0</v>
      </c>
      <c r="P71" s="195">
        <f>IF(Q$9=2,1,0) + IF(Q$11=2,1,0) + IF(Q$13=2,1,0)</f>
        <v>0</v>
      </c>
      <c r="Q71" s="728" t="str">
        <f>IF(SUM(M72:P72)=0,"-",MIN(Q7,IF(AND(M72&gt;=50,O72=0,P72=0),5,IF(AND((M72+N72)&gt;=50,P72=0),4,IF(OR(AND(SUM(M71:P71)&gt;=3,P71&lt;=1),AND(SUM(M71:P71)&lt;3,P71=0)),3,2)))))</f>
        <v>-</v>
      </c>
      <c r="R71" s="194">
        <f>IF(V$9=5,1,0) + IF(V$11=5,1,0) + IF(V$13=5,1,0)</f>
        <v>0</v>
      </c>
      <c r="S71" s="195">
        <f>IF(V$9=4,1,0) + IF(V$11=4,1,0) + IF(V$13=4,1,0)</f>
        <v>0</v>
      </c>
      <c r="T71" s="195">
        <f>IF(V$9=3,1,0) + IF(V$11=3,1,0) + IF(V$13=3,1,0)</f>
        <v>0</v>
      </c>
      <c r="U71" s="195">
        <f>IF(V$9=2,1,0) + IF(V$11=2,1,0) + IF(V$13=2,1,0)</f>
        <v>0</v>
      </c>
      <c r="V71" s="728" t="str">
        <f>IF(SUM(R72:U72)=0,"-",MIN(V7,IF(AND(R72&gt;=50,T72=0,U72=0),5,IF(AND((R72+S72)&gt;=50,U72=0),4,IF(OR(AND(SUM(R71:U71)&gt;=3,U71&lt;=1),AND(SUM(R71:U71)&lt;3,U71=0)),3,2)))))</f>
        <v>-</v>
      </c>
      <c r="W71" s="194">
        <f>IF(AA$9=5,1,0) + IF(AA$11=5,1,0) + IF(AA$13=5,1,0)</f>
        <v>0</v>
      </c>
      <c r="X71" s="195">
        <f>IF(AA$9=4,1,0) + IF(AA$11=4,1,0) + IF(AA$13=4,1,0)</f>
        <v>0</v>
      </c>
      <c r="Y71" s="195">
        <f>IF(AA$9=3,1,0) + IF(AA$11=3,1,0) + IF(AA$13=3,1,0)</f>
        <v>0</v>
      </c>
      <c r="Z71" s="195">
        <f>IF(AA$9=2,1,0) + IF(AA$11=2,1,0) + IF(AA$13=2,1,0)</f>
        <v>0</v>
      </c>
      <c r="AA71" s="728" t="str">
        <f>IF(SUM(W72:Z72)=0,"-",MIN(AA7,IF(AND(W72&gt;=50,Y72=0,Z72=0),5,IF(AND((W72+X72)&gt;=50,Z72=0),4,IF(OR(AND(SUM(W71:Z71)&gt;=3,Z71&lt;=1),AND(SUM(W71:Z71)&lt;3,Z71=0)),3,2)))))</f>
        <v>-</v>
      </c>
      <c r="AB71" s="194">
        <f>IF(AF$9=5,1,0) + IF(AF$11=5,1,0) + IF(AF$13=5,1,0)</f>
        <v>0</v>
      </c>
      <c r="AC71" s="195">
        <f>IF(AF$9=4,1,0) + IF(AF$11=4,1,0) + IF(AF$13=4,1,0)</f>
        <v>0</v>
      </c>
      <c r="AD71" s="195">
        <f>IF(AF$9=3,1,0) + IF(AF$11=3,1,0) + IF(AF$13=3,1,0)</f>
        <v>0</v>
      </c>
      <c r="AE71" s="195">
        <f>IF(AF$9=2,1,0) + IF(AF$11=2,1,0) + IF(AF$13=2,1,0)</f>
        <v>0</v>
      </c>
      <c r="AF71" s="728" t="str">
        <f>IF(SUM(AB72:AE72)=0,"-",MIN(AF7,IF(AND(AB72&gt;=50,AD72=0,AE72=0),5,IF(AND((AB72+AC72)&gt;=50,AE72=0),4,IF(OR(AND(SUM(AB71:AE71)&gt;=3,AE71&lt;=1),AND(SUM(AB71:AE71)&lt;3,AE71=0)),3,2)))))</f>
        <v>-</v>
      </c>
      <c r="AG71" s="194">
        <f>IF(AK$9=5,1,0) + IF(AK$11=5,1,0) + IF(AK$13=5,1,0)</f>
        <v>0</v>
      </c>
      <c r="AH71" s="195">
        <f>IF(AK$9=4,1,0) + IF(AK$11=4,1,0) + IF(AK$13=4,1,0)</f>
        <v>0</v>
      </c>
      <c r="AI71" s="195">
        <f>IF(AK$9=3,1,0) + IF(AK$11=3,1,0) + IF(AK$13=3,1,0)</f>
        <v>0</v>
      </c>
      <c r="AJ71" s="195">
        <f>IF(AK$9=2,1,0) + IF(AK$11=2,1,0) + IF(AK$13=2,1,0)</f>
        <v>0</v>
      </c>
      <c r="AK71" s="728" t="str">
        <f>IF(SUM(AG72:AJ72)=0,"-",MIN(AK7,IF(AND(AG72&gt;=50,AI72=0,AJ72=0),5,IF(AND((AG72+AH72)&gt;=50,AJ72=0),4,IF(OR(AND(SUM(AG71:AJ71)&gt;=3,AJ71&lt;=1),AND(SUM(AG71:AJ71)&lt;3,AJ71=0)),3,2)))))</f>
        <v>-</v>
      </c>
      <c r="AL71" s="194">
        <f>IF(AP$9=5,1,0) + IF(AP$11=5,1,0) + IF(AP$13=5,1,0)</f>
        <v>0</v>
      </c>
      <c r="AM71" s="195">
        <f>IF(AP$9=4,1,0) + IF(AP$11=4,1,0) + IF(AP$13=4,1,0)</f>
        <v>0</v>
      </c>
      <c r="AN71" s="195">
        <f>IF(AP$9=3,1,0) + IF(AP$11=3,1,0) + IF(AP$13=3,1,0)</f>
        <v>0</v>
      </c>
      <c r="AO71" s="195">
        <f>IF(AP$9=2,1,0) + IF(AP$11=2,1,0) + IF(AP$13=2,1,0)</f>
        <v>0</v>
      </c>
      <c r="AP71" s="728" t="str">
        <f>IF(SUM(AL72:AO72)=0,"-",MIN(AP7,IF(AND(AL72&gt;=50,AN72=0,AO72=0),5,IF(AND((AL72+AM72)&gt;=50,AO72=0),4,IF(OR(AND(SUM(AL71:AO71)&gt;=3,AO71&lt;=1),AND(SUM(AL71:AO71)&lt;3,AO71=0)),3,2)))))</f>
        <v>-</v>
      </c>
      <c r="AQ71" s="194">
        <f>IF(AU$9=5,1,0) + IF(AU$11=5,1,0) + IF(AU$13=5,1,0)</f>
        <v>0</v>
      </c>
      <c r="AR71" s="195">
        <f>IF(AU$9=4,1,0) + IF(AU$11=4,1,0) + IF(AU$13=4,1,0)</f>
        <v>0</v>
      </c>
      <c r="AS71" s="195">
        <f>IF(AU$9=3,1,0) + IF(AU$11=3,1,0) + IF(AU$13=3,1,0)</f>
        <v>0</v>
      </c>
      <c r="AT71" s="195">
        <f>IF(AU$9=2,1,0) + IF(AU$11=2,1,0) + IF(AU$13=2,1,0)</f>
        <v>0</v>
      </c>
      <c r="AU71" s="728" t="str">
        <f>IF(SUM(AQ72:AT72)=0,"-",MIN(AU7,IF(AND(AQ72&gt;=50,AS72=0,AT72=0),5,IF(AND((AQ72+AR72)&gt;=50,AT72=0),4,IF(OR(AND(SUM(AQ71:AT71)&gt;=3,AT71&lt;=1),AND(SUM(AQ71:AT71)&lt;3,AT71=0)),3,2)))))</f>
        <v>-</v>
      </c>
      <c r="AV71" s="194">
        <f>IF(AZ$9=5,1,0) + IF(AZ$11=5,1,0) + IF(AZ$13=5,1,0)</f>
        <v>0</v>
      </c>
      <c r="AW71" s="195">
        <f>IF(AZ$9=4,1,0) + IF(AZ$11=4,1,0) + IF(AZ$13=4,1,0)</f>
        <v>0</v>
      </c>
      <c r="AX71" s="195">
        <f>IF(AZ$9=3,1,0) + IF(AZ$11=3,1,0) + IF(AZ$13=3,1,0)</f>
        <v>0</v>
      </c>
      <c r="AY71" s="195">
        <f>IF(AZ$9=2,1,0) + IF(AZ$11=2,1,0) + IF(AZ$13=2,1,0)</f>
        <v>0</v>
      </c>
      <c r="AZ71" s="728" t="str">
        <f>IF(SUM(AV72:AY72)=0,"-",MIN(AZ7,IF(AND(AV72&gt;=50,AX72=0,AY72=0),5,IF(AND((AV72+AW72)&gt;=50,AY72=0),4,IF(OR(AND(SUM(AV71:AY71)&gt;=3,AY71&lt;=1),AND(SUM(AV71:AY71)&lt;3,AY71=0)),3,2)))))</f>
        <v>-</v>
      </c>
      <c r="BA71" s="194">
        <f>IF(BE$9=5,1,0) + IF(BE$11=5,1,0) + IF(BE$13=5,1,0)</f>
        <v>0</v>
      </c>
      <c r="BB71" s="195">
        <f>IF(BE$9=4,1,0) + IF(BE$11=4,1,0) + IF(BE$13=4,1,0)</f>
        <v>0</v>
      </c>
      <c r="BC71" s="195">
        <f>IF(BE$9=3,1,0) + IF(BE$11=3,1,0) + IF(BE$13=3,1,0)</f>
        <v>0</v>
      </c>
      <c r="BD71" s="195">
        <f>IF(BE$9=2,1,0) + IF(BE$11=2,1,0) + IF(BE$13=2,1,0)</f>
        <v>0</v>
      </c>
      <c r="BE71" s="728" t="str">
        <f>BJ71</f>
        <v>-</v>
      </c>
      <c r="BF71" s="194">
        <f>IF(BJ$9=5,1,0) + IF(BJ$11=5,1,0) + IF(BJ$13=5,1,0)</f>
        <v>0</v>
      </c>
      <c r="BG71" s="195">
        <f>IF(BJ$9=4,1,0) + IF(BJ$11=4,1,0) + IF(BJ$13=4,1,0)</f>
        <v>0</v>
      </c>
      <c r="BH71" s="195">
        <f>IF(BJ$9=3,1,0) + IF(BJ$11=3,1,0) + IF(BJ$13=3,1,0)</f>
        <v>0</v>
      </c>
      <c r="BI71" s="195">
        <f>IF(BJ$9=2,1,0) + IF(BJ$11=2,1,0) + IF(BJ$13=2,1,0)</f>
        <v>0</v>
      </c>
      <c r="BJ71" s="728" t="str">
        <f>IF(SUM(BF72:BI72)=0,"-",MIN(AF71,BJ7,IF(AND(BF72&gt;=50,BH72=0,BI72=0),5,IF(AND((BF72+BG72)&gt;=50,BI72=0),4,IF(OR(AND(SUM(BF71:BI71)&gt;=3,BI71&lt;=1),AND(SUM(BF71:BI71)&lt;3,BI71=0)),3,2)))))</f>
        <v>-</v>
      </c>
    </row>
    <row r="72" spans="1:70" ht="13.5" customHeight="1">
      <c r="A72" s="730"/>
      <c r="B72" s="731"/>
      <c r="C72" s="196">
        <f>IF(ISERR(C71/SUM(C71:F71)*100),0,C71/SUM(C71:F71)*100)</f>
        <v>0</v>
      </c>
      <c r="D72" s="197">
        <f>IF(ISERR(D71/SUM(C71:F71)*100),0,D71/SUM(C71:F71)*100)</f>
        <v>0</v>
      </c>
      <c r="E72" s="197">
        <f>IF(ISERR(E71/SUM(C71:F71)*100),0,E71/SUM(C71:F71)*100)</f>
        <v>0</v>
      </c>
      <c r="F72" s="197">
        <f>IF(ISERR(F71/SUM(C71:F71)*100),0,F71/SUM(C71:F71)*100)</f>
        <v>0</v>
      </c>
      <c r="G72" s="733"/>
      <c r="H72" s="196">
        <f>IF(ISERR(H71/SUM(H71:K71)*100),0,H71/SUM(H71:K71)*100)</f>
        <v>0</v>
      </c>
      <c r="I72" s="197">
        <f>IF(ISERR(I71/SUM(H71:K71)*100),0,I71/SUM(H71:K71)*100)</f>
        <v>0</v>
      </c>
      <c r="J72" s="197">
        <f>IF(ISERR(J71/SUM(H71:K71)*100),0,J71/SUM(H71:K71)*100)</f>
        <v>0</v>
      </c>
      <c r="K72" s="197">
        <f>IF(ISERR(K71/SUM(H71:K71)*100),0,K71/SUM(H71:K71)*100)</f>
        <v>0</v>
      </c>
      <c r="L72" s="729"/>
      <c r="M72" s="196">
        <f>IF(ISERR(M71/SUM(M71:P71)*100),0,M71/SUM(M71:P71)*100)</f>
        <v>0</v>
      </c>
      <c r="N72" s="197">
        <f>IF(ISERR(N71/SUM(M71:P71)*100),0,N71/SUM(M71:P71)*100)</f>
        <v>0</v>
      </c>
      <c r="O72" s="197">
        <f>IF(ISERR(O71/SUM(M71:P71)*100),0,O71/SUM(M71:P71)*100)</f>
        <v>0</v>
      </c>
      <c r="P72" s="197">
        <f>IF(ISERR(P71/SUM(M71:P71)*100),0,P71/SUM(M71:P71)*100)</f>
        <v>0</v>
      </c>
      <c r="Q72" s="729"/>
      <c r="R72" s="196">
        <f>IF(ISERR(R71/SUM(R71:U71)*100),0,R71/SUM(R71:U71)*100)</f>
        <v>0</v>
      </c>
      <c r="S72" s="197">
        <f>IF(ISERR(S71/SUM(R71:U71)*100),0,S71/SUM(R71:U71)*100)</f>
        <v>0</v>
      </c>
      <c r="T72" s="197">
        <f>IF(ISERR(T71/SUM(R71:U71)*100),0,T71/SUM(R71:U71)*100)</f>
        <v>0</v>
      </c>
      <c r="U72" s="197">
        <f>IF(ISERR(U71/SUM(R71:U71)*100),0,U71/SUM(R71:U71)*100)</f>
        <v>0</v>
      </c>
      <c r="V72" s="729"/>
      <c r="W72" s="196">
        <f>IF(ISERR(W71/SUM(W71:Z71)*100),0,W71/SUM(W71:Z71)*100)</f>
        <v>0</v>
      </c>
      <c r="X72" s="197">
        <f>IF(ISERR(X71/SUM(W71:Z71)*100),0,X71/SUM(W71:Z71)*100)</f>
        <v>0</v>
      </c>
      <c r="Y72" s="197">
        <f>IF(ISERR(Y71/SUM(W71:Z71)*100),0,Y71/SUM(W71:Z71)*100)</f>
        <v>0</v>
      </c>
      <c r="Z72" s="197">
        <f>IF(ISERR(Z71/SUM(W71:Z71)*100),0,Z71/SUM(W71:Z71)*100)</f>
        <v>0</v>
      </c>
      <c r="AA72" s="729"/>
      <c r="AB72" s="196">
        <f>IF(ISERR(AB71/SUM(AB71:AE71)*100),0,AB71/SUM(AB71:AE71)*100)</f>
        <v>0</v>
      </c>
      <c r="AC72" s="197">
        <f>IF(ISERR(AC71/SUM(AB71:AE71)*100),0,AC71/SUM(AB71:AE71)*100)</f>
        <v>0</v>
      </c>
      <c r="AD72" s="197">
        <f>IF(ISERR(AD71/SUM(AB71:AE71)*100),0,AD71/SUM(AB71:AE71)*100)</f>
        <v>0</v>
      </c>
      <c r="AE72" s="197">
        <f>IF(ISERR(AE71/SUM(AB71:AE71)*100),0,AE71/SUM(AB71:AE71)*100)</f>
        <v>0</v>
      </c>
      <c r="AF72" s="729"/>
      <c r="AG72" s="196">
        <f>IF(ISERR(AG71/SUM(AG71:AJ71)*100),0,AG71/SUM(AG71:AJ71)*100)</f>
        <v>0</v>
      </c>
      <c r="AH72" s="197">
        <f>IF(ISERR(AH71/SUM(AG71:AJ71)*100),0,AH71/SUM(AG71:AJ71)*100)</f>
        <v>0</v>
      </c>
      <c r="AI72" s="197">
        <f>IF(ISERR(AI71/SUM(AG71:AJ71)*100),0,AI71/SUM(AG71:AJ71)*100)</f>
        <v>0</v>
      </c>
      <c r="AJ72" s="197">
        <f>IF(ISERR(AJ71/SUM(AG71:AJ71)*100),0,AJ71/SUM(AG71:AJ71)*100)</f>
        <v>0</v>
      </c>
      <c r="AK72" s="729"/>
      <c r="AL72" s="196">
        <f>IF(ISERR(AL71/SUM(AL71:AO71)*100),0,AL71/SUM(AL71:AO71)*100)</f>
        <v>0</v>
      </c>
      <c r="AM72" s="197">
        <f>IF(ISERR(AM71/SUM(AL71:AO71)*100),0,AM71/SUM(AL71:AO71)*100)</f>
        <v>0</v>
      </c>
      <c r="AN72" s="197">
        <f>IF(ISERR(AN71/SUM(AL71:AO71)*100),0,AN71/SUM(AL71:AO71)*100)</f>
        <v>0</v>
      </c>
      <c r="AO72" s="197">
        <f>IF(ISERR(AO71/SUM(AL71:AO71)*100),0,AO71/SUM(AL71:AO71)*100)</f>
        <v>0</v>
      </c>
      <c r="AP72" s="729"/>
      <c r="AQ72" s="196">
        <f>IF(ISERR(AQ71/SUM(AQ71:AT71)*100),0,AQ71/SUM(AQ71:AT71)*100)</f>
        <v>0</v>
      </c>
      <c r="AR72" s="197">
        <f>IF(ISERR(AR71/SUM(AQ71:AT71)*100),0,AR71/SUM(AQ71:AT71)*100)</f>
        <v>0</v>
      </c>
      <c r="AS72" s="197">
        <f>IF(ISERR(AS71/SUM(AQ71:AT71)*100),0,AS71/SUM(AQ71:AT71)*100)</f>
        <v>0</v>
      </c>
      <c r="AT72" s="197">
        <f>IF(ISERR(AT71/SUM(AQ71:AT71)*100),0,AT71/SUM(AQ71:AT71)*100)</f>
        <v>0</v>
      </c>
      <c r="AU72" s="729"/>
      <c r="AV72" s="196">
        <f>IF(ISERR(AV71/SUM(AV71:AY71)*100),0,AV71/SUM(AV71:AY71)*100)</f>
        <v>0</v>
      </c>
      <c r="AW72" s="197">
        <f>IF(ISERR(AW71/SUM(AV71:AY71)*100),0,AW71/SUM(AV71:AY71)*100)</f>
        <v>0</v>
      </c>
      <c r="AX72" s="197">
        <f>IF(ISERR(AX71/SUM(AV71:AY71)*100),0,AX71/SUM(AV71:AY71)*100)</f>
        <v>0</v>
      </c>
      <c r="AY72" s="197">
        <f>IF(ISERR(AY71/SUM(AV71:AY71)*100),0,AY71/SUM(AV71:AY71)*100)</f>
        <v>0</v>
      </c>
      <c r="AZ72" s="729"/>
      <c r="BA72" s="196">
        <f>IF(ISERR(BA71/SUM(BA71:BD71)*100),0,BA71/SUM(BA71:BD71)*100)</f>
        <v>0</v>
      </c>
      <c r="BB72" s="197">
        <f>IF(ISERR(BB71/SUM(BA71:BD71)*100),0,BB71/SUM(BA71:BD71)*100)</f>
        <v>0</v>
      </c>
      <c r="BC72" s="197">
        <f>IF(ISERR(BC71/SUM(BA71:BD71)*100),0,BC71/SUM(BA71:BD71)*100)</f>
        <v>0</v>
      </c>
      <c r="BD72" s="197">
        <f>IF(ISERR(BD71/SUM(BA71:BD71)*100),0,BD71/SUM(BA71:BD71)*100)</f>
        <v>0</v>
      </c>
      <c r="BE72" s="729"/>
      <c r="BF72" s="196">
        <f>IF(ISERR(BF71/SUM(BF71:BI71)*100),0,BF71/SUM(BF71:BI71)*100)</f>
        <v>0</v>
      </c>
      <c r="BG72" s="197">
        <f>IF(ISERR(BG71/SUM(BF71:BI71)*100),0,BG71/SUM(BF71:BI71)*100)</f>
        <v>0</v>
      </c>
      <c r="BH72" s="197">
        <f>IF(ISERR(BH71/SUM(BF71:BI71)*100),0,BH71/SUM(BF71:BI71)*100)</f>
        <v>0</v>
      </c>
      <c r="BI72" s="197">
        <f>IF(ISERR(BI71/SUM(BF71:BI71)*100),0,BI71/SUM(BF71:BI71)*100)</f>
        <v>0</v>
      </c>
      <c r="BJ72" s="729"/>
      <c r="BL72" s="133"/>
      <c r="BM72" s="133"/>
      <c r="BN72" s="133"/>
      <c r="BO72" s="133"/>
      <c r="BP72" s="133"/>
      <c r="BQ72" s="133"/>
      <c r="BR72" s="133"/>
    </row>
    <row r="73" spans="1:70" ht="13.5" customHeight="1">
      <c r="A73" s="730">
        <v>2</v>
      </c>
      <c r="B73" s="731"/>
      <c r="C73" s="194">
        <f>IF(G$17=5,1,0) + IF(G$19=5,1,0) + IF(G$21=5,1,0)</f>
        <v>0</v>
      </c>
      <c r="D73" s="195">
        <f>IF(G$17=4,1,0) + IF(G$19=4,1,0) + IF(G$21=4,1,0)</f>
        <v>0</v>
      </c>
      <c r="E73" s="195">
        <f>IF(G$17=3,1,0) + IF(G$19=3,1,0) + IF(G$21=3,1,0)</f>
        <v>0</v>
      </c>
      <c r="F73" s="195">
        <f>IF(G$17=2,1,0) + IF(G$19=2,1,0) + IF(G$21=2,1,0)</f>
        <v>0</v>
      </c>
      <c r="G73" s="732" t="str">
        <f>IF(SUM(C74:F74)=0,"-",MIN(G15,IF(AND(C74&gt;=50,E74=0,F74=0),5,IF(AND((C74+D74)&gt;=50,F74=0),4,IF(OR(AND(SUM(C73:F73)&gt;=3,F73&lt;=1),AND(SUM(C73:F73)&lt;3,F73=0)),3,2)))))</f>
        <v>-</v>
      </c>
      <c r="H73" s="194">
        <f>IF(L$17=5,1,0) + IF(L$19=5,1,0) + IF(L$21=5,1,0)</f>
        <v>0</v>
      </c>
      <c r="I73" s="195">
        <f>IF(L$17=4,1,0) + IF(L$19=4,1,0) + IF(L$21=4,1,0)</f>
        <v>0</v>
      </c>
      <c r="J73" s="195">
        <f>IF(L$17=3,1,0) + IF(L$19=3,1,0) + IF(L$21=3,1,0)</f>
        <v>0</v>
      </c>
      <c r="K73" s="195">
        <f>IF(L$17=2,1,0) + IF(L$19=2,1,0) + IF(L$21=2,1,0)</f>
        <v>0</v>
      </c>
      <c r="L73" s="728" t="str">
        <f>IF(SUM(H74:K74)=0,"-",MIN(L15,IF(AND(H74&gt;=50,J74=0,K74=0),5,IF(AND((H74+I74)&gt;=50,K74=0),4,IF(OR(AND(SUM(H73:K73)&gt;=3,K73&lt;=1),AND(SUM(H73:K73)&lt;3,K73=0)),3,2)))))</f>
        <v>-</v>
      </c>
      <c r="M73" s="194">
        <f>IF(Q$17=5,1,0) + IF(Q$19=5,1,0) + IF(Q$21=5,1,0)</f>
        <v>0</v>
      </c>
      <c r="N73" s="195">
        <f>IF(Q$17=4,1,0) + IF(Q$19=4,1,0) + IF(Q$21=4,1,0)</f>
        <v>0</v>
      </c>
      <c r="O73" s="195">
        <f>IF(Q$17=3,1,0) + IF(Q$19=3,1,0) + IF(Q$21=3,1,0)</f>
        <v>0</v>
      </c>
      <c r="P73" s="195">
        <f>IF(Q$17=2,1,0) + IF(Q$19=2,1,0) + IF(Q$21=2,1,0)</f>
        <v>0</v>
      </c>
      <c r="Q73" s="728" t="str">
        <f>IF(SUM(M74:P74)=0,"-",MIN(Q15,IF(AND(M74&gt;=50,O74=0,P74=0),5,IF(AND((M74+N74)&gt;=50,P74=0),4,IF(OR(AND(SUM(M73:P73)&gt;=3,P73&lt;=1),AND(SUM(M73:P73)&lt;3,P73=0)),3,2)))))</f>
        <v>-</v>
      </c>
      <c r="R73" s="194">
        <f>IF(V$17=5,1,0) + IF(V$19=5,1,0) + IF(V$21=5,1,0)</f>
        <v>0</v>
      </c>
      <c r="S73" s="195">
        <f>IF(V$17=4,1,0) + IF(V$19=4,1,0) + IF(V$21=4,1,0)</f>
        <v>0</v>
      </c>
      <c r="T73" s="195">
        <f>IF(V$17=3,1,0) + IF(V$19=3,1,0) + IF(V$21=3,1,0)</f>
        <v>0</v>
      </c>
      <c r="U73" s="195">
        <f>IF(V$17=2,1,0) + IF(V$19=2,1,0) + IF(V$21=2,1,0)</f>
        <v>0</v>
      </c>
      <c r="V73" s="728" t="str">
        <f>IF(SUM(R74:U74)=0,"-",MIN(V15,IF(AND(R74&gt;=50,T74=0,U74=0),5,IF(AND((R74+S74)&gt;=50,U74=0),4,IF(OR(AND(SUM(R73:U73)&gt;=3,U73&lt;=1),AND(SUM(R73:U73)&lt;3,U73=0)),3,2)))))</f>
        <v>-</v>
      </c>
      <c r="W73" s="194">
        <f>IF(AA$17=5,1,0) + IF(AA$19=5,1,0) + IF(AA$21=5,1,0)</f>
        <v>0</v>
      </c>
      <c r="X73" s="195">
        <f>IF(AA$17=4,1,0) + IF(AA$19=4,1,0) + IF(AA$21=4,1,0)</f>
        <v>0</v>
      </c>
      <c r="Y73" s="195">
        <f>IF(AA$17=3,1,0) + IF(AA$19=3,1,0) + IF(AA$21=3,1,0)</f>
        <v>0</v>
      </c>
      <c r="Z73" s="195">
        <f>IF(AA$17=2,1,0) + IF(AA$19=2,1,0) + IF(AA$21=2,1,0)</f>
        <v>0</v>
      </c>
      <c r="AA73" s="728" t="str">
        <f>IF(SUM(W74:Z74)=0,"-",MIN(AA15,IF(AND(W74&gt;=50,Y74=0,Z74=0),5,IF(AND((W74+X74)&gt;=50,Z74=0),4,IF(OR(AND(SUM(W73:Z73)&gt;=3,Z73&lt;=1),AND(SUM(W73:Z73)&lt;3,Z73=0)),3,2)))))</f>
        <v>-</v>
      </c>
      <c r="AB73" s="194">
        <f>IF(AF$17=5,1,0) + IF(AF$19=5,1,0) + IF(AF$21=5,1,0)</f>
        <v>0</v>
      </c>
      <c r="AC73" s="195">
        <f>IF(AF$17=4,1,0) + IF(AF$19=4,1,0) + IF(AF$21=4,1,0)</f>
        <v>0</v>
      </c>
      <c r="AD73" s="195">
        <f>IF(AF$17=3,1,0) + IF(AF$19=3,1,0) + IF(AF$21=3,1,0)</f>
        <v>0</v>
      </c>
      <c r="AE73" s="195">
        <f>IF(AF$17=2,1,0) + IF(AF$19=2,1,0) + IF(AF$21=2,1,0)</f>
        <v>0</v>
      </c>
      <c r="AF73" s="728" t="str">
        <f>IF(SUM(AB74:AE74)=0,"-",MIN(AF15,IF(AND(AB74&gt;=50,AD74=0,AE74=0),5,IF(AND((AB74+AC74)&gt;=50,AE74=0),4,IF(OR(AND(SUM(AB73:AE73)&gt;=3,AE73&lt;=1),AND(SUM(AB73:AE73)&lt;3,AE73=0)),3,2)))))</f>
        <v>-</v>
      </c>
      <c r="AG73" s="194">
        <f>IF(AK$17=5,1,0) + IF(AK$19=5,1,0) + IF(AK$21=5,1,0)</f>
        <v>0</v>
      </c>
      <c r="AH73" s="195">
        <f>IF(AK$17=4,1,0) + IF(AK$19=4,1,0) + IF(AK$21=4,1,0)</f>
        <v>0</v>
      </c>
      <c r="AI73" s="195">
        <f>IF(AK$17=3,1,0) + IF(AK$19=3,1,0) + IF(AK$21=3,1,0)</f>
        <v>0</v>
      </c>
      <c r="AJ73" s="195">
        <f>IF(AK$17=2,1,0) + IF(AK$19=2,1,0) + IF(AK$21=2,1,0)</f>
        <v>0</v>
      </c>
      <c r="AK73" s="728" t="str">
        <f>IF(SUM(AG74:AJ74)=0,"-",MIN(AK15,IF(AND(AG74&gt;=50,AI74=0,AJ74=0),5,IF(AND((AG74+AH74)&gt;=50,AJ74=0),4,IF(OR(AND(SUM(AG73:AJ73)&gt;=3,AJ73&lt;=1),AND(SUM(AG73:AJ73)&lt;3,AJ73=0)),3,2)))))</f>
        <v>-</v>
      </c>
      <c r="AL73" s="194">
        <f>IF(AP$17=5,1,0) + IF(AP$19=5,1,0) + IF(AP$21=5,1,0)</f>
        <v>0</v>
      </c>
      <c r="AM73" s="195">
        <f>IF(AP$17=4,1,0) + IF(AP$19=4,1,0) + IF(AP$21=4,1,0)</f>
        <v>0</v>
      </c>
      <c r="AN73" s="195">
        <f>IF(AP$17=3,1,0) + IF(AP$19=3,1,0) + IF(AP$21=3,1,0)</f>
        <v>0</v>
      </c>
      <c r="AO73" s="195">
        <f>IF(AP$17=2,1,0) + IF(AP$19=2,1,0) + IF(AP$21=2,1,0)</f>
        <v>0</v>
      </c>
      <c r="AP73" s="728" t="str">
        <f>IF(SUM(AL74:AO74)=0,"-",MIN(AP15,IF(AND(AL74&gt;=50,AN74=0,AO74=0),5,IF(AND((AL74+AM74)&gt;=50,AO74=0),4,IF(OR(AND(SUM(AL73:AO73)&gt;=3,AO73&lt;=1),AND(SUM(AL73:AO73)&lt;3,AO73=0)),3,2)))))</f>
        <v>-</v>
      </c>
      <c r="AQ73" s="194">
        <f>IF(AU$17=5,1,0) + IF(AU$19=5,1,0) + IF(AU$21=5,1,0)</f>
        <v>0</v>
      </c>
      <c r="AR73" s="195">
        <f>IF(AU$17=4,1,0) + IF(AU$19=4,1,0) + IF(AU$21=4,1,0)</f>
        <v>0</v>
      </c>
      <c r="AS73" s="195">
        <f>IF(AU$17=3,1,0) + IF(AU$19=3,1,0) + IF(AU$21=3,1,0)</f>
        <v>0</v>
      </c>
      <c r="AT73" s="195">
        <f>IF(AU$17=2,1,0) + IF(AU$19=2,1,0) + IF(AU$21=2,1,0)</f>
        <v>0</v>
      </c>
      <c r="AU73" s="728" t="str">
        <f>IF(SUM(AQ74:AT74)=0,"-",MIN(AU15,IF(AND(AQ74&gt;=50,AS74=0,AT74=0),5,IF(AND((AQ74+AR74)&gt;=50,AT74=0),4,IF(OR(AND(SUM(AQ73:AT73)&gt;=3,AT73&lt;=1),AND(SUM(AQ73:AT73)&lt;3,AT73=0)),3,2)))))</f>
        <v>-</v>
      </c>
      <c r="AV73" s="194">
        <f>IF(AZ$17=5,1,0) + IF(AZ$19=5,1,0) + IF(AZ$21=5,1,0)</f>
        <v>0</v>
      </c>
      <c r="AW73" s="195">
        <f>IF(AZ$17=4,1,0) + IF(AZ$19=4,1,0) + IF(AZ$21=4,1,0)</f>
        <v>0</v>
      </c>
      <c r="AX73" s="195">
        <f>IF(AZ$17=3,1,0) + IF(AZ$19=3,1,0) + IF(AZ$21=3,1,0)</f>
        <v>0</v>
      </c>
      <c r="AY73" s="195">
        <f>IF(AZ$17=2,1,0) + IF(AZ$19=2,1,0) + IF(AZ$21=2,1,0)</f>
        <v>0</v>
      </c>
      <c r="AZ73" s="728" t="str">
        <f>IF(SUM(AV74:AY74)=0,"-",MIN(AZ15,IF(AND(AV74&gt;=50,AX74=0,AY74=0),5,IF(AND((AV74+AW74)&gt;=50,AY74=0),4,IF(OR(AND(SUM(AV73:AY73)&gt;=3,AY73&lt;=1),AND(SUM(AV73:AY73)&lt;3,AY73=0)),3,2)))))</f>
        <v>-</v>
      </c>
      <c r="BA73" s="194">
        <f>IF(BE$17=5,1,0) + IF(BE$19=5,1,0) + IF(BE$21=5,1,0)</f>
        <v>0</v>
      </c>
      <c r="BB73" s="195">
        <f>IF(BE$17=4,1,0) + IF(BE$19=4,1,0) + IF(BE$21=4,1,0)</f>
        <v>0</v>
      </c>
      <c r="BC73" s="195">
        <f>IF(BE$17=3,1,0) + IF(BE$19=3,1,0) + IF(BE$21=3,1,0)</f>
        <v>0</v>
      </c>
      <c r="BD73" s="195">
        <f>IF(BE$17=2,1,0) + IF(BE$19=2,1,0) + IF(BE$21=2,1,0)</f>
        <v>0</v>
      </c>
      <c r="BE73" s="728" t="str">
        <f>BJ73</f>
        <v>-</v>
      </c>
      <c r="BF73" s="194">
        <f>IF(BJ$17=5,1,0) + IF(BJ$19=5,1,0) + IF(BJ$21=5,1,0)</f>
        <v>0</v>
      </c>
      <c r="BG73" s="195">
        <f>IF(BJ$17=4,1,0) + IF(BJ$19=4,1,0) + IF(BJ$21=4,1,0)</f>
        <v>0</v>
      </c>
      <c r="BH73" s="195">
        <f>IF(BJ$17=3,1,0) + IF(BJ$19=3,1,0) + IF(BJ$21=3,1,0)</f>
        <v>0</v>
      </c>
      <c r="BI73" s="195">
        <f>IF(BJ$17=2,1,0) + IF(BJ$19=2,1,0) + IF(BJ$21=2,1,0)</f>
        <v>0</v>
      </c>
      <c r="BJ73" s="728" t="str">
        <f>IF(SUM(BF74:BI74)=0,"-",MIN(AF73,BJ15,IF(AND(BF74&gt;=50,BH74=0,BI74=0),5,IF(AND((BF74+BG74)&gt;=50,BI74=0),4,IF(OR(AND(SUM(BF73:BI73)&gt;=3,BI73&lt;=1),AND(SUM(BF73:BI73)&lt;3,BI73=0)),3,2)))))</f>
        <v>-</v>
      </c>
    </row>
    <row r="74" spans="1:70" ht="13.5" customHeight="1">
      <c r="A74" s="730"/>
      <c r="B74" s="731"/>
      <c r="C74" s="196">
        <f>IF(ISERR(C73/SUM(C73:F73)*100),0,C73/SUM(C73:F73)*100)</f>
        <v>0</v>
      </c>
      <c r="D74" s="197">
        <f>IF(ISERR(D73/SUM(C73:F73)*100),0,D73/SUM(C73:F73)*100)</f>
        <v>0</v>
      </c>
      <c r="E74" s="197">
        <f>IF(ISERR(E73/SUM(C73:F73)*100),0,E73/SUM(C73:F73)*100)</f>
        <v>0</v>
      </c>
      <c r="F74" s="197">
        <f>IF(ISERR(F73/SUM(C73:F73)*100),0,F73/SUM(C73:F73)*100)</f>
        <v>0</v>
      </c>
      <c r="G74" s="733"/>
      <c r="H74" s="196">
        <f>IF(ISERR(H73/SUM(H73:K73)*100),0,H73/SUM(H73:K73)*100)</f>
        <v>0</v>
      </c>
      <c r="I74" s="197">
        <f>IF(ISERR(I73/SUM(H73:K73)*100),0,I73/SUM(H73:K73)*100)</f>
        <v>0</v>
      </c>
      <c r="J74" s="197">
        <f>IF(ISERR(J73/SUM(H73:K73)*100),0,J73/SUM(H73:K73)*100)</f>
        <v>0</v>
      </c>
      <c r="K74" s="197">
        <f>IF(ISERR(K73/SUM(H73:K73)*100),0,K73/SUM(H73:K73)*100)</f>
        <v>0</v>
      </c>
      <c r="L74" s="729"/>
      <c r="M74" s="196">
        <f>IF(ISERR(M73/SUM(M73:P73)*100),0,M73/SUM(M73:P73)*100)</f>
        <v>0</v>
      </c>
      <c r="N74" s="197">
        <f>IF(ISERR(N73/SUM(M73:P73)*100),0,N73/SUM(M73:P73)*100)</f>
        <v>0</v>
      </c>
      <c r="O74" s="197">
        <f>IF(ISERR(O73/SUM(M73:P73)*100),0,O73/SUM(M73:P73)*100)</f>
        <v>0</v>
      </c>
      <c r="P74" s="197">
        <f>IF(ISERR(P73/SUM(M73:P73)*100),0,P73/SUM(M73:P73)*100)</f>
        <v>0</v>
      </c>
      <c r="Q74" s="729"/>
      <c r="R74" s="196">
        <f>IF(ISERR(R73/SUM(R73:U73)*100),0,R73/SUM(R73:U73)*100)</f>
        <v>0</v>
      </c>
      <c r="S74" s="197">
        <f>IF(ISERR(S73/SUM(R73:U73)*100),0,S73/SUM(R73:U73)*100)</f>
        <v>0</v>
      </c>
      <c r="T74" s="197">
        <f>IF(ISERR(T73/SUM(R73:U73)*100),0,T73/SUM(R73:U73)*100)</f>
        <v>0</v>
      </c>
      <c r="U74" s="197">
        <f>IF(ISERR(U73/SUM(R73:U73)*100),0,U73/SUM(R73:U73)*100)</f>
        <v>0</v>
      </c>
      <c r="V74" s="729"/>
      <c r="W74" s="196">
        <f>IF(ISERR(W73/SUM(W73:Z73)*100),0,W73/SUM(W73:Z73)*100)</f>
        <v>0</v>
      </c>
      <c r="X74" s="197">
        <f>IF(ISERR(X73/SUM(W73:Z73)*100),0,X73/SUM(W73:Z73)*100)</f>
        <v>0</v>
      </c>
      <c r="Y74" s="197">
        <f>IF(ISERR(Y73/SUM(W73:Z73)*100),0,Y73/SUM(W73:Z73)*100)</f>
        <v>0</v>
      </c>
      <c r="Z74" s="197">
        <f>IF(ISERR(Z73/SUM(W73:Z73)*100),0,Z73/SUM(W73:Z73)*100)</f>
        <v>0</v>
      </c>
      <c r="AA74" s="729"/>
      <c r="AB74" s="196">
        <f>IF(ISERR(AB73/SUM(AB73:AE73)*100),0,AB73/SUM(AB73:AE73)*100)</f>
        <v>0</v>
      </c>
      <c r="AC74" s="197">
        <f>IF(ISERR(AC73/SUM(AB73:AE73)*100),0,AC73/SUM(AB73:AE73)*100)</f>
        <v>0</v>
      </c>
      <c r="AD74" s="197">
        <f>IF(ISERR(AD73/SUM(AB73:AE73)*100),0,AD73/SUM(AB73:AE73)*100)</f>
        <v>0</v>
      </c>
      <c r="AE74" s="197">
        <f>IF(ISERR(AE73/SUM(AB73:AE73)*100),0,AE73/SUM(AB73:AE73)*100)</f>
        <v>0</v>
      </c>
      <c r="AF74" s="729"/>
      <c r="AG74" s="196">
        <f>IF(ISERR(AG73/SUM(AG73:AJ73)*100),0,AG73/SUM(AG73:AJ73)*100)</f>
        <v>0</v>
      </c>
      <c r="AH74" s="197">
        <f>IF(ISERR(AH73/SUM(AG73:AJ73)*100),0,AH73/SUM(AG73:AJ73)*100)</f>
        <v>0</v>
      </c>
      <c r="AI74" s="197">
        <f>IF(ISERR(AI73/SUM(AG73:AJ73)*100),0,AI73/SUM(AG73:AJ73)*100)</f>
        <v>0</v>
      </c>
      <c r="AJ74" s="197">
        <f>IF(ISERR(AJ73/SUM(AG73:AJ73)*100),0,AJ73/SUM(AG73:AJ73)*100)</f>
        <v>0</v>
      </c>
      <c r="AK74" s="729"/>
      <c r="AL74" s="196">
        <f>IF(ISERR(AL73/SUM(AL73:AO73)*100),0,AL73/SUM(AL73:AO73)*100)</f>
        <v>0</v>
      </c>
      <c r="AM74" s="197">
        <f>IF(ISERR(AM73/SUM(AL73:AO73)*100),0,AM73/SUM(AL73:AO73)*100)</f>
        <v>0</v>
      </c>
      <c r="AN74" s="197">
        <f>IF(ISERR(AN73/SUM(AL73:AO73)*100),0,AN73/SUM(AL73:AO73)*100)</f>
        <v>0</v>
      </c>
      <c r="AO74" s="197">
        <f>IF(ISERR(AO73/SUM(AL73:AO73)*100),0,AO73/SUM(AL73:AO73)*100)</f>
        <v>0</v>
      </c>
      <c r="AP74" s="729"/>
      <c r="AQ74" s="196">
        <f>IF(ISERR(AQ73/SUM(AQ73:AT73)*100),0,AQ73/SUM(AQ73:AT73)*100)</f>
        <v>0</v>
      </c>
      <c r="AR74" s="197">
        <f>IF(ISERR(AR73/SUM(AQ73:AT73)*100),0,AR73/SUM(AQ73:AT73)*100)</f>
        <v>0</v>
      </c>
      <c r="AS74" s="197">
        <f>IF(ISERR(AS73/SUM(AQ73:AT73)*100),0,AS73/SUM(AQ73:AT73)*100)</f>
        <v>0</v>
      </c>
      <c r="AT74" s="197">
        <f>IF(ISERR(AT73/SUM(AQ73:AT73)*100),0,AT73/SUM(AQ73:AT73)*100)</f>
        <v>0</v>
      </c>
      <c r="AU74" s="729"/>
      <c r="AV74" s="196">
        <f>IF(ISERR(AV73/SUM(AV73:AY73)*100),0,AV73/SUM(AV73:AY73)*100)</f>
        <v>0</v>
      </c>
      <c r="AW74" s="197">
        <f>IF(ISERR(AW73/SUM(AV73:AY73)*100),0,AW73/SUM(AV73:AY73)*100)</f>
        <v>0</v>
      </c>
      <c r="AX74" s="197">
        <f>IF(ISERR(AX73/SUM(AV73:AY73)*100),0,AX73/SUM(AV73:AY73)*100)</f>
        <v>0</v>
      </c>
      <c r="AY74" s="197">
        <f>IF(ISERR(AY73/SUM(AV73:AY73)*100),0,AY73/SUM(AV73:AY73)*100)</f>
        <v>0</v>
      </c>
      <c r="AZ74" s="729"/>
      <c r="BA74" s="196">
        <f>IF(ISERR(BA73/SUM(BA73:BD73)*100),0,BA73/SUM(BA73:BD73)*100)</f>
        <v>0</v>
      </c>
      <c r="BB74" s="197">
        <f>IF(ISERR(BB73/SUM(BA73:BD73)*100),0,BB73/SUM(BA73:BD73)*100)</f>
        <v>0</v>
      </c>
      <c r="BC74" s="197">
        <f>IF(ISERR(BC73/SUM(BA73:BD73)*100),0,BC73/SUM(BA73:BD73)*100)</f>
        <v>0</v>
      </c>
      <c r="BD74" s="197">
        <f>IF(ISERR(BD73/SUM(BA73:BD73)*100),0,BD73/SUM(BA73:BD73)*100)</f>
        <v>0</v>
      </c>
      <c r="BE74" s="729"/>
      <c r="BF74" s="196">
        <f>IF(ISERR(BF73/SUM(BF73:BI73)*100),0,BF73/SUM(BF73:BI73)*100)</f>
        <v>0</v>
      </c>
      <c r="BG74" s="197">
        <f>IF(ISERR(BG73/SUM(BF73:BI73)*100),0,BG73/SUM(BF73:BI73)*100)</f>
        <v>0</v>
      </c>
      <c r="BH74" s="197">
        <f>IF(ISERR(BH73/SUM(BF73:BI73)*100),0,BH73/SUM(BF73:BI73)*100)</f>
        <v>0</v>
      </c>
      <c r="BI74" s="197">
        <f>IF(ISERR(BI73/SUM(BF73:BI73)*100),0,BI73/SUM(BF73:BI73)*100)</f>
        <v>0</v>
      </c>
      <c r="BJ74" s="729"/>
      <c r="BL74" s="133"/>
      <c r="BM74" s="133"/>
      <c r="BN74" s="133"/>
      <c r="BO74" s="133"/>
      <c r="BP74" s="133"/>
      <c r="BQ74" s="133"/>
      <c r="BR74" s="133"/>
    </row>
    <row r="75" spans="1:70" ht="13.5" customHeight="1">
      <c r="A75" s="730">
        <v>3</v>
      </c>
      <c r="B75" s="731"/>
      <c r="C75" s="194">
        <f>IF(G$25=5,1,0) + IF(G$27=5,1,0) + IF(G$29=5,1,0)</f>
        <v>0</v>
      </c>
      <c r="D75" s="195">
        <f>IF(G$25=4,1,0) + IF(G$27=4,1,0) + IF(G$29=4,1,0)</f>
        <v>0</v>
      </c>
      <c r="E75" s="195">
        <f>IF(G$25=3,1,0) + IF(G$27=3,1,0) + IF(G$29=3,1,0)</f>
        <v>0</v>
      </c>
      <c r="F75" s="195">
        <f>IF(G$25=2,1,0) + IF(G$27=2,1,0) + IF(G$29=2,1,0)</f>
        <v>0</v>
      </c>
      <c r="G75" s="732" t="str">
        <f>IF(SUM(C76:F76)=0,"-",MIN(G23,IF(AND(C76&gt;=50,E76=0,F76=0),5,IF(AND((C76+D76)&gt;=50,F76=0),4,IF(OR(AND(SUM(C75:F75)&gt;=3,F75&lt;=1),AND(SUM(C75:F75)&lt;3,F75=0)),3,2)))))</f>
        <v>-</v>
      </c>
      <c r="H75" s="194">
        <f>IF(L$25=5,1,0) + IF(L$27=5,1,0) + IF(L$29=5,1,0)</f>
        <v>0</v>
      </c>
      <c r="I75" s="195">
        <f>IF(L$25=4,1,0) + IF(L$27=4,1,0) + IF(L$29=4,1,0)</f>
        <v>0</v>
      </c>
      <c r="J75" s="195">
        <f>IF(L$25=3,1,0) + IF(L$27=3,1,0) + IF(L$29=3,1,0)</f>
        <v>0</v>
      </c>
      <c r="K75" s="195">
        <f>IF(L$25=2,1,0) + IF(L$27=2,1,0) + IF(L$29=2,1,0)</f>
        <v>0</v>
      </c>
      <c r="L75" s="728" t="str">
        <f>IF(SUM(H76:K76)=0,"-",MIN(L23,IF(AND(H76&gt;=50,J76=0,K76=0),5,IF(AND((H76+I76)&gt;=50,K76=0),4,IF(OR(AND(SUM(H75:K75)&gt;=3,K75&lt;=1),AND(SUM(H75:K75)&lt;3,K75=0)),3,2)))))</f>
        <v>-</v>
      </c>
      <c r="M75" s="194">
        <f>IF(Q$25=5,1,0) + IF(Q$27=5,1,0) + IF(Q$29=5,1,0)</f>
        <v>0</v>
      </c>
      <c r="N75" s="195">
        <f>IF(Q$25=4,1,0) + IF(Q$27=4,1,0) + IF(Q$29=4,1,0)</f>
        <v>0</v>
      </c>
      <c r="O75" s="195">
        <f>IF(Q$25=3,1,0) + IF(Q$27=3,1,0) + IF(Q$29=3,1,0)</f>
        <v>0</v>
      </c>
      <c r="P75" s="195">
        <f>IF(Q$25=2,1,0) + IF(Q$27=2,1,0) + IF(Q$29=2,1,0)</f>
        <v>0</v>
      </c>
      <c r="Q75" s="728" t="str">
        <f>IF(SUM(M76:P76)=0,"-",MIN(Q23,IF(AND(M76&gt;=50,O76=0,P76=0),5,IF(AND((M76+N76)&gt;=50,P76=0),4,IF(OR(AND(SUM(M75:P75)&gt;=3,P75&lt;=1),AND(SUM(M75:P75)&lt;3,P75=0)),3,2)))))</f>
        <v>-</v>
      </c>
      <c r="R75" s="194">
        <f>IF(V$25=5,1,0) + IF(V$27=5,1,0) + IF(V$29=5,1,0)</f>
        <v>0</v>
      </c>
      <c r="S75" s="195">
        <f>IF(V$25=4,1,0) + IF(V$27=4,1,0) + IF(V$29=4,1,0)</f>
        <v>0</v>
      </c>
      <c r="T75" s="195">
        <f>IF(V$25=3,1,0) + IF(V$27=3,1,0) + IF(V$29=3,1,0)</f>
        <v>0</v>
      </c>
      <c r="U75" s="195">
        <f>IF(V$25=2,1,0) + IF(V$27=2,1,0) + IF(V$29=2,1,0)</f>
        <v>0</v>
      </c>
      <c r="V75" s="728" t="str">
        <f>IF(SUM(R76:U76)=0,"-",MIN(V23,IF(AND(R76&gt;=50,T76=0,U76=0),5,IF(AND((R76+S76)&gt;=50,U76=0),4,IF(OR(AND(SUM(R75:U75)&gt;=3,U75&lt;=1),AND(SUM(R75:U75)&lt;3,U75=0)),3,2)))))</f>
        <v>-</v>
      </c>
      <c r="W75" s="194">
        <f>IF(AA$25=5,1,0) + IF(AA$27=5,1,0) + IF(AA$29=5,1,0)</f>
        <v>0</v>
      </c>
      <c r="X75" s="195">
        <f>IF(AA$25=4,1,0) + IF(AA$27=4,1,0) + IF(AA$29=4,1,0)</f>
        <v>0</v>
      </c>
      <c r="Y75" s="195">
        <f>IF(AA$25=3,1,0) + IF(AA$27=3,1,0) + IF(AA$29=3,1,0)</f>
        <v>0</v>
      </c>
      <c r="Z75" s="195">
        <f>IF(AA$25=2,1,0) + IF(AA$27=2,1,0) + IF(AA$29=2,1,0)</f>
        <v>0</v>
      </c>
      <c r="AA75" s="728" t="str">
        <f>IF(SUM(W76:Z76)=0,"-",MIN(AA23,IF(AND(W76&gt;=50,Y76=0,Z76=0),5,IF(AND((W76+X76)&gt;=50,Z76=0),4,IF(OR(AND(SUM(W75:Z75)&gt;=3,Z75&lt;=1),AND(SUM(W75:Z75)&lt;3,Z75=0)),3,2)))))</f>
        <v>-</v>
      </c>
      <c r="AB75" s="194">
        <f>IF(AF$25=5,1,0) + IF(AF$27=5,1,0) + IF(AF$29=5,1,0)</f>
        <v>0</v>
      </c>
      <c r="AC75" s="195">
        <f>IF(AF$25=4,1,0) + IF(AF$27=4,1,0) + IF(AF$29=4,1,0)</f>
        <v>0</v>
      </c>
      <c r="AD75" s="195">
        <f>IF(AF$25=3,1,0) + IF(AF$27=3,1,0) + IF(AF$29=3,1,0)</f>
        <v>0</v>
      </c>
      <c r="AE75" s="195">
        <f>IF(AF$25=2,1,0) + IF(AF$27=2,1,0) + IF(AF$29=2,1,0)</f>
        <v>0</v>
      </c>
      <c r="AF75" s="728" t="str">
        <f>IF(SUM(AB76:AE76)=0,"-",MIN(AF23,IF(AND(AB76&gt;=50,AD76=0,AE76=0),5,IF(AND((AB76+AC76)&gt;=50,AE76=0),4,IF(OR(AND(SUM(AB75:AE75)&gt;=3,AE75&lt;=1),AND(SUM(AB75:AE75)&lt;3,AE75=0)),3,2)))))</f>
        <v>-</v>
      </c>
      <c r="AG75" s="194">
        <f>IF(AK$25=5,1,0) + IF(AK$27=5,1,0) + IF(AK$29=5,1,0)</f>
        <v>0</v>
      </c>
      <c r="AH75" s="195">
        <f>IF(AK$25=4,1,0) + IF(AK$27=4,1,0) + IF(AK$29=4,1,0)</f>
        <v>0</v>
      </c>
      <c r="AI75" s="195">
        <f>IF(AK$25=3,1,0) + IF(AK$27=3,1,0) + IF(AK$29=3,1,0)</f>
        <v>0</v>
      </c>
      <c r="AJ75" s="195">
        <f>IF(AK$25=2,1,0) + IF(AK$27=2,1,0) + IF(AK$29=2,1,0)</f>
        <v>0</v>
      </c>
      <c r="AK75" s="728" t="str">
        <f>IF(SUM(AG76:AJ76)=0,"-",MIN(AK23,IF(AND(AG76&gt;=50,AI76=0,AJ76=0),5,IF(AND((AG76+AH76)&gt;=50,AJ76=0),4,IF(OR(AND(SUM(AG75:AJ75)&gt;=3,AJ75&lt;=1),AND(SUM(AG75:AJ75)&lt;3,AJ75=0)),3,2)))))</f>
        <v>-</v>
      </c>
      <c r="AL75" s="194">
        <f>IF(AP$25=5,1,0) + IF(AP$27=5,1,0) + IF(AP$29=5,1,0)</f>
        <v>0</v>
      </c>
      <c r="AM75" s="195">
        <f>IF(AP$25=4,1,0) + IF(AP$27=4,1,0) + IF(AP$29=4,1,0)</f>
        <v>0</v>
      </c>
      <c r="AN75" s="195">
        <f>IF(AP$25=3,1,0) + IF(AP$27=3,1,0) + IF(AP$29=3,1,0)</f>
        <v>0</v>
      </c>
      <c r="AO75" s="195">
        <f>IF(AP$25=2,1,0) + IF(AP$27=2,1,0) + IF(AP$29=2,1,0)</f>
        <v>0</v>
      </c>
      <c r="AP75" s="728" t="str">
        <f>IF(SUM(AL76:AO76)=0,"-",MIN(AP23,IF(AND(AL76&gt;=50,AN76=0,AO76=0),5,IF(AND((AL76+AM76)&gt;=50,AO76=0),4,IF(OR(AND(SUM(AL75:AO75)&gt;=3,AO75&lt;=1),AND(SUM(AL75:AO75)&lt;3,AO75=0)),3,2)))))</f>
        <v>-</v>
      </c>
      <c r="AQ75" s="194">
        <f>IF(AU$25=5,1,0) + IF(AU$27=5,1,0) + IF(AU$29=5,1,0)</f>
        <v>0</v>
      </c>
      <c r="AR75" s="195">
        <f>IF(AU$25=4,1,0) + IF(AU$27=4,1,0) + IF(AU$29=4,1,0)</f>
        <v>0</v>
      </c>
      <c r="AS75" s="195">
        <f>IF(AU$25=3,1,0) + IF(AU$27=3,1,0) + IF(AU$29=3,1,0)</f>
        <v>0</v>
      </c>
      <c r="AT75" s="195">
        <f>IF(AU$25=2,1,0) + IF(AU$27=2,1,0) + IF(AU$29=2,1,0)</f>
        <v>0</v>
      </c>
      <c r="AU75" s="728" t="str">
        <f>IF(SUM(AQ76:AT76)=0,"-",MIN(AU23,IF(AND(AQ76&gt;=50,AS76=0,AT76=0),5,IF(AND((AQ76+AR76)&gt;=50,AT76=0),4,IF(OR(AND(SUM(AQ75:AT75)&gt;=3,AT75&lt;=1),AND(SUM(AQ75:AT75)&lt;3,AT75=0)),3,2)))))</f>
        <v>-</v>
      </c>
      <c r="AV75" s="194">
        <f>IF(AZ$25=5,1,0) + IF(AZ$27=5,1,0) + IF(AZ$29=5,1,0)</f>
        <v>0</v>
      </c>
      <c r="AW75" s="195">
        <f>IF(AZ$25=4,1,0) + IF(AZ$27=4,1,0) + IF(AZ$29=4,1,0)</f>
        <v>0</v>
      </c>
      <c r="AX75" s="195">
        <f>IF(AZ$25=3,1,0) + IF(AZ$27=3,1,0) + IF(AZ$29=3,1,0)</f>
        <v>0</v>
      </c>
      <c r="AY75" s="195">
        <f>IF(AZ$25=2,1,0) + IF(AZ$27=2,1,0) + IF(AZ$29=2,1,0)</f>
        <v>0</v>
      </c>
      <c r="AZ75" s="728" t="str">
        <f>IF(SUM(AV76:AY76)=0,"-",MIN(AZ23,IF(AND(AV76&gt;=50,AX76=0,AY76=0),5,IF(AND((AV76+AW76)&gt;=50,AY76=0),4,IF(OR(AND(SUM(AV75:AY75)&gt;=3,AY75&lt;=1),AND(SUM(AV75:AY75)&lt;3,AY75=0)),3,2)))))</f>
        <v>-</v>
      </c>
      <c r="BA75" s="194">
        <f>IF(BE$25=5,1,0) + IF(BE$27=5,1,0) + IF(BE$29=5,1,0)</f>
        <v>0</v>
      </c>
      <c r="BB75" s="195">
        <f>IF(BE$25=4,1,0) + IF(BE$27=4,1,0) + IF(BE$29=4,1,0)</f>
        <v>0</v>
      </c>
      <c r="BC75" s="195">
        <f>IF(BE$25=3,1,0) + IF(BE$27=3,1,0) + IF(BE$29=3,1,0)</f>
        <v>0</v>
      </c>
      <c r="BD75" s="195">
        <f>IF(BE$25=2,1,0) + IF(BE$27=2,1,0) + IF(BE$29=2,1,0)</f>
        <v>0</v>
      </c>
      <c r="BE75" s="728" t="str">
        <f>BJ75</f>
        <v>-</v>
      </c>
      <c r="BF75" s="194">
        <f>IF(BJ$25=5,1,0) + IF(BJ$27=5,1,0) + IF(BJ$29=5,1,0)</f>
        <v>0</v>
      </c>
      <c r="BG75" s="195">
        <f>IF(BJ$25=4,1,0) + IF(BJ$27=4,1,0) + IF(BJ$29=4,1,0)</f>
        <v>0</v>
      </c>
      <c r="BH75" s="195">
        <f>IF(BJ$25=3,1,0) + IF(BJ$27=3,1,0) + IF(BJ$29=3,1,0)</f>
        <v>0</v>
      </c>
      <c r="BI75" s="195">
        <f>IF(BJ$25=2,1,0) + IF(BJ$27=2,1,0) + IF(BJ$29=2,1,0)</f>
        <v>0</v>
      </c>
      <c r="BJ75" s="728" t="str">
        <f>IF(SUM(BF76:BI76)=0,"-",MIN(AF75,BJ23,IF(AND(BF76&gt;=50,BH76=0,BI76=0),5,IF(AND((BF76+BG76)&gt;=50,BI76=0),4,IF(OR(AND(SUM(BF75:BI75)&gt;=3,BI75&lt;=1),AND(SUM(BF75:BI75)&lt;3,BI75=0)),3,2)))))</f>
        <v>-</v>
      </c>
    </row>
    <row r="76" spans="1:70" ht="13.5" customHeight="1">
      <c r="A76" s="730"/>
      <c r="B76" s="731"/>
      <c r="C76" s="196">
        <f>IF(ISERR(C75/SUM(C75:F75)*100),0,C75/SUM(C75:F75)*100)</f>
        <v>0</v>
      </c>
      <c r="D76" s="197">
        <f>IF(ISERR(D75/SUM(C75:F75)*100),0,D75/SUM(C75:F75)*100)</f>
        <v>0</v>
      </c>
      <c r="E76" s="197">
        <f>IF(ISERR(E75/SUM(C75:F75)*100),0,E75/SUM(C75:F75)*100)</f>
        <v>0</v>
      </c>
      <c r="F76" s="197">
        <f>IF(ISERR(F75/SUM(C75:F75)*100),0,F75/SUM(C75:F75)*100)</f>
        <v>0</v>
      </c>
      <c r="G76" s="733"/>
      <c r="H76" s="196">
        <f>IF(ISERR(H75/SUM(H75:K75)*100),0,H75/SUM(H75:K75)*100)</f>
        <v>0</v>
      </c>
      <c r="I76" s="197">
        <f>IF(ISERR(I75/SUM(H75:K75)*100),0,I75/SUM(H75:K75)*100)</f>
        <v>0</v>
      </c>
      <c r="J76" s="197">
        <f>IF(ISERR(J75/SUM(H75:K75)*100),0,J75/SUM(H75:K75)*100)</f>
        <v>0</v>
      </c>
      <c r="K76" s="197">
        <f>IF(ISERR(K75/SUM(H75:K75)*100),0,K75/SUM(H75:K75)*100)</f>
        <v>0</v>
      </c>
      <c r="L76" s="729"/>
      <c r="M76" s="196">
        <f>IF(ISERR(M75/SUM(M75:P75)*100),0,M75/SUM(M75:P75)*100)</f>
        <v>0</v>
      </c>
      <c r="N76" s="197">
        <f>IF(ISERR(N75/SUM(M75:P75)*100),0,N75/SUM(M75:P75)*100)</f>
        <v>0</v>
      </c>
      <c r="O76" s="197">
        <f>IF(ISERR(O75/SUM(M75:P75)*100),0,O75/SUM(M75:P75)*100)</f>
        <v>0</v>
      </c>
      <c r="P76" s="197">
        <f>IF(ISERR(P75/SUM(M75:P75)*100),0,P75/SUM(M75:P75)*100)</f>
        <v>0</v>
      </c>
      <c r="Q76" s="729"/>
      <c r="R76" s="196">
        <f>IF(ISERR(R75/SUM(R75:U75)*100),0,R75/SUM(R75:U75)*100)</f>
        <v>0</v>
      </c>
      <c r="S76" s="197">
        <f>IF(ISERR(S75/SUM(R75:U75)*100),0,S75/SUM(R75:U75)*100)</f>
        <v>0</v>
      </c>
      <c r="T76" s="197">
        <f>IF(ISERR(T75/SUM(R75:U75)*100),0,T75/SUM(R75:U75)*100)</f>
        <v>0</v>
      </c>
      <c r="U76" s="197">
        <f>IF(ISERR(U75/SUM(R75:U75)*100),0,U75/SUM(R75:U75)*100)</f>
        <v>0</v>
      </c>
      <c r="V76" s="729"/>
      <c r="W76" s="196">
        <f>IF(ISERR(W75/SUM(W75:Z75)*100),0,W75/SUM(W75:Z75)*100)</f>
        <v>0</v>
      </c>
      <c r="X76" s="197">
        <f>IF(ISERR(X75/SUM(W75:Z75)*100),0,X75/SUM(W75:Z75)*100)</f>
        <v>0</v>
      </c>
      <c r="Y76" s="197">
        <f>IF(ISERR(Y75/SUM(W75:Z75)*100),0,Y75/SUM(W75:Z75)*100)</f>
        <v>0</v>
      </c>
      <c r="Z76" s="197">
        <f>IF(ISERR(Z75/SUM(W75:Z75)*100),0,Z75/SUM(W75:Z75)*100)</f>
        <v>0</v>
      </c>
      <c r="AA76" s="729"/>
      <c r="AB76" s="196">
        <f>IF(ISERR(AB75/SUM(AB75:AE75)*100),0,AB75/SUM(AB75:AE75)*100)</f>
        <v>0</v>
      </c>
      <c r="AC76" s="197">
        <f>IF(ISERR(AC75/SUM(AB75:AE75)*100),0,AC75/SUM(AB75:AE75)*100)</f>
        <v>0</v>
      </c>
      <c r="AD76" s="197">
        <f>IF(ISERR(AD75/SUM(AB75:AE75)*100),0,AD75/SUM(AB75:AE75)*100)</f>
        <v>0</v>
      </c>
      <c r="AE76" s="197">
        <f>IF(ISERR(AE75/SUM(AB75:AE75)*100),0,AE75/SUM(AB75:AE75)*100)</f>
        <v>0</v>
      </c>
      <c r="AF76" s="729"/>
      <c r="AG76" s="196">
        <f>IF(ISERR(AG75/SUM(AG75:AJ75)*100),0,AG75/SUM(AG75:AJ75)*100)</f>
        <v>0</v>
      </c>
      <c r="AH76" s="197">
        <f>IF(ISERR(AH75/SUM(AG75:AJ75)*100),0,AH75/SUM(AG75:AJ75)*100)</f>
        <v>0</v>
      </c>
      <c r="AI76" s="197">
        <f>IF(ISERR(AI75/SUM(AG75:AJ75)*100),0,AI75/SUM(AG75:AJ75)*100)</f>
        <v>0</v>
      </c>
      <c r="AJ76" s="197">
        <f>IF(ISERR(AJ75/SUM(AG75:AJ75)*100),0,AJ75/SUM(AG75:AJ75)*100)</f>
        <v>0</v>
      </c>
      <c r="AK76" s="729"/>
      <c r="AL76" s="196">
        <f>IF(ISERR(AL75/SUM(AL75:AO75)*100),0,AL75/SUM(AL75:AO75)*100)</f>
        <v>0</v>
      </c>
      <c r="AM76" s="197">
        <f>IF(ISERR(AM75/SUM(AL75:AO75)*100),0,AM75/SUM(AL75:AO75)*100)</f>
        <v>0</v>
      </c>
      <c r="AN76" s="197">
        <f>IF(ISERR(AN75/SUM(AL75:AO75)*100),0,AN75/SUM(AL75:AO75)*100)</f>
        <v>0</v>
      </c>
      <c r="AO76" s="197">
        <f>IF(ISERR(AO75/SUM(AL75:AO75)*100),0,AO75/SUM(AL75:AO75)*100)</f>
        <v>0</v>
      </c>
      <c r="AP76" s="729"/>
      <c r="AQ76" s="196">
        <f>IF(ISERR(AQ75/SUM(AQ75:AT75)*100),0,AQ75/SUM(AQ75:AT75)*100)</f>
        <v>0</v>
      </c>
      <c r="AR76" s="197">
        <f>IF(ISERR(AR75/SUM(AQ75:AT75)*100),0,AR75/SUM(AQ75:AT75)*100)</f>
        <v>0</v>
      </c>
      <c r="AS76" s="197">
        <f>IF(ISERR(AS75/SUM(AQ75:AT75)*100),0,AS75/SUM(AQ75:AT75)*100)</f>
        <v>0</v>
      </c>
      <c r="AT76" s="197">
        <f>IF(ISERR(AT75/SUM(AQ75:AT75)*100),0,AT75/SUM(AQ75:AT75)*100)</f>
        <v>0</v>
      </c>
      <c r="AU76" s="729"/>
      <c r="AV76" s="196">
        <f>IF(ISERR(AV75/SUM(AV75:AY75)*100),0,AV75/SUM(AV75:AY75)*100)</f>
        <v>0</v>
      </c>
      <c r="AW76" s="197">
        <f>IF(ISERR(AW75/SUM(AV75:AY75)*100),0,AW75/SUM(AV75:AY75)*100)</f>
        <v>0</v>
      </c>
      <c r="AX76" s="197">
        <f>IF(ISERR(AX75/SUM(AV75:AY75)*100),0,AX75/SUM(AV75:AY75)*100)</f>
        <v>0</v>
      </c>
      <c r="AY76" s="197">
        <f>IF(ISERR(AY75/SUM(AV75:AY75)*100),0,AY75/SUM(AV75:AY75)*100)</f>
        <v>0</v>
      </c>
      <c r="AZ76" s="729"/>
      <c r="BA76" s="196">
        <f>IF(ISERR(BA75/SUM(BA75:BD75)*100),0,BA75/SUM(BA75:BD75)*100)</f>
        <v>0</v>
      </c>
      <c r="BB76" s="197">
        <f>IF(ISERR(BB75/SUM(BA75:BD75)*100),0,BB75/SUM(BA75:BD75)*100)</f>
        <v>0</v>
      </c>
      <c r="BC76" s="197">
        <f>IF(ISERR(BC75/SUM(BA75:BD75)*100),0,BC75/SUM(BA75:BD75)*100)</f>
        <v>0</v>
      </c>
      <c r="BD76" s="197">
        <f>IF(ISERR(BD75/SUM(BA75:BD75)*100),0,BD75/SUM(BA75:BD75)*100)</f>
        <v>0</v>
      </c>
      <c r="BE76" s="729"/>
      <c r="BF76" s="196">
        <f>IF(ISERR(BF75/SUM(BF75:BI75)*100),0,BF75/SUM(BF75:BI75)*100)</f>
        <v>0</v>
      </c>
      <c r="BG76" s="197">
        <f>IF(ISERR(BG75/SUM(BF75:BI75)*100),0,BG75/SUM(BF75:BI75)*100)</f>
        <v>0</v>
      </c>
      <c r="BH76" s="197">
        <f>IF(ISERR(BH75/SUM(BF75:BI75)*100),0,BH75/SUM(BF75:BI75)*100)</f>
        <v>0</v>
      </c>
      <c r="BI76" s="197">
        <f>IF(ISERR(BI75/SUM(BF75:BI75)*100),0,BI75/SUM(BF75:BI75)*100)</f>
        <v>0</v>
      </c>
      <c r="BJ76" s="729"/>
      <c r="BL76" s="133"/>
      <c r="BM76" s="133"/>
      <c r="BN76" s="133"/>
      <c r="BO76" s="133"/>
      <c r="BP76" s="133"/>
      <c r="BQ76" s="133"/>
      <c r="BR76" s="133"/>
    </row>
    <row r="77" spans="1:70" ht="13.5" customHeight="1">
      <c r="A77" s="730" t="s">
        <v>362</v>
      </c>
      <c r="B77" s="731"/>
      <c r="C77" s="194">
        <f>IF(G$45=5,1,0) + IF(G$47=5,1,0) + IF(G$49=5,1,0) + IF(G$51=5,1,0)</f>
        <v>0</v>
      </c>
      <c r="D77" s="195">
        <f>IF(G$45=4,1,0) + IF(G$47=4,1,0) + IF(G$49=4,1,0) + IF(G$51=4,1,0)</f>
        <v>0</v>
      </c>
      <c r="E77" s="195">
        <f>IF(G$45=3,1,0) + IF(G$47=3,1,0) + IF(G$49=3,1,0) + IF(G$51=3,1,0)</f>
        <v>0</v>
      </c>
      <c r="F77" s="195">
        <f>IF(G$45=2,1,0) + IF(G$47=2,1,0) + IF(G$49=2,1,0) + IF(G$51=2,1,0)</f>
        <v>0</v>
      </c>
      <c r="G77" s="732" t="str">
        <f>IF(SUM(C78:F78)=0,"-",MIN(IF(AND(C78&gt;=50,E78=0,F78=0),5,IF(AND((C78+D78)&gt;=50,F78=0),4,IF(OR(AND(SUM(C77:F77)&gt;=3,F77&lt;=1),AND(SUM(C77:F77)&lt;3,F77=0)),3,2)))))</f>
        <v>-</v>
      </c>
      <c r="H77" s="194">
        <f>IF(L$45=5,1,0) + IF(L$47=5,1,0) + IF(L$49=5,1,0) + IF(L$51=5,1,0)</f>
        <v>0</v>
      </c>
      <c r="I77" s="195">
        <f>IF(L$45=4,1,0) + IF(L$47=4,1,0) + IF(L$49=4,1,0) + IF(L$51=4,1,0)</f>
        <v>0</v>
      </c>
      <c r="J77" s="195">
        <f>IF(L$45=3,1,0) + IF(L$47=3,1,0) + IF(L$49=3,1,0) + IF(L$51=3,1,0)</f>
        <v>0</v>
      </c>
      <c r="K77" s="195">
        <f>IF(L$45=2,1,0) + IF(L$47=2,1,0) + IF(L$49=2,1,0) + IF(L$51=2,1,0)</f>
        <v>0</v>
      </c>
      <c r="L77" s="728" t="str">
        <f>IF(SUM(H78:K78)=0,"-",MIN(IF(AND(H78&gt;=50,J78=0,K78=0),5,IF(AND((H78+I78)&gt;=50,K78=0),4,IF(OR(AND(SUM(H77:K77)&gt;=3,K77&lt;=1),AND(SUM(H77:K77)&lt;3,K77=0)),3,2)))))</f>
        <v>-</v>
      </c>
      <c r="M77" s="194">
        <f>IF(Q$45=5,1,0) + IF(Q$47=5,1,0) + IF(Q$49=5,1,0) + IF(Q$51=5,1,0)</f>
        <v>0</v>
      </c>
      <c r="N77" s="195">
        <f>IF(Q$45=4,1,0) + IF(Q$47=4,1,0) + IF(Q$49=4,1,0) + IF(Q$51=4,1,0)</f>
        <v>0</v>
      </c>
      <c r="O77" s="195">
        <f>IF(Q$45=3,1,0) + IF(Q$47=3,1,0) + IF(Q$49=3,1,0) + IF(Q$51=3,1,0)</f>
        <v>0</v>
      </c>
      <c r="P77" s="195">
        <f>IF(Q$45=2,1,0) + IF(Q$47=2,1,0) + IF(Q$49=2,1,0) + IF(Q$51=2,1,0)</f>
        <v>0</v>
      </c>
      <c r="Q77" s="728" t="str">
        <f>IF(SUM(M78:P78)=0,"-",MIN(IF(AND(M78&gt;=50,O78=0,P78=0),5,IF(AND((M78+N78)&gt;=50,P78=0),4,IF(OR(AND(SUM(M77:P77)&gt;=3,P77&lt;=1),AND(SUM(M77:P77)&lt;3,P77=0)),3,2)))))</f>
        <v>-</v>
      </c>
      <c r="R77" s="194">
        <f>IF(V$45=5,1,0) + IF(V$47=5,1,0) + IF(V$49=5,1,0) + IF(V$51=5,1,0)</f>
        <v>0</v>
      </c>
      <c r="S77" s="195">
        <f>IF(V$45=4,1,0) + IF(V$47=4,1,0) + IF(V$49=4,1,0) + IF(V$51=4,1,0)</f>
        <v>0</v>
      </c>
      <c r="T77" s="195">
        <f>IF(V$45=3,1,0) + IF(V$47=3,1,0) + IF(V$49=3,1,0) + IF(V$51=3,1,0)</f>
        <v>0</v>
      </c>
      <c r="U77" s="195">
        <f>IF(V$45=2,1,0) + IF(V$47=2,1,0) + IF(V$49=2,1,0) + IF(V$51=2,1,0)</f>
        <v>0</v>
      </c>
      <c r="V77" s="728" t="str">
        <f>IF(SUM(R78:U78)=0,"-",MIN(IF(AND(R78&gt;=50,T78=0,U78=0),5,IF(AND((R78+S78)&gt;=50,U78=0),4,IF(OR(AND(SUM(R77:U77)&gt;=3,U77&lt;=1),AND(SUM(R77:U77)&lt;3,U77=0)),3,2)))))</f>
        <v>-</v>
      </c>
      <c r="W77" s="194">
        <f>IF(AA$45=5,1,0) + IF(AA$47=5,1,0) + IF(AA$49=5,1,0) + IF(AA$51=5,1,0)</f>
        <v>0</v>
      </c>
      <c r="X77" s="195">
        <f>IF(AA$45=4,1,0) + IF(AA$47=4,1,0) + IF(AA$49=4,1,0) + IF(AA$51=4,1,0)</f>
        <v>0</v>
      </c>
      <c r="Y77" s="195">
        <f>IF(AA$45=3,1,0) + IF(AA$47=3,1,0) + IF(AA$49=3,1,0) + IF(AA$51=3,1,0)</f>
        <v>0</v>
      </c>
      <c r="Z77" s="195">
        <f>IF(AA$45=2,1,0) + IF(AA$47=2,1,0) + IF(AA$49=2,1,0) + IF(AA$51=2,1,0)</f>
        <v>0</v>
      </c>
      <c r="AA77" s="728" t="str">
        <f>IF(SUM(W78:Z78)=0,"-",MIN(IF(AND(W78&gt;=50,Y78=0,Z78=0),5,IF(AND((W78+X78)&gt;=50,Z78=0),4,IF(OR(AND(SUM(W77:Z77)&gt;=3,Z77&lt;=1),AND(SUM(W77:Z77)&lt;3,Z77=0)),3,2)))))</f>
        <v>-</v>
      </c>
      <c r="AB77" s="194">
        <f>IF(AF$45=5,1,0) + IF(AF$47=5,1,0) + IF(AF$49=5,1,0) + IF(AF$51=5,1,0)</f>
        <v>0</v>
      </c>
      <c r="AC77" s="195">
        <f>IF(AF$45=4,1,0) + IF(AF$47=4,1,0) + IF(AF$49=4,1,0) + IF(AF$51=4,1,0)</f>
        <v>0</v>
      </c>
      <c r="AD77" s="195">
        <f>IF(AF$45=3,1,0) + IF(AF$47=3,1,0) + IF(AF$49=3,1,0) + IF(AF$51=3,1,0)</f>
        <v>0</v>
      </c>
      <c r="AE77" s="195">
        <f>IF(AF$45=2,1,0) + IF(AF$47=2,1,0) + IF(AF$49=2,1,0) + IF(AF$51=2,1,0)</f>
        <v>0</v>
      </c>
      <c r="AF77" s="728" t="str">
        <f>IF(SUM(AB78:AE78)=0,"-",MIN(IF(AND(AB78&gt;=50,AD78=0,AE78=0),5,IF(AND((AB78+AC78)&gt;=50,AE78=0),4,IF(OR(AND(SUM(AB77:AE77)&gt;=3,AE77&lt;=1),AND(SUM(AB77:AE77)&lt;3,AE77=0)),3,2)))))</f>
        <v>-</v>
      </c>
      <c r="AG77" s="194">
        <f>IF(AK$45=5,1,0) + IF(AK$47=5,1,0) + IF(AK$49=5,1,0) + IF(AK$51=5,1,0)</f>
        <v>0</v>
      </c>
      <c r="AH77" s="195">
        <f>IF(AK$45=4,1,0) + IF(AK$47=4,1,0) + IF(AK$49=4,1,0) + IF(AK$51=4,1,0)</f>
        <v>0</v>
      </c>
      <c r="AI77" s="195">
        <f>IF(AK$45=3,1,0) + IF(AK$47=3,1,0) + IF(AK$49=3,1,0) + IF(AK$51=3,1,0)</f>
        <v>0</v>
      </c>
      <c r="AJ77" s="195">
        <f>IF(AK$45=2,1,0) + IF(AK$47=2,1,0) + IF(AK$49=2,1,0) + IF(AK$51=2,1,0)</f>
        <v>0</v>
      </c>
      <c r="AK77" s="728" t="str">
        <f>IF(SUM(AG78:AJ78)=0,"-",MIN(IF(AND(AG78&gt;=50,AI78=0,AJ78=0),5,IF(AND((AG78+AH78)&gt;=50,AJ78=0),4,IF(OR(AND(SUM(AG77:AJ77)&gt;=3,AJ77&lt;=1),AND(SUM(AG77:AJ77)&lt;3,AJ77=0)),3,2)))))</f>
        <v>-</v>
      </c>
      <c r="AL77" s="194">
        <f>IF(AP$45=5,1,0) + IF(AP$47=5,1,0) + IF(AP$49=5,1,0) + IF(AP$51=5,1,0)</f>
        <v>0</v>
      </c>
      <c r="AM77" s="195">
        <f>IF(AP$45=4,1,0) + IF(AP$47=4,1,0) + IF(AP$49=4,1,0) + IF(AP$51=4,1,0)</f>
        <v>0</v>
      </c>
      <c r="AN77" s="195">
        <f>IF(AP$45=3,1,0) + IF(AP$47=3,1,0) + IF(AP$49=3,1,0) + IF(AP$51=3,1,0)</f>
        <v>0</v>
      </c>
      <c r="AO77" s="195">
        <f>IF(AP$45=2,1,0) + IF(AP$47=2,1,0) + IF(AP$49=2,1,0) + IF(AP$51=2,1,0)</f>
        <v>0</v>
      </c>
      <c r="AP77" s="728" t="str">
        <f>IF(SUM(AL78:AO78)=0,"-",MIN(IF(AND(AL78&gt;=50,AN78=0,AO78=0),5,IF(AND((AL78+AM78)&gt;=50,AO78=0),4,IF(OR(AND(SUM(AL77:AO77)&gt;=3,AO77&lt;=1),AND(SUM(AL77:AO77)&lt;3,AO77=0)),3,2)))))</f>
        <v>-</v>
      </c>
      <c r="AQ77" s="194">
        <f>IF(AU$45=5,1,0) + IF(AU$47=5,1,0) + IF(AU$49=5,1,0) + IF(AU$51=5,1,0)</f>
        <v>0</v>
      </c>
      <c r="AR77" s="195">
        <f>IF(AU$45=4,1,0) + IF(AU$47=4,1,0) + IF(AU$49=4,1,0) + IF(AU$51=4,1,0)</f>
        <v>0</v>
      </c>
      <c r="AS77" s="195">
        <f>IF(AU$45=3,1,0) + IF(AU$47=3,1,0) + IF(AU$49=3,1,0) + IF(AU$51=3,1,0)</f>
        <v>0</v>
      </c>
      <c r="AT77" s="195">
        <f>IF(AU$45=2,1,0) + IF(AU$47=2,1,0) + IF(AU$49=2,1,0) + IF(AU$51=2,1,0)</f>
        <v>0</v>
      </c>
      <c r="AU77" s="728" t="str">
        <f>IF(SUM(AQ78:AT78)=0,"-",MIN(IF(AND(AQ78&gt;=50,AS78=0,AT78=0),5,IF(AND((AQ78+AR78)&gt;=50,AT78=0),4,IF(OR(AND(SUM(AQ77:AT77)&gt;=3,AT77&lt;=1),AND(SUM(AQ77:AT77)&lt;3,AT77=0)),3,2)))))</f>
        <v>-</v>
      </c>
      <c r="AV77" s="194">
        <f>IF(AZ$45=5,1,0) + IF(AZ$47=5,1,0) + IF(AZ$49=5,1,0) + IF(AZ$51=5,1,0)</f>
        <v>0</v>
      </c>
      <c r="AW77" s="195">
        <f>IF(AZ$45=4,1,0) + IF(AZ$47=4,1,0) + IF(AZ$49=4,1,0) + IF(AZ$51=4,1,0)</f>
        <v>0</v>
      </c>
      <c r="AX77" s="195">
        <f>IF(AZ$45=3,1,0) + IF(AZ$47=3,1,0) + IF(AZ$49=3,1,0) + IF(AZ$51=3,1,0)</f>
        <v>0</v>
      </c>
      <c r="AY77" s="195">
        <f>IF(AZ$45=2,1,0) + IF(AZ$47=2,1,0) + IF(AZ$49=2,1,0) + IF(AZ$51=2,1,0)</f>
        <v>0</v>
      </c>
      <c r="AZ77" s="728" t="str">
        <f>IF(SUM(AV78:AY78)=0,"-",MIN(IF(AND(AV78&gt;=50,AX78=0,AY78=0),5,IF(AND((AV78+AW78)&gt;=50,AY78=0),4,IF(OR(AND(SUM(AV77:AY77)&gt;=3,AY77&lt;=1),AND(SUM(AV77:AY77)&lt;3,AY77=0)),3,2)))))</f>
        <v>-</v>
      </c>
      <c r="BA77" s="194">
        <f>IF(BE$45=5,1,0) + IF(BE$47=5,1,0) + IF(BE$49=5,1,0) + IF(BE$51=5,1,0)</f>
        <v>0</v>
      </c>
      <c r="BB77" s="195">
        <f>IF(BE$45=4,1,0) + IF(BE$47=4,1,0) + IF(BE$49=4,1,0) + IF(BE$51=4,1,0)</f>
        <v>0</v>
      </c>
      <c r="BC77" s="195">
        <f>IF(BE$45=3,1,0) + IF(BE$47=3,1,0) + IF(BE$49=3,1,0) + IF(BE$51=3,1,0)</f>
        <v>0</v>
      </c>
      <c r="BD77" s="195">
        <f>IF(BE$45=2,1,0) + IF(BE$47=2,1,0) + IF(BE$49=2,1,0) + IF(BE$51=2,1,0)</f>
        <v>0</v>
      </c>
      <c r="BE77" s="728" t="str">
        <f>IF(SUM(BA78:BD78)=0,"-",MIN(IF(AND(BA78&gt;=50,BC78=0,BD78=0),5,IF(AND((BA78+BB78)&gt;=50,BD78=0),4,IF(OR(AND(SUM(BA77:BD77)&gt;=3,BD77&lt;=1),AND(SUM(BA77:BD77)&lt;3,BD77=0),AND(BE45&gt;=3,BE47&gt;=3,BE49&gt;=2,BE51&gt;=2),OR(AND(BE47&gt;=4,BE49&gt;=3,BE51&gt;=3),AND(BE45&gt;=4,BE47&gt;=2,BE49&gt;=3,BE51&gt;=3))),3,2)))))</f>
        <v>-</v>
      </c>
      <c r="BF77" s="194">
        <f>IF(BF$45=5,1,0) + IF(BF$47=5,1,0) + IF(BF$49=5,1,0) + IF(BF$51=5,1,0)</f>
        <v>0</v>
      </c>
      <c r="BG77" s="195">
        <f>IF(BF$45=4,1,0) + IF(BF$47=4,1,0) + IF(BF$49=4,1,0) + IF(BF$51=4,1,0)</f>
        <v>0</v>
      </c>
      <c r="BH77" s="195">
        <f>IF(BF$45=3,1,0) + IF(BF$47=3,1,0) + IF(BF$49=3,1,0) + IF(BF$51=3,1,0)</f>
        <v>0</v>
      </c>
      <c r="BI77" s="195">
        <f>IF(BF$45=2,1,0) + IF(BF$47=2,1,0) + IF(BF$49=2,1,0) + IF(BF$51=2,1,0)</f>
        <v>0</v>
      </c>
      <c r="BJ77" s="728" t="str">
        <f>IF(SUM(BF78:BI78)=0,"-",MIN(BJ43,IF(AND(BF78&gt;=50,BH78=0,BI78=0),5,IF(AND((BF78+BG78)&gt;=50,BI78=0),4,IF(OR(AND(SUM(BF77:BI77)&gt;=3,BI77&lt;=1),AND(SUM(BF77:BI77)&lt;3,BI77=0)),3,2)))))</f>
        <v>-</v>
      </c>
    </row>
    <row r="78" spans="1:70" ht="13.5" customHeight="1">
      <c r="A78" s="730"/>
      <c r="B78" s="731"/>
      <c r="C78" s="196">
        <f>IF(ISERR(C77/SUM(C77:F77)*100),0,C77/SUM(C77:F77)*100)</f>
        <v>0</v>
      </c>
      <c r="D78" s="197">
        <f>IF(ISERR(D77/SUM(C77:F77)*100),0,D77/SUM(C77:F77)*100)</f>
        <v>0</v>
      </c>
      <c r="E78" s="197">
        <f>IF(ISERR(E77/SUM(C77:F77)*100),0,E77/SUM(C77:F77)*100)</f>
        <v>0</v>
      </c>
      <c r="F78" s="197">
        <f>IF(ISERR(F77/SUM(C77:F77)*100),0,F77/SUM(C77:F77)*100)</f>
        <v>0</v>
      </c>
      <c r="G78" s="733"/>
      <c r="H78" s="196">
        <f>IF(ISERR(H77/SUM(H77:K77)*100),0,H77/SUM(H77:K77)*100)</f>
        <v>0</v>
      </c>
      <c r="I78" s="197">
        <f>IF(ISERR(I77/SUM(H77:K77)*100),0,I77/SUM(H77:K77)*100)</f>
        <v>0</v>
      </c>
      <c r="J78" s="197">
        <f>IF(ISERR(J77/SUM(H77:K77)*100),0,J77/SUM(H77:K77)*100)</f>
        <v>0</v>
      </c>
      <c r="K78" s="197">
        <f>IF(ISERR(K77/SUM(H77:K77)*100),0,K77/SUM(H77:K77)*100)</f>
        <v>0</v>
      </c>
      <c r="L78" s="729"/>
      <c r="M78" s="196">
        <f>IF(ISERR(M77/SUM(M77:P77)*100),0,M77/SUM(M77:P77)*100)</f>
        <v>0</v>
      </c>
      <c r="N78" s="197">
        <f>IF(ISERR(N77/SUM(M77:P77)*100),0,N77/SUM(M77:P77)*100)</f>
        <v>0</v>
      </c>
      <c r="O78" s="197">
        <f>IF(ISERR(O77/SUM(M77:P77)*100),0,O77/SUM(M77:P77)*100)</f>
        <v>0</v>
      </c>
      <c r="P78" s="197">
        <f>IF(ISERR(P77/SUM(M77:P77)*100),0,P77/SUM(M77:P77)*100)</f>
        <v>0</v>
      </c>
      <c r="Q78" s="729"/>
      <c r="R78" s="196">
        <f>IF(ISERR(R77/SUM(R77:U77)*100),0,R77/SUM(R77:U77)*100)</f>
        <v>0</v>
      </c>
      <c r="S78" s="197">
        <f>IF(ISERR(S77/SUM(R77:U77)*100),0,S77/SUM(R77:U77)*100)</f>
        <v>0</v>
      </c>
      <c r="T78" s="197">
        <f>IF(ISERR(T77/SUM(R77:U77)*100),0,T77/SUM(R77:U77)*100)</f>
        <v>0</v>
      </c>
      <c r="U78" s="197">
        <f>IF(ISERR(U77/SUM(R77:U77)*100),0,U77/SUM(R77:U77)*100)</f>
        <v>0</v>
      </c>
      <c r="V78" s="729"/>
      <c r="W78" s="196">
        <f>IF(ISERR(W77/SUM(W77:Z77)*100),0,W77/SUM(W77:Z77)*100)</f>
        <v>0</v>
      </c>
      <c r="X78" s="197">
        <f>IF(ISERR(X77/SUM(W77:Z77)*100),0,X77/SUM(W77:Z77)*100)</f>
        <v>0</v>
      </c>
      <c r="Y78" s="197">
        <f>IF(ISERR(Y77/SUM(W77:Z77)*100),0,Y77/SUM(W77:Z77)*100)</f>
        <v>0</v>
      </c>
      <c r="Z78" s="197">
        <f>IF(ISERR(Z77/SUM(W77:Z77)*100),0,Z77/SUM(W77:Z77)*100)</f>
        <v>0</v>
      </c>
      <c r="AA78" s="729"/>
      <c r="AB78" s="196">
        <f>IF(ISERR(AB77/SUM(AB77:AE77)*100),0,AB77/SUM(AB77:AE77)*100)</f>
        <v>0</v>
      </c>
      <c r="AC78" s="197">
        <f>IF(ISERR(AC77/SUM(AB77:AE77)*100),0,AC77/SUM(AB77:AE77)*100)</f>
        <v>0</v>
      </c>
      <c r="AD78" s="197">
        <f>IF(ISERR(AD77/SUM(AB77:AE77)*100),0,AD77/SUM(AB77:AE77)*100)</f>
        <v>0</v>
      </c>
      <c r="AE78" s="197">
        <f>IF(ISERR(AE77/SUM(AB77:AE77)*100),0,AE77/SUM(AB77:AE77)*100)</f>
        <v>0</v>
      </c>
      <c r="AF78" s="729"/>
      <c r="AG78" s="196">
        <f>IF(ISERR(AG77/SUM(AG77:AJ77)*100),0,AG77/SUM(AG77:AJ77)*100)</f>
        <v>0</v>
      </c>
      <c r="AH78" s="197">
        <f>IF(ISERR(AH77/SUM(AG77:AJ77)*100),0,AH77/SUM(AG77:AJ77)*100)</f>
        <v>0</v>
      </c>
      <c r="AI78" s="197">
        <f>IF(ISERR(AI77/SUM(AG77:AJ77)*100),0,AI77/SUM(AG77:AJ77)*100)</f>
        <v>0</v>
      </c>
      <c r="AJ78" s="197">
        <f>IF(ISERR(AJ77/SUM(AG77:AJ77)*100),0,AJ77/SUM(AG77:AJ77)*100)</f>
        <v>0</v>
      </c>
      <c r="AK78" s="729"/>
      <c r="AL78" s="196">
        <f>IF(ISERR(AL77/SUM(AL77:AO77)*100),0,AL77/SUM(AL77:AO77)*100)</f>
        <v>0</v>
      </c>
      <c r="AM78" s="197">
        <f>IF(ISERR(AM77/SUM(AL77:AO77)*100),0,AM77/SUM(AL77:AO77)*100)</f>
        <v>0</v>
      </c>
      <c r="AN78" s="197">
        <f>IF(ISERR(AN77/SUM(AL77:AO77)*100),0,AN77/SUM(AL77:AO77)*100)</f>
        <v>0</v>
      </c>
      <c r="AO78" s="197">
        <f>IF(ISERR(AO77/SUM(AL77:AO77)*100),0,AO77/SUM(AL77:AO77)*100)</f>
        <v>0</v>
      </c>
      <c r="AP78" s="729"/>
      <c r="AQ78" s="196">
        <f>IF(ISERR(AQ77/SUM(AQ77:AT77)*100),0,AQ77/SUM(AQ77:AT77)*100)</f>
        <v>0</v>
      </c>
      <c r="AR78" s="197">
        <f>IF(ISERR(AR77/SUM(AQ77:AT77)*100),0,AR77/SUM(AQ77:AT77)*100)</f>
        <v>0</v>
      </c>
      <c r="AS78" s="197">
        <f>IF(ISERR(AS77/SUM(AQ77:AT77)*100),0,AS77/SUM(AQ77:AT77)*100)</f>
        <v>0</v>
      </c>
      <c r="AT78" s="197">
        <f>IF(ISERR(AT77/SUM(AQ77:AT77)*100),0,AT77/SUM(AQ77:AT77)*100)</f>
        <v>0</v>
      </c>
      <c r="AU78" s="729"/>
      <c r="AV78" s="196">
        <f>IF(ISERR(AV77/SUM(AV77:AY77)*100),0,AV77/SUM(AV77:AY77)*100)</f>
        <v>0</v>
      </c>
      <c r="AW78" s="197">
        <f>IF(ISERR(AW77/SUM(AV77:AY77)*100),0,AW77/SUM(AV77:AY77)*100)</f>
        <v>0</v>
      </c>
      <c r="AX78" s="197">
        <f>IF(ISERR(AX77/SUM(AV77:AY77)*100),0,AX77/SUM(AV77:AY77)*100)</f>
        <v>0</v>
      </c>
      <c r="AY78" s="197">
        <f>IF(ISERR(AY77/SUM(AV77:AY77)*100),0,AY77/SUM(AV77:AY77)*100)</f>
        <v>0</v>
      </c>
      <c r="AZ78" s="729"/>
      <c r="BA78" s="196">
        <f>IF(ISERR(BA77/SUM(BA77:BD77)*100),0,BA77/SUM(BA77:BD77)*100)</f>
        <v>0</v>
      </c>
      <c r="BB78" s="197">
        <f>IF(ISERR(BB77/SUM(BA77:BD77)*100),0,BB77/SUM(BA77:BD77)*100)</f>
        <v>0</v>
      </c>
      <c r="BC78" s="197">
        <f>IF(ISERR(BC77/SUM(BA77:BD77)*100),0,BC77/SUM(BA77:BD77)*100)</f>
        <v>0</v>
      </c>
      <c r="BD78" s="197">
        <f>IF(ISERR(BD77/SUM(BA77:BD77)*100),0,BD77/SUM(BA77:BD77)*100)</f>
        <v>0</v>
      </c>
      <c r="BE78" s="729"/>
      <c r="BF78" s="196">
        <f>IF(ISERR(BF77/SUM(BF77:BI77)*100),0,BF77/SUM(BF77:BI77)*100)</f>
        <v>0</v>
      </c>
      <c r="BG78" s="197">
        <f>IF(ISERR(BG77/SUM(BF77:BI77)*100),0,BG77/SUM(BF77:BI77)*100)</f>
        <v>0</v>
      </c>
      <c r="BH78" s="197">
        <f>IF(ISERR(BH77/SUM(BF77:BI77)*100),0,BH77/SUM(BF77:BI77)*100)</f>
        <v>0</v>
      </c>
      <c r="BI78" s="197">
        <f>IF(ISERR(BI77/SUM(BF77:BI77)*100),0,BI77/SUM(BF77:BI77)*100)</f>
        <v>0</v>
      </c>
      <c r="BJ78" s="729"/>
      <c r="BL78" s="133"/>
      <c r="BM78" s="133"/>
      <c r="BN78" s="133"/>
      <c r="BO78" s="133"/>
      <c r="BP78" s="133"/>
      <c r="BQ78" s="133"/>
      <c r="BR78" s="133"/>
    </row>
    <row r="79" spans="1:70" ht="13.5" customHeight="1">
      <c r="A79" s="730" t="s">
        <v>364</v>
      </c>
      <c r="B79" s="731"/>
      <c r="C79" s="194">
        <f>IF(G$31=C$70,1,0) + IF(G$33=C$70,1,0) + IF(G$35=C$70,1,0) + IF(G$37=C$70,1,0) + IF(G$39=C$70,1,0) + IF(G$41=C$70,1,0) + IF(G$43=C$70,1,0) + IF(G$58=C$70,1,0) + IF(G$60=C$70,1,0) + IF(G$62=C$70,1,0)</f>
        <v>0</v>
      </c>
      <c r="D79" s="195">
        <f>IF(G$31=D$70,1,0) + IF(G$33=D$70,1,0) + IF(G$35=D$70,1,0) + IF(G$37=D$70,1,0) + IF(G$39=D$70,1,0) + IF(G$41=D$70,1,0) + IF(G$43=D$70,1,0) + IF(G$58=D$70,1,0) + IF(G$60=D$70,1,0) + IF(G$62=D$70,1,0)</f>
        <v>0</v>
      </c>
      <c r="E79" s="195">
        <f>IF(G$31=E$70,1,0) + IF(G$33=E$70,1,0) + IF(G$35=E$70,1,0) + IF(G$37=E$70,1,0) + IF(G$39=E$70,1,0) + IF(G$41=E$70,1,0) + IF(G$43=E$70,1,0) + IF(G$58=E$70,1,0) + IF(G$60=E$70,1,0) + IF(G$62=E$70,1,0)</f>
        <v>0</v>
      </c>
      <c r="F79" s="195">
        <f>IF(G$31=F$70,1,0) + IF(G$33=F$70,1,0) + IF(G$35=F$70,1,0) + IF(G$37=F$70,1,0) + IF(G$39=F$70,1,0) + IF(G$41=F$70,1,0) + IF(G$43=F$70,1,0) + IF(G$58=F$70,1,0) + IF(G$60=F$70,1,0) + IF(G$62=F$70,1,0)</f>
        <v>0</v>
      </c>
      <c r="G79" s="732"/>
      <c r="H79" s="194">
        <f>IF(L$31=H$70,1,0) + IF(L$33=H$70,1,0) + IF(L$35=H$70,1,0) + IF(L$37=H$70,1,0) + IF(L$39=H$70,1,0) + IF(L$41=H$70,1,0) + IF(L$43=H$70,1,0) + IF(L$58=H$70,1,0) + IF(L$60=H$70,1,0) + IF(L$62=H$70,1,0)</f>
        <v>0</v>
      </c>
      <c r="I79" s="195">
        <f>IF(L$31=I$70,1,0) + IF(L$33=I$70,1,0) + IF(L$35=I$70,1,0) + IF(L$37=I$70,1,0) + IF(L$39=I$70,1,0) + IF(L$41=I$70,1,0) + IF(L$43=I$70,1,0) + IF(L$58=I$70,1,0) + IF(L$60=I$70,1,0) + IF(L$62=I$70,1,0)</f>
        <v>0</v>
      </c>
      <c r="J79" s="195">
        <f>IF(L$31=J$70,1,0) + IF(L$33=J$70,1,0) + IF(L$35=J$70,1,0) + IF(L$37=J$70,1,0) + IF(L$39=J$70,1,0) + IF(L$41=J$70,1,0) + IF(L$43=J$70,1,0) + IF(L$58=J$70,1,0) + IF(L$60=J$70,1,0) + IF(L$62=J$70,1,0)</f>
        <v>0</v>
      </c>
      <c r="K79" s="195">
        <f>IF(L$31=K$70,1,0) + IF(L$33=K$70,1,0) + IF(L$35=K$70,1,0) + IF(L$37=K$70,1,0) + IF(L$39=K$70,1,0) + IF(L$41=K$70,1,0) + IF(L$43=K$70,1,0) + IF(L$58=K$70,1,0) + IF(L$60=K$70,1,0) + IF(L$62=K$70,1,0)</f>
        <v>0</v>
      </c>
      <c r="L79" s="728"/>
      <c r="M79" s="194">
        <f>IF(Q$31=M$70,1,0) + IF(Q$33=M$70,1,0) + IF(Q$35=M$70,1,0) + IF(Q$37=M$70,1,0) + IF(Q$39=M$70,1,0) + IF(Q$41=M$70,1,0) + IF(Q$43=M$70,1,0) + IF(Q$58=M$70,1,0) + IF(Q$60=M$70,1,0) + IF(Q$62=M$70,1,0)</f>
        <v>0</v>
      </c>
      <c r="N79" s="195">
        <f>IF(Q$31=N$70,1,0) + IF(Q$33=N$70,1,0) + IF(Q$35=N$70,1,0) + IF(Q$37=N$70,1,0) + IF(Q$39=N$70,1,0) + IF(Q$41=N$70,1,0) + IF(Q$43=N$70,1,0) + IF(Q$58=N$70,1,0) + IF(Q$60=N$70,1,0) + IF(Q$62=N$70,1,0)</f>
        <v>0</v>
      </c>
      <c r="O79" s="195">
        <f>IF(Q$31=O$70,1,0) + IF(Q$33=O$70,1,0) + IF(Q$35=O$70,1,0) + IF(Q$37=O$70,1,0) + IF(Q$39=O$70,1,0) + IF(Q$41=O$70,1,0) + IF(Q$43=O$70,1,0) + IF(Q$58=O$70,1,0) + IF(Q$60=O$70,1,0) + IF(Q$62=O$70,1,0)</f>
        <v>0</v>
      </c>
      <c r="P79" s="195">
        <f>IF(Q$31=P$70,1,0) + IF(Q$33=P$70,1,0) + IF(Q$35=P$70,1,0) + IF(Q$37=P$70,1,0) + IF(Q$39=P$70,1,0) + IF(Q$41=P$70,1,0) + IF(Q$43=P$70,1,0) + IF(Q$58=P$70,1,0) + IF(Q$60=P$70,1,0) + IF(Q$62=P$70,1,0)</f>
        <v>0</v>
      </c>
      <c r="Q79" s="728"/>
      <c r="R79" s="194">
        <f>IF(V$31=R$70,1,0) + IF(V$33=R$70,1,0) + IF(V$35=R$70,1,0) + IF(V$37=R$70,1,0) + IF(V$39=R$70,1,0) + IF(V$41=R$70,1,0) + IF(V$43=R$70,1,0) + IF(V$58=R$70,1,0) + IF(V$60=R$70,1,0) + IF(V$62=R$70,1,0)</f>
        <v>0</v>
      </c>
      <c r="S79" s="195">
        <f>IF(V$31=S$70,1,0) + IF(V$33=S$70,1,0) + IF(V$35=S$70,1,0) + IF(V$37=S$70,1,0) + IF(V$39=S$70,1,0) + IF(V$41=S$70,1,0) + IF(V$43=S$70,1,0) + IF(V$58=S$70,1,0) + IF(V$60=S$70,1,0) + IF(V$62=S$70,1,0)</f>
        <v>0</v>
      </c>
      <c r="T79" s="195">
        <f>IF(V$31=T$70,1,0) + IF(V$33=T$70,1,0) + IF(V$35=T$70,1,0) + IF(V$37=T$70,1,0) + IF(V$39=T$70,1,0) + IF(V$41=T$70,1,0) + IF(V$43=T$70,1,0) + IF(V$58=T$70,1,0) + IF(V$60=T$70,1,0) + IF(V$62=T$70,1,0)</f>
        <v>0</v>
      </c>
      <c r="U79" s="195">
        <f>IF(V$31=U$70,1,0) + IF(V$33=U$70,1,0) + IF(V$35=U$70,1,0) + IF(V$37=U$70,1,0) + IF(V$39=U$70,1,0) + IF(V$41=U$70,1,0) + IF(V$43=U$70,1,0) + IF(V$58=U$70,1,0) + IF(V$60=U$70,1,0) + IF(V$62=U$70,1,0)</f>
        <v>0</v>
      </c>
      <c r="V79" s="728"/>
      <c r="W79" s="194">
        <f>IF(AA$31=W$70,1,0) + IF(AA$33=W$70,1,0) + IF(AA$35=W$70,1,0) + IF(AA$37=W$70,1,0) + IF(AA$39=W$70,1,0) + IF(AA$41=W$70,1,0) + IF(AA$43=W$70,1,0) + IF(AA$58=W$70,1,0) + IF(AA$60=W$70,1,0) + IF(AA$62=W$70,1,0)</f>
        <v>0</v>
      </c>
      <c r="X79" s="195">
        <f>IF(AA$31=X$70,1,0) + IF(AA$33=X$70,1,0) + IF(AA$35=X$70,1,0) + IF(AA$37=X$70,1,0) + IF(AA$39=X$70,1,0) + IF(AA$41=X$70,1,0) + IF(AA$43=X$70,1,0) + IF(AA$58=X$70,1,0) + IF(AA$60=X$70,1,0) + IF(AA$62=X$70,1,0)</f>
        <v>0</v>
      </c>
      <c r="Y79" s="195">
        <f>IF(AA$31=Y$70,1,0) + IF(AA$33=Y$70,1,0) + IF(AA$35=Y$70,1,0) + IF(AA$37=Y$70,1,0) + IF(AA$39=Y$70,1,0) + IF(AA$41=Y$70,1,0) + IF(AA$43=Y$70,1,0) + IF(AA$58=Y$70,1,0) + IF(AA$60=Y$70,1,0) + IF(AA$62=Y$70,1,0)</f>
        <v>0</v>
      </c>
      <c r="Z79" s="195">
        <f>IF(AA$31=Z$70,1,0) + IF(AA$33=Z$70,1,0) + IF(AA$35=Z$70,1,0) + IF(AA$37=Z$70,1,0) + IF(AA$39=Z$70,1,0) + IF(AA$41=Z$70,1,0) + IF(AA$43=Z$70,1,0) + IF(AA$58=Z$70,1,0) + IF(AA$60=Z$70,1,0) + IF(AA$62=Z$70,1,0)</f>
        <v>0</v>
      </c>
      <c r="AA79" s="728"/>
      <c r="AB79" s="194">
        <f>IF(AF$31=AB$70,1,0) + IF(AF$33=AB$70,1,0) + IF(AF$35=AB$70,1,0) + IF(AF$37=AB$70,1,0) + IF(AF$39=AB$70,1,0) + IF(AF$41=AB$70,1,0) + IF(AF$43=AB$70,1,0) + IF(AF$58=AB$70,1,0) + IF(AF$60=AB$70,1,0) + IF(AF$62=AB$70,1,0)</f>
        <v>0</v>
      </c>
      <c r="AC79" s="195">
        <f>IF(AF$31=AC$70,1,0) + IF(AF$33=AC$70,1,0) + IF(AF$35=AC$70,1,0) + IF(AF$37=AC$70,1,0) + IF(AF$39=AC$70,1,0) + IF(AF$41=AC$70,1,0) + IF(AF$43=AC$70,1,0) + IF(AF$58=AC$70,1,0) + IF(AF$60=AC$70,1,0) + IF(AF$62=AC$70,1,0)</f>
        <v>0</v>
      </c>
      <c r="AD79" s="195">
        <f>IF(AF$31=AD$70,1,0) + IF(AF$33=AD$70,1,0) + IF(AF$35=AD$70,1,0) + IF(AF$37=AD$70,1,0) + IF(AF$39=AD$70,1,0) + IF(AF$41=AD$70,1,0) + IF(AF$43=AD$70,1,0) + IF(AF$58=AD$70,1,0) + IF(AF$60=AD$70,1,0) + IF(AF$62=AD$70,1,0)</f>
        <v>0</v>
      </c>
      <c r="AE79" s="195">
        <f>IF(AF$31=AE$70,1,0) + IF(AF$33=AE$70,1,0) + IF(AF$35=AE$70,1,0) + IF(AF$37=AE$70,1,0) + IF(AF$39=AE$70,1,0) + IF(AF$41=AE$70,1,0) + IF(AF$43=AE$70,1,0) + IF(AF$58=AE$70,1,0) + IF(AF$60=AE$70,1,0) + IF(AF$62=AE$70,1,0)</f>
        <v>0</v>
      </c>
      <c r="AF79" s="728"/>
      <c r="AG79" s="194">
        <f>IF(AK$31=AG$70,1,0) + IF(AK$33=AG$70,1,0) + IF(AK$35=AG$70,1,0) + IF(AK$37=AG$70,1,0) + IF(AK$39=AG$70,1,0) + IF(AK$41=AG$70,1,0) + IF(AK$43=AG$70,1,0) + IF(AK$58=AG$70,1,0) + IF(AK$60=AG$70,1,0) + IF(AK$62=AG$70,1,0)</f>
        <v>0</v>
      </c>
      <c r="AH79" s="195">
        <f>IF(AK$31=AH$70,1,0) + IF(AK$33=AH$70,1,0) + IF(AK$35=AH$70,1,0) + IF(AK$37=AH$70,1,0) + IF(AK$39=AH$70,1,0) + IF(AK$41=AH$70,1,0) + IF(AK$43=AH$70,1,0) + IF(AK$58=AH$70,1,0) + IF(AK$60=AH$70,1,0) + IF(AK$62=AH$70,1,0)</f>
        <v>0</v>
      </c>
      <c r="AI79" s="195">
        <f>IF(AK$31=AI$70,1,0) + IF(AK$33=AI$70,1,0) + IF(AK$35=AI$70,1,0) + IF(AK$37=AI$70,1,0) + IF(AK$39=AI$70,1,0) + IF(AK$41=AI$70,1,0) + IF(AK$43=AI$70,1,0) + IF(AK$58=AI$70,1,0) + IF(AK$60=AI$70,1,0) + IF(AK$62=AI$70,1,0)</f>
        <v>0</v>
      </c>
      <c r="AJ79" s="195">
        <f>IF(AK$31=AJ$70,1,0) + IF(AK$33=AJ$70,1,0) + IF(AK$35=AJ$70,1,0) + IF(AK$37=AJ$70,1,0) + IF(AK$39=AJ$70,1,0) + IF(AK$41=AJ$70,1,0) + IF(AK$43=AJ$70,1,0) + IF(AK$58=AJ$70,1,0) + IF(AK$60=AJ$70,1,0) + IF(AK$62=AJ$70,1,0)</f>
        <v>0</v>
      </c>
      <c r="AK79" s="728"/>
      <c r="AL79" s="194">
        <f>IF(AP$31=AL$70,1,0) + IF(AP$33=AL$70,1,0) + IF(AP$35=AL$70,1,0) + IF(AP$37=AL$70,1,0) + IF(AP$39=AL$70,1,0) + IF(AP$41=AL$70,1,0) + IF(AP$43=AL$70,1,0) + IF(AP$58=AL$70,1,0) + IF(AP$60=AL$70,1,0) + IF(AP$62=AL$70,1,0)</f>
        <v>0</v>
      </c>
      <c r="AM79" s="195">
        <f>IF(AP$31=AM$70,1,0) + IF(AP$33=AM$70,1,0) + IF(AP$35=AM$70,1,0) + IF(AP$37=AM$70,1,0) + IF(AP$39=AM$70,1,0) + IF(AP$41=AM$70,1,0) + IF(AP$43=AM$70,1,0) + IF(AP$58=AM$70,1,0) + IF(AP$60=AM$70,1,0) + IF(AP$62=AM$70,1,0)</f>
        <v>0</v>
      </c>
      <c r="AN79" s="195">
        <f>IF(AP$31=AN$70,1,0) + IF(AP$33=AN$70,1,0) + IF(AP$35=AN$70,1,0) + IF(AP$37=AN$70,1,0) + IF(AP$39=AN$70,1,0) + IF(AP$41=AN$70,1,0) + IF(AP$43=AN$70,1,0) + IF(AP$58=AN$70,1,0) + IF(AP$60=AN$70,1,0) + IF(AP$62=AN$70,1,0)</f>
        <v>0</v>
      </c>
      <c r="AO79" s="195">
        <f>IF(AP$31=AO$70,1,0) + IF(AP$33=AO$70,1,0) + IF(AP$35=AO$70,1,0) + IF(AP$37=AO$70,1,0) + IF(AP$39=AO$70,1,0) + IF(AP$41=AO$70,1,0) + IF(AP$43=AO$70,1,0) + IF(AP$58=AO$70,1,0) + IF(AP$60=AO$70,1,0) + IF(AP$62=AO$70,1,0)</f>
        <v>0</v>
      </c>
      <c r="AP79" s="728"/>
      <c r="AQ79" s="194">
        <f>IF(AU$31=AQ$70,1,0) + IF(AU$33=AQ$70,1,0) + IF(AU$35=AQ$70,1,0) + IF(AU$37=AQ$70,1,0) + IF(AU$39=AQ$70,1,0) + IF(AU$41=AQ$70,1,0) + IF(AU$43=AQ$70,1,0) + IF(AU$58=AQ$70,1,0) + IF(AU$60=AQ$70,1,0) + IF(AU$62=AQ$70,1,0)</f>
        <v>0</v>
      </c>
      <c r="AR79" s="195">
        <f>IF(AU$31=AR$70,1,0) + IF(AU$33=AR$70,1,0) + IF(AU$35=AR$70,1,0) + IF(AU$37=AR$70,1,0) + IF(AU$39=AR$70,1,0) + IF(AU$41=AR$70,1,0) + IF(AU$43=AR$70,1,0) + IF(AU$58=AR$70,1,0) + IF(AU$60=AR$70,1,0) + IF(AU$62=AR$70,1,0)</f>
        <v>0</v>
      </c>
      <c r="AS79" s="195">
        <f>IF(AU$31=AS$70,1,0) + IF(AU$33=AS$70,1,0) + IF(AU$35=AS$70,1,0) + IF(AU$37=AS$70,1,0) + IF(AU$39=AS$70,1,0) + IF(AU$41=AS$70,1,0) + IF(AU$43=AS$70,1,0) + IF(AU$58=AS$70,1,0) + IF(AU$60=AS$70,1,0) + IF(AU$62=AS$70,1,0)</f>
        <v>0</v>
      </c>
      <c r="AT79" s="195">
        <f>IF(AU$31=AT$70,1,0) + IF(AU$33=AT$70,1,0) + IF(AU$35=AT$70,1,0) + IF(AU$37=AT$70,1,0) + IF(AU$39=AT$70,1,0) + IF(AU$41=AT$70,1,0) + IF(AU$43=AT$70,1,0) + IF(AU$58=AT$70,1,0) + IF(AU$60=AT$70,1,0) + IF(AU$62=AT$70,1,0)</f>
        <v>0</v>
      </c>
      <c r="AU79" s="728"/>
      <c r="AV79" s="194">
        <f>IF(AZ$31=AV$70,1,0) + IF(AZ$33=AV$70,1,0) + IF(AZ$35=AV$70,1,0) + IF(AZ$37=AV$70,1,0) + IF(AZ$39=AV$70,1,0) + IF(AZ$41=AV$70,1,0) + IF(AZ$43=AV$70,1,0) + IF(AZ$58=AV$70,1,0) + IF(AZ$60=AV$70,1,0) + IF(AZ$62=AV$70,1,0)</f>
        <v>0</v>
      </c>
      <c r="AW79" s="195">
        <f>IF(AZ$31=AW$70,1,0) + IF(AZ$33=AW$70,1,0) + IF(AZ$35=AW$70,1,0) + IF(AZ$37=AW$70,1,0) + IF(AZ$39=AW$70,1,0) + IF(AZ$41=AW$70,1,0) + IF(AZ$43=AW$70,1,0) + IF(AZ$58=AW$70,1,0) + IF(AZ$60=AW$70,1,0) + IF(AZ$62=AW$70,1,0)</f>
        <v>0</v>
      </c>
      <c r="AX79" s="195">
        <f>IF(AZ$31=AX$70,1,0) + IF(AZ$33=AX$70,1,0) + IF(AZ$35=AX$70,1,0) + IF(AZ$37=AX$70,1,0) + IF(AZ$39=AX$70,1,0) + IF(AZ$41=AX$70,1,0) + IF(AZ$43=AX$70,1,0) + IF(AZ$58=AX$70,1,0) + IF(AZ$60=AX$70,1,0) + IF(AZ$62=AX$70,1,0)</f>
        <v>0</v>
      </c>
      <c r="AY79" s="195">
        <f>IF(AZ$31=AY$70,1,0) + IF(AZ$33=AY$70,1,0) + IF(AZ$35=AY$70,1,0) + IF(AZ$37=AY$70,1,0) + IF(AZ$39=AY$70,1,0) + IF(AZ$41=AY$70,1,0) + IF(AZ$43=AY$70,1,0) + IF(AZ$58=AY$70,1,0) + IF(AZ$60=AY$70,1,0) + IF(AZ$62=AY$70,1,0)</f>
        <v>0</v>
      </c>
      <c r="AZ79" s="728"/>
      <c r="BA79" s="194">
        <f>IF(BE$31=BA$70,1,0) + IF(BE$33=BA$70,1,0) + IF(BE$35=BA$70,1,0) + IF(BE$37=BA$70,1,0) + IF(BE$39=BA$70,1,0) + IF(BE$41=BA$70,1,0) + IF(BE$43=BA$70,1,0) + IF(BE$58=BA$70,1,0) + IF(BE$60=BA$70,1,0) + IF(BE$62=BA$70,1,0)</f>
        <v>0</v>
      </c>
      <c r="BB79" s="195">
        <f>IF(BE$31=BB$70,1,0) + IF(BE$33=BB$70,1,0) + IF(BE$35=BB$70,1,0) + IF(BE$37=BB$70,1,0) + IF(BE$39=BB$70,1,0) + IF(BE$41=BB$70,1,0) + IF(BE$43=BB$70,1,0) + IF(BE$58=BB$70,1,0) + IF(BE$60=BB$70,1,0) + IF(BE$62=BB$70,1,0)</f>
        <v>0</v>
      </c>
      <c r="BC79" s="195">
        <f>IF(BE$31=BC$70,1,0) + IF(BE$33=BC$70,1,0) + IF(BE$35=BC$70,1,0) + IF(BE$37=BC$70,1,0) + IF(BE$39=BC$70,1,0) + IF(BE$41=BC$70,1,0) + IF(BE$43=BC$70,1,0) + IF(BE$58=BC$70,1,0) + IF(BE$60=BC$70,1,0) + IF(BE$62=BC$70,1,0)</f>
        <v>0</v>
      </c>
      <c r="BD79" s="195">
        <f>IF(BE$31=BD$70,1,0) + IF(BE$33=BD$70,1,0) + IF(BE$35=BD$70,1,0) + IF(BE$37=BD$70,1,0) + IF(BE$39=BD$70,1,0) + IF(BE$41=BD$70,1,0) + IF(BE$43=BD$70,1,0) + IF(BE$58=BD$70,1,0) + IF(BE$60=BD$70,1,0) + IF(BE$62=BD$70,1,0)</f>
        <v>0</v>
      </c>
      <c r="BE79" s="728"/>
      <c r="BF79" s="194">
        <f>IF(BJ$31=BF$70,1,0) + IF(BJ$33=BF$70,1,0) + IF(BJ$35=BF$70,1,0) + IF(BJ$37=BF$70,1,0) + IF(BJ$39=BF$70,1,0) + IF(BJ$41=BF$70,1,0) + IF(BJ$43=BF$70,1,0) + IF(BJ$58=BF$70,1,0) + IF(BJ$60=BF$70,1,0) + IF(BJ$62=BF$70,1,0)</f>
        <v>0</v>
      </c>
      <c r="BG79" s="195">
        <f>IF(BJ$31=BG$70,1,0) + IF(BJ$33=BG$70,1,0) + IF(BJ$35=BG$70,1,0) + IF(BJ$37=BG$70,1,0) + IF(BJ$39=BG$70,1,0) + IF(BJ$41=BG$70,1,0) + IF(BJ$43=BG$70,1,0) + IF(BJ$58=BG$70,1,0) + IF(BJ$60=BG$70,1,0) + IF(BJ$62=BG$70,1,0)</f>
        <v>0</v>
      </c>
      <c r="BH79" s="195">
        <f>IF(BJ$31=BH$70,1,0) + IF(BJ$33=BH$70,1,0) + IF(BJ$35=BH$70,1,0) + IF(BJ$37=BH$70,1,0) + IF(BJ$39=BH$70,1,0) + IF(BJ$41=BH$70,1,0) + IF(BJ$43=BH$70,1,0) + IF(BJ$58=BH$70,1,0) + IF(BJ$60=BH$70,1,0) + IF(BJ$62=BH$70,1,0)</f>
        <v>0</v>
      </c>
      <c r="BI79" s="195">
        <f>IF(BJ$31=BI$70,1,0) + IF(BJ$33=BI$70,1,0) + IF(BJ$35=BI$70,1,0) + IF(BJ$37=BI$70,1,0) + IF(BJ$39=BI$70,1,0) + IF(BJ$41=BI$70,1,0) + IF(BJ$43=BI$70,1,0) + IF(BJ$58=BI$70,1,0) + IF(BJ$60=BI$70,1,0) + IF(BJ$62=BI$70,1,0)</f>
        <v>0</v>
      </c>
      <c r="BJ79" s="728"/>
    </row>
    <row r="80" spans="1:70" ht="13.5" customHeight="1">
      <c r="A80" s="730"/>
      <c r="B80" s="731"/>
      <c r="C80" s="196">
        <f>IF(ISERR(C79/SUM(C79:F79)*100),0,C79/SUM(C79:F79)*100)</f>
        <v>0</v>
      </c>
      <c r="D80" s="197">
        <f>IF(ISERR(D79/SUM(C79:F79)*100),0,D79/SUM(C79:F79)*100)</f>
        <v>0</v>
      </c>
      <c r="E80" s="197">
        <f>IF(ISERR(E79/SUM(C79:F79)*100),0,E79/SUM(C79:F79)*100)</f>
        <v>0</v>
      </c>
      <c r="F80" s="197">
        <f>IF(ISERR(F79/SUM(C79:F79)*100),0,F79/SUM(C79:F79)*100)</f>
        <v>0</v>
      </c>
      <c r="G80" s="733"/>
      <c r="H80" s="196">
        <f>IF(ISERR(H79/SUM(H79:K79)*100),0,H79/SUM(H79:K79)*100)</f>
        <v>0</v>
      </c>
      <c r="I80" s="197">
        <f>IF(ISERR(I79/SUM(H79:K79)*100),0,I79/SUM(H79:K79)*100)</f>
        <v>0</v>
      </c>
      <c r="J80" s="197">
        <f>IF(ISERR(J79/SUM(H79:K79)*100),0,J79/SUM(H79:K79)*100)</f>
        <v>0</v>
      </c>
      <c r="K80" s="197">
        <f>IF(ISERR(K79/SUM(H79:K79)*100),0,K79/SUM(H79:K79)*100)</f>
        <v>0</v>
      </c>
      <c r="L80" s="729"/>
      <c r="M80" s="196">
        <f>IF(ISERR(M79/SUM(M79:P79)*100),0,M79/SUM(M79:P79)*100)</f>
        <v>0</v>
      </c>
      <c r="N80" s="197">
        <f>IF(ISERR(N79/SUM(M79:P79)*100),0,N79/SUM(M79:P79)*100)</f>
        <v>0</v>
      </c>
      <c r="O80" s="197">
        <f>IF(ISERR(O79/SUM(M79:P79)*100),0,O79/SUM(M79:P79)*100)</f>
        <v>0</v>
      </c>
      <c r="P80" s="197">
        <f>IF(ISERR(P79/SUM(M79:P79)*100),0,P79/SUM(M79:P79)*100)</f>
        <v>0</v>
      </c>
      <c r="Q80" s="729"/>
      <c r="R80" s="196">
        <f>IF(ISERR(R79/SUM(R79:U79)*100),0,R79/SUM(R79:U79)*100)</f>
        <v>0</v>
      </c>
      <c r="S80" s="197">
        <f>IF(ISERR(S79/SUM(R79:U79)*100),0,S79/SUM(R79:U79)*100)</f>
        <v>0</v>
      </c>
      <c r="T80" s="197">
        <f>IF(ISERR(T79/SUM(R79:U79)*100),0,T79/SUM(R79:U79)*100)</f>
        <v>0</v>
      </c>
      <c r="U80" s="197">
        <f>IF(ISERR(U79/SUM(R79:U79)*100),0,U79/SUM(R79:U79)*100)</f>
        <v>0</v>
      </c>
      <c r="V80" s="729"/>
      <c r="W80" s="196">
        <f>IF(ISERR(W79/SUM(W79:Z79)*100),0,W79/SUM(W79:Z79)*100)</f>
        <v>0</v>
      </c>
      <c r="X80" s="197">
        <f>IF(ISERR(X79/SUM(W79:Z79)*100),0,X79/SUM(W79:Z79)*100)</f>
        <v>0</v>
      </c>
      <c r="Y80" s="197">
        <f>IF(ISERR(Y79/SUM(W79:Z79)*100),0,Y79/SUM(W79:Z79)*100)</f>
        <v>0</v>
      </c>
      <c r="Z80" s="197">
        <f>IF(ISERR(Z79/SUM(W79:Z79)*100),0,Z79/SUM(W79:Z79)*100)</f>
        <v>0</v>
      </c>
      <c r="AA80" s="729"/>
      <c r="AB80" s="196">
        <f>IF(ISERR(AB79/SUM(AB79:AE79)*100),0,AB79/SUM(AB79:AE79)*100)</f>
        <v>0</v>
      </c>
      <c r="AC80" s="197">
        <f>IF(ISERR(AC79/SUM(AB79:AE79)*100),0,AC79/SUM(AB79:AE79)*100)</f>
        <v>0</v>
      </c>
      <c r="AD80" s="197">
        <f>IF(ISERR(AD79/SUM(AB79:AE79)*100),0,AD79/SUM(AB79:AE79)*100)</f>
        <v>0</v>
      </c>
      <c r="AE80" s="197">
        <f>IF(ISERR(AE79/SUM(AB79:AE79)*100),0,AE79/SUM(AB79:AE79)*100)</f>
        <v>0</v>
      </c>
      <c r="AF80" s="729"/>
      <c r="AG80" s="196">
        <f>IF(ISERR(AG79/SUM(AG79:AJ79)*100),0,AG79/SUM(AG79:AJ79)*100)</f>
        <v>0</v>
      </c>
      <c r="AH80" s="197">
        <f>IF(ISERR(AH79/SUM(AG79:AJ79)*100),0,AH79/SUM(AG79:AJ79)*100)</f>
        <v>0</v>
      </c>
      <c r="AI80" s="197">
        <f>IF(ISERR(AI79/SUM(AG79:AJ79)*100),0,AI79/SUM(AG79:AJ79)*100)</f>
        <v>0</v>
      </c>
      <c r="AJ80" s="197">
        <f>IF(ISERR(AJ79/SUM(AG79:AJ79)*100),0,AJ79/SUM(AG79:AJ79)*100)</f>
        <v>0</v>
      </c>
      <c r="AK80" s="729"/>
      <c r="AL80" s="196">
        <f>IF(ISERR(AL79/SUM(AL79:AO79)*100),0,AL79/SUM(AL79:AO79)*100)</f>
        <v>0</v>
      </c>
      <c r="AM80" s="197">
        <f>IF(ISERR(AM79/SUM(AL79:AO79)*100),0,AM79/SUM(AL79:AO79)*100)</f>
        <v>0</v>
      </c>
      <c r="AN80" s="197">
        <f>IF(ISERR(AN79/SUM(AL79:AO79)*100),0,AN79/SUM(AL79:AO79)*100)</f>
        <v>0</v>
      </c>
      <c r="AO80" s="197">
        <f>IF(ISERR(AO79/SUM(AL79:AO79)*100),0,AO79/SUM(AL79:AO79)*100)</f>
        <v>0</v>
      </c>
      <c r="AP80" s="729"/>
      <c r="AQ80" s="196">
        <f>IF(ISERR(AQ79/SUM(AQ79:AT79)*100),0,AQ79/SUM(AQ79:AT79)*100)</f>
        <v>0</v>
      </c>
      <c r="AR80" s="197">
        <f>IF(ISERR(AR79/SUM(AQ79:AT79)*100),0,AR79/SUM(AQ79:AT79)*100)</f>
        <v>0</v>
      </c>
      <c r="AS80" s="197">
        <f>IF(ISERR(AS79/SUM(AQ79:AT79)*100),0,AS79/SUM(AQ79:AT79)*100)</f>
        <v>0</v>
      </c>
      <c r="AT80" s="197">
        <f>IF(ISERR(AT79/SUM(AQ79:AT79)*100),0,AT79/SUM(AQ79:AT79)*100)</f>
        <v>0</v>
      </c>
      <c r="AU80" s="729"/>
      <c r="AV80" s="196">
        <f>IF(ISERR(AV79/SUM(AV79:AY79)*100),0,AV79/SUM(AV79:AY79)*100)</f>
        <v>0</v>
      </c>
      <c r="AW80" s="197">
        <f>IF(ISERR(AW79/SUM(AV79:AY79)*100),0,AW79/SUM(AV79:AY79)*100)</f>
        <v>0</v>
      </c>
      <c r="AX80" s="197">
        <f>IF(ISERR(AX79/SUM(AV79:AY79)*100),0,AX79/SUM(AV79:AY79)*100)</f>
        <v>0</v>
      </c>
      <c r="AY80" s="197">
        <f>IF(ISERR(AY79/SUM(AV79:AY79)*100),0,AY79/SUM(AV79:AY79)*100)</f>
        <v>0</v>
      </c>
      <c r="AZ80" s="729"/>
      <c r="BA80" s="196">
        <f>IF(ISERR(BA79/SUM(BA79:BD79)*100),0,BA79/SUM(BA79:BD79)*100)</f>
        <v>0</v>
      </c>
      <c r="BB80" s="197">
        <f>IF(ISERR(BB79/SUM(BA79:BD79)*100),0,BB79/SUM(BA79:BD79)*100)</f>
        <v>0</v>
      </c>
      <c r="BC80" s="197">
        <f>IF(ISERR(BC79/SUM(BA79:BD79)*100),0,BC79/SUM(BA79:BD79)*100)</f>
        <v>0</v>
      </c>
      <c r="BD80" s="197">
        <f>IF(ISERR(BD79/SUM(BA79:BD79)*100),0,BD79/SUM(BA79:BD79)*100)</f>
        <v>0</v>
      </c>
      <c r="BE80" s="729"/>
      <c r="BF80" s="196">
        <f>IF(ISERR(BF79/SUM(BF79:BI79)*100),0,BF79/SUM(BF79:BI79)*100)</f>
        <v>0</v>
      </c>
      <c r="BG80" s="197">
        <f>IF(ISERR(BG79/SUM(BF79:BI79)*100),0,BG79/SUM(BF79:BI79)*100)</f>
        <v>0</v>
      </c>
      <c r="BH80" s="197">
        <f>IF(ISERR(BH79/SUM(BF79:BI79)*100),0,BH79/SUM(BF79:BI79)*100)</f>
        <v>0</v>
      </c>
      <c r="BI80" s="197">
        <f>IF(ISERR(BI79/SUM(BF79:BI79)*100),0,BI79/SUM(BF79:BI79)*100)</f>
        <v>0</v>
      </c>
      <c r="BJ80" s="729"/>
      <c r="BL80" s="133"/>
      <c r="BM80" s="133"/>
      <c r="BN80" s="133"/>
      <c r="BO80" s="133"/>
      <c r="BP80" s="133"/>
      <c r="BQ80" s="133"/>
      <c r="BR80" s="133"/>
    </row>
    <row r="81" spans="1:70" ht="13.5" customHeight="1">
      <c r="A81" s="730" t="s">
        <v>365</v>
      </c>
      <c r="B81" s="731"/>
      <c r="C81" s="194">
        <f>IF(G$31=C$70,1,0) + IF(G$33=C$70,1,0) + IF(G$35=C$70,1,0) + IF(G$37=C$70,1,0) + IF(G$39=C$70,1,0) + IF(G$41=C$70,1,0) + IF(G$43=C$70,1,0) + IF(G$58=C$70,1,0) + IF(G$60=C$70,1,0) + IF(G$62=C$70,1,0) + IF(G$64=C$70,1,0)</f>
        <v>0</v>
      </c>
      <c r="D81" s="195">
        <f>IF(G$31=D$70,1,0) + IF(G$33=D$70,1,0) + IF(G$35=D$70,1,0) + IF(G$37=D$70,1,0) + IF(G$39=D$70,1,0) + IF(G$41=D$70,1,0) + IF(G$43=D$70,1,0) + IF(G$58=D$70,1,0) + IF(G$60=D$70,1,0) + IF(G$62=D$70,1,0) + IF(G$64=D$70,1,0)</f>
        <v>0</v>
      </c>
      <c r="E81" s="195">
        <f>IF(G$31=E$70,1,0) + IF(G$33=E$70,1,0) + IF(G$35=E$70,1,0) + IF(G$37=E$70,1,0) + IF(G$39=E$70,1,0) + IF(G$41=E$70,1,0) + IF(G$43=E$70,1,0) + IF(G$58=E$70,1,0) + IF(G$60=E$70,1,0) + IF(G$62=E$70,1,0) + IF(G$64=E$70,1,0)</f>
        <v>0</v>
      </c>
      <c r="F81" s="195">
        <f>IF(G$31=F$70,1,0) + IF(G$33=F$70,1,0) + IF(G$35=F$70,1,0) + IF(G$37=F$70,1,0) + IF(G$39=F$70,1,0) + IF(G$41=F$70,1,0) + IF(G$43=F$70,1,0) + IF(G$58=F$70,1,0) + IF(G$60=F$70,1,0) + IF(G$62=F$70,1,0) + IF(G$64=F$70,1,0)</f>
        <v>0</v>
      </c>
      <c r="G81" s="732"/>
      <c r="H81" s="194">
        <f>IF(L$31=H$70,1,0) + IF(L$33=H$70,1,0) + IF(L$35=H$70,1,0) + IF(L$37=H$70,1,0) + IF(L$39=H$70,1,0) + IF(L$41=H$70,1,0) + IF(L$43=H$70,1,0) + IF(L$58=H$70,1,0) + IF(L$60=H$70,1,0) + IF(L$62=H$70,1,0) + IF(L$64=H$70,1,0)</f>
        <v>0</v>
      </c>
      <c r="I81" s="195">
        <f>IF(L$31=I$70,1,0) + IF(L$33=I$70,1,0) + IF(L$35=I$70,1,0) + IF(L$37=I$70,1,0) + IF(L$39=I$70,1,0) + IF(L$41=I$70,1,0) + IF(L$43=I$70,1,0) + IF(L$58=I$70,1,0) + IF(L$60=I$70,1,0) + IF(L$62=I$70,1,0) + IF(L$64=I$70,1,0)</f>
        <v>0</v>
      </c>
      <c r="J81" s="195">
        <f>IF(L$31=J$70,1,0) + IF(L$33=J$70,1,0) + IF(L$35=J$70,1,0) + IF(L$37=J$70,1,0) + IF(L$39=J$70,1,0) + IF(L$41=J$70,1,0) + IF(L$43=J$70,1,0) + IF(L$58=J$70,1,0) + IF(L$60=J$70,1,0) + IF(L$62=J$70,1,0) + IF(L$64=J$70,1,0)</f>
        <v>0</v>
      </c>
      <c r="K81" s="195">
        <f>IF(L$31=K$70,1,0) + IF(L$33=K$70,1,0) + IF(L$35=K$70,1,0) + IF(L$37=K$70,1,0) + IF(L$39=K$70,1,0) + IF(L$41=K$70,1,0) + IF(L$43=K$70,1,0) + IF(L$58=K$70,1,0) + IF(L$60=K$70,1,0) + IF(L$62=K$70,1,0) + IF(L$64=K$70,1,0)</f>
        <v>0</v>
      </c>
      <c r="L81" s="728"/>
      <c r="M81" s="194">
        <f>IF(Q$31=M$70,1,0) + IF(Q$33=M$70,1,0) + IF(Q$35=M$70,1,0) + IF(Q$37=M$70,1,0) + IF(Q$39=M$70,1,0) + IF(Q$41=M$70,1,0) + IF(Q$43=M$70,1,0) + IF(Q$58=M$70,1,0) + IF(Q$60=M$70,1,0) + IF(Q$62=M$70,1,0) + IF(Q$64=M$70,1,0)</f>
        <v>0</v>
      </c>
      <c r="N81" s="195">
        <f>IF(Q$31=N$70,1,0) + IF(Q$33=N$70,1,0) + IF(Q$35=N$70,1,0) + IF(Q$37=N$70,1,0) + IF(Q$39=N$70,1,0) + IF(Q$41=N$70,1,0) + IF(Q$43=N$70,1,0) + IF(Q$58=N$70,1,0) + IF(Q$60=N$70,1,0) + IF(Q$62=N$70,1,0) + IF(Q$64=N$70,1,0)</f>
        <v>0</v>
      </c>
      <c r="O81" s="195">
        <f>IF(Q$31=O$70,1,0) + IF(Q$33=O$70,1,0) + IF(Q$35=O$70,1,0) + IF(Q$37=O$70,1,0) + IF(Q$39=O$70,1,0) + IF(Q$41=O$70,1,0) + IF(Q$43=O$70,1,0) + IF(Q$58=O$70,1,0) + IF(Q$60=O$70,1,0) + IF(Q$62=O$70,1,0) + IF(Q$64=O$70,1,0)</f>
        <v>0</v>
      </c>
      <c r="P81" s="195">
        <f>IF(Q$31=P$70,1,0) + IF(Q$33=P$70,1,0) + IF(Q$35=P$70,1,0) + IF(Q$37=P$70,1,0) + IF(Q$39=P$70,1,0) + IF(Q$41=P$70,1,0) + IF(Q$43=P$70,1,0) + IF(Q$58=P$70,1,0) + IF(Q$60=P$70,1,0) + IF(Q$62=P$70,1,0) + IF(Q$64=P$70,1,0)</f>
        <v>0</v>
      </c>
      <c r="Q81" s="728"/>
      <c r="R81" s="194">
        <f>IF(V$31=R$70,1,0) + IF(V$33=R$70,1,0) + IF(V$35=R$70,1,0) + IF(V$37=R$70,1,0) + IF(V$39=R$70,1,0) + IF(V$41=R$70,1,0) + IF(V$43=R$70,1,0) + IF(V$58=R$70,1,0) + IF(V$60=R$70,1,0) + IF(V$62=R$70,1,0) + IF(V$64=R$70,1,0)</f>
        <v>0</v>
      </c>
      <c r="S81" s="195">
        <f>IF(V$31=S$70,1,0) + IF(V$33=S$70,1,0) + IF(V$35=S$70,1,0) + IF(V$37=S$70,1,0) + IF(V$39=S$70,1,0) + IF(V$41=S$70,1,0) + IF(V$43=S$70,1,0) + IF(V$58=S$70,1,0) + IF(V$60=S$70,1,0) + IF(V$62=S$70,1,0) + IF(V$64=S$70,1,0)</f>
        <v>0</v>
      </c>
      <c r="T81" s="195">
        <f>IF(V$31=T$70,1,0) + IF(V$33=T$70,1,0) + IF(V$35=T$70,1,0) + IF(V$37=T$70,1,0) + IF(V$39=T$70,1,0) + IF(V$41=T$70,1,0) + IF(V$43=T$70,1,0) + IF(V$58=T$70,1,0) + IF(V$60=T$70,1,0) + IF(V$62=T$70,1,0) + IF(V$64=T$70,1,0)</f>
        <v>0</v>
      </c>
      <c r="U81" s="195">
        <f>IF(V$31=U$70,1,0) + IF(V$33=U$70,1,0) + IF(V$35=U$70,1,0) + IF(V$37=U$70,1,0) + IF(V$39=U$70,1,0) + IF(V$41=U$70,1,0) + IF(V$43=U$70,1,0) + IF(V$58=U$70,1,0) + IF(V$60=U$70,1,0) + IF(V$62=U$70,1,0) + IF(V$64=U$70,1,0)</f>
        <v>0</v>
      </c>
      <c r="V81" s="728"/>
      <c r="W81" s="194">
        <f>IF(AA$31=W$70,1,0) + IF(AA$33=W$70,1,0) + IF(AA$35=W$70,1,0) + IF(AA$37=W$70,1,0) + IF(AA$39=W$70,1,0) + IF(AA$41=W$70,1,0) + IF(AA$43=W$70,1,0) + IF(AA$58=W$70,1,0) + IF(AA$60=W$70,1,0) + IF(AA$62=W$70,1,0) + IF(AA$64=W$70,1,0)</f>
        <v>0</v>
      </c>
      <c r="X81" s="195">
        <f>IF(AA$31=X$70,1,0) + IF(AA$33=X$70,1,0) + IF(AA$35=X$70,1,0) + IF(AA$37=X$70,1,0) + IF(AA$39=X$70,1,0) + IF(AA$41=X$70,1,0) + IF(AA$43=X$70,1,0) + IF(AA$58=X$70,1,0) + IF(AA$60=X$70,1,0) + IF(AA$62=X$70,1,0) + IF(AA$64=X$70,1,0)</f>
        <v>0</v>
      </c>
      <c r="Y81" s="195">
        <f>IF(AA$31=Y$70,1,0) + IF(AA$33=Y$70,1,0) + IF(AA$35=Y$70,1,0) + IF(AA$37=Y$70,1,0) + IF(AA$39=Y$70,1,0) + IF(AA$41=Y$70,1,0) + IF(AA$43=Y$70,1,0) + IF(AA$58=Y$70,1,0) + IF(AA$60=Y$70,1,0) + IF(AA$62=Y$70,1,0) + IF(AA$64=Y$70,1,0)</f>
        <v>0</v>
      </c>
      <c r="Z81" s="195">
        <f>IF(AA$31=Z$70,1,0) + IF(AA$33=Z$70,1,0) + IF(AA$35=Z$70,1,0) + IF(AA$37=Z$70,1,0) + IF(AA$39=Z$70,1,0) + IF(AA$41=Z$70,1,0) + IF(AA$43=Z$70,1,0) + IF(AA$58=Z$70,1,0) + IF(AA$60=Z$70,1,0) + IF(AA$62=Z$70,1,0) + IF(AA$64=Z$70,1,0)</f>
        <v>0</v>
      </c>
      <c r="AA81" s="728"/>
      <c r="AB81" s="194">
        <f>IF(AF$31=AB$70,1,0) + IF(AF$33=AB$70,1,0) + IF(AF$35=AB$70,1,0) + IF(AF$37=AB$70,1,0) + IF(AF$39=AB$70,1,0) + IF(AF$41=AB$70,1,0) + IF(AF$43=AB$70,1,0) + IF(AF$58=AB$70,1,0) + IF(AF$60=AB$70,1,0) + IF(AF$62=AB$70,1,0) + IF(AF$64=AB$70,1,0)</f>
        <v>0</v>
      </c>
      <c r="AC81" s="195">
        <f>IF(AF$31=AC$70,1,0) + IF(AF$33=AC$70,1,0) + IF(AF$35=AC$70,1,0) + IF(AF$37=AC$70,1,0) + IF(AF$39=AC$70,1,0) + IF(AF$41=AC$70,1,0) + IF(AF$43=AC$70,1,0) + IF(AF$58=AC$70,1,0) + IF(AF$60=AC$70,1,0) + IF(AF$62=AC$70,1,0) + IF(AF$64=AC$70,1,0)</f>
        <v>0</v>
      </c>
      <c r="AD81" s="195">
        <f>IF(AF$31=AD$70,1,0) + IF(AF$33=AD$70,1,0) + IF(AF$35=AD$70,1,0) + IF(AF$37=AD$70,1,0) + IF(AF$39=AD$70,1,0) + IF(AF$41=AD$70,1,0) + IF(AF$43=AD$70,1,0) + IF(AF$58=AD$70,1,0) + IF(AF$60=AD$70,1,0) + IF(AF$62=AD$70,1,0) + IF(AF$64=AD$70,1,0)</f>
        <v>0</v>
      </c>
      <c r="AE81" s="195">
        <f>IF(AF$31=AE$70,1,0) + IF(AF$33=AE$70,1,0) + IF(AF$35=AE$70,1,0) + IF(AF$37=AE$70,1,0) + IF(AF$39=AE$70,1,0) + IF(AF$41=AE$70,1,0) + IF(AF$43=AE$70,1,0) + IF(AF$58=AE$70,1,0) + IF(AF$60=AE$70,1,0) + IF(AF$62=AE$70,1,0) + IF(AF$64=AE$70,1,0)</f>
        <v>0</v>
      </c>
      <c r="AF81" s="728"/>
      <c r="AG81" s="194">
        <f>IF(AK$31=AG$70,1,0) + IF(AK$33=AG$70,1,0) + IF(AK$35=AG$70,1,0) + IF(AK$37=AG$70,1,0) + IF(AK$39=AG$70,1,0) + IF(AK$41=AG$70,1,0) + IF(AK$43=AG$70,1,0) + IF(AK$58=AG$70,1,0) + IF(AK$60=AG$70,1,0) + IF(AK$62=AG$70,1,0) + IF(AK$64=AG$70,1,0)</f>
        <v>0</v>
      </c>
      <c r="AH81" s="195">
        <f>IF(AK$31=AH$70,1,0) + IF(AK$33=AH$70,1,0) + IF(AK$35=AH$70,1,0) + IF(AK$37=AH$70,1,0) + IF(AK$39=AH$70,1,0) + IF(AK$41=AH$70,1,0) + IF(AK$43=AH$70,1,0) + IF(AK$58=AH$70,1,0) + IF(AK$60=AH$70,1,0) + IF(AK$62=AH$70,1,0) + IF(AK$64=AH$70,1,0)</f>
        <v>0</v>
      </c>
      <c r="AI81" s="195">
        <f>IF(AK$31=AI$70,1,0) + IF(AK$33=AI$70,1,0) + IF(AK$35=AI$70,1,0) + IF(AK$37=AI$70,1,0) + IF(AK$39=AI$70,1,0) + IF(AK$41=AI$70,1,0) + IF(AK$43=AI$70,1,0) + IF(AK$58=AI$70,1,0) + IF(AK$60=AI$70,1,0) + IF(AK$62=AI$70,1,0) + IF(AK$64=AI$70,1,0)</f>
        <v>0</v>
      </c>
      <c r="AJ81" s="195">
        <f>IF(AK$31=AJ$70,1,0) + IF(AK$33=AJ$70,1,0) + IF(AK$35=AJ$70,1,0) + IF(AK$37=AJ$70,1,0) + IF(AK$39=AJ$70,1,0) + IF(AK$41=AJ$70,1,0) + IF(AK$43=AJ$70,1,0) + IF(AK$58=AJ$70,1,0) + IF(AK$60=AJ$70,1,0) + IF(AK$62=AJ$70,1,0) + IF(AK$64=AJ$70,1,0)</f>
        <v>0</v>
      </c>
      <c r="AK81" s="728"/>
      <c r="AL81" s="194">
        <f>IF(AP$31=AL$70,1,0) + IF(AP$33=AL$70,1,0) + IF(AP$35=AL$70,1,0) + IF(AP$37=AL$70,1,0) + IF(AP$39=AL$70,1,0) + IF(AP$41=AL$70,1,0) + IF(AP$43=AL$70,1,0) + IF(AP$58=AL$70,1,0) + IF(AP$60=AL$70,1,0) + IF(AP$62=AL$70,1,0) + IF(AP$64=AL$70,1,0)</f>
        <v>0</v>
      </c>
      <c r="AM81" s="195">
        <f>IF(AP$31=AM$70,1,0) + IF(AP$33=AM$70,1,0) + IF(AP$35=AM$70,1,0) + IF(AP$37=AM$70,1,0) + IF(AP$39=AM$70,1,0) + IF(AP$41=AM$70,1,0) + IF(AP$43=AM$70,1,0) + IF(AP$58=AM$70,1,0) + IF(AP$60=AM$70,1,0) + IF(AP$62=AM$70,1,0) + IF(AP$64=AM$70,1,0)</f>
        <v>0</v>
      </c>
      <c r="AN81" s="195">
        <f>IF(AP$31=AN$70,1,0) + IF(AP$33=AN$70,1,0) + IF(AP$35=AN$70,1,0) + IF(AP$37=AN$70,1,0) + IF(AP$39=AN$70,1,0) + IF(AP$41=AN$70,1,0) + IF(AP$43=AN$70,1,0) + IF(AP$58=AN$70,1,0) + IF(AP$60=AN$70,1,0) + IF(AP$62=AN$70,1,0) + IF(AP$64=AN$70,1,0)</f>
        <v>0</v>
      </c>
      <c r="AO81" s="195">
        <f>IF(AP$31=AO$70,1,0) + IF(AP$33=AO$70,1,0) + IF(AP$35=AO$70,1,0) + IF(AP$37=AO$70,1,0) + IF(AP$39=AO$70,1,0) + IF(AP$41=AO$70,1,0) + IF(AP$43=AO$70,1,0) + IF(AP$58=AO$70,1,0) + IF(AP$60=AO$70,1,0) + IF(AP$62=AO$70,1,0) + IF(AP$64=AO$70,1,0)</f>
        <v>0</v>
      </c>
      <c r="AP81" s="728"/>
      <c r="AQ81" s="194">
        <f>IF(AU$31=AQ$70,1,0) + IF(AU$33=AQ$70,1,0) + IF(AU$35=AQ$70,1,0) + IF(AU$37=AQ$70,1,0) + IF(AU$39=AQ$70,1,0) + IF(AU$41=AQ$70,1,0) + IF(AU$43=AQ$70,1,0) + IF(AU$58=AQ$70,1,0) + IF(AU$60=AQ$70,1,0) + IF(AU$62=AQ$70,1,0) + IF(AU$64=AQ$70,1,0)</f>
        <v>0</v>
      </c>
      <c r="AR81" s="195">
        <f>IF(AU$31=AR$70,1,0) + IF(AU$33=AR$70,1,0) + IF(AU$35=AR$70,1,0) + IF(AU$37=AR$70,1,0) + IF(AU$39=AR$70,1,0) + IF(AU$41=AR$70,1,0) + IF(AU$43=AR$70,1,0) + IF(AU$58=AR$70,1,0) + IF(AU$60=AR$70,1,0) + IF(AU$62=AR$70,1,0) + IF(AU$64=AR$70,1,0)</f>
        <v>0</v>
      </c>
      <c r="AS81" s="195">
        <f>IF(AU$31=AS$70,1,0) + IF(AU$33=AS$70,1,0) + IF(AU$35=AS$70,1,0) + IF(AU$37=AS$70,1,0) + IF(AU$39=AS$70,1,0) + IF(AU$41=AS$70,1,0) + IF(AU$43=AS$70,1,0) + IF(AU$58=AS$70,1,0) + IF(AU$60=AS$70,1,0) + IF(AU$62=AS$70,1,0) + IF(AU$64=AS$70,1,0)</f>
        <v>0</v>
      </c>
      <c r="AT81" s="195">
        <f>IF(AU$31=AT$70,1,0) + IF(AU$33=AT$70,1,0) + IF(AU$35=AT$70,1,0) + IF(AU$37=AT$70,1,0) + IF(AU$39=AT$70,1,0) + IF(AU$41=AT$70,1,0) + IF(AU$43=AT$70,1,0) + IF(AU$58=AT$70,1,0) + IF(AU$60=AT$70,1,0) + IF(AU$62=AT$70,1,0) + IF(AU$64=AT$70,1,0)</f>
        <v>0</v>
      </c>
      <c r="AU81" s="728"/>
      <c r="AV81" s="194">
        <f>IF(AZ$31=AV$70,1,0) + IF(AZ$33=AV$70,1,0) + IF(AZ$35=AV$70,1,0) + IF(AZ$37=AV$70,1,0) + IF(AZ$39=AV$70,1,0) + IF(AZ$41=AV$70,1,0) + IF(AZ$43=AV$70,1,0) + IF(AZ$58=AV$70,1,0) + IF(AZ$60=AV$70,1,0) + IF(AZ$62=AV$70,1,0) + IF(AZ$64=AV$70,1,0)</f>
        <v>0</v>
      </c>
      <c r="AW81" s="195">
        <f>IF(AZ$31=AW$70,1,0) + IF(AZ$33=AW$70,1,0) + IF(AZ$35=AW$70,1,0) + IF(AZ$37=AW$70,1,0) + IF(AZ$39=AW$70,1,0) + IF(AZ$41=AW$70,1,0) + IF(AZ$43=AW$70,1,0) + IF(AZ$58=AW$70,1,0) + IF(AZ$60=AW$70,1,0) + IF(AZ$62=AW$70,1,0) + IF(AZ$64=AW$70,1,0)</f>
        <v>0</v>
      </c>
      <c r="AX81" s="195">
        <f>IF(AZ$31=AX$70,1,0) + IF(AZ$33=AX$70,1,0) + IF(AZ$35=AX$70,1,0) + IF(AZ$37=AX$70,1,0) + IF(AZ$39=AX$70,1,0) + IF(AZ$41=AX$70,1,0) + IF(AZ$43=AX$70,1,0) + IF(AZ$58=AX$70,1,0) + IF(AZ$60=AX$70,1,0) + IF(AZ$62=AX$70,1,0) + IF(AZ$64=AX$70,1,0)</f>
        <v>0</v>
      </c>
      <c r="AY81" s="195">
        <f>IF(AZ$31=AY$70,1,0) + IF(AZ$33=AY$70,1,0) + IF(AZ$35=AY$70,1,0) + IF(AZ$37=AY$70,1,0) + IF(AZ$39=AY$70,1,0) + IF(AZ$41=AY$70,1,0) + IF(AZ$43=AY$70,1,0) + IF(AZ$58=AY$70,1,0) + IF(AZ$60=AY$70,1,0) + IF(AZ$62=AY$70,1,0) + IF(AZ$64=AY$70,1,0)</f>
        <v>0</v>
      </c>
      <c r="AZ81" s="728"/>
      <c r="BA81" s="194">
        <f>IF(BE$31=BA$70,1,0) + IF(BE$33=BA$70,1,0) + IF(BE$35=BA$70,1,0) + IF(BE$37=BA$70,1,0) + IF(BE$39=BA$70,1,0) + IF(BE$41=BA$70,1,0) + IF(BE$43=BA$70,1,0) + IF(BE$58=BA$70,1,0) + IF(BE$60=BA$70,1,0) + IF(BE$62=BA$70,1,0) + IF(BE$64=BA$70,1,0)</f>
        <v>0</v>
      </c>
      <c r="BB81" s="195">
        <f>IF(BE$31=BB$70,1,0) + IF(BE$33=BB$70,1,0) + IF(BE$35=BB$70,1,0) + IF(BE$37=BB$70,1,0) + IF(BE$39=BB$70,1,0) + IF(BE$41=BB$70,1,0) + IF(BE$43=BB$70,1,0) + IF(BE$58=BB$70,1,0) + IF(BE$60=BB$70,1,0) + IF(BE$62=BB$70,1,0) + IF(BE$64=BB$70,1,0)</f>
        <v>0</v>
      </c>
      <c r="BC81" s="195">
        <f>IF(BE$31=BC$70,1,0) + IF(BE$33=BC$70,1,0) + IF(BE$35=BC$70,1,0) + IF(BE$37=BC$70,1,0) + IF(BE$39=BC$70,1,0) + IF(BE$41=BC$70,1,0) + IF(BE$43=BC$70,1,0) + IF(BE$58=BC$70,1,0) + IF(BE$60=BC$70,1,0) + IF(BE$62=BC$70,1,0) + IF(BE$64=BC$70,1,0)</f>
        <v>0</v>
      </c>
      <c r="BD81" s="195">
        <f>IF(BE$31=BD$70,1,0) + IF(BE$33=BD$70,1,0) + IF(BE$35=BD$70,1,0) + IF(BE$37=BD$70,1,0) + IF(BE$39=BD$70,1,0) + IF(BE$41=BD$70,1,0) + IF(BE$43=BD$70,1,0) + IF(BE$58=BD$70,1,0) + IF(BE$60=BD$70,1,0) + IF(BE$62=BD$70,1,0) + IF(BE$64=BD$70,1,0)</f>
        <v>0</v>
      </c>
      <c r="BE81" s="728"/>
      <c r="BF81" s="194">
        <f>IF(BJ$31=BF$70,1,0) + IF(BJ$33=BF$70,1,0) + IF(BJ$35=BF$70,1,0) + IF(BJ$37=BF$70,1,0) + IF(BJ$39=BF$70,1,0) + IF(BJ$41=BF$70,1,0) + IF(BJ$43=BF$70,1,0) + IF(BJ$58=BF$70,1,0) + IF(BJ$60=BF$70,1,0) + IF(BJ$62=BF$70,1,0) + IF(BJ$64=BF$70,1,0)</f>
        <v>0</v>
      </c>
      <c r="BG81" s="195">
        <f>IF(BJ$31=BG$70,1,0) + IF(BJ$33=BG$70,1,0) + IF(BJ$35=BG$70,1,0) + IF(BJ$37=BG$70,1,0) + IF(BJ$39=BG$70,1,0) + IF(BJ$41=BG$70,1,0) + IF(BJ$43=BG$70,1,0) + IF(BJ$58=BG$70,1,0) + IF(BJ$60=BG$70,1,0) + IF(BJ$62=BG$70,1,0) + IF(BJ$64=BG$70,1,0)</f>
        <v>0</v>
      </c>
      <c r="BH81" s="195">
        <f>IF(BJ$31=BH$70,1,0) + IF(BJ$33=BH$70,1,0) + IF(BJ$35=BH$70,1,0) + IF(BJ$37=BH$70,1,0) + IF(BJ$39=BH$70,1,0) + IF(BJ$41=BH$70,1,0) + IF(BJ$43=BH$70,1,0) + IF(BJ$58=BH$70,1,0) + IF(BJ$60=BH$70,1,0) + IF(BJ$62=BH$70,1,0) + IF(BJ$64=BH$70,1,0)</f>
        <v>0</v>
      </c>
      <c r="BI81" s="195">
        <f>IF(BJ$31=BI$70,1,0) + IF(BJ$33=BI$70,1,0) + IF(BJ$35=BI$70,1,0) + IF(BJ$37=BI$70,1,0) + IF(BJ$39=BI$70,1,0) + IF(BJ$41=BI$70,1,0) + IF(BJ$43=BI$70,1,0) + IF(BJ$58=BI$70,1,0) + IF(BJ$60=BI$70,1,0) + IF(BJ$62=BI$70,1,0) + IF(BJ$64=BI$70,1,0)</f>
        <v>0</v>
      </c>
      <c r="BJ81" s="728"/>
    </row>
    <row r="82" spans="1:70" ht="13.5" customHeight="1">
      <c r="A82" s="730"/>
      <c r="B82" s="731"/>
      <c r="C82" s="196">
        <f>IF(ISERR(C81/SUM(C81:F81)*100),0,C81/SUM(C81:F81)*100)</f>
        <v>0</v>
      </c>
      <c r="D82" s="197">
        <f>IF(ISERR(D81/SUM(C81:F81)*100),0,D81/SUM(C81:F81)*100)</f>
        <v>0</v>
      </c>
      <c r="E82" s="197">
        <f>IF(ISERR(E81/SUM(C81:F81)*100),0,E81/SUM(C81:F81)*100)</f>
        <v>0</v>
      </c>
      <c r="F82" s="197">
        <f>IF(ISERR(F81/SUM(C81:F81)*100),0,F81/SUM(C81:F81)*100)</f>
        <v>0</v>
      </c>
      <c r="G82" s="733"/>
      <c r="H82" s="196">
        <f>IF(ISERR(H81/SUM(H81:K81)*100),0,H81/SUM(H81:K81)*100)</f>
        <v>0</v>
      </c>
      <c r="I82" s="197">
        <f>IF(ISERR(I81/SUM(H81:K81)*100),0,I81/SUM(H81:K81)*100)</f>
        <v>0</v>
      </c>
      <c r="J82" s="197">
        <f>IF(ISERR(J81/SUM(H81:K81)*100),0,J81/SUM(H81:K81)*100)</f>
        <v>0</v>
      </c>
      <c r="K82" s="197">
        <f>IF(ISERR(K81/SUM(H81:K81)*100),0,K81/SUM(H81:K81)*100)</f>
        <v>0</v>
      </c>
      <c r="L82" s="729"/>
      <c r="M82" s="196">
        <f>IF(ISERR(M81/SUM(M81:P81)*100),0,M81/SUM(M81:P81)*100)</f>
        <v>0</v>
      </c>
      <c r="N82" s="197">
        <f>IF(ISERR(N81/SUM(M81:P81)*100),0,N81/SUM(M81:P81)*100)</f>
        <v>0</v>
      </c>
      <c r="O82" s="197">
        <f>IF(ISERR(O81/SUM(M81:P81)*100),0,O81/SUM(M81:P81)*100)</f>
        <v>0</v>
      </c>
      <c r="P82" s="197">
        <f>IF(ISERR(P81/SUM(M81:P81)*100),0,P81/SUM(M81:P81)*100)</f>
        <v>0</v>
      </c>
      <c r="Q82" s="729"/>
      <c r="R82" s="196">
        <f>IF(ISERR(R81/SUM(R81:U81)*100),0,R81/SUM(R81:U81)*100)</f>
        <v>0</v>
      </c>
      <c r="S82" s="197">
        <f>IF(ISERR(S81/SUM(R81:U81)*100),0,S81/SUM(R81:U81)*100)</f>
        <v>0</v>
      </c>
      <c r="T82" s="197">
        <f>IF(ISERR(T81/SUM(R81:U81)*100),0,T81/SUM(R81:U81)*100)</f>
        <v>0</v>
      </c>
      <c r="U82" s="197">
        <f>IF(ISERR(U81/SUM(R81:U81)*100),0,U81/SUM(R81:U81)*100)</f>
        <v>0</v>
      </c>
      <c r="V82" s="729"/>
      <c r="W82" s="196">
        <f>IF(ISERR(W81/SUM(W81:Z81)*100),0,W81/SUM(W81:Z81)*100)</f>
        <v>0</v>
      </c>
      <c r="X82" s="197">
        <f>IF(ISERR(X81/SUM(W81:Z81)*100),0,X81/SUM(W81:Z81)*100)</f>
        <v>0</v>
      </c>
      <c r="Y82" s="197">
        <f>IF(ISERR(Y81/SUM(W81:Z81)*100),0,Y81/SUM(W81:Z81)*100)</f>
        <v>0</v>
      </c>
      <c r="Z82" s="197">
        <f>IF(ISERR(Z81/SUM(W81:Z81)*100),0,Z81/SUM(W81:Z81)*100)</f>
        <v>0</v>
      </c>
      <c r="AA82" s="729"/>
      <c r="AB82" s="196">
        <f>IF(ISERR(AB81/SUM(AB81:AE81)*100),0,AB81/SUM(AB81:AE81)*100)</f>
        <v>0</v>
      </c>
      <c r="AC82" s="197">
        <f>IF(ISERR(AC81/SUM(AB81:AE81)*100),0,AC81/SUM(AB81:AE81)*100)</f>
        <v>0</v>
      </c>
      <c r="AD82" s="197">
        <f>IF(ISERR(AD81/SUM(AB81:AE81)*100),0,AD81/SUM(AB81:AE81)*100)</f>
        <v>0</v>
      </c>
      <c r="AE82" s="197">
        <f>IF(ISERR(AE81/SUM(AB81:AE81)*100),0,AE81/SUM(AB81:AE81)*100)</f>
        <v>0</v>
      </c>
      <c r="AF82" s="729"/>
      <c r="AG82" s="196">
        <f>IF(ISERR(AG81/SUM(AG81:AJ81)*100),0,AG81/SUM(AG81:AJ81)*100)</f>
        <v>0</v>
      </c>
      <c r="AH82" s="197">
        <f>IF(ISERR(AH81/SUM(AG81:AJ81)*100),0,AH81/SUM(AG81:AJ81)*100)</f>
        <v>0</v>
      </c>
      <c r="AI82" s="197">
        <f>IF(ISERR(AI81/SUM(AG81:AJ81)*100),0,AI81/SUM(AG81:AJ81)*100)</f>
        <v>0</v>
      </c>
      <c r="AJ82" s="197">
        <f>IF(ISERR(AJ81/SUM(AG81:AJ81)*100),0,AJ81/SUM(AG81:AJ81)*100)</f>
        <v>0</v>
      </c>
      <c r="AK82" s="729"/>
      <c r="AL82" s="196">
        <f>IF(ISERR(AL81/SUM(AL81:AO81)*100),0,AL81/SUM(AL81:AO81)*100)</f>
        <v>0</v>
      </c>
      <c r="AM82" s="197">
        <f>IF(ISERR(AM81/SUM(AL81:AO81)*100),0,AM81/SUM(AL81:AO81)*100)</f>
        <v>0</v>
      </c>
      <c r="AN82" s="197">
        <f>IF(ISERR(AN81/SUM(AL81:AO81)*100),0,AN81/SUM(AL81:AO81)*100)</f>
        <v>0</v>
      </c>
      <c r="AO82" s="197">
        <f>IF(ISERR(AO81/SUM(AL81:AO81)*100),0,AO81/SUM(AL81:AO81)*100)</f>
        <v>0</v>
      </c>
      <c r="AP82" s="729"/>
      <c r="AQ82" s="196">
        <f>IF(ISERR(AQ81/SUM(AQ81:AT81)*100),0,AQ81/SUM(AQ81:AT81)*100)</f>
        <v>0</v>
      </c>
      <c r="AR82" s="197">
        <f>IF(ISERR(AR81/SUM(AQ81:AT81)*100),0,AR81/SUM(AQ81:AT81)*100)</f>
        <v>0</v>
      </c>
      <c r="AS82" s="197">
        <f>IF(ISERR(AS81/SUM(AQ81:AT81)*100),0,AS81/SUM(AQ81:AT81)*100)</f>
        <v>0</v>
      </c>
      <c r="AT82" s="197">
        <f>IF(ISERR(AT81/SUM(AQ81:AT81)*100),0,AT81/SUM(AQ81:AT81)*100)</f>
        <v>0</v>
      </c>
      <c r="AU82" s="729"/>
      <c r="AV82" s="196">
        <f>IF(ISERR(AV81/SUM(AV81:AY81)*100),0,AV81/SUM(AV81:AY81)*100)</f>
        <v>0</v>
      </c>
      <c r="AW82" s="197">
        <f>IF(ISERR(AW81/SUM(AV81:AY81)*100),0,AW81/SUM(AV81:AY81)*100)</f>
        <v>0</v>
      </c>
      <c r="AX82" s="197">
        <f>IF(ISERR(AX81/SUM(AV81:AY81)*100),0,AX81/SUM(AV81:AY81)*100)</f>
        <v>0</v>
      </c>
      <c r="AY82" s="197">
        <f>IF(ISERR(AY81/SUM(AV81:AY81)*100),0,AY81/SUM(AV81:AY81)*100)</f>
        <v>0</v>
      </c>
      <c r="AZ82" s="729"/>
      <c r="BA82" s="196">
        <f>IF(ISERR(BA81/SUM(BA81:BD81)*100),0,BA81/SUM(BA81:BD81)*100)</f>
        <v>0</v>
      </c>
      <c r="BB82" s="197">
        <f>IF(ISERR(BB81/SUM(BA81:BD81)*100),0,BB81/SUM(BA81:BD81)*100)</f>
        <v>0</v>
      </c>
      <c r="BC82" s="197">
        <f>IF(ISERR(BC81/SUM(BA81:BD81)*100),0,BC81/SUM(BA81:BD81)*100)</f>
        <v>0</v>
      </c>
      <c r="BD82" s="197">
        <f>IF(ISERR(BD81/SUM(BA81:BD81)*100),0,BD81/SUM(BA81:BD81)*100)</f>
        <v>0</v>
      </c>
      <c r="BE82" s="729"/>
      <c r="BF82" s="196">
        <f>IF(ISERR(BF81/SUM(BF81:BI81)*100),0,BF81/SUM(BF81:BI81)*100)</f>
        <v>0</v>
      </c>
      <c r="BG82" s="197">
        <f>IF(ISERR(BG81/SUM(BF81:BI81)*100),0,BG81/SUM(BF81:BI81)*100)</f>
        <v>0</v>
      </c>
      <c r="BH82" s="197">
        <f>IF(ISERR(BH81/SUM(BF81:BI81)*100),0,BH81/SUM(BF81:BI81)*100)</f>
        <v>0</v>
      </c>
      <c r="BI82" s="197">
        <f>IF(ISERR(BI81/SUM(BF81:BI81)*100),0,BI81/SUM(BF81:BI81)*100)</f>
        <v>0</v>
      </c>
      <c r="BJ82" s="729"/>
      <c r="BL82" s="133"/>
      <c r="BM82" s="133"/>
      <c r="BN82" s="133"/>
      <c r="BO82" s="133"/>
      <c r="BP82" s="133"/>
      <c r="BQ82" s="133"/>
      <c r="BR82" s="133"/>
    </row>
    <row r="83" spans="1:70" ht="13.5" thickBot="1">
      <c r="A83" s="187"/>
      <c r="B83" s="187"/>
      <c r="C83" s="187"/>
      <c r="D83" s="187"/>
      <c r="E83" s="187"/>
      <c r="F83" s="187"/>
      <c r="G83" s="187"/>
      <c r="H83" s="187"/>
      <c r="I83" s="187"/>
      <c r="J83" s="187"/>
      <c r="K83" s="187"/>
      <c r="L83" s="187"/>
      <c r="M83" s="187"/>
      <c r="N83" s="187"/>
      <c r="O83" s="187"/>
      <c r="P83" s="187"/>
      <c r="Q83" s="187"/>
      <c r="R83" s="187"/>
      <c r="S83" s="187"/>
      <c r="T83" s="187"/>
      <c r="U83" s="187"/>
      <c r="V83" s="187"/>
      <c r="W83" s="187"/>
      <c r="X83" s="187"/>
      <c r="Y83" s="187"/>
      <c r="Z83" s="187"/>
      <c r="AA83" s="187"/>
      <c r="AB83" s="187"/>
      <c r="AC83" s="187"/>
      <c r="AD83" s="187"/>
      <c r="AE83" s="187"/>
      <c r="AF83" s="187"/>
      <c r="AG83" s="187"/>
      <c r="AH83" s="187"/>
      <c r="AI83" s="187"/>
      <c r="AJ83" s="187"/>
      <c r="AK83" s="187"/>
      <c r="AL83" s="187"/>
      <c r="AM83" s="187"/>
      <c r="AN83" s="187"/>
      <c r="AO83" s="187"/>
      <c r="AP83" s="187"/>
      <c r="AQ83" s="187"/>
      <c r="AR83" s="187"/>
      <c r="AS83" s="187"/>
      <c r="AT83" s="187"/>
      <c r="AU83" s="187"/>
      <c r="AV83" s="187"/>
      <c r="AW83" s="187"/>
      <c r="AX83" s="187"/>
      <c r="AY83" s="187"/>
      <c r="AZ83" s="187"/>
      <c r="BA83" s="187"/>
      <c r="BB83" s="187"/>
      <c r="BC83" s="187"/>
      <c r="BD83" s="187"/>
      <c r="BE83" s="187"/>
      <c r="BF83" s="187"/>
      <c r="BG83" s="187"/>
      <c r="BH83" s="187"/>
      <c r="BI83" s="187"/>
      <c r="BJ83" s="187"/>
    </row>
    <row r="84" spans="1:70" ht="12.75" customHeight="1">
      <c r="A84" s="724" t="s">
        <v>687</v>
      </c>
      <c r="B84" s="752"/>
      <c r="C84" s="725" t="s">
        <v>128</v>
      </c>
      <c r="D84" s="726"/>
      <c r="E84" s="726"/>
      <c r="F84" s="726"/>
      <c r="G84" s="727"/>
      <c r="H84" s="725" t="s">
        <v>74</v>
      </c>
      <c r="I84" s="726"/>
      <c r="J84" s="726"/>
      <c r="K84" s="726"/>
      <c r="L84" s="727"/>
      <c r="M84" s="725" t="s">
        <v>75</v>
      </c>
      <c r="N84" s="726"/>
      <c r="O84" s="726"/>
      <c r="P84" s="726"/>
      <c r="Q84" s="727"/>
      <c r="R84" s="725" t="s">
        <v>14</v>
      </c>
      <c r="S84" s="726"/>
      <c r="T84" s="726"/>
      <c r="U84" s="726"/>
      <c r="V84" s="727"/>
      <c r="W84" s="725" t="s">
        <v>80</v>
      </c>
      <c r="X84" s="726"/>
      <c r="Y84" s="726"/>
      <c r="Z84" s="726"/>
      <c r="AA84" s="727"/>
      <c r="AB84" s="725" t="s">
        <v>129</v>
      </c>
      <c r="AC84" s="726"/>
      <c r="AD84" s="726"/>
      <c r="AE84" s="726"/>
      <c r="AF84" s="727"/>
      <c r="AG84" s="725" t="s">
        <v>15</v>
      </c>
      <c r="AH84" s="726"/>
      <c r="AI84" s="726"/>
      <c r="AJ84" s="726"/>
      <c r="AK84" s="727"/>
      <c r="AL84" s="725" t="s">
        <v>13</v>
      </c>
      <c r="AM84" s="726"/>
      <c r="AN84" s="726"/>
      <c r="AO84" s="726"/>
      <c r="AP84" s="727"/>
      <c r="AQ84" s="725" t="s">
        <v>78</v>
      </c>
      <c r="AR84" s="726"/>
      <c r="AS84" s="726"/>
      <c r="AT84" s="726"/>
      <c r="AU84" s="727"/>
      <c r="AV84" s="725" t="s">
        <v>78</v>
      </c>
      <c r="AW84" s="726"/>
      <c r="AX84" s="726"/>
      <c r="AY84" s="726"/>
      <c r="AZ84" s="727"/>
      <c r="BA84" s="725" t="s">
        <v>357</v>
      </c>
      <c r="BB84" s="726"/>
      <c r="BC84" s="726"/>
      <c r="BD84" s="726"/>
      <c r="BE84" s="727"/>
      <c r="BF84" s="725" t="s">
        <v>356</v>
      </c>
      <c r="BG84" s="726"/>
      <c r="BH84" s="726"/>
      <c r="BI84" s="726"/>
      <c r="BJ84" s="727"/>
      <c r="BK84" s="103"/>
    </row>
    <row r="85" spans="1:70" ht="12.75" customHeight="1">
      <c r="A85" s="724"/>
      <c r="B85" s="752"/>
      <c r="C85" s="203">
        <v>5</v>
      </c>
      <c r="D85" s="201">
        <v>4</v>
      </c>
      <c r="E85" s="201">
        <v>3</v>
      </c>
      <c r="F85" s="201">
        <v>2</v>
      </c>
      <c r="G85" s="204"/>
      <c r="H85" s="203">
        <v>5</v>
      </c>
      <c r="I85" s="201">
        <v>4</v>
      </c>
      <c r="J85" s="201">
        <v>3</v>
      </c>
      <c r="K85" s="201">
        <v>2</v>
      </c>
      <c r="L85" s="204"/>
      <c r="M85" s="203">
        <v>5</v>
      </c>
      <c r="N85" s="201">
        <v>4</v>
      </c>
      <c r="O85" s="201">
        <v>3</v>
      </c>
      <c r="P85" s="201">
        <v>2</v>
      </c>
      <c r="Q85" s="204"/>
      <c r="R85" s="203">
        <v>5</v>
      </c>
      <c r="S85" s="201">
        <v>4</v>
      </c>
      <c r="T85" s="201">
        <v>3</v>
      </c>
      <c r="U85" s="201">
        <v>2</v>
      </c>
      <c r="V85" s="204"/>
      <c r="W85" s="203">
        <v>5</v>
      </c>
      <c r="X85" s="201">
        <v>4</v>
      </c>
      <c r="Y85" s="201">
        <v>3</v>
      </c>
      <c r="Z85" s="201">
        <v>2</v>
      </c>
      <c r="AA85" s="204"/>
      <c r="AB85" s="203">
        <v>5</v>
      </c>
      <c r="AC85" s="201">
        <v>4</v>
      </c>
      <c r="AD85" s="201">
        <v>3</v>
      </c>
      <c r="AE85" s="201">
        <v>2</v>
      </c>
      <c r="AF85" s="204"/>
      <c r="AG85" s="203">
        <v>5</v>
      </c>
      <c r="AH85" s="201">
        <v>4</v>
      </c>
      <c r="AI85" s="201">
        <v>3</v>
      </c>
      <c r="AJ85" s="201">
        <v>2</v>
      </c>
      <c r="AK85" s="204"/>
      <c r="AL85" s="203">
        <v>5</v>
      </c>
      <c r="AM85" s="201">
        <v>4</v>
      </c>
      <c r="AN85" s="201">
        <v>3</v>
      </c>
      <c r="AO85" s="201">
        <v>2</v>
      </c>
      <c r="AP85" s="204"/>
      <c r="AQ85" s="203">
        <v>5</v>
      </c>
      <c r="AR85" s="201">
        <v>4</v>
      </c>
      <c r="AS85" s="201">
        <v>3</v>
      </c>
      <c r="AT85" s="201">
        <v>2</v>
      </c>
      <c r="AU85" s="204"/>
      <c r="AV85" s="203">
        <v>5</v>
      </c>
      <c r="AW85" s="201">
        <v>4</v>
      </c>
      <c r="AX85" s="201">
        <v>3</v>
      </c>
      <c r="AY85" s="201">
        <v>2</v>
      </c>
      <c r="AZ85" s="204"/>
      <c r="BA85" s="203">
        <v>5</v>
      </c>
      <c r="BB85" s="201">
        <v>4</v>
      </c>
      <c r="BC85" s="201">
        <v>3</v>
      </c>
      <c r="BD85" s="201">
        <v>2</v>
      </c>
      <c r="BE85" s="204"/>
      <c r="BF85" s="203">
        <v>5</v>
      </c>
      <c r="BG85" s="201">
        <v>4</v>
      </c>
      <c r="BH85" s="201">
        <v>3</v>
      </c>
      <c r="BI85" s="201">
        <v>2</v>
      </c>
      <c r="BJ85" s="204"/>
      <c r="BK85" s="185"/>
    </row>
    <row r="86" spans="1:70" s="182" customFormat="1" ht="12.75" customHeight="1">
      <c r="A86" s="724"/>
      <c r="B86" s="750">
        <f>SUM(B5:B52)</f>
        <v>0</v>
      </c>
      <c r="C86" s="205">
        <f>C81+C5</f>
        <v>7</v>
      </c>
      <c r="D86" s="202">
        <f>D81+D5</f>
        <v>80</v>
      </c>
      <c r="E86" s="202">
        <f>E81+E5</f>
        <v>82</v>
      </c>
      <c r="F86" s="202">
        <f>F81+F5</f>
        <v>7</v>
      </c>
      <c r="G86" s="206">
        <f>IF(SUM(C87:F87)=0,"-",MIN(G5,IF(AND(C82&gt;=50,C80&gt;=50,E82=0,F82=0),5,IF(AND((C82+D82)&gt;=50,(C80+D80)&gt;=50,F82=0),4,IF(F82=0,3,2)))))</f>
        <v>3</v>
      </c>
      <c r="H86" s="205">
        <f>H81+H5</f>
        <v>0</v>
      </c>
      <c r="I86" s="202">
        <f>I81+I5</f>
        <v>0</v>
      </c>
      <c r="J86" s="202">
        <f>J81+J5</f>
        <v>0</v>
      </c>
      <c r="K86" s="202">
        <f>K81+K5</f>
        <v>0</v>
      </c>
      <c r="L86" s="206" t="str">
        <f>IF(SUM(H87:K87)=0,"-",MIN(L5,IF(AND(H82&gt;=50,H80&gt;=50,J82=0,K82=0),5,IF(AND((H82+I82)&gt;=50,(H80+I80)&gt;=50,K82=0),4,IF(K82=0,3,2)))))</f>
        <v>-</v>
      </c>
      <c r="M86" s="205">
        <f>M81+M5</f>
        <v>0</v>
      </c>
      <c r="N86" s="202">
        <f>N81+N5</f>
        <v>0</v>
      </c>
      <c r="O86" s="202">
        <f>O81+O5</f>
        <v>0</v>
      </c>
      <c r="P86" s="202">
        <f>P81+P5</f>
        <v>0</v>
      </c>
      <c r="Q86" s="206" t="str">
        <f>IF(SUM(M87:P87)=0,"-",MIN(Q5,IF(AND(M82&gt;=50,M80&gt;=50,O82=0,P82=0),5,IF(AND((M82+N82)&gt;=50,(M80+N80)&gt;=50,P82=0),4,IF(P82=0,3,2)))))</f>
        <v>-</v>
      </c>
      <c r="R86" s="205">
        <f>R81+R5</f>
        <v>0</v>
      </c>
      <c r="S86" s="202">
        <f>S81+S5</f>
        <v>0</v>
      </c>
      <c r="T86" s="202">
        <f>T81+T5</f>
        <v>0</v>
      </c>
      <c r="U86" s="202">
        <f>U81+U5</f>
        <v>0</v>
      </c>
      <c r="V86" s="206" t="str">
        <f>IF(SUM(R87:U87)=0,"-",MIN(V5,IF(AND(R82&gt;=50,R80&gt;=50,T82=0,U82=0),5,IF(AND((R82+S82)&gt;=50,(R80+S80)&gt;=50,U82=0),4,IF(U82=0,3,2)))))</f>
        <v>-</v>
      </c>
      <c r="W86" s="205">
        <f>W81+W5</f>
        <v>0</v>
      </c>
      <c r="X86" s="202">
        <f>X81+X5</f>
        <v>0</v>
      </c>
      <c r="Y86" s="202">
        <f>Y81+Y5</f>
        <v>0</v>
      </c>
      <c r="Z86" s="202">
        <f>Z81+Z5</f>
        <v>0</v>
      </c>
      <c r="AA86" s="206" t="str">
        <f>IF(SUM(W87:Z87)=0,"-",MIN(AA5,IF(AND(W82&gt;=50,W80&gt;=50,Y82=0,Z82=0),5,IF(AND((W82+X82)&gt;=50,(W80+X80)&gt;=50,Z82=0),4,IF(Z82=0,3,2)))))</f>
        <v>-</v>
      </c>
      <c r="AB86" s="205">
        <f>AB81+AB5</f>
        <v>0</v>
      </c>
      <c r="AC86" s="202">
        <f>AC81+AC5</f>
        <v>0</v>
      </c>
      <c r="AD86" s="202">
        <f>AD81+AD5</f>
        <v>0</v>
      </c>
      <c r="AE86" s="202">
        <f>AE81+AE5</f>
        <v>0</v>
      </c>
      <c r="AF86" s="206" t="str">
        <f>IF(SUM(AB87:AE87)=0,"-",MIN(AF5,IF(AND(AB82&gt;=50,AB80&gt;=50,AD82=0,AE82=0),5,IF(AND((AB82+AC82)&gt;=50,(AB80+AC80)&gt;=50,AE82=0),4,IF(AE82=0,3,2)))))</f>
        <v>-</v>
      </c>
      <c r="AG86" s="205">
        <f>AG81+AG5</f>
        <v>0</v>
      </c>
      <c r="AH86" s="202">
        <f>AH81+AH5</f>
        <v>0</v>
      </c>
      <c r="AI86" s="202">
        <f>AI81+AI5</f>
        <v>0</v>
      </c>
      <c r="AJ86" s="202">
        <f>AJ81+AJ5</f>
        <v>0</v>
      </c>
      <c r="AK86" s="206" t="str">
        <f>IF(SUM(AG87:AJ87)=0,"-",MIN(AK5,IF(AND(AG82&gt;=50,AG80&gt;=50,AI82=0,AJ82=0),5,IF(AND((AG82+AH82)&gt;=50,(AG80+AH80)&gt;=50,AJ82=0),4,IF(AJ82=0,3,2)))))</f>
        <v>-</v>
      </c>
      <c r="AL86" s="205">
        <f>AL81+AL5</f>
        <v>0</v>
      </c>
      <c r="AM86" s="202">
        <f>AM81+AM5</f>
        <v>0</v>
      </c>
      <c r="AN86" s="202">
        <f>AN81+AN5</f>
        <v>0</v>
      </c>
      <c r="AO86" s="202">
        <f>AO81+AO5</f>
        <v>0</v>
      </c>
      <c r="AP86" s="206" t="str">
        <f>IF(SUM(AL87:AO87)=0,"-",MIN(AP5,IF(AND(AL82&gt;=50,AL80&gt;=50,AN82=0,AO82=0),5,IF(AND((AL82+AM82)&gt;=50,(AL80+AM80)&gt;=50,AO82=0),4,IF(AO82=0,3,2)))))</f>
        <v>-</v>
      </c>
      <c r="AQ86" s="205">
        <f>AQ81+AQ5</f>
        <v>0</v>
      </c>
      <c r="AR86" s="202">
        <f>AR81+AR5</f>
        <v>0</v>
      </c>
      <c r="AS86" s="202">
        <f>AS81+AS5</f>
        <v>0</v>
      </c>
      <c r="AT86" s="202">
        <f>AT81+AT5</f>
        <v>0</v>
      </c>
      <c r="AU86" s="206" t="str">
        <f>IF(SUM(AQ87:AT87)=0,"-",MIN(AU5,IF(AND(AQ82&gt;=50,AQ80&gt;=50,AS82=0,AT82=0),5,IF(AND((AQ82+AR82)&gt;=50,(AQ80+AR80)&gt;=50,AT82=0),4,IF(AT82=0,3,2)))))</f>
        <v>-</v>
      </c>
      <c r="AV86" s="205">
        <f>AV81+AV5</f>
        <v>0</v>
      </c>
      <c r="AW86" s="202">
        <f>AW81+AW5</f>
        <v>0</v>
      </c>
      <c r="AX86" s="202">
        <f>AX81+AX5</f>
        <v>0</v>
      </c>
      <c r="AY86" s="202">
        <f>AY81+AY5</f>
        <v>0</v>
      </c>
      <c r="AZ86" s="206" t="str">
        <f>IF(SUM(AV87:AY87)=0,"-",MIN(AZ5,IF(AND(AV82&gt;=50,AV80&gt;=50,AX82=0,AY82=0),5,IF(AND((AV82+AW82)&gt;=50,(AV80+AW80)&gt;=50,AY82=0),4,IF(AY82=0,3,2)))))</f>
        <v>-</v>
      </c>
      <c r="BA86" s="205">
        <f>BA81+BA5</f>
        <v>0</v>
      </c>
      <c r="BB86" s="202">
        <f>BB81+BB5</f>
        <v>0</v>
      </c>
      <c r="BC86" s="202">
        <f>BC81+BC5</f>
        <v>1</v>
      </c>
      <c r="BD86" s="202">
        <f>BD81+BD5</f>
        <v>0</v>
      </c>
      <c r="BE86" s="206">
        <f>IF(SUM(BA87:BD87)=0,"-",MIN(BE5,IF(AND(BA80&gt;=50,BC82=0,BD82=0),5,IF(AND((BA80+BB80)&gt;=50,BD82=0),4,IF(OR(BD82=0,AND(BD79=1,BE75&gt;2,BE73&gt;2,BE71&gt;2,BE43&gt;2)),3,2)))))</f>
        <v>3</v>
      </c>
      <c r="BF86" s="205">
        <f>BF81+BF5</f>
        <v>0</v>
      </c>
      <c r="BG86" s="202">
        <f>BG81+BG5</f>
        <v>0</v>
      </c>
      <c r="BH86" s="202">
        <f>BH81+BH5</f>
        <v>0</v>
      </c>
      <c r="BI86" s="202">
        <f>BI81+BI5</f>
        <v>0</v>
      </c>
      <c r="BJ86" s="206" t="str">
        <f>IF(SUM(BF86:BI86)=0,"-",MIN(AF86,IF(AND(BI87&lt;10,BF87&gt;=50),5,IF(AND(BI87&lt;20,(BF87+BG87)&gt;=50),4,IF(BI87&lt;30,3,2)))))</f>
        <v>-</v>
      </c>
      <c r="BL86" s="183"/>
      <c r="BM86" s="183"/>
      <c r="BN86" s="183"/>
      <c r="BO86" s="183"/>
      <c r="BP86" s="183"/>
      <c r="BQ86" s="183"/>
      <c r="BR86" s="183"/>
    </row>
    <row r="87" spans="1:70" s="182" customFormat="1" ht="13.5" customHeight="1" thickBot="1">
      <c r="A87" s="724"/>
      <c r="B87" s="751"/>
      <c r="C87" s="207">
        <f>IF(ISERR(C86/SUM(C86:F86)*100),0,C86/SUM(C86:F86)*100)</f>
        <v>3.9772727272727271</v>
      </c>
      <c r="D87" s="208">
        <f>IF(ISERR(D86/SUM(C86:F86)*100),0,D86/SUM(C86:F86)*100)</f>
        <v>45.454545454545453</v>
      </c>
      <c r="E87" s="208">
        <f>IF(ISERR(E86/SUM(C86:F86)*100),0,E86/SUM(C86:F86)*100)</f>
        <v>46.590909090909086</v>
      </c>
      <c r="F87" s="208">
        <f>IF(ISERR(F86/SUM(C86:F86)*100),0,F86/SUM(C86:F86)*100)</f>
        <v>3.9772727272727271</v>
      </c>
      <c r="G87" s="209">
        <f>IF(ISERR(SUM(C86*5,D86*4,E86*3,F86*2)/SUM(C86:F86)),"-",SUM(C86*5,D86*4,E86*3,F86*2)/SUM(C86:F86))</f>
        <v>3.4943181818181817</v>
      </c>
      <c r="H87" s="207">
        <f>IF(ISERR(H86/SUM(H86:K86)*100),0,H86/SUM(H86:K86)*100)</f>
        <v>0</v>
      </c>
      <c r="I87" s="208">
        <f>IF(ISERR(I86/SUM(H86:K86)*100),0,I86/SUM(H86:K86)*100)</f>
        <v>0</v>
      </c>
      <c r="J87" s="208">
        <f>IF(ISERR(J86/SUM(H86:K86)*100),0,J86/SUM(H86:K86)*100)</f>
        <v>0</v>
      </c>
      <c r="K87" s="208">
        <f>IF(ISERR(K86/SUM(H86:K86)*100),0,K86/SUM(H86:K86)*100)</f>
        <v>0</v>
      </c>
      <c r="L87" s="209" t="str">
        <f>IF(ISERR(SUM(H86*5,I86*4,J86*3,K86*2)/SUM(H86:K86)),"-",SUM(H86*5,I86*4,J86*3,K86*2)/SUM(H86:K86))</f>
        <v>-</v>
      </c>
      <c r="M87" s="207">
        <f>IF(ISERR(M86/SUM(M86:P86)*100),0,M86/SUM(M86:P86)*100)</f>
        <v>0</v>
      </c>
      <c r="N87" s="208">
        <f>IF(ISERR(N86/SUM(M86:P86)*100),0,N86/SUM(M86:P86)*100)</f>
        <v>0</v>
      </c>
      <c r="O87" s="208">
        <f>IF(ISERR(O86/SUM(M86:P86)*100),0,O86/SUM(M86:P86)*100)</f>
        <v>0</v>
      </c>
      <c r="P87" s="208">
        <f>IF(ISERR(P86/SUM(M86:P86)*100),0,P86/SUM(M86:P86)*100)</f>
        <v>0</v>
      </c>
      <c r="Q87" s="209" t="str">
        <f>IF(ISERR(SUM(M86*5,N86*4,O86*3,P86*2)/SUM(M86:P86)),"-",SUM(M86*5,N86*4,O86*3,P86*2)/SUM(M86:P86))</f>
        <v>-</v>
      </c>
      <c r="R87" s="207">
        <f>IF(ISERR(R86/SUM(R86:U86)*100),0,R86/SUM(R86:U86)*100)</f>
        <v>0</v>
      </c>
      <c r="S87" s="208">
        <f>IF(ISERR(S86/SUM(R86:U86)*100),0,S86/SUM(R86:U86)*100)</f>
        <v>0</v>
      </c>
      <c r="T87" s="208">
        <f>IF(ISERR(T86/SUM(R86:U86)*100),0,T86/SUM(R86:U86)*100)</f>
        <v>0</v>
      </c>
      <c r="U87" s="208">
        <f>IF(ISERR(U86/SUM(R86:U86)*100),0,U86/SUM(R86:U86)*100)</f>
        <v>0</v>
      </c>
      <c r="V87" s="209" t="str">
        <f>IF(ISERR(SUM(R86*5,S86*4,T86*3,U86*2)/SUM(R86:U86)),"-",SUM(R86*5,S86*4,T86*3,U86*2)/SUM(R86:U86))</f>
        <v>-</v>
      </c>
      <c r="W87" s="207">
        <f>IF(ISERR(W86/SUM(W86:Z86)*100),0,W86/SUM(W86:Z86)*100)</f>
        <v>0</v>
      </c>
      <c r="X87" s="208">
        <f>IF(ISERR(X86/SUM(W86:Z86)*100),0,X86/SUM(W86:Z86)*100)</f>
        <v>0</v>
      </c>
      <c r="Y87" s="208">
        <f>IF(ISERR(Y86/SUM(W86:Z86)*100),0,Y86/SUM(W86:Z86)*100)</f>
        <v>0</v>
      </c>
      <c r="Z87" s="208">
        <f>IF(ISERR(Z86/SUM(W86:Z86)*100),0,Z86/SUM(W86:Z86)*100)</f>
        <v>0</v>
      </c>
      <c r="AA87" s="209" t="str">
        <f>IF(ISERR(SUM(W86*5,X86*4,Y86*3,Z86*2)/SUM(W86:Z86)),"-",SUM(W86*5,X86*4,Y86*3,Z86*2)/SUM(W86:Z86))</f>
        <v>-</v>
      </c>
      <c r="AB87" s="207">
        <f>IF(ISERR(AB86/SUM(AB86:AE86)*100),0,AB86/SUM(AB86:AE86)*100)</f>
        <v>0</v>
      </c>
      <c r="AC87" s="208">
        <f>IF(ISERR(AC86/SUM(AB86:AE86)*100),0,AC86/SUM(AB86:AE86)*100)</f>
        <v>0</v>
      </c>
      <c r="AD87" s="208">
        <f>IF(ISERR(AD86/SUM(AB86:AE86)*100),0,AD86/SUM(AB86:AE86)*100)</f>
        <v>0</v>
      </c>
      <c r="AE87" s="208">
        <f>IF(ISERR(AE86/SUM(AB86:AE86)*100),0,AE86/SUM(AB86:AE86)*100)</f>
        <v>0</v>
      </c>
      <c r="AF87" s="209" t="str">
        <f>IF(ISERR(SUM(AB86*5,AC86*4,AD86*3,AE86*2)/SUM(AB86:AE86)),"-",SUM(AB86*5,AC86*4,AD86*3,AE86*2)/SUM(AB86:AE86))</f>
        <v>-</v>
      </c>
      <c r="AG87" s="207">
        <f>IF(ISERR(AG86/SUM(AG86:AJ86)*100),0,AG86/SUM(AG86:AJ86)*100)</f>
        <v>0</v>
      </c>
      <c r="AH87" s="208">
        <f>IF(ISERR(AH86/SUM(AG86:AJ86)*100),0,AH86/SUM(AG86:AJ86)*100)</f>
        <v>0</v>
      </c>
      <c r="AI87" s="208">
        <f>IF(ISERR(AI86/SUM(AG86:AJ86)*100),0,AI86/SUM(AG86:AJ86)*100)</f>
        <v>0</v>
      </c>
      <c r="AJ87" s="208">
        <f>IF(ISERR(AJ86/SUM(AG86:AJ86)*100),0,AJ86/SUM(AG86:AJ86)*100)</f>
        <v>0</v>
      </c>
      <c r="AK87" s="209" t="str">
        <f>IF(ISERR(SUM(AG86*5,AH86*4,AI86*3,AJ86*2)/SUM(AG86:AJ86)),"-",SUM(AG86*5,AH86*4,AI86*3,AJ86*2)/SUM(AG86:AJ86))</f>
        <v>-</v>
      </c>
      <c r="AL87" s="207">
        <f>IF(ISERR(AL86/SUM(AL86:AO86)*100),0,AL86/SUM(AL86:AO86)*100)</f>
        <v>0</v>
      </c>
      <c r="AM87" s="208">
        <f>IF(ISERR(AM86/SUM(AL86:AO86)*100),0,AM86/SUM(AL86:AO86)*100)</f>
        <v>0</v>
      </c>
      <c r="AN87" s="208">
        <f>IF(ISERR(AN86/SUM(AL86:AO86)*100),0,AN86/SUM(AL86:AO86)*100)</f>
        <v>0</v>
      </c>
      <c r="AO87" s="208">
        <f>IF(ISERR(AO86/SUM(AL86:AO86)*100),0,AO86/SUM(AL86:AO86)*100)</f>
        <v>0</v>
      </c>
      <c r="AP87" s="209" t="str">
        <f>IF(ISERR(SUM(AL86*5,AM86*4,AN86*3,AO86*2)/SUM(AL86:AO86)),"-",SUM(AL86*5,AM86*4,AN86*3,AO86*2)/SUM(AL86:AO86))</f>
        <v>-</v>
      </c>
      <c r="AQ87" s="207">
        <f>IF(ISERR(AQ86/SUM(AQ86:AT86)*100),0,AQ86/SUM(AQ86:AT86)*100)</f>
        <v>0</v>
      </c>
      <c r="AR87" s="208">
        <f>IF(ISERR(AR86/SUM(AQ86:AT86)*100),0,AR86/SUM(AQ86:AT86)*100)</f>
        <v>0</v>
      </c>
      <c r="AS87" s="208">
        <f>IF(ISERR(AS86/SUM(AQ86:AT86)*100),0,AS86/SUM(AQ86:AT86)*100)</f>
        <v>0</v>
      </c>
      <c r="AT87" s="208">
        <f>IF(ISERR(AT86/SUM(AQ86:AT86)*100),0,AT86/SUM(AQ86:AT86)*100)</f>
        <v>0</v>
      </c>
      <c r="AU87" s="209" t="str">
        <f>IF(ISERR(SUM(AQ86*5,AR86*4,AS86*3,AT86*2)/SUM(AQ86:AT86)),"-",SUM(AQ86*5,AR86*4,AS86*3,AT86*2)/SUM(AQ86:AT86))</f>
        <v>-</v>
      </c>
      <c r="AV87" s="207">
        <f>IF(ISERR(AV86/SUM(AV86:AY86)*100),0,AV86/SUM(AV86:AY86)*100)</f>
        <v>0</v>
      </c>
      <c r="AW87" s="208">
        <f>IF(ISERR(AW86/SUM(AV86:AY86)*100),0,AW86/SUM(AV86:AY86)*100)</f>
        <v>0</v>
      </c>
      <c r="AX87" s="208">
        <f>IF(ISERR(AX86/SUM(AV86:AY86)*100),0,AX86/SUM(AV86:AY86)*100)</f>
        <v>0</v>
      </c>
      <c r="AY87" s="208">
        <f>IF(ISERR(AY86/SUM(AV86:AY86)*100),0,AY86/SUM(AV86:AY86)*100)</f>
        <v>0</v>
      </c>
      <c r="AZ87" s="209" t="str">
        <f>IF(ISERR(SUM(AV86*5,AW86*4,AX86*3,AY86*2)/SUM(AV86:AY86)),"-",SUM(AV86*5,AW86*4,AX86*3,AY86*2)/SUM(AV86:AY86))</f>
        <v>-</v>
      </c>
      <c r="BA87" s="207">
        <f>IF(ISERR(BA86/SUM(BA86:BD86)*100),0,BA86/SUM(BA86:BD86)*100)</f>
        <v>0</v>
      </c>
      <c r="BB87" s="208">
        <f>IF(ISERR(BB86/SUM(BA86:BD86)*100),0,BB86/SUM(BA86:BD86)*100)</f>
        <v>0</v>
      </c>
      <c r="BC87" s="208">
        <f>IF(ISERR(BC86/SUM(BA86:BD86)*100),0,BC86/SUM(BA86:BD86)*100)</f>
        <v>100</v>
      </c>
      <c r="BD87" s="208">
        <f>IF(ISERR(BD86/SUM(BA86:BD86)*100),0,BD86/SUM(BA86:BD86)*100)</f>
        <v>0</v>
      </c>
      <c r="BE87" s="209">
        <f>IF(ISERR(SUM(BA86*5,BB86*4,BC86*3,BD86*2)/SUM(BA86:BD86)),"-",SUM(BA86*5,BB86*4,BC86*3,BD86*2)/SUM(BA86:BD86))</f>
        <v>3</v>
      </c>
      <c r="BF87" s="207">
        <f>IF(ISERR(BF86/SUM(BF86:BI86)*100),0,BF86/SUM(BF86:BI86)*100)</f>
        <v>0</v>
      </c>
      <c r="BG87" s="208">
        <f>IF(ISERR(BG86/SUM(BF86:BI86)*100),0,BG86/SUM(BF86:BI86)*100)</f>
        <v>0</v>
      </c>
      <c r="BH87" s="208">
        <f>IF(ISERR(BH86/SUM(BF86:BI86)*100),0,BH86/SUM(BF86:BI86)*100)</f>
        <v>0</v>
      </c>
      <c r="BI87" s="208">
        <f>IF(ISERR(BI86/SUM(BF86:BI86)*100),0,BI86/SUM(BF86:BI86)*100)</f>
        <v>0</v>
      </c>
      <c r="BJ87" s="209" t="str">
        <f>IF(ISERR(SUM(BF86*5,BG86*4,BH86*3,BI86*2)/SUM(BF86:BI86)),"-",SUM(BF86*5,BG86*4,BH86*3,BI86*2)/SUM(BF86:BI86))</f>
        <v>-</v>
      </c>
      <c r="BK87" s="182" t="s">
        <v>3</v>
      </c>
      <c r="BL87" s="184"/>
      <c r="BM87" s="184"/>
      <c r="BN87" s="184"/>
      <c r="BO87" s="184"/>
      <c r="BP87" s="184"/>
      <c r="BQ87" s="184"/>
      <c r="BR87" s="184"/>
    </row>
    <row r="88" spans="1:70">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c r="AA88" s="106"/>
      <c r="AB88" s="106"/>
      <c r="AC88" s="106"/>
      <c r="AD88" s="106"/>
      <c r="AE88" s="106"/>
      <c r="AF88" s="106"/>
      <c r="AG88" s="106"/>
      <c r="AH88" s="106"/>
      <c r="AI88" s="106"/>
      <c r="AJ88" s="106"/>
      <c r="AK88" s="106"/>
      <c r="AL88" s="106"/>
      <c r="AM88" s="106"/>
      <c r="AN88" s="106"/>
      <c r="AO88" s="106"/>
      <c r="AP88" s="106"/>
      <c r="AQ88" s="106"/>
      <c r="AR88" s="106"/>
      <c r="AS88" s="106"/>
      <c r="AT88" s="106"/>
      <c r="AU88" s="106"/>
      <c r="AV88" s="106"/>
      <c r="AW88" s="106"/>
      <c r="AX88" s="106"/>
      <c r="AY88" s="106"/>
      <c r="AZ88" s="106"/>
      <c r="BA88" s="106"/>
      <c r="BB88" s="106"/>
      <c r="BC88" s="106"/>
      <c r="BD88" s="106"/>
      <c r="BE88" s="106"/>
      <c r="BF88" s="106"/>
      <c r="BG88" s="106"/>
      <c r="BH88" s="106"/>
      <c r="BI88" s="106"/>
      <c r="BJ88" s="106"/>
    </row>
  </sheetData>
  <sheetProtection selectLockedCells="1"/>
  <mergeCells count="211">
    <mergeCell ref="A1:BJ1"/>
    <mergeCell ref="A2:A4"/>
    <mergeCell ref="B2:B4"/>
    <mergeCell ref="C2:AU2"/>
    <mergeCell ref="BA2:BJ2"/>
    <mergeCell ref="C3:G3"/>
    <mergeCell ref="H3:L3"/>
    <mergeCell ref="M3:Q3"/>
    <mergeCell ref="R3:V3"/>
    <mergeCell ref="W3:AA3"/>
    <mergeCell ref="BF3:BJ3"/>
    <mergeCell ref="AQ3:AU3"/>
    <mergeCell ref="BA3:BE3"/>
    <mergeCell ref="AV3:AZ3"/>
    <mergeCell ref="A5:A6"/>
    <mergeCell ref="B5:B6"/>
    <mergeCell ref="A7:A8"/>
    <mergeCell ref="B7:B8"/>
    <mergeCell ref="A9:A10"/>
    <mergeCell ref="B9:B10"/>
    <mergeCell ref="AB3:AF3"/>
    <mergeCell ref="AG3:AK3"/>
    <mergeCell ref="AL3:AP3"/>
    <mergeCell ref="A17:A18"/>
    <mergeCell ref="B17:B18"/>
    <mergeCell ref="A19:A20"/>
    <mergeCell ref="B19:B20"/>
    <mergeCell ref="A21:A22"/>
    <mergeCell ref="B21:B22"/>
    <mergeCell ref="A11:A12"/>
    <mergeCell ref="B11:B12"/>
    <mergeCell ref="A13:A14"/>
    <mergeCell ref="B13:B14"/>
    <mergeCell ref="A15:A16"/>
    <mergeCell ref="B15:B16"/>
    <mergeCell ref="A29:A30"/>
    <mergeCell ref="B29:B30"/>
    <mergeCell ref="A31:A32"/>
    <mergeCell ref="B31:B32"/>
    <mergeCell ref="A33:A34"/>
    <mergeCell ref="B33:B34"/>
    <mergeCell ref="A23:A24"/>
    <mergeCell ref="B23:B24"/>
    <mergeCell ref="A25:A26"/>
    <mergeCell ref="B25:B26"/>
    <mergeCell ref="A27:A28"/>
    <mergeCell ref="B27:B28"/>
    <mergeCell ref="A41:A42"/>
    <mergeCell ref="B41:B42"/>
    <mergeCell ref="A43:A44"/>
    <mergeCell ref="B43:B44"/>
    <mergeCell ref="A35:A36"/>
    <mergeCell ref="B35:B36"/>
    <mergeCell ref="A37:A38"/>
    <mergeCell ref="B37:B38"/>
    <mergeCell ref="A39:A40"/>
    <mergeCell ref="B39:B40"/>
    <mergeCell ref="A49:A50"/>
    <mergeCell ref="B49:B50"/>
    <mergeCell ref="BF49:BJ50"/>
    <mergeCell ref="A51:A52"/>
    <mergeCell ref="B51:B52"/>
    <mergeCell ref="BF51:BJ52"/>
    <mergeCell ref="A45:A46"/>
    <mergeCell ref="B45:B46"/>
    <mergeCell ref="BF45:BJ46"/>
    <mergeCell ref="A47:A48"/>
    <mergeCell ref="B47:B48"/>
    <mergeCell ref="BF47:BJ48"/>
    <mergeCell ref="A54:BJ54"/>
    <mergeCell ref="A55:A57"/>
    <mergeCell ref="B55:B57"/>
    <mergeCell ref="C55:V55"/>
    <mergeCell ref="W55:BE55"/>
    <mergeCell ref="C56:G56"/>
    <mergeCell ref="H56:L56"/>
    <mergeCell ref="M56:Q56"/>
    <mergeCell ref="R56:V56"/>
    <mergeCell ref="W56:AA56"/>
    <mergeCell ref="BF56:BJ56"/>
    <mergeCell ref="AQ56:AU56"/>
    <mergeCell ref="BA56:BE56"/>
    <mergeCell ref="AV56:AZ56"/>
    <mergeCell ref="A58:A59"/>
    <mergeCell ref="B58:B59"/>
    <mergeCell ref="A60:A61"/>
    <mergeCell ref="B60:B61"/>
    <mergeCell ref="A62:A63"/>
    <mergeCell ref="B62:B63"/>
    <mergeCell ref="AB56:AF56"/>
    <mergeCell ref="AG56:AK56"/>
    <mergeCell ref="AL56:AP56"/>
    <mergeCell ref="Q71:Q72"/>
    <mergeCell ref="V71:V72"/>
    <mergeCell ref="M69:Q69"/>
    <mergeCell ref="R69:V69"/>
    <mergeCell ref="W69:AA69"/>
    <mergeCell ref="A64:A65"/>
    <mergeCell ref="B64:B65"/>
    <mergeCell ref="BF64:BJ65"/>
    <mergeCell ref="A67:BJ67"/>
    <mergeCell ref="A68:A70"/>
    <mergeCell ref="B68:B70"/>
    <mergeCell ref="C68:V68"/>
    <mergeCell ref="W68:BE68"/>
    <mergeCell ref="C69:G69"/>
    <mergeCell ref="H69:L69"/>
    <mergeCell ref="AQ69:AU69"/>
    <mergeCell ref="BA69:BE69"/>
    <mergeCell ref="BF69:BJ69"/>
    <mergeCell ref="AB69:AF69"/>
    <mergeCell ref="AG69:AK69"/>
    <mergeCell ref="AL69:AP69"/>
    <mergeCell ref="AV69:AZ69"/>
    <mergeCell ref="AZ71:AZ72"/>
    <mergeCell ref="AK73:AK74"/>
    <mergeCell ref="AP73:AP74"/>
    <mergeCell ref="AU73:AU74"/>
    <mergeCell ref="BE73:BE74"/>
    <mergeCell ref="BJ73:BJ74"/>
    <mergeCell ref="BE71:BE72"/>
    <mergeCell ref="BJ71:BJ72"/>
    <mergeCell ref="A73:A74"/>
    <mergeCell ref="B73:B74"/>
    <mergeCell ref="G73:G74"/>
    <mergeCell ref="L73:L74"/>
    <mergeCell ref="Q73:Q74"/>
    <mergeCell ref="V73:V74"/>
    <mergeCell ref="AA73:AA74"/>
    <mergeCell ref="AF73:AF74"/>
    <mergeCell ref="AA71:AA72"/>
    <mergeCell ref="AF71:AF72"/>
    <mergeCell ref="AK71:AK72"/>
    <mergeCell ref="AP71:AP72"/>
    <mergeCell ref="AU71:AU72"/>
    <mergeCell ref="A71:A72"/>
    <mergeCell ref="B71:B72"/>
    <mergeCell ref="G71:G72"/>
    <mergeCell ref="L71:L72"/>
    <mergeCell ref="BJ77:BJ78"/>
    <mergeCell ref="BE75:BE76"/>
    <mergeCell ref="BJ75:BJ76"/>
    <mergeCell ref="AK75:AK76"/>
    <mergeCell ref="AP75:AP76"/>
    <mergeCell ref="AU75:AU76"/>
    <mergeCell ref="A77:A78"/>
    <mergeCell ref="B77:B78"/>
    <mergeCell ref="G77:G78"/>
    <mergeCell ref="L77:L78"/>
    <mergeCell ref="Q77:Q78"/>
    <mergeCell ref="V77:V78"/>
    <mergeCell ref="AA77:AA78"/>
    <mergeCell ref="AF77:AF78"/>
    <mergeCell ref="AA75:AA76"/>
    <mergeCell ref="AF75:AF76"/>
    <mergeCell ref="A75:A76"/>
    <mergeCell ref="B75:B76"/>
    <mergeCell ref="G75:G76"/>
    <mergeCell ref="L75:L76"/>
    <mergeCell ref="Q75:Q76"/>
    <mergeCell ref="V75:V76"/>
    <mergeCell ref="A79:A80"/>
    <mergeCell ref="B79:B80"/>
    <mergeCell ref="G79:G80"/>
    <mergeCell ref="L79:L80"/>
    <mergeCell ref="Q79:Q80"/>
    <mergeCell ref="V79:V80"/>
    <mergeCell ref="AK77:AK78"/>
    <mergeCell ref="AP77:AP78"/>
    <mergeCell ref="AU77:AU78"/>
    <mergeCell ref="A84:A87"/>
    <mergeCell ref="B84:B85"/>
    <mergeCell ref="C84:G84"/>
    <mergeCell ref="H84:L84"/>
    <mergeCell ref="M84:Q84"/>
    <mergeCell ref="R84:V84"/>
    <mergeCell ref="AK81:AK82"/>
    <mergeCell ref="AP81:AP82"/>
    <mergeCell ref="AU81:AU82"/>
    <mergeCell ref="A81:A82"/>
    <mergeCell ref="B81:B82"/>
    <mergeCell ref="G81:G82"/>
    <mergeCell ref="L81:L82"/>
    <mergeCell ref="Q81:Q82"/>
    <mergeCell ref="V81:V82"/>
    <mergeCell ref="AA81:AA82"/>
    <mergeCell ref="AF81:AF82"/>
    <mergeCell ref="AZ73:AZ74"/>
    <mergeCell ref="AZ75:AZ76"/>
    <mergeCell ref="AZ77:AZ78"/>
    <mergeCell ref="AZ79:AZ80"/>
    <mergeCell ref="AZ81:AZ82"/>
    <mergeCell ref="AV84:AZ84"/>
    <mergeCell ref="BA84:BE84"/>
    <mergeCell ref="BF84:BJ84"/>
    <mergeCell ref="B86:B87"/>
    <mergeCell ref="W84:AA84"/>
    <mergeCell ref="AB84:AF84"/>
    <mergeCell ref="AG84:AK84"/>
    <mergeCell ref="AL84:AP84"/>
    <mergeCell ref="AQ84:AU84"/>
    <mergeCell ref="BE81:BE82"/>
    <mergeCell ref="BJ81:BJ82"/>
    <mergeCell ref="BE79:BE80"/>
    <mergeCell ref="BJ79:BJ80"/>
    <mergeCell ref="AA79:AA80"/>
    <mergeCell ref="AF79:AF80"/>
    <mergeCell ref="AK79:AK80"/>
    <mergeCell ref="AP79:AP80"/>
    <mergeCell ref="AU79:AU80"/>
    <mergeCell ref="BE77:BE78"/>
  </mergeCells>
  <printOptions horizontalCentered="1"/>
  <pageMargins left="0.5" right="0.25" top="0.64" bottom="0.19685039370078741" header="0.25" footer="0.34"/>
  <pageSetup paperSize="9" scale="43" orientation="landscape"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57">
    <tabColor theme="5" tint="-0.499984740745262"/>
    <pageSetUpPr fitToPage="1"/>
  </sheetPr>
  <dimension ref="A1:BR76"/>
  <sheetViews>
    <sheetView view="pageBreakPreview" zoomScale="85" zoomScaleSheetLayoutView="85" workbookViewId="0">
      <selection activeCell="V24" sqref="V24"/>
    </sheetView>
  </sheetViews>
  <sheetFormatPr defaultRowHeight="12.75"/>
  <cols>
    <col min="1" max="1" width="15" style="104" customWidth="1"/>
    <col min="2" max="2" width="4.7109375" style="104" customWidth="1"/>
    <col min="3" max="6" width="4.85546875" style="104" customWidth="1"/>
    <col min="7" max="7" width="5.7109375" style="104" customWidth="1"/>
    <col min="8" max="11" width="4.85546875" style="104" customWidth="1"/>
    <col min="12" max="12" width="5" style="104" customWidth="1"/>
    <col min="13" max="16" width="4.85546875" style="104" customWidth="1"/>
    <col min="17" max="17" width="4.42578125" style="104" customWidth="1"/>
    <col min="18" max="21" width="4.85546875" style="104" customWidth="1"/>
    <col min="22" max="22" width="4.42578125" style="104" customWidth="1"/>
    <col min="23" max="26" width="4.85546875" style="104" customWidth="1"/>
    <col min="27" max="27" width="4.42578125" style="104" customWidth="1"/>
    <col min="28" max="31" width="4.85546875" style="104" customWidth="1"/>
    <col min="32" max="32" width="4.42578125" style="104" customWidth="1"/>
    <col min="33" max="36" width="4.85546875" style="104" customWidth="1"/>
    <col min="37" max="37" width="4.42578125" style="104" customWidth="1"/>
    <col min="38" max="41" width="4.85546875" style="104" customWidth="1"/>
    <col min="42" max="42" width="4.42578125" style="104" customWidth="1"/>
    <col min="43" max="46" width="4.85546875" style="104" customWidth="1"/>
    <col min="47" max="47" width="4.42578125" style="104" customWidth="1"/>
    <col min="48" max="51" width="4.85546875" style="104" customWidth="1"/>
    <col min="52" max="52" width="4.42578125" style="104" customWidth="1"/>
    <col min="53" max="56" width="4.85546875" style="104" customWidth="1"/>
    <col min="57" max="57" width="4.42578125" style="104" customWidth="1"/>
    <col min="58" max="61" width="4.85546875" style="104" customWidth="1"/>
    <col min="62" max="62" width="4.42578125" style="104" customWidth="1"/>
    <col min="63" max="63" width="4" style="104" customWidth="1"/>
    <col min="64" max="70" width="4" style="186" bestFit="1" customWidth="1"/>
    <col min="71" max="16384" width="9.140625" style="104"/>
  </cols>
  <sheetData>
    <row r="1" spans="1:70" ht="14.25" customHeight="1" thickBot="1">
      <c r="A1" s="758" t="s">
        <v>363</v>
      </c>
      <c r="B1" s="758"/>
      <c r="C1" s="758"/>
      <c r="D1" s="758"/>
      <c r="E1" s="758"/>
      <c r="F1" s="758"/>
      <c r="G1" s="758"/>
      <c r="H1" s="758"/>
      <c r="I1" s="758"/>
      <c r="J1" s="758"/>
      <c r="K1" s="758"/>
      <c r="L1" s="758"/>
      <c r="M1" s="758"/>
      <c r="N1" s="758"/>
      <c r="O1" s="758"/>
      <c r="P1" s="758"/>
      <c r="Q1" s="758"/>
      <c r="R1" s="758"/>
      <c r="S1" s="758"/>
      <c r="T1" s="758"/>
      <c r="U1" s="758"/>
      <c r="V1" s="758"/>
      <c r="W1" s="758"/>
      <c r="X1" s="758"/>
      <c r="Y1" s="758"/>
      <c r="Z1" s="758"/>
      <c r="AA1" s="758"/>
      <c r="AB1" s="758"/>
      <c r="AC1" s="758"/>
      <c r="AD1" s="758"/>
      <c r="AE1" s="758"/>
      <c r="AF1" s="758"/>
      <c r="AG1" s="758"/>
      <c r="AH1" s="758"/>
      <c r="AI1" s="758"/>
      <c r="AJ1" s="758"/>
      <c r="AK1" s="758"/>
      <c r="AL1" s="758"/>
      <c r="AM1" s="758"/>
      <c r="AN1" s="758"/>
      <c r="AO1" s="758"/>
      <c r="AP1" s="758"/>
      <c r="AQ1" s="758"/>
      <c r="AR1" s="758"/>
      <c r="AS1" s="758"/>
      <c r="AT1" s="758"/>
      <c r="AU1" s="758"/>
      <c r="AV1" s="758"/>
      <c r="AW1" s="758"/>
      <c r="AX1" s="758"/>
      <c r="AY1" s="758"/>
      <c r="AZ1" s="758"/>
      <c r="BA1" s="758"/>
      <c r="BB1" s="758"/>
      <c r="BC1" s="758"/>
      <c r="BD1" s="758"/>
      <c r="BE1" s="758"/>
      <c r="BF1" s="758"/>
      <c r="BG1" s="758"/>
      <c r="BH1" s="758"/>
      <c r="BI1" s="758"/>
      <c r="BJ1" s="758"/>
    </row>
    <row r="2" spans="1:70" ht="15.75" customHeight="1" thickBot="1">
      <c r="A2" s="764" t="s">
        <v>5</v>
      </c>
      <c r="B2" s="766" t="s">
        <v>353</v>
      </c>
      <c r="C2" s="769"/>
      <c r="D2" s="770"/>
      <c r="E2" s="770"/>
      <c r="F2" s="770"/>
      <c r="G2" s="770"/>
      <c r="H2" s="770"/>
      <c r="I2" s="770"/>
      <c r="J2" s="770"/>
      <c r="K2" s="770"/>
      <c r="L2" s="770"/>
      <c r="M2" s="770"/>
      <c r="N2" s="770"/>
      <c r="O2" s="770"/>
      <c r="P2" s="770"/>
      <c r="Q2" s="770"/>
      <c r="R2" s="770"/>
      <c r="S2" s="770"/>
      <c r="T2" s="770"/>
      <c r="U2" s="770"/>
      <c r="V2" s="770"/>
      <c r="W2" s="770"/>
      <c r="X2" s="770"/>
      <c r="Y2" s="770"/>
      <c r="Z2" s="770"/>
      <c r="AA2" s="770"/>
      <c r="AB2" s="770"/>
      <c r="AC2" s="770"/>
      <c r="AD2" s="770"/>
      <c r="AE2" s="770"/>
      <c r="AF2" s="770"/>
      <c r="AG2" s="770"/>
      <c r="AH2" s="770"/>
      <c r="AI2" s="770"/>
      <c r="AJ2" s="770"/>
      <c r="AK2" s="770"/>
      <c r="AL2" s="770"/>
      <c r="AM2" s="770"/>
      <c r="AN2" s="770"/>
      <c r="AO2" s="770"/>
      <c r="AP2" s="770"/>
      <c r="AQ2" s="770"/>
      <c r="AR2" s="770"/>
      <c r="AS2" s="770"/>
      <c r="AT2" s="770"/>
      <c r="AU2" s="770"/>
      <c r="AV2" s="599"/>
      <c r="AW2" s="599"/>
      <c r="AX2" s="599"/>
      <c r="AY2" s="599"/>
      <c r="AZ2" s="599"/>
      <c r="BA2" s="769"/>
      <c r="BB2" s="770"/>
      <c r="BC2" s="770"/>
      <c r="BD2" s="770"/>
      <c r="BE2" s="770"/>
      <c r="BF2" s="770"/>
      <c r="BG2" s="770"/>
      <c r="BH2" s="770"/>
      <c r="BI2" s="770"/>
      <c r="BJ2" s="771"/>
      <c r="BK2" s="103"/>
    </row>
    <row r="3" spans="1:70" ht="12.75" customHeight="1">
      <c r="A3" s="765"/>
      <c r="B3" s="767"/>
      <c r="C3" s="761" t="s">
        <v>128</v>
      </c>
      <c r="D3" s="762"/>
      <c r="E3" s="762"/>
      <c r="F3" s="762"/>
      <c r="G3" s="763"/>
      <c r="H3" s="761" t="s">
        <v>74</v>
      </c>
      <c r="I3" s="762"/>
      <c r="J3" s="762"/>
      <c r="K3" s="762"/>
      <c r="L3" s="763"/>
      <c r="M3" s="761" t="s">
        <v>75</v>
      </c>
      <c r="N3" s="762"/>
      <c r="O3" s="762"/>
      <c r="P3" s="762"/>
      <c r="Q3" s="763"/>
      <c r="R3" s="761" t="s">
        <v>14</v>
      </c>
      <c r="S3" s="762"/>
      <c r="T3" s="762"/>
      <c r="U3" s="762"/>
      <c r="V3" s="763"/>
      <c r="W3" s="761" t="s">
        <v>80</v>
      </c>
      <c r="X3" s="762"/>
      <c r="Y3" s="762"/>
      <c r="Z3" s="762"/>
      <c r="AA3" s="763"/>
      <c r="AB3" s="761" t="s">
        <v>129</v>
      </c>
      <c r="AC3" s="762"/>
      <c r="AD3" s="762"/>
      <c r="AE3" s="762"/>
      <c r="AF3" s="763"/>
      <c r="AG3" s="761" t="s">
        <v>15</v>
      </c>
      <c r="AH3" s="762"/>
      <c r="AI3" s="762"/>
      <c r="AJ3" s="762"/>
      <c r="AK3" s="763"/>
      <c r="AL3" s="761" t="s">
        <v>13</v>
      </c>
      <c r="AM3" s="762"/>
      <c r="AN3" s="762"/>
      <c r="AO3" s="762"/>
      <c r="AP3" s="763"/>
      <c r="AQ3" s="761" t="s">
        <v>78</v>
      </c>
      <c r="AR3" s="762"/>
      <c r="AS3" s="762"/>
      <c r="AT3" s="762"/>
      <c r="AU3" s="763"/>
      <c r="AV3" s="761" t="s">
        <v>130</v>
      </c>
      <c r="AW3" s="762"/>
      <c r="AX3" s="762"/>
      <c r="AY3" s="762"/>
      <c r="AZ3" s="763"/>
      <c r="BA3" s="761" t="s">
        <v>357</v>
      </c>
      <c r="BB3" s="762"/>
      <c r="BC3" s="762"/>
      <c r="BD3" s="762"/>
      <c r="BE3" s="763"/>
      <c r="BF3" s="761" t="s">
        <v>356</v>
      </c>
      <c r="BG3" s="762"/>
      <c r="BH3" s="762"/>
      <c r="BI3" s="762"/>
      <c r="BJ3" s="763"/>
      <c r="BK3" s="103"/>
    </row>
    <row r="4" spans="1:70" ht="51">
      <c r="A4" s="765"/>
      <c r="B4" s="768"/>
      <c r="C4" s="234">
        <v>5</v>
      </c>
      <c r="D4" s="319">
        <v>4</v>
      </c>
      <c r="E4" s="319">
        <v>3</v>
      </c>
      <c r="F4" s="319">
        <v>2</v>
      </c>
      <c r="G4" s="236" t="s">
        <v>93</v>
      </c>
      <c r="H4" s="234">
        <v>5</v>
      </c>
      <c r="I4" s="319">
        <v>4</v>
      </c>
      <c r="J4" s="319">
        <v>3</v>
      </c>
      <c r="K4" s="319">
        <v>2</v>
      </c>
      <c r="L4" s="236" t="s">
        <v>93</v>
      </c>
      <c r="M4" s="234">
        <v>5</v>
      </c>
      <c r="N4" s="319">
        <v>4</v>
      </c>
      <c r="O4" s="319">
        <v>3</v>
      </c>
      <c r="P4" s="319">
        <v>2</v>
      </c>
      <c r="Q4" s="236" t="s">
        <v>93</v>
      </c>
      <c r="R4" s="234">
        <v>5</v>
      </c>
      <c r="S4" s="319">
        <v>4</v>
      </c>
      <c r="T4" s="319">
        <v>3</v>
      </c>
      <c r="U4" s="319">
        <v>2</v>
      </c>
      <c r="V4" s="237" t="s">
        <v>93</v>
      </c>
      <c r="W4" s="234">
        <v>5</v>
      </c>
      <c r="X4" s="319">
        <v>4</v>
      </c>
      <c r="Y4" s="319">
        <v>3</v>
      </c>
      <c r="Z4" s="319">
        <v>2</v>
      </c>
      <c r="AA4" s="237" t="s">
        <v>93</v>
      </c>
      <c r="AB4" s="234">
        <v>5</v>
      </c>
      <c r="AC4" s="319">
        <v>4</v>
      </c>
      <c r="AD4" s="319">
        <v>3</v>
      </c>
      <c r="AE4" s="319">
        <v>2</v>
      </c>
      <c r="AF4" s="237" t="s">
        <v>93</v>
      </c>
      <c r="AG4" s="234">
        <v>5</v>
      </c>
      <c r="AH4" s="319">
        <v>4</v>
      </c>
      <c r="AI4" s="319">
        <v>3</v>
      </c>
      <c r="AJ4" s="319">
        <v>2</v>
      </c>
      <c r="AK4" s="237" t="s">
        <v>93</v>
      </c>
      <c r="AL4" s="234">
        <v>5</v>
      </c>
      <c r="AM4" s="319">
        <v>4</v>
      </c>
      <c r="AN4" s="319">
        <v>3</v>
      </c>
      <c r="AO4" s="319">
        <v>2</v>
      </c>
      <c r="AP4" s="237" t="s">
        <v>93</v>
      </c>
      <c r="AQ4" s="234">
        <v>5</v>
      </c>
      <c r="AR4" s="319">
        <v>4</v>
      </c>
      <c r="AS4" s="319">
        <v>3</v>
      </c>
      <c r="AT4" s="319">
        <v>2</v>
      </c>
      <c r="AU4" s="237" t="s">
        <v>93</v>
      </c>
      <c r="AV4" s="234">
        <v>5</v>
      </c>
      <c r="AW4" s="598">
        <v>4</v>
      </c>
      <c r="AX4" s="598">
        <v>3</v>
      </c>
      <c r="AY4" s="598">
        <v>2</v>
      </c>
      <c r="AZ4" s="237" t="s">
        <v>93</v>
      </c>
      <c r="BA4" s="234">
        <v>5</v>
      </c>
      <c r="BB4" s="319">
        <v>4</v>
      </c>
      <c r="BC4" s="319">
        <v>3</v>
      </c>
      <c r="BD4" s="319">
        <v>2</v>
      </c>
      <c r="BE4" s="237" t="s">
        <v>358</v>
      </c>
      <c r="BF4" s="234">
        <v>5</v>
      </c>
      <c r="BG4" s="319">
        <v>4</v>
      </c>
      <c r="BH4" s="319">
        <v>3</v>
      </c>
      <c r="BI4" s="319">
        <v>2</v>
      </c>
      <c r="BJ4" s="237" t="s">
        <v>93</v>
      </c>
      <c r="BK4" s="185"/>
    </row>
    <row r="5" spans="1:70" ht="13.5" customHeight="1">
      <c r="A5" s="747" t="s">
        <v>187</v>
      </c>
      <c r="B5" s="740">
        <f>Упр!W5+Упр!X5</f>
        <v>0</v>
      </c>
      <c r="C5" s="238">
        <f>Упр!$F$49</f>
        <v>0</v>
      </c>
      <c r="D5" s="239">
        <f>Упр!$F$50</f>
        <v>0</v>
      </c>
      <c r="E5" s="239">
        <f>Упр!$F$51</f>
        <v>0</v>
      </c>
      <c r="F5" s="239">
        <f>Упр!$F$52</f>
        <v>0</v>
      </c>
      <c r="G5" s="198" t="str">
        <f>IF(SUM(C5:F5)=0,"-",IF(AND(F6&lt;10,C6&gt;=50),5,IF(AND(F6&lt;20,(C6+D6)&gt;=50),4,IF(F6&lt;30,3,2))))</f>
        <v>-</v>
      </c>
      <c r="H5" s="238">
        <f>Упр!$G$49</f>
        <v>0</v>
      </c>
      <c r="I5" s="239">
        <f>Упр!$G$50</f>
        <v>0</v>
      </c>
      <c r="J5" s="239">
        <f>Упр!$G$51</f>
        <v>0</v>
      </c>
      <c r="K5" s="239">
        <f>Упр!$G$52</f>
        <v>0</v>
      </c>
      <c r="L5" s="198" t="str">
        <f>IF(SUM(H5:K5)=0,"-",IF(AND(K6&lt;10,H6&gt;=50),5,IF(AND(K6&lt;20,(H6+I6)&gt;=50),4,IF(K6&lt;30,3,2))))</f>
        <v>-</v>
      </c>
      <c r="M5" s="238">
        <f>Упр!$H$49</f>
        <v>0</v>
      </c>
      <c r="N5" s="239">
        <f>Упр!$H$50</f>
        <v>0</v>
      </c>
      <c r="O5" s="239">
        <f>Упр!$H$51</f>
        <v>0</v>
      </c>
      <c r="P5" s="239">
        <f>Упр!$F$52</f>
        <v>0</v>
      </c>
      <c r="Q5" s="198" t="str">
        <f>IF(SUM(M5:P5)=0,"-",IF(AND(P6&lt;10,M6&gt;=50),5,IF(AND(P6&lt;20,(M6+N6)&gt;=50),4,IF(P6&lt;30,3,2))))</f>
        <v>-</v>
      </c>
      <c r="R5" s="238">
        <f>Упр!$I$49</f>
        <v>0</v>
      </c>
      <c r="S5" s="239">
        <f>Упр!$I$50</f>
        <v>0</v>
      </c>
      <c r="T5" s="239">
        <f>Упр!$I$51</f>
        <v>0</v>
      </c>
      <c r="U5" s="239">
        <f>Упр!$I$52</f>
        <v>0</v>
      </c>
      <c r="V5" s="198" t="str">
        <f>IF(SUM(R5:U5)=0,"-",IF(AND(U6&lt;10,R6&gt;=50),5,IF(AND(U6&lt;20,(R6+S6)&gt;=50),4,IF(U6&lt;30,3,2))))</f>
        <v>-</v>
      </c>
      <c r="W5" s="238">
        <f>Упр!$J$49</f>
        <v>0</v>
      </c>
      <c r="X5" s="239">
        <f>Упр!$J$50</f>
        <v>0</v>
      </c>
      <c r="Y5" s="239">
        <f>Упр!$J$51</f>
        <v>0</v>
      </c>
      <c r="Z5" s="239">
        <f>Упр!$J$52</f>
        <v>0</v>
      </c>
      <c r="AA5" s="198" t="str">
        <f>IF(SUM(W5:Z5)=0,"-",IF(AND(Z6&lt;10,W6&gt;=50),5,IF(AND(Z6&lt;20,(W6+X6)&gt;=50),4,IF(Z6&lt;30,3,2))))</f>
        <v>-</v>
      </c>
      <c r="AB5" s="238">
        <f>Упр!$K$49</f>
        <v>0</v>
      </c>
      <c r="AC5" s="239">
        <f>Упр!$K$50</f>
        <v>0</v>
      </c>
      <c r="AD5" s="239">
        <f>Упр!$K$51</f>
        <v>0</v>
      </c>
      <c r="AE5" s="239">
        <f>Упр!$K$52</f>
        <v>0</v>
      </c>
      <c r="AF5" s="198" t="str">
        <f>IF(SUM(AB5:AE5)=0,"-",IF(AND(AE6&lt;10,AB6&gt;=50),5,IF(AND(AE6&lt;20,(AB6+AC6)&gt;=50),4,IF(AE6&lt;30,3,2))))</f>
        <v>-</v>
      </c>
      <c r="AG5" s="238">
        <f>Упр!$L$49</f>
        <v>0</v>
      </c>
      <c r="AH5" s="239">
        <f>Упр!$L$50</f>
        <v>0</v>
      </c>
      <c r="AI5" s="239">
        <f>Упр!$L$51</f>
        <v>0</v>
      </c>
      <c r="AJ5" s="239">
        <f>Упр!$L$52</f>
        <v>0</v>
      </c>
      <c r="AK5" s="198" t="str">
        <f>IF(SUM(AG5:AJ5)=0,"-",IF(AND(AJ6&lt;10,AG6&gt;=50),5,IF(AND(AJ6&lt;20,(AG6+AH6)&gt;=50),4,IF(AJ6&lt;30,3,2))))</f>
        <v>-</v>
      </c>
      <c r="AL5" s="238">
        <f>Упр!$M$49</f>
        <v>0</v>
      </c>
      <c r="AM5" s="239">
        <f>Упр!$M$50</f>
        <v>0</v>
      </c>
      <c r="AN5" s="239">
        <f>Упр!$M$51</f>
        <v>0</v>
      </c>
      <c r="AO5" s="239">
        <f>Упр!$M$52</f>
        <v>0</v>
      </c>
      <c r="AP5" s="198" t="str">
        <f>IF(SUM(AL5:AO5)=0,"-",IF(AND(AO6&lt;10,AL6&gt;=50),5,IF(AND(AO6&lt;20,(AL6+AM6)&gt;=50),4,IF(AO6&lt;30,3,2))))</f>
        <v>-</v>
      </c>
      <c r="AQ5" s="238">
        <f>Упр!$N$49</f>
        <v>0</v>
      </c>
      <c r="AR5" s="239">
        <f>Упр!$N$50</f>
        <v>0</v>
      </c>
      <c r="AS5" s="239">
        <f>Упр!$N$51</f>
        <v>0</v>
      </c>
      <c r="AT5" s="239">
        <f>Упр!$N$52</f>
        <v>0</v>
      </c>
      <c r="AU5" s="198" t="str">
        <f>IF(SUM(AQ5:AT5)=0,"-",IF(AND(AT6&lt;10,AQ6&gt;=50),5,IF(AND(AT6&lt;20,(AQ6+AR6)&gt;=50),4,IF(AT6&lt;30,3,2))))</f>
        <v>-</v>
      </c>
      <c r="AV5" s="238">
        <f>Упр!$O$49</f>
        <v>0</v>
      </c>
      <c r="AW5" s="239">
        <f>Упр!$O$50</f>
        <v>0</v>
      </c>
      <c r="AX5" s="239">
        <f>Упр!$O$51</f>
        <v>0</v>
      </c>
      <c r="AY5" s="239">
        <f>Упр!$O$52</f>
        <v>0</v>
      </c>
      <c r="AZ5" s="198" t="str">
        <f>IF(SUM(AV5:AY5)=0,"-",IF(AOD(AY6&lt;10,AV6&gt;=50),5,IF(AOD(AY6&lt;20,(AV6+AW6)&gt;=50),4,IF(AY6&lt;30,3,2))))</f>
        <v>-</v>
      </c>
      <c r="BA5" s="238">
        <f>IF(G5=5,1,0) + IF(L5=5,1,0) + IF(Q5=5,1,0) + IF(V5=5,1,0) + IF(AA5=5,1,0) + IF(AF5=5,1,0) + IF(AK5=5,1,0) + IF(AP5=5,1,0) + IF(AU5=5,1,0)</f>
        <v>0</v>
      </c>
      <c r="BB5" s="239">
        <f>IF(G5=4,1,0) + IF(L5=4,1,0) + IF(Q5=4,1,0) + IF(V5=4,1,0) + IF(AA5=4,1,0) + IF(AF5=4,1,0) + IF(AK5=4,1,0) + IF(AP5=4,1,0) + IF(AU5=4,1,0)</f>
        <v>0</v>
      </c>
      <c r="BC5" s="239">
        <f>IF(G5=3,1,0) + IF(L5=3,1,0) + IF(Q5=3,1,0) + IF(V5=3,1,0) + IF(AA5=3,1,0) + IF(AF5=3,1,0) + IF(AK5=3,1,0) + IF(AP5=3,1,0) + IF(AU5=3,1,0)</f>
        <v>0</v>
      </c>
      <c r="BD5" s="239">
        <f>IF(G5=2,1,0) + IF(L5=2,1,0) + IF(Q5=2,1,0) + IF(V5=2,1,0) + IF(AA5=2,1,0) + IF(AF5=2,1,0) + IF(AK5=2,1,0) + IF(AP5=2,1,0) + IF(AU5=2,1,0)</f>
        <v>0</v>
      </c>
      <c r="BE5" s="198" t="str">
        <f>IF(SUM(BA5:BD5)=0,"-",MIN(IF(AND(BA6&gt;=50,BC6=0,BD6=0),5,IF(AND(BA6+BB6&gt;=50,BD6=0),4,IF(BD6&lt;30,3,2))),G5,L5,Q5,AA5))</f>
        <v>-</v>
      </c>
      <c r="BF5" s="238">
        <f>Упр!Q33</f>
        <v>0</v>
      </c>
      <c r="BG5" s="239">
        <f>Упр!Q34</f>
        <v>0</v>
      </c>
      <c r="BH5" s="239">
        <f>Упр!Q35</f>
        <v>0</v>
      </c>
      <c r="BI5" s="239">
        <f>Упр!Q36</f>
        <v>0</v>
      </c>
      <c r="BJ5" s="198" t="str">
        <f>IF(SUM(BF5:BI5)=0,"-",MIN(AF5,IF(AND(BI6&lt;10,BF6&gt;=50),5,IF(AND(BI6&lt;20,(BF6+BG6)&gt;=50),4,IF(BI6&lt;30,3,2)))))</f>
        <v>-</v>
      </c>
    </row>
    <row r="6" spans="1:70" ht="13.5" customHeight="1">
      <c r="A6" s="747"/>
      <c r="B6" s="740"/>
      <c r="C6" s="240">
        <f>IF(ISERR(C5/SUM(C5:F5)*100),0,C5/SUM(C5:F5)*100)</f>
        <v>0</v>
      </c>
      <c r="D6" s="241">
        <f>IF(ISERR(D5/SUM(C5:F5)*100),0,D5/SUM(C5:F5)*100)</f>
        <v>0</v>
      </c>
      <c r="E6" s="241">
        <f>IF(ISERR(E5/SUM(C5:F5)*100),0,E5/SUM(C5:F5)*100)</f>
        <v>0</v>
      </c>
      <c r="F6" s="241">
        <f>IF(ISERR(F5/SUM(C5:F5)*100),0,F5/SUM(C5:F5)*100)</f>
        <v>0</v>
      </c>
      <c r="G6" s="199" t="str">
        <f>IF(ISERR(SUM(C5*5,D5*4,E5*3,F5*2)/SUM(C5:F5)),"-",SUM(C5*5,D5*4,E5*3,F5*2)/SUM(C5:F5))</f>
        <v>-</v>
      </c>
      <c r="H6" s="240">
        <f>IF(ISERR(H5/SUM(H5:K5)*100),0,H5/SUM(H5:K5)*100)</f>
        <v>0</v>
      </c>
      <c r="I6" s="241">
        <f>IF(ISERR(I5/SUM(H5:K5)*100),0,I5/SUM(H5:K5)*100)</f>
        <v>0</v>
      </c>
      <c r="J6" s="241">
        <f>IF(ISERR(J5/SUM(H5:K5)*100),0,J5/SUM(H5:K5)*100)</f>
        <v>0</v>
      </c>
      <c r="K6" s="241">
        <f>IF(ISERR(K5/SUM(H5:K5)*100),0,K5/SUM(H5:K5)*100)</f>
        <v>0</v>
      </c>
      <c r="L6" s="199" t="str">
        <f>IF(ISERR(SUM(H5*5,I5*4,J5*3,K5*2)/SUM(H5:K5)),"-",SUM(H5*5,I5*4,J5*3,K5*2)/SUM(H5:K5))</f>
        <v>-</v>
      </c>
      <c r="M6" s="240">
        <f>IF(ISERR(M5/SUM(M5:P5)*100),0,M5/SUM(M5:P5)*100)</f>
        <v>0</v>
      </c>
      <c r="N6" s="241">
        <f>IF(ISERR(N5/SUM(M5:P5)*100),0,N5/SUM(M5:P5)*100)</f>
        <v>0</v>
      </c>
      <c r="O6" s="241">
        <f>IF(ISERR(O5/SUM(M5:P5)*100),0,O5/SUM(M5:P5)*100)</f>
        <v>0</v>
      </c>
      <c r="P6" s="241">
        <f>IF(ISERR(P5/SUM(M5:P5)*100),0,P5/SUM(M5:P5)*100)</f>
        <v>0</v>
      </c>
      <c r="Q6" s="199" t="str">
        <f>IF(ISERR(SUM(M5*5,N5*4,O5*3,P5*2)/SUM(M5:P5)),"-",SUM(M5*5,N5*4,O5*3,P5*2)/SUM(M5:P5))</f>
        <v>-</v>
      </c>
      <c r="R6" s="240">
        <f>IF(ISERR(R5/SUM(R5:U5)*100),0,R5/SUM(R5:U5)*100)</f>
        <v>0</v>
      </c>
      <c r="S6" s="241">
        <f>IF(ISERR(S5/SUM(R5:U5)*100),0,S5/SUM(R5:U5)*100)</f>
        <v>0</v>
      </c>
      <c r="T6" s="241">
        <f>IF(ISERR(T5/SUM(R5:U5)*100),0,T5/SUM(R5:U5)*100)</f>
        <v>0</v>
      </c>
      <c r="U6" s="241">
        <f>IF(ISERR(U5/SUM(R5:U5)*100),0,U5/SUM(R5:U5)*100)</f>
        <v>0</v>
      </c>
      <c r="V6" s="199" t="str">
        <f>IF(ISERR(SUM(R5*5,S5*4,T5*3,U5*2)/SUM(R5:U5)),"-",SUM(R5*5,S5*4,T5*3,U5*2)/SUM(R5:U5))</f>
        <v>-</v>
      </c>
      <c r="W6" s="240">
        <f>IF(ISERR(W5/SUM(W5:Z5)*100),0,W5/SUM(W5:Z5)*100)</f>
        <v>0</v>
      </c>
      <c r="X6" s="241">
        <f>IF(ISERR(X5/SUM(W5:Z5)*100),0,X5/SUM(W5:Z5)*100)</f>
        <v>0</v>
      </c>
      <c r="Y6" s="241">
        <f>IF(ISERR(Y5/SUM(W5:Z5)*100),0,Y5/SUM(W5:Z5)*100)</f>
        <v>0</v>
      </c>
      <c r="Z6" s="241">
        <f>IF(ISERR(Z5/SUM(W5:Z5)*100),0,Z5/SUM(W5:Z5)*100)</f>
        <v>0</v>
      </c>
      <c r="AA6" s="199" t="str">
        <f>IF(ISERR(SUM(W5*5,X5*4,Y5*3,Z5*2)/SUM(W5:Z5)),"-",SUM(W5*5,X5*4,Y5*3,Z5*2)/SUM(W5:Z5))</f>
        <v>-</v>
      </c>
      <c r="AB6" s="240">
        <f>IF(ISERR(AB5/SUM(AB5:AE5)*100),0,AB5/SUM(AB5:AE5)*100)</f>
        <v>0</v>
      </c>
      <c r="AC6" s="241">
        <f>IF(ISERR(AC5/SUM(AB5:AE5)*100),0,AC5/SUM(AB5:AE5)*100)</f>
        <v>0</v>
      </c>
      <c r="AD6" s="241">
        <f>IF(ISERR(AD5/SUM(AB5:AE5)*100),0,AD5/SUM(AB5:AE5)*100)</f>
        <v>0</v>
      </c>
      <c r="AE6" s="241">
        <f>IF(ISERR(AE5/SUM(AB5:AE5)*100),0,AE5/SUM(AB5:AE5)*100)</f>
        <v>0</v>
      </c>
      <c r="AF6" s="199" t="str">
        <f>IF(ISERR(SUM(AB5*5,AC5*4,AD5*3,AE5*2)/SUM(AB5:AE5)),"-",SUM(AB5*5,AC5*4,AD5*3,AE5*2)/SUM(AB5:AE5))</f>
        <v>-</v>
      </c>
      <c r="AG6" s="240">
        <f>IF(ISERR(AG5/SUM(AG5:AJ5)*100),0,AG5/SUM(AG5:AJ5)*100)</f>
        <v>0</v>
      </c>
      <c r="AH6" s="241">
        <f>IF(ISERR(AH5/SUM(AG5:AJ5)*100),0,AH5/SUM(AG5:AJ5)*100)</f>
        <v>0</v>
      </c>
      <c r="AI6" s="241">
        <f>IF(ISERR(AI5/SUM(AG5:AJ5)*100),0,AI5/SUM(AG5:AJ5)*100)</f>
        <v>0</v>
      </c>
      <c r="AJ6" s="241">
        <f>IF(ISERR(AJ5/SUM(AG5:AJ5)*100),0,AJ5/SUM(AG5:AJ5)*100)</f>
        <v>0</v>
      </c>
      <c r="AK6" s="199" t="str">
        <f>IF(ISERR(SUM(AG5*5,AH5*4,AI5*3,AJ5*2)/SUM(AG5:AJ5)),"-",SUM(AG5*5,AH5*4,AI5*3,AJ5*2)/SUM(AG5:AJ5))</f>
        <v>-</v>
      </c>
      <c r="AL6" s="240">
        <f>IF(ISERR(AL5/SUM(AL5:AO5)*100),0,AL5/SUM(AL5:AO5)*100)</f>
        <v>0</v>
      </c>
      <c r="AM6" s="241">
        <f>IF(ISERR(AM5/SUM(AL5:AO5)*100),0,AM5/SUM(AL5:AO5)*100)</f>
        <v>0</v>
      </c>
      <c r="AN6" s="241">
        <f>IF(ISERR(AN5/SUM(AL5:AO5)*100),0,AN5/SUM(AL5:AO5)*100)</f>
        <v>0</v>
      </c>
      <c r="AO6" s="241">
        <f>IF(ISERR(AO5/SUM(AL5:AO5)*100),0,AO5/SUM(AL5:AO5)*100)</f>
        <v>0</v>
      </c>
      <c r="AP6" s="199" t="str">
        <f>IF(ISERR(SUM(AL5*5,AM5*4,AN5*3,AO5*2)/SUM(AL5:AO5)),"-",SUM(AL5*5,AM5*4,AN5*3,AO5*2)/SUM(AL5:AO5))</f>
        <v>-</v>
      </c>
      <c r="AQ6" s="240">
        <f>IF(ISERR(AQ5/SUM(AQ5:AT5)*100),0,AQ5/SUM(AQ5:AT5)*100)</f>
        <v>0</v>
      </c>
      <c r="AR6" s="241">
        <f>IF(ISERR(AR5/SUM(AQ5:AT5)*100),0,AR5/SUM(AQ5:AT5)*100)</f>
        <v>0</v>
      </c>
      <c r="AS6" s="241">
        <f>IF(ISERR(AS5/SUM(AQ5:AT5)*100),0,AS5/SUM(AQ5:AT5)*100)</f>
        <v>0</v>
      </c>
      <c r="AT6" s="241">
        <f>IF(ISERR(AT5/SUM(AQ5:AT5)*100),0,AT5/SUM(AQ5:AT5)*100)</f>
        <v>0</v>
      </c>
      <c r="AU6" s="199" t="str">
        <f>IF(ISERR(SUM(AQ5*5,AR5*4,AS5*3,AT5*2)/SUM(AQ5:AT5)),"-",SUM(AQ5*5,AR5*4,AS5*3,AT5*2)/SUM(AQ5:AT5))</f>
        <v>-</v>
      </c>
      <c r="AV6" s="240">
        <f>IF(ISERR(AV5/SUM(AV5:AY5)*100),0,AV5/SUM(AV5:AY5)*100)</f>
        <v>0</v>
      </c>
      <c r="AW6" s="241">
        <f>IF(ISERR(AW5/SUM(AV5:AY5)*100),0,AW5/SUM(AV5:AY5)*100)</f>
        <v>0</v>
      </c>
      <c r="AX6" s="241">
        <f>IF(ISERR(AX5/SUM(AV5:AY5)*100),0,AX5/SUM(AV5:AY5)*100)</f>
        <v>0</v>
      </c>
      <c r="AY6" s="241">
        <f>IF(ISERR(AY5/SUM(AV5:AY5)*100),0,AY5/SUM(AV5:AY5)*100)</f>
        <v>0</v>
      </c>
      <c r="AZ6" s="199" t="str">
        <f>IF(ISERR(SUM(AV5*5,AW5*4,AX5*3,AY5*2)/SUM(AV5:AY5)),"-",SUM(AV5*5,AW5*4,AX5*3,AY5*2)/SUM(AV5:AY5))</f>
        <v>-</v>
      </c>
      <c r="BA6" s="240">
        <f>IF(ISERR(BA5/SUM(BA5:BD5)*100),0,BA5/SUM(BA5:BD5)*100)</f>
        <v>0</v>
      </c>
      <c r="BB6" s="241">
        <f>IF(ISERR(BB5/SUM(BA5:BD5)*100),0,BB5/SUM(BA5:BD5)*100)</f>
        <v>0</v>
      </c>
      <c r="BC6" s="241">
        <f>IF(ISERR(BC5/SUM(BA5:BD5)*100),0,BC5/SUM(BA5:BD5)*100)</f>
        <v>0</v>
      </c>
      <c r="BD6" s="241">
        <f>IF(ISERR(BD5/SUM(BA5:BD5)*100),0,BD5/SUM(BA5:BD5)*100)</f>
        <v>0</v>
      </c>
      <c r="BE6" s="199"/>
      <c r="BF6" s="240">
        <f>IF(ISERR(BF5/SUM(BF5:BI5)*100),0,BF5/SUM(BF5:BI5)*100)</f>
        <v>0</v>
      </c>
      <c r="BG6" s="241">
        <f>IF(ISERR(BG5/SUM(BF5:BI5)*100),0,BG5/SUM(BF5:BI5)*100)</f>
        <v>0</v>
      </c>
      <c r="BH6" s="241">
        <f>IF(ISERR(BH5/SUM(BF5:BI5)*100),0,BH5/SUM(BF5:BI5)*100)</f>
        <v>0</v>
      </c>
      <c r="BI6" s="241">
        <f>IF(ISERR(BI5/SUM(BF5:BI5)*100),0,BI5/SUM(BF5:BI5)*100)</f>
        <v>0</v>
      </c>
      <c r="BJ6" s="199" t="str">
        <f>IF(ISERR(SUM(BF5*5,BG5*4,BH5*3,BI5*2)/SUM(BF5:BI5)),"-",SUM(BF5*5,BG5*4,BH5*3,BI5*2)/SUM(BF5:BI5))</f>
        <v>-</v>
      </c>
      <c r="BL6" s="133"/>
      <c r="BM6" s="133"/>
      <c r="BN6" s="133"/>
      <c r="BO6" s="133"/>
      <c r="BP6" s="133"/>
      <c r="BQ6" s="133"/>
      <c r="BR6" s="133"/>
    </row>
    <row r="7" spans="1:70" ht="13.5" customHeight="1">
      <c r="A7" s="747" t="s">
        <v>137</v>
      </c>
      <c r="B7" s="740">
        <f>'1б'!W5+'1б'!X5</f>
        <v>0</v>
      </c>
      <c r="C7" s="238">
        <f>'1б'!$F$32</f>
        <v>0</v>
      </c>
      <c r="D7" s="239">
        <f>'1б'!$F$33</f>
        <v>0</v>
      </c>
      <c r="E7" s="239">
        <f>'1б'!$F$34</f>
        <v>0</v>
      </c>
      <c r="F7" s="239">
        <f>'1б'!$F$35</f>
        <v>0</v>
      </c>
      <c r="G7" s="198" t="str">
        <f>IF(SUM(C7:F7)=0,"-",IF(AND(F8&lt;10,C8&gt;=50),5,IF(AND(F8&lt;20,(C8+D8)&gt;=50),4,IF(F8&lt;30,3,2))))</f>
        <v>-</v>
      </c>
      <c r="H7" s="238">
        <f>'1б'!$G$32</f>
        <v>0</v>
      </c>
      <c r="I7" s="239">
        <f>'1б'!$G$33</f>
        <v>0</v>
      </c>
      <c r="J7" s="239">
        <f>'1б'!$G$34</f>
        <v>0</v>
      </c>
      <c r="K7" s="239">
        <f>'1б'!$G$35</f>
        <v>0</v>
      </c>
      <c r="L7" s="198" t="str">
        <f>IF(SUM(H7:K7)=0,"-",IF(AND(K8&lt;10,H8&gt;=50),5,IF(AND(K8&lt;20,(H8+I8)&gt;=50),4,IF(K8&lt;30,3,2))))</f>
        <v>-</v>
      </c>
      <c r="M7" s="238">
        <f>'1б'!$H$32</f>
        <v>0</v>
      </c>
      <c r="N7" s="239">
        <f>'1б'!$H$33</f>
        <v>0</v>
      </c>
      <c r="O7" s="239">
        <f>'1б'!$H$34</f>
        <v>0</v>
      </c>
      <c r="P7" s="239">
        <f>'1б'!$F$35</f>
        <v>0</v>
      </c>
      <c r="Q7" s="198" t="str">
        <f>IF(SUM(M7:P7)=0,"-",IF(AND(P8&lt;10,M8&gt;=50),5,IF(AND(P8&lt;20,(M8+N8)&gt;=50),4,IF(P8&lt;30,3,2))))</f>
        <v>-</v>
      </c>
      <c r="R7" s="238">
        <f>'1б'!$I$32</f>
        <v>0</v>
      </c>
      <c r="S7" s="239">
        <f>'1б'!$I$33</f>
        <v>0</v>
      </c>
      <c r="T7" s="239">
        <f>'1б'!$I$34</f>
        <v>0</v>
      </c>
      <c r="U7" s="239">
        <f>'1б'!$I$35</f>
        <v>0</v>
      </c>
      <c r="V7" s="198" t="str">
        <f>IF(SUM(R7:U7)=0,"-",IF(AND(U8&lt;10,R8&gt;=50),5,IF(AND(U8&lt;20,(R8+S8)&gt;=50),4,IF(U8&lt;30,3,2))))</f>
        <v>-</v>
      </c>
      <c r="W7" s="238">
        <f>'1б'!$J$32</f>
        <v>0</v>
      </c>
      <c r="X7" s="239">
        <f>'1б'!$J$33</f>
        <v>0</v>
      </c>
      <c r="Y7" s="239">
        <f>'1б'!$J$34</f>
        <v>0</v>
      </c>
      <c r="Z7" s="239">
        <f>'1б'!$J$35</f>
        <v>0</v>
      </c>
      <c r="AA7" s="198" t="str">
        <f>IF(SUM(W7:Z7)=0,"-",IF(AND(Z8&lt;10,W8&gt;=50),5,IF(AND(Z8&lt;20,(W8+X8)&gt;=50),4,IF(Z8&lt;30,3,2))))</f>
        <v>-</v>
      </c>
      <c r="AB7" s="238">
        <f>'1б'!$K$32</f>
        <v>0</v>
      </c>
      <c r="AC7" s="239">
        <f>'1б'!$K$33</f>
        <v>0</v>
      </c>
      <c r="AD7" s="239">
        <f>'1б'!$K$34</f>
        <v>0</v>
      </c>
      <c r="AE7" s="239">
        <f>'1б'!$K$35</f>
        <v>0</v>
      </c>
      <c r="AF7" s="198" t="str">
        <f>IF(SUM(AB7:AE7)=0,"-",IF(AND(AE8&lt;10,AB8&gt;=50),5,IF(AND(AE8&lt;20,(AB8+AC8)&gt;=50),4,IF(AE8&lt;30,3,2))))</f>
        <v>-</v>
      </c>
      <c r="AG7" s="238">
        <f>'1б'!$L$32</f>
        <v>0</v>
      </c>
      <c r="AH7" s="239">
        <f>'1б'!$L$33</f>
        <v>0</v>
      </c>
      <c r="AI7" s="239">
        <f>'1б'!$L$34</f>
        <v>0</v>
      </c>
      <c r="AJ7" s="239">
        <f>'1б'!$L$35</f>
        <v>0</v>
      </c>
      <c r="AK7" s="198" t="str">
        <f>IF(SUM(AG7:AJ7)=0,"-",IF(AND(AJ8&lt;10,AG8&gt;=50),5,IF(AND(AJ8&lt;20,(AG8+AH8)&gt;=50),4,IF(AJ8&lt;30,3,2))))</f>
        <v>-</v>
      </c>
      <c r="AL7" s="238">
        <f>'1б'!$M$32</f>
        <v>0</v>
      </c>
      <c r="AM7" s="239">
        <f>'1б'!$M$33</f>
        <v>0</v>
      </c>
      <c r="AN7" s="239">
        <f>'1б'!$M$34</f>
        <v>0</v>
      </c>
      <c r="AO7" s="239">
        <f>'1б'!$M$35</f>
        <v>0</v>
      </c>
      <c r="AP7" s="198" t="str">
        <f>IF(SUM(AL7:AO7)=0,"-",IF(AND(AO8&lt;10,AL8&gt;=50),5,IF(AND(AO8&lt;20,(AL8+AM8)&gt;=50),4,IF(AO8&lt;30,3,2))))</f>
        <v>-</v>
      </c>
      <c r="AQ7" s="238">
        <f>'1б'!$N$32</f>
        <v>0</v>
      </c>
      <c r="AR7" s="239">
        <f>'1б'!$N$33</f>
        <v>0</v>
      </c>
      <c r="AS7" s="239">
        <f>'1б'!$N$34</f>
        <v>0</v>
      </c>
      <c r="AT7" s="239">
        <f>'1б'!$N$35</f>
        <v>0</v>
      </c>
      <c r="AU7" s="198" t="str">
        <f>IF(SUM(AQ7:AT7)=0,"-",IF(AND(AT8&lt;10,AQ8&gt;=50),5,IF(AND(AT8&lt;20,(AQ8+AR8)&gt;=50),4,IF(AT8&lt;30,3,2))))</f>
        <v>-</v>
      </c>
      <c r="AV7" s="238">
        <f>'1б'!$O$32</f>
        <v>0</v>
      </c>
      <c r="AW7" s="239">
        <f>'1б'!$O$33</f>
        <v>0</v>
      </c>
      <c r="AX7" s="239">
        <f>'1б'!$O$34</f>
        <v>0</v>
      </c>
      <c r="AY7" s="239">
        <f>'1б'!$O$35</f>
        <v>0</v>
      </c>
      <c r="AZ7" s="198" t="str">
        <f>IF(SUM(AV7:AY7)=0,"-",IF(AOD(AY8&lt;10,AV8&gt;=50),5,IF(AOD(AY8&lt;20,(AV8+AW8)&gt;=50),4,IF(AY8&lt;30,3,2))))</f>
        <v>-</v>
      </c>
      <c r="BA7" s="238">
        <f>'1б'!$Q$32</f>
        <v>0</v>
      </c>
      <c r="BB7" s="239">
        <f>'1б'!$Q$33</f>
        <v>0</v>
      </c>
      <c r="BC7" s="239">
        <f>'1б'!$Q$34</f>
        <v>0</v>
      </c>
      <c r="BD7" s="239">
        <f>'1б'!$Q$35</f>
        <v>0</v>
      </c>
      <c r="BE7" s="198" t="str">
        <f>BJ7</f>
        <v>-</v>
      </c>
      <c r="BF7" s="238">
        <f>'1б'!$Q$32</f>
        <v>0</v>
      </c>
      <c r="BG7" s="239">
        <f>'1б'!$Q$33</f>
        <v>0</v>
      </c>
      <c r="BH7" s="239">
        <f>'1б'!$Q$34</f>
        <v>0</v>
      </c>
      <c r="BI7" s="239">
        <f>'1б'!$Q$35</f>
        <v>0</v>
      </c>
      <c r="BJ7" s="198" t="str">
        <f>IF(SUM(BF7:BI7)=0,"-",MIN(AF7,IF(AND(BI8&lt;10,BF8&gt;=50),5,IF(AND(BI8&lt;20,(BF8+BG8)&gt;=50),4,IF(BI8&lt;30,3,2)))))</f>
        <v>-</v>
      </c>
    </row>
    <row r="8" spans="1:70" ht="13.5" customHeight="1">
      <c r="A8" s="747"/>
      <c r="B8" s="740"/>
      <c r="C8" s="240">
        <f>IF(ISERR(C7/SUM(C7:F7)*100),0,C7/SUM(C7:F7)*100)</f>
        <v>0</v>
      </c>
      <c r="D8" s="241">
        <f>IF(ISERR(D7/SUM(C7:F7)*100),0,D7/SUM(C7:F7)*100)</f>
        <v>0</v>
      </c>
      <c r="E8" s="241">
        <f>IF(ISERR(E7/SUM(C7:F7)*100),0,E7/SUM(C7:F7)*100)</f>
        <v>0</v>
      </c>
      <c r="F8" s="241">
        <f>IF(ISERR(F7/SUM(C7:F7)*100),0,F7/SUM(C7:F7)*100)</f>
        <v>0</v>
      </c>
      <c r="G8" s="199" t="str">
        <f>IF(ISERR(SUM(C7*5,D7*4,E7*3,F7*2)/SUM(C7:F7)),"-",SUM(C7*5,D7*4,E7*3,F7*2)/SUM(C7:F7))</f>
        <v>-</v>
      </c>
      <c r="H8" s="240">
        <f>IF(ISERR(H7/SUM(H7:K7)*100),0,H7/SUM(H7:K7)*100)</f>
        <v>0</v>
      </c>
      <c r="I8" s="241">
        <f>IF(ISERR(I7/SUM(H7:K7)*100),0,I7/SUM(H7:K7)*100)</f>
        <v>0</v>
      </c>
      <c r="J8" s="241">
        <f>IF(ISERR(J7/SUM(H7:K7)*100),0,J7/SUM(H7:K7)*100)</f>
        <v>0</v>
      </c>
      <c r="K8" s="241">
        <f>IF(ISERR(K7/SUM(H7:K7)*100),0,K7/SUM(H7:K7)*100)</f>
        <v>0</v>
      </c>
      <c r="L8" s="199" t="str">
        <f>IF(ISERR(SUM(H7*5,I7*4,J7*3,K7*2)/SUM(H7:K7)),"-",SUM(H7*5,I7*4,J7*3,K7*2)/SUM(H7:K7))</f>
        <v>-</v>
      </c>
      <c r="M8" s="240">
        <f>IF(ISERR(M7/SUM(M7:P7)*100),0,M7/SUM(M7:P7)*100)</f>
        <v>0</v>
      </c>
      <c r="N8" s="241">
        <f>IF(ISERR(N7/SUM(M7:P7)*100),0,N7/SUM(M7:P7)*100)</f>
        <v>0</v>
      </c>
      <c r="O8" s="241">
        <f>IF(ISERR(O7/SUM(M7:P7)*100),0,O7/SUM(M7:P7)*100)</f>
        <v>0</v>
      </c>
      <c r="P8" s="241">
        <f>IF(ISERR(P7/SUM(M7:P7)*100),0,P7/SUM(M7:P7)*100)</f>
        <v>0</v>
      </c>
      <c r="Q8" s="199" t="str">
        <f>IF(ISERR(SUM(M7*5,N7*4,O7*3,P7*2)/SUM(M7:P7)),"-",SUM(M7*5,N7*4,O7*3,P7*2)/SUM(M7:P7))</f>
        <v>-</v>
      </c>
      <c r="R8" s="240">
        <f>IF(ISERR(R7/SUM(R7:U7)*100),0,R7/SUM(R7:U7)*100)</f>
        <v>0</v>
      </c>
      <c r="S8" s="241">
        <f>IF(ISERR(S7/SUM(R7:U7)*100),0,S7/SUM(R7:U7)*100)</f>
        <v>0</v>
      </c>
      <c r="T8" s="241">
        <f>IF(ISERR(T7/SUM(R7:U7)*100),0,T7/SUM(R7:U7)*100)</f>
        <v>0</v>
      </c>
      <c r="U8" s="241">
        <f>IF(ISERR(U7/SUM(R7:U7)*100),0,U7/SUM(R7:U7)*100)</f>
        <v>0</v>
      </c>
      <c r="V8" s="199" t="str">
        <f>IF(ISERR(SUM(R7*5,S7*4,T7*3,U7*2)/SUM(R7:U7)),"-",SUM(R7*5,S7*4,T7*3,U7*2)/SUM(R7:U7))</f>
        <v>-</v>
      </c>
      <c r="W8" s="240">
        <f>IF(ISERR(W7/SUM(W7:Z7)*100),0,W7/SUM(W7:Z7)*100)</f>
        <v>0</v>
      </c>
      <c r="X8" s="241">
        <f>IF(ISERR(X7/SUM(W7:Z7)*100),0,X7/SUM(W7:Z7)*100)</f>
        <v>0</v>
      </c>
      <c r="Y8" s="241">
        <f>IF(ISERR(Y7/SUM(W7:Z7)*100),0,Y7/SUM(W7:Z7)*100)</f>
        <v>0</v>
      </c>
      <c r="Z8" s="241">
        <f>IF(ISERR(Z7/SUM(W7:Z7)*100),0,Z7/SUM(W7:Z7)*100)</f>
        <v>0</v>
      </c>
      <c r="AA8" s="199" t="str">
        <f>IF(ISERR(SUM(W7*5,X7*4,Y7*3,Z7*2)/SUM(W7:Z7)),"-",SUM(W7*5,X7*4,Y7*3,Z7*2)/SUM(W7:Z7))</f>
        <v>-</v>
      </c>
      <c r="AB8" s="240">
        <f>IF(ISERR(AB7/SUM(AB7:AE7)*100),0,AB7/SUM(AB7:AE7)*100)</f>
        <v>0</v>
      </c>
      <c r="AC8" s="241">
        <f>IF(ISERR(AC7/SUM(AB7:AE7)*100),0,AC7/SUM(AB7:AE7)*100)</f>
        <v>0</v>
      </c>
      <c r="AD8" s="241">
        <f>IF(ISERR(AD7/SUM(AB7:AE7)*100),0,AD7/SUM(AB7:AE7)*100)</f>
        <v>0</v>
      </c>
      <c r="AE8" s="241">
        <f>IF(ISERR(AE7/SUM(AB7:AE7)*100),0,AE7/SUM(AB7:AE7)*100)</f>
        <v>0</v>
      </c>
      <c r="AF8" s="199" t="str">
        <f>IF(ISERR(SUM(AB7*5,AC7*4,AD7*3,AE7*2)/SUM(AB7:AE7)),"-",SUM(AB7*5,AC7*4,AD7*3,AE7*2)/SUM(AB7:AE7))</f>
        <v>-</v>
      </c>
      <c r="AG8" s="240">
        <f>IF(ISERR(AG7/SUM(AG7:AJ7)*100),0,AG7/SUM(AG7:AJ7)*100)</f>
        <v>0</v>
      </c>
      <c r="AH8" s="241">
        <f>IF(ISERR(AH7/SUM(AG7:AJ7)*100),0,AH7/SUM(AG7:AJ7)*100)</f>
        <v>0</v>
      </c>
      <c r="AI8" s="241">
        <f>IF(ISERR(AI7/SUM(AG7:AJ7)*100),0,AI7/SUM(AG7:AJ7)*100)</f>
        <v>0</v>
      </c>
      <c r="AJ8" s="241">
        <f>IF(ISERR(AJ7/SUM(AG7:AJ7)*100),0,AJ7/SUM(AG7:AJ7)*100)</f>
        <v>0</v>
      </c>
      <c r="AK8" s="199" t="str">
        <f>IF(ISERR(SUM(AG7*5,AH7*4,AI7*3,AJ7*2)/SUM(AG7:AJ7)),"-",SUM(AG7*5,AH7*4,AI7*3,AJ7*2)/SUM(AG7:AJ7))</f>
        <v>-</v>
      </c>
      <c r="AL8" s="240">
        <f>IF(ISERR(AL7/SUM(AL7:AO7)*100),0,AL7/SUM(AL7:AO7)*100)</f>
        <v>0</v>
      </c>
      <c r="AM8" s="241">
        <f>IF(ISERR(AM7/SUM(AL7:AO7)*100),0,AM7/SUM(AL7:AO7)*100)</f>
        <v>0</v>
      </c>
      <c r="AN8" s="241">
        <f>IF(ISERR(AN7/SUM(AL7:AO7)*100),0,AN7/SUM(AL7:AO7)*100)</f>
        <v>0</v>
      </c>
      <c r="AO8" s="241">
        <f>IF(ISERR(AO7/SUM(AL7:AO7)*100),0,AO7/SUM(AL7:AO7)*100)</f>
        <v>0</v>
      </c>
      <c r="AP8" s="199" t="str">
        <f>IF(ISERR(SUM(AL7*5,AM7*4,AN7*3,AO7*2)/SUM(AL7:AO7)),"-",SUM(AL7*5,AM7*4,AN7*3,AO7*2)/SUM(AL7:AO7))</f>
        <v>-</v>
      </c>
      <c r="AQ8" s="240">
        <f>IF(ISERR(AQ7/SUM(AQ7:AT7)*100),0,AQ7/SUM(AQ7:AT7)*100)</f>
        <v>0</v>
      </c>
      <c r="AR8" s="241">
        <f>IF(ISERR(AR7/SUM(AQ7:AT7)*100),0,AR7/SUM(AQ7:AT7)*100)</f>
        <v>0</v>
      </c>
      <c r="AS8" s="241">
        <f>IF(ISERR(AS7/SUM(AQ7:AT7)*100),0,AS7/SUM(AQ7:AT7)*100)</f>
        <v>0</v>
      </c>
      <c r="AT8" s="241">
        <f>IF(ISERR(AT7/SUM(AQ7:AT7)*100),0,AT7/SUM(AQ7:AT7)*100)</f>
        <v>0</v>
      </c>
      <c r="AU8" s="199" t="str">
        <f>IF(ISERR(SUM(AQ7*5,AR7*4,AS7*3,AT7*2)/SUM(AQ7:AT7)),"-",SUM(AQ7*5,AR7*4,AS7*3,AT7*2)/SUM(AQ7:AT7))</f>
        <v>-</v>
      </c>
      <c r="AV8" s="240">
        <f>IF(ISERR(AV7/SUM(AV7:AY7)*100),0,AV7/SUM(AV7:AY7)*100)</f>
        <v>0</v>
      </c>
      <c r="AW8" s="241">
        <f>IF(ISERR(AW7/SUM(AV7:AY7)*100),0,AW7/SUM(AV7:AY7)*100)</f>
        <v>0</v>
      </c>
      <c r="AX8" s="241">
        <f>IF(ISERR(AX7/SUM(AV7:AY7)*100),0,AX7/SUM(AV7:AY7)*100)</f>
        <v>0</v>
      </c>
      <c r="AY8" s="241">
        <f>IF(ISERR(AY7/SUM(AV7:AY7)*100),0,AY7/SUM(AV7:AY7)*100)</f>
        <v>0</v>
      </c>
      <c r="AZ8" s="199" t="str">
        <f>IF(ISERR(SUM(AV7*5,AW7*4,AX7*3,AY7*2)/SUM(AV7:AY7)),"-",SUM(AV7*5,AW7*4,AX7*3,AY7*2)/SUM(AV7:AY7))</f>
        <v>-</v>
      </c>
      <c r="BA8" s="240">
        <f>IF(ISERR(BA7/SUM(BA7:BD7)*100),0,BA7/SUM(BA7:BD7)*100)</f>
        <v>0</v>
      </c>
      <c r="BB8" s="241">
        <f>IF(ISERR(BB7/SUM(BA7:BD7)*100),0,BB7/SUM(BA7:BD7)*100)</f>
        <v>0</v>
      </c>
      <c r="BC8" s="241">
        <f>IF(ISERR(BC7/SUM(BA7:BD7)*100),0,BC7/SUM(BA7:BD7)*100)</f>
        <v>0</v>
      </c>
      <c r="BD8" s="241">
        <f>IF(ISERR(BD7/SUM(BA7:BD7)*100),0,BD7/SUM(BA7:BD7)*100)</f>
        <v>0</v>
      </c>
      <c r="BE8" s="199"/>
      <c r="BF8" s="240">
        <f>IF(ISERR(BF7/SUM(BF7:BI7)*100),0,BF7/SUM(BF7:BI7)*100)</f>
        <v>0</v>
      </c>
      <c r="BG8" s="241">
        <f>IF(ISERR(BG7/SUM(BF7:BI7)*100),0,BG7/SUM(BF7:BI7)*100)</f>
        <v>0</v>
      </c>
      <c r="BH8" s="241">
        <f>IF(ISERR(BH7/SUM(BF7:BI7)*100),0,BH7/SUM(BF7:BI7)*100)</f>
        <v>0</v>
      </c>
      <c r="BI8" s="241">
        <f>IF(ISERR(BI7/SUM(BF7:BI7)*100),0,BI7/SUM(BF7:BI7)*100)</f>
        <v>0</v>
      </c>
      <c r="BJ8" s="199" t="str">
        <f>IF(ISERR(SUM(BF7*5,BG7*4,BH7*3,BI7*2)/SUM(BF7:BI7)),"-",SUM(BF7*5,BG7*4,BH7*3,BI7*2)/SUM(BF7:BI7))</f>
        <v>-</v>
      </c>
      <c r="BL8" s="133"/>
      <c r="BM8" s="133"/>
      <c r="BN8" s="133"/>
      <c r="BO8" s="133"/>
      <c r="BP8" s="133"/>
      <c r="BQ8" s="133"/>
      <c r="BR8" s="133"/>
    </row>
    <row r="9" spans="1:70" ht="13.5" customHeight="1">
      <c r="A9" s="747" t="s">
        <v>138</v>
      </c>
      <c r="B9" s="740">
        <f>'1б'!W48+'1б'!X48</f>
        <v>0</v>
      </c>
      <c r="C9" s="238">
        <f>'1б'!$F$74</f>
        <v>0</v>
      </c>
      <c r="D9" s="239">
        <f>'1б'!$F$75</f>
        <v>0</v>
      </c>
      <c r="E9" s="239">
        <f>'1б'!$F$76</f>
        <v>0</v>
      </c>
      <c r="F9" s="239">
        <f>'1б'!$F$77</f>
        <v>0</v>
      </c>
      <c r="G9" s="198" t="str">
        <f>IF(SUM(C9:F9)=0,"-",IF(AND(F10&lt;10,C10&gt;=50),5,IF(AND(F10&lt;20,(C10+D10)&gt;=50),4,IF(F10&lt;30,3,2))))</f>
        <v>-</v>
      </c>
      <c r="H9" s="238">
        <f>'1б'!$G$74</f>
        <v>0</v>
      </c>
      <c r="I9" s="239">
        <f>'1б'!$G$75</f>
        <v>0</v>
      </c>
      <c r="J9" s="239">
        <f>'1б'!$G$76</f>
        <v>0</v>
      </c>
      <c r="K9" s="239">
        <f>'1б'!$G$77</f>
        <v>0</v>
      </c>
      <c r="L9" s="198" t="str">
        <f>IF(SUM(H9:K9)=0,"-",IF(AND(K10&lt;10,H10&gt;=50),5,IF(AND(K10&lt;20,(H10+I10)&gt;=50),4,IF(K10&lt;30,3,2))))</f>
        <v>-</v>
      </c>
      <c r="M9" s="238">
        <f>'1б'!$H$74</f>
        <v>0</v>
      </c>
      <c r="N9" s="239">
        <f>'1б'!$H$75</f>
        <v>0</v>
      </c>
      <c r="O9" s="239">
        <f>'1б'!$H$76</f>
        <v>0</v>
      </c>
      <c r="P9" s="239">
        <f>'1б'!$F$77</f>
        <v>0</v>
      </c>
      <c r="Q9" s="198" t="str">
        <f>IF(SUM(M9:P9)=0,"-",IF(AND(P10&lt;10,M10&gt;=50),5,IF(AND(P10&lt;20,(M10+N10)&gt;=50),4,IF(P10&lt;30,3,2))))</f>
        <v>-</v>
      </c>
      <c r="R9" s="238">
        <f>'1б'!$I$74</f>
        <v>0</v>
      </c>
      <c r="S9" s="239">
        <f>'1б'!$I$75</f>
        <v>0</v>
      </c>
      <c r="T9" s="239">
        <f>'1б'!$I$76</f>
        <v>0</v>
      </c>
      <c r="U9" s="239">
        <f>'1б'!$I$77</f>
        <v>0</v>
      </c>
      <c r="V9" s="198" t="str">
        <f>IF(SUM(R9:U9)=0,"-",IF(AND(U10&lt;10,R10&gt;=50),5,IF(AND(U10&lt;20,(R10+S10)&gt;=50),4,IF(U10&lt;30,3,2))))</f>
        <v>-</v>
      </c>
      <c r="W9" s="238">
        <f>'1б'!$J$74</f>
        <v>0</v>
      </c>
      <c r="X9" s="239">
        <f>'1б'!$J$75</f>
        <v>0</v>
      </c>
      <c r="Y9" s="239">
        <f>'1б'!$J$76</f>
        <v>0</v>
      </c>
      <c r="Z9" s="239">
        <f>'1б'!$J$77</f>
        <v>0</v>
      </c>
      <c r="AA9" s="198" t="str">
        <f>IF(SUM(W9:Z9)=0,"-",IF(AND(Z10&lt;10,W10&gt;=50),5,IF(AND(Z10&lt;20,(W10+X10)&gt;=50),4,IF(Z10&lt;30,3,2))))</f>
        <v>-</v>
      </c>
      <c r="AB9" s="238">
        <f>'1б'!$K$74</f>
        <v>0</v>
      </c>
      <c r="AC9" s="239">
        <f>'1б'!$K$75</f>
        <v>0</v>
      </c>
      <c r="AD9" s="239">
        <f>'1б'!$K$76</f>
        <v>0</v>
      </c>
      <c r="AE9" s="239">
        <f>'1б'!$K$77</f>
        <v>0</v>
      </c>
      <c r="AF9" s="198" t="str">
        <f>IF(SUM(AB9:AE9)=0,"-",IF(AND(AE10&lt;10,AB10&gt;=50),5,IF(AND(AE10&lt;20,(AB10+AC10)&gt;=50),4,IF(AE10&lt;30,3,2))))</f>
        <v>-</v>
      </c>
      <c r="AG9" s="238">
        <f>'1б'!$L$74</f>
        <v>0</v>
      </c>
      <c r="AH9" s="239">
        <f>'1б'!$L$75</f>
        <v>0</v>
      </c>
      <c r="AI9" s="239">
        <f>'1б'!$L$76</f>
        <v>0</v>
      </c>
      <c r="AJ9" s="239">
        <f>'1б'!$L$77</f>
        <v>0</v>
      </c>
      <c r="AK9" s="198" t="str">
        <f>IF(SUM(AG9:AJ9)=0,"-",IF(AND(AJ10&lt;10,AG10&gt;=50),5,IF(AND(AJ10&lt;20,(AG10+AH10)&gt;=50),4,IF(AJ10&lt;30,3,2))))</f>
        <v>-</v>
      </c>
      <c r="AL9" s="238">
        <f>'1б'!$M$74</f>
        <v>0</v>
      </c>
      <c r="AM9" s="239">
        <f>'1б'!$M$75</f>
        <v>0</v>
      </c>
      <c r="AN9" s="239">
        <f>'1б'!$M$76</f>
        <v>0</v>
      </c>
      <c r="AO9" s="239">
        <f>'1б'!$M$77</f>
        <v>0</v>
      </c>
      <c r="AP9" s="198" t="str">
        <f>IF(SUM(AL9:AO9)=0,"-",IF(AND(AO10&lt;10,AL10&gt;=50),5,IF(AND(AO10&lt;20,(AL10+AM10)&gt;=50),4,IF(AO10&lt;30,3,2))))</f>
        <v>-</v>
      </c>
      <c r="AQ9" s="238">
        <f>'1б'!$N$74</f>
        <v>0</v>
      </c>
      <c r="AR9" s="239">
        <f>'1б'!$N$75</f>
        <v>0</v>
      </c>
      <c r="AS9" s="239">
        <f>'1б'!$N$76</f>
        <v>0</v>
      </c>
      <c r="AT9" s="239">
        <f>'1б'!$N$77</f>
        <v>0</v>
      </c>
      <c r="AU9" s="198" t="str">
        <f>IF(SUM(AQ9:AT9)=0,"-",IF(AND(AT10&lt;10,AQ10&gt;=50),5,IF(AND(AT10&lt;20,(AQ10+AR10)&gt;=50),4,IF(AT10&lt;30,3,2))))</f>
        <v>-</v>
      </c>
      <c r="AV9" s="238">
        <f>'1б'!$O$74</f>
        <v>0</v>
      </c>
      <c r="AW9" s="239">
        <f>'1б'!$O$75</f>
        <v>0</v>
      </c>
      <c r="AX9" s="239">
        <f>'1б'!$O$76</f>
        <v>0</v>
      </c>
      <c r="AY9" s="239">
        <f>'1б'!$O$77</f>
        <v>0</v>
      </c>
      <c r="AZ9" s="198" t="str">
        <f>IF(SUM(AV9:AY9)=0,"-",IF(AOD(AY10&lt;10,AV10&gt;=50),5,IF(AOD(AY10&lt;20,(AV10+AW10)&gt;=50),4,IF(AY10&lt;30,3,2))))</f>
        <v>-</v>
      </c>
      <c r="BA9" s="238">
        <f>'1б'!$Q$74</f>
        <v>0</v>
      </c>
      <c r="BB9" s="239">
        <f>'1б'!$Q$75</f>
        <v>0</v>
      </c>
      <c r="BC9" s="239">
        <f>'1б'!$Q$76</f>
        <v>0</v>
      </c>
      <c r="BD9" s="239">
        <f>'1б'!$Q$77</f>
        <v>0</v>
      </c>
      <c r="BE9" s="198" t="str">
        <f>BJ9</f>
        <v>-</v>
      </c>
      <c r="BF9" s="238">
        <f>'1б'!$Q$74</f>
        <v>0</v>
      </c>
      <c r="BG9" s="239">
        <f>'1б'!$Q$75</f>
        <v>0</v>
      </c>
      <c r="BH9" s="239">
        <f>'1б'!$Q$76</f>
        <v>0</v>
      </c>
      <c r="BI9" s="239">
        <f>'1б'!$Q$77</f>
        <v>0</v>
      </c>
      <c r="BJ9" s="198" t="str">
        <f>IF(SUM(BF9:BI9)=0,"-",MIN(AF9,IF(AND(BI10&lt;10,BF10&gt;=50),5,IF(AND(BI10&lt;20,(BF10+BG10)&gt;=50),4,IF(BI10&lt;30,3,2)))))</f>
        <v>-</v>
      </c>
    </row>
    <row r="10" spans="1:70" ht="13.5" customHeight="1">
      <c r="A10" s="747"/>
      <c r="B10" s="740"/>
      <c r="C10" s="240">
        <f>IF(ISERR(C9/SUM(C9:F9)*100),0,C9/SUM(C9:F9)*100)</f>
        <v>0</v>
      </c>
      <c r="D10" s="241">
        <f>IF(ISERR(D9/SUM(C9:F9)*100),0,D9/SUM(C9:F9)*100)</f>
        <v>0</v>
      </c>
      <c r="E10" s="241">
        <f>IF(ISERR(E9/SUM(C9:F9)*100),0,E9/SUM(C9:F9)*100)</f>
        <v>0</v>
      </c>
      <c r="F10" s="241">
        <f>IF(ISERR(F9/SUM(C9:F9)*100),0,F9/SUM(C9:F9)*100)</f>
        <v>0</v>
      </c>
      <c r="G10" s="199" t="str">
        <f>IF(ISERR(SUM(C9*5,D9*4,E9*3,F9*2)/SUM(C9:F9)),"-",SUM(C9*5,D9*4,E9*3,F9*2)/SUM(C9:F9))</f>
        <v>-</v>
      </c>
      <c r="H10" s="240">
        <f>IF(ISERR(H9/SUM(H9:K9)*100),0,H9/SUM(H9:K9)*100)</f>
        <v>0</v>
      </c>
      <c r="I10" s="241">
        <f>IF(ISERR(I9/SUM(H9:K9)*100),0,I9/SUM(H9:K9)*100)</f>
        <v>0</v>
      </c>
      <c r="J10" s="241">
        <f>IF(ISERR(J9/SUM(H9:K9)*100),0,J9/SUM(H9:K9)*100)</f>
        <v>0</v>
      </c>
      <c r="K10" s="241">
        <f>IF(ISERR(K9/SUM(H9:K9)*100),0,K9/SUM(H9:K9)*100)</f>
        <v>0</v>
      </c>
      <c r="L10" s="199" t="str">
        <f>IF(ISERR(SUM(H9*5,I9*4,J9*3,K9*2)/SUM(H9:K9)),"-",SUM(H9*5,I9*4,J9*3,K9*2)/SUM(H9:K9))</f>
        <v>-</v>
      </c>
      <c r="M10" s="240">
        <f>IF(ISERR(M9/SUM(M9:P9)*100),0,M9/SUM(M9:P9)*100)</f>
        <v>0</v>
      </c>
      <c r="N10" s="241">
        <f>IF(ISERR(N9/SUM(M9:P9)*100),0,N9/SUM(M9:P9)*100)</f>
        <v>0</v>
      </c>
      <c r="O10" s="241">
        <f>IF(ISERR(O9/SUM(M9:P9)*100),0,O9/SUM(M9:P9)*100)</f>
        <v>0</v>
      </c>
      <c r="P10" s="241">
        <f>IF(ISERR(P9/SUM(M9:P9)*100),0,P9/SUM(M9:P9)*100)</f>
        <v>0</v>
      </c>
      <c r="Q10" s="199" t="str">
        <f>IF(ISERR(SUM(M9*5,N9*4,O9*3,P9*2)/SUM(M9:P9)),"-",SUM(M9*5,N9*4,O9*3,P9*2)/SUM(M9:P9))</f>
        <v>-</v>
      </c>
      <c r="R10" s="240">
        <f>IF(ISERR(R9/SUM(R9:U9)*100),0,R9/SUM(R9:U9)*100)</f>
        <v>0</v>
      </c>
      <c r="S10" s="241">
        <f>IF(ISERR(S9/SUM(R9:U9)*100),0,S9/SUM(R9:U9)*100)</f>
        <v>0</v>
      </c>
      <c r="T10" s="241">
        <f>IF(ISERR(T9/SUM(R9:U9)*100),0,T9/SUM(R9:U9)*100)</f>
        <v>0</v>
      </c>
      <c r="U10" s="241">
        <f>IF(ISERR(U9/SUM(R9:U9)*100),0,U9/SUM(R9:U9)*100)</f>
        <v>0</v>
      </c>
      <c r="V10" s="199" t="str">
        <f>IF(ISERR(SUM(R9*5,S9*4,T9*3,U9*2)/SUM(R9:U9)),"-",SUM(R9*5,S9*4,T9*3,U9*2)/SUM(R9:U9))</f>
        <v>-</v>
      </c>
      <c r="W10" s="240">
        <f>IF(ISERR(W9/SUM(W9:Z9)*100),0,W9/SUM(W9:Z9)*100)</f>
        <v>0</v>
      </c>
      <c r="X10" s="241">
        <f>IF(ISERR(X9/SUM(W9:Z9)*100),0,X9/SUM(W9:Z9)*100)</f>
        <v>0</v>
      </c>
      <c r="Y10" s="241">
        <f>IF(ISERR(Y9/SUM(W9:Z9)*100),0,Y9/SUM(W9:Z9)*100)</f>
        <v>0</v>
      </c>
      <c r="Z10" s="241">
        <f>IF(ISERR(Z9/SUM(W9:Z9)*100),0,Z9/SUM(W9:Z9)*100)</f>
        <v>0</v>
      </c>
      <c r="AA10" s="199" t="str">
        <f>IF(ISERR(SUM(W9*5,X9*4,Y9*3,Z9*2)/SUM(W9:Z9)),"-",SUM(W9*5,X9*4,Y9*3,Z9*2)/SUM(W9:Z9))</f>
        <v>-</v>
      </c>
      <c r="AB10" s="240">
        <f>IF(ISERR(AB9/SUM(AB9:AE9)*100),0,AB9/SUM(AB9:AE9)*100)</f>
        <v>0</v>
      </c>
      <c r="AC10" s="241">
        <f>IF(ISERR(AC9/SUM(AB9:AE9)*100),0,AC9/SUM(AB9:AE9)*100)</f>
        <v>0</v>
      </c>
      <c r="AD10" s="241">
        <f>IF(ISERR(AD9/SUM(AB9:AE9)*100),0,AD9/SUM(AB9:AE9)*100)</f>
        <v>0</v>
      </c>
      <c r="AE10" s="241">
        <f>IF(ISERR(AE9/SUM(AB9:AE9)*100),0,AE9/SUM(AB9:AE9)*100)</f>
        <v>0</v>
      </c>
      <c r="AF10" s="199" t="str">
        <f>IF(ISERR(SUM(AB9*5,AC9*4,AD9*3,AE9*2)/SUM(AB9:AE9)),"-",SUM(AB9*5,AC9*4,AD9*3,AE9*2)/SUM(AB9:AE9))</f>
        <v>-</v>
      </c>
      <c r="AG10" s="240">
        <f>IF(ISERR(AG9/SUM(AG9:AJ9)*100),0,AG9/SUM(AG9:AJ9)*100)</f>
        <v>0</v>
      </c>
      <c r="AH10" s="241">
        <f>IF(ISERR(AH9/SUM(AG9:AJ9)*100),0,AH9/SUM(AG9:AJ9)*100)</f>
        <v>0</v>
      </c>
      <c r="AI10" s="241">
        <f>IF(ISERR(AI9/SUM(AG9:AJ9)*100),0,AI9/SUM(AG9:AJ9)*100)</f>
        <v>0</v>
      </c>
      <c r="AJ10" s="241">
        <f>IF(ISERR(AJ9/SUM(AG9:AJ9)*100),0,AJ9/SUM(AG9:AJ9)*100)</f>
        <v>0</v>
      </c>
      <c r="AK10" s="199" t="str">
        <f>IF(ISERR(SUM(AG9*5,AH9*4,AI9*3,AJ9*2)/SUM(AG9:AJ9)),"-",SUM(AG9*5,AH9*4,AI9*3,AJ9*2)/SUM(AG9:AJ9))</f>
        <v>-</v>
      </c>
      <c r="AL10" s="240">
        <f>IF(ISERR(AL9/SUM(AL9:AO9)*100),0,AL9/SUM(AL9:AO9)*100)</f>
        <v>0</v>
      </c>
      <c r="AM10" s="241">
        <f>IF(ISERR(AM9/SUM(AL9:AO9)*100),0,AM9/SUM(AL9:AO9)*100)</f>
        <v>0</v>
      </c>
      <c r="AN10" s="241">
        <f>IF(ISERR(AN9/SUM(AL9:AO9)*100),0,AN9/SUM(AL9:AO9)*100)</f>
        <v>0</v>
      </c>
      <c r="AO10" s="241">
        <f>IF(ISERR(AO9/SUM(AL9:AO9)*100),0,AO9/SUM(AL9:AO9)*100)</f>
        <v>0</v>
      </c>
      <c r="AP10" s="199" t="str">
        <f>IF(ISERR(SUM(AL9*5,AM9*4,AN9*3,AO9*2)/SUM(AL9:AO9)),"-",SUM(AL9*5,AM9*4,AN9*3,AO9*2)/SUM(AL9:AO9))</f>
        <v>-</v>
      </c>
      <c r="AQ10" s="240">
        <f>IF(ISERR(AQ9/SUM(AQ9:AT9)*100),0,AQ9/SUM(AQ9:AT9)*100)</f>
        <v>0</v>
      </c>
      <c r="AR10" s="241">
        <f>IF(ISERR(AR9/SUM(AQ9:AT9)*100),0,AR9/SUM(AQ9:AT9)*100)</f>
        <v>0</v>
      </c>
      <c r="AS10" s="241">
        <f>IF(ISERR(AS9/SUM(AQ9:AT9)*100),0,AS9/SUM(AQ9:AT9)*100)</f>
        <v>0</v>
      </c>
      <c r="AT10" s="241">
        <f>IF(ISERR(AT9/SUM(AQ9:AT9)*100),0,AT9/SUM(AQ9:AT9)*100)</f>
        <v>0</v>
      </c>
      <c r="AU10" s="199" t="str">
        <f>IF(ISERR(SUM(AQ9*5,AR9*4,AS9*3,AT9*2)/SUM(AQ9:AT9)),"-",SUM(AQ9*5,AR9*4,AS9*3,AT9*2)/SUM(AQ9:AT9))</f>
        <v>-</v>
      </c>
      <c r="AV10" s="240">
        <f>IF(ISERR(AV9/SUM(AV9:AY9)*100),0,AV9/SUM(AV9:AY9)*100)</f>
        <v>0</v>
      </c>
      <c r="AW10" s="241">
        <f>IF(ISERR(AW9/SUM(AV9:AY9)*100),0,AW9/SUM(AV9:AY9)*100)</f>
        <v>0</v>
      </c>
      <c r="AX10" s="241">
        <f>IF(ISERR(AX9/SUM(AV9:AY9)*100),0,AX9/SUM(AV9:AY9)*100)</f>
        <v>0</v>
      </c>
      <c r="AY10" s="241">
        <f>IF(ISERR(AY9/SUM(AV9:AY9)*100),0,AY9/SUM(AV9:AY9)*100)</f>
        <v>0</v>
      </c>
      <c r="AZ10" s="199" t="str">
        <f>IF(ISERR(SUM(AV9*5,AW9*4,AX9*3,AY9*2)/SUM(AV9:AY9)),"-",SUM(AV9*5,AW9*4,AX9*3,AY9*2)/SUM(AV9:AY9))</f>
        <v>-</v>
      </c>
      <c r="BA10" s="240">
        <f>IF(ISERR(BA9/SUM(BA9:BD9)*100),0,BA9/SUM(BA9:BD9)*100)</f>
        <v>0</v>
      </c>
      <c r="BB10" s="241">
        <f>IF(ISERR(BB9/SUM(BA9:BD9)*100),0,BB9/SUM(BA9:BD9)*100)</f>
        <v>0</v>
      </c>
      <c r="BC10" s="241">
        <f>IF(ISERR(BC9/SUM(BA9:BD9)*100),0,BC9/SUM(BA9:BD9)*100)</f>
        <v>0</v>
      </c>
      <c r="BD10" s="241">
        <f>IF(ISERR(BD9/SUM(BA9:BD9)*100),0,BD9/SUM(BA9:BD9)*100)</f>
        <v>0</v>
      </c>
      <c r="BE10" s="199"/>
      <c r="BF10" s="240">
        <f>IF(ISERR(BF9/SUM(BF9:BI9)*100),0,BF9/SUM(BF9:BI9)*100)</f>
        <v>0</v>
      </c>
      <c r="BG10" s="241">
        <f>IF(ISERR(BG9/SUM(BF9:BI9)*100),0,BG9/SUM(BF9:BI9)*100)</f>
        <v>0</v>
      </c>
      <c r="BH10" s="241">
        <f>IF(ISERR(BH9/SUM(BF9:BI9)*100),0,BH9/SUM(BF9:BI9)*100)</f>
        <v>0</v>
      </c>
      <c r="BI10" s="241">
        <f>IF(ISERR(BI9/SUM(BF9:BI9)*100),0,BI9/SUM(BF9:BI9)*100)</f>
        <v>0</v>
      </c>
      <c r="BJ10" s="199" t="str">
        <f>IF(ISERR(SUM(BF9*5,BG9*4,BH9*3,BI9*2)/SUM(BF9:BI9)),"-",SUM(BF9*5,BG9*4,BH9*3,BI9*2)/SUM(BF9:BI9))</f>
        <v>-</v>
      </c>
      <c r="BL10" s="133"/>
      <c r="BM10" s="133"/>
      <c r="BN10" s="133"/>
      <c r="BO10" s="133"/>
      <c r="BP10" s="133"/>
      <c r="BQ10" s="133"/>
      <c r="BR10" s="133"/>
    </row>
    <row r="11" spans="1:70" ht="13.5" customHeight="1">
      <c r="A11" s="747" t="s">
        <v>141</v>
      </c>
      <c r="B11" s="740">
        <f>'1б'!W90+'1б'!X90</f>
        <v>0</v>
      </c>
      <c r="C11" s="238">
        <f>'1б'!$F$121</f>
        <v>0</v>
      </c>
      <c r="D11" s="239">
        <f>'1б'!$F$122</f>
        <v>0</v>
      </c>
      <c r="E11" s="239">
        <f>'1б'!$F$123</f>
        <v>0</v>
      </c>
      <c r="F11" s="239">
        <f>'1б'!$F$124</f>
        <v>0</v>
      </c>
      <c r="G11" s="198" t="str">
        <f>IF(SUM(C11:F11)=0,"-",IF(AND(F12&lt;10,C12&gt;=50),5,IF(AND(F12&lt;20,(C12+D12)&gt;=50),4,IF(F12&lt;30,3,2))))</f>
        <v>-</v>
      </c>
      <c r="H11" s="238">
        <f>'1б'!$G$121</f>
        <v>0</v>
      </c>
      <c r="I11" s="239">
        <f>'1б'!$G$122</f>
        <v>0</v>
      </c>
      <c r="J11" s="239">
        <f>'1б'!$G$123</f>
        <v>0</v>
      </c>
      <c r="K11" s="239">
        <f>'1б'!$G$124</f>
        <v>0</v>
      </c>
      <c r="L11" s="198" t="str">
        <f>IF(SUM(H11:K11)=0,"-",IF(AND(K12&lt;10,H12&gt;=50),5,IF(AND(K12&lt;20,(H12+I12)&gt;=50),4,IF(K12&lt;30,3,2))))</f>
        <v>-</v>
      </c>
      <c r="M11" s="238">
        <f>'1б'!$H$121</f>
        <v>0</v>
      </c>
      <c r="N11" s="239">
        <f>'1б'!$H$122</f>
        <v>0</v>
      </c>
      <c r="O11" s="239">
        <f>'1б'!$H$123</f>
        <v>0</v>
      </c>
      <c r="P11" s="239">
        <f>'1б'!$F$124</f>
        <v>0</v>
      </c>
      <c r="Q11" s="198" t="str">
        <f>IF(SUM(M11:P11)=0,"-",IF(AND(P12&lt;10,M12&gt;=50),5,IF(AND(P12&lt;20,(M12+N12)&gt;=50),4,IF(P12&lt;30,3,2))))</f>
        <v>-</v>
      </c>
      <c r="R11" s="238">
        <f>'1б'!$I$121</f>
        <v>0</v>
      </c>
      <c r="S11" s="239">
        <f>'1б'!$I$122</f>
        <v>0</v>
      </c>
      <c r="T11" s="239">
        <f>'1б'!$I$123</f>
        <v>0</v>
      </c>
      <c r="U11" s="239">
        <f>'1б'!$I$124</f>
        <v>0</v>
      </c>
      <c r="V11" s="198" t="str">
        <f>IF(SUM(R11:U11)=0,"-",IF(AND(U12&lt;10,R12&gt;=50),5,IF(AND(U12&lt;20,(R12+S12)&gt;=50),4,IF(U12&lt;30,3,2))))</f>
        <v>-</v>
      </c>
      <c r="W11" s="238">
        <f>'1б'!$J$121</f>
        <v>0</v>
      </c>
      <c r="X11" s="239">
        <f>'1б'!$J$122</f>
        <v>0</v>
      </c>
      <c r="Y11" s="239">
        <f>'1б'!$J$123</f>
        <v>0</v>
      </c>
      <c r="Z11" s="239">
        <f>'1б'!$J$124</f>
        <v>0</v>
      </c>
      <c r="AA11" s="198" t="str">
        <f>IF(SUM(W11:Z11)=0,"-",IF(AND(Z12&lt;10,W12&gt;=50),5,IF(AND(Z12&lt;20,(W12+X12)&gt;=50),4,IF(Z12&lt;30,3,2))))</f>
        <v>-</v>
      </c>
      <c r="AB11" s="238">
        <f>'1б'!$K$121</f>
        <v>0</v>
      </c>
      <c r="AC11" s="239">
        <f>'1б'!$K$122</f>
        <v>0</v>
      </c>
      <c r="AD11" s="239">
        <f>'1б'!$K$123</f>
        <v>0</v>
      </c>
      <c r="AE11" s="239">
        <f>'1б'!$K$124</f>
        <v>0</v>
      </c>
      <c r="AF11" s="198" t="str">
        <f>IF(SUM(AB11:AE11)=0,"-",IF(AND(AE12&lt;10,AB12&gt;=50),5,IF(AND(AE12&lt;20,(AB12+AC12)&gt;=50),4,IF(AE12&lt;30,3,2))))</f>
        <v>-</v>
      </c>
      <c r="AG11" s="238">
        <f>'1б'!$L$121</f>
        <v>0</v>
      </c>
      <c r="AH11" s="239">
        <f>'1б'!$L$122</f>
        <v>0</v>
      </c>
      <c r="AI11" s="239">
        <f>'1б'!$L$123</f>
        <v>0</v>
      </c>
      <c r="AJ11" s="239">
        <f>'1б'!$L$124</f>
        <v>0</v>
      </c>
      <c r="AK11" s="198" t="str">
        <f>IF(SUM(AG11:AJ11)=0,"-",IF(AND(AJ12&lt;10,AG12&gt;=50),5,IF(AND(AJ12&lt;20,(AG12+AH12)&gt;=50),4,IF(AJ12&lt;30,3,2))))</f>
        <v>-</v>
      </c>
      <c r="AL11" s="238">
        <f>'1б'!$M$121</f>
        <v>0</v>
      </c>
      <c r="AM11" s="239">
        <f>'1б'!$M$122</f>
        <v>0</v>
      </c>
      <c r="AN11" s="239">
        <f>'1б'!$M$123</f>
        <v>0</v>
      </c>
      <c r="AO11" s="239">
        <f>'1б'!$M$124</f>
        <v>0</v>
      </c>
      <c r="AP11" s="198" t="str">
        <f>IF(SUM(AL11:AO11)=0,"-",IF(AND(AO12&lt;10,AL12&gt;=50),5,IF(AND(AO12&lt;20,(AL12+AM12)&gt;=50),4,IF(AO12&lt;30,3,2))))</f>
        <v>-</v>
      </c>
      <c r="AQ11" s="238">
        <f>'1б'!$N$121</f>
        <v>0</v>
      </c>
      <c r="AR11" s="239">
        <f>'1б'!$N$122</f>
        <v>0</v>
      </c>
      <c r="AS11" s="239">
        <f>'1б'!$N$123</f>
        <v>0</v>
      </c>
      <c r="AT11" s="239">
        <f>'1б'!$N$124</f>
        <v>0</v>
      </c>
      <c r="AU11" s="198" t="str">
        <f>IF(SUM(AQ11:AT11)=0,"-",IF(AND(AT12&lt;10,AQ12&gt;=50),5,IF(AND(AT12&lt;20,(AQ12+AR12)&gt;=50),4,IF(AT12&lt;30,3,2))))</f>
        <v>-</v>
      </c>
      <c r="AV11" s="238">
        <f>'1б'!$O$121</f>
        <v>0</v>
      </c>
      <c r="AW11" s="239">
        <f>'1б'!$O$122</f>
        <v>0</v>
      </c>
      <c r="AX11" s="239">
        <f>'1б'!$O$123</f>
        <v>0</v>
      </c>
      <c r="AY11" s="239">
        <f>'1б'!$O$124</f>
        <v>0</v>
      </c>
      <c r="AZ11" s="198" t="str">
        <f>IF(SUM(AV11:AY11)=0,"-",IF(AOD(AY12&lt;10,AV12&gt;=50),5,IF(AOD(AY12&lt;20,(AV12+AW12)&gt;=50),4,IF(AY12&lt;30,3,2))))</f>
        <v>-</v>
      </c>
      <c r="BA11" s="238">
        <f>'1б'!$Q$121</f>
        <v>0</v>
      </c>
      <c r="BB11" s="239">
        <f>'1б'!$Q$122</f>
        <v>0</v>
      </c>
      <c r="BC11" s="239">
        <f>'1б'!$Q$123</f>
        <v>0</v>
      </c>
      <c r="BD11" s="239">
        <f>'1б'!$Q$124</f>
        <v>0</v>
      </c>
      <c r="BE11" s="198" t="str">
        <f>BJ11</f>
        <v>-</v>
      </c>
      <c r="BF11" s="238">
        <f>'1б'!$Q$121</f>
        <v>0</v>
      </c>
      <c r="BG11" s="239">
        <f>'1б'!$Q$122</f>
        <v>0</v>
      </c>
      <c r="BH11" s="239">
        <f>'1б'!$Q$123</f>
        <v>0</v>
      </c>
      <c r="BI11" s="239">
        <f>'1б'!$Q$124</f>
        <v>0</v>
      </c>
      <c r="BJ11" s="198" t="str">
        <f>IF(SUM(BF11:BI11)=0,"-",MIN(AF11,IF(AND(BI12&lt;10,BF12&gt;=50),5,IF(AND(BI12&lt;20,(BF12+BG12)&gt;=50),4,IF(BI12&lt;30,3,2)))))</f>
        <v>-</v>
      </c>
    </row>
    <row r="12" spans="1:70" ht="13.5" customHeight="1">
      <c r="A12" s="747"/>
      <c r="B12" s="740"/>
      <c r="C12" s="240">
        <f>IF(ISERR(C11/SUM(C11:F11)*100),0,C11/SUM(C11:F11)*100)</f>
        <v>0</v>
      </c>
      <c r="D12" s="241">
        <f>IF(ISERR(D11/SUM(C11:F11)*100),0,D11/SUM(C11:F11)*100)</f>
        <v>0</v>
      </c>
      <c r="E12" s="241">
        <f>IF(ISERR(E11/SUM(C11:F11)*100),0,E11/SUM(C11:F11)*100)</f>
        <v>0</v>
      </c>
      <c r="F12" s="241">
        <f>IF(ISERR(F11/SUM(C11:F11)*100),0,F11/SUM(C11:F11)*100)</f>
        <v>0</v>
      </c>
      <c r="G12" s="199" t="str">
        <f>IF(ISERR(SUM(C11*5,D11*4,E11*3,F11*2)/SUM(C11:F11)),"-",SUM(C11*5,D11*4,E11*3,F11*2)/SUM(C11:F11))</f>
        <v>-</v>
      </c>
      <c r="H12" s="240">
        <f>IF(ISERR(H11/SUM(H11:K11)*100),0,H11/SUM(H11:K11)*100)</f>
        <v>0</v>
      </c>
      <c r="I12" s="241">
        <f>IF(ISERR(I11/SUM(H11:K11)*100),0,I11/SUM(H11:K11)*100)</f>
        <v>0</v>
      </c>
      <c r="J12" s="241">
        <f>IF(ISERR(J11/SUM(H11:K11)*100),0,J11/SUM(H11:K11)*100)</f>
        <v>0</v>
      </c>
      <c r="K12" s="241">
        <f>IF(ISERR(K11/SUM(H11:K11)*100),0,K11/SUM(H11:K11)*100)</f>
        <v>0</v>
      </c>
      <c r="L12" s="199" t="str">
        <f>IF(ISERR(SUM(H11*5,I11*4,J11*3,K11*2)/SUM(H11:K11)),"-",SUM(H11*5,I11*4,J11*3,K11*2)/SUM(H11:K11))</f>
        <v>-</v>
      </c>
      <c r="M12" s="240">
        <f>IF(ISERR(M11/SUM(M11:P11)*100),0,M11/SUM(M11:P11)*100)</f>
        <v>0</v>
      </c>
      <c r="N12" s="241">
        <f>IF(ISERR(N11/SUM(M11:P11)*100),0,N11/SUM(M11:P11)*100)</f>
        <v>0</v>
      </c>
      <c r="O12" s="241">
        <f>IF(ISERR(O11/SUM(M11:P11)*100),0,O11/SUM(M11:P11)*100)</f>
        <v>0</v>
      </c>
      <c r="P12" s="241">
        <f>IF(ISERR(P11/SUM(M11:P11)*100),0,P11/SUM(M11:P11)*100)</f>
        <v>0</v>
      </c>
      <c r="Q12" s="199" t="str">
        <f>IF(ISERR(SUM(M11*5,N11*4,O11*3,P11*2)/SUM(M11:P11)),"-",SUM(M11*5,N11*4,O11*3,P11*2)/SUM(M11:P11))</f>
        <v>-</v>
      </c>
      <c r="R12" s="240">
        <f>IF(ISERR(R11/SUM(R11:U11)*100),0,R11/SUM(R11:U11)*100)</f>
        <v>0</v>
      </c>
      <c r="S12" s="241">
        <f>IF(ISERR(S11/SUM(R11:U11)*100),0,S11/SUM(R11:U11)*100)</f>
        <v>0</v>
      </c>
      <c r="T12" s="241">
        <f>IF(ISERR(T11/SUM(R11:U11)*100),0,T11/SUM(R11:U11)*100)</f>
        <v>0</v>
      </c>
      <c r="U12" s="241">
        <f>IF(ISERR(U11/SUM(R11:U11)*100),0,U11/SUM(R11:U11)*100)</f>
        <v>0</v>
      </c>
      <c r="V12" s="199" t="str">
        <f>IF(ISERR(SUM(R11*5,S11*4,T11*3,U11*2)/SUM(R11:U11)),"-",SUM(R11*5,S11*4,T11*3,U11*2)/SUM(R11:U11))</f>
        <v>-</v>
      </c>
      <c r="W12" s="240">
        <f>IF(ISERR(W11/SUM(W11:Z11)*100),0,W11/SUM(W11:Z11)*100)</f>
        <v>0</v>
      </c>
      <c r="X12" s="241">
        <f>IF(ISERR(X11/SUM(W11:Z11)*100),0,X11/SUM(W11:Z11)*100)</f>
        <v>0</v>
      </c>
      <c r="Y12" s="241">
        <f>IF(ISERR(Y11/SUM(W11:Z11)*100),0,Y11/SUM(W11:Z11)*100)</f>
        <v>0</v>
      </c>
      <c r="Z12" s="241">
        <f>IF(ISERR(Z11/SUM(W11:Z11)*100),0,Z11/SUM(W11:Z11)*100)</f>
        <v>0</v>
      </c>
      <c r="AA12" s="199" t="str">
        <f>IF(ISERR(SUM(W11*5,X11*4,Y11*3,Z11*2)/SUM(W11:Z11)),"-",SUM(W11*5,X11*4,Y11*3,Z11*2)/SUM(W11:Z11))</f>
        <v>-</v>
      </c>
      <c r="AB12" s="240">
        <f>IF(ISERR(AB11/SUM(AB11:AE11)*100),0,AB11/SUM(AB11:AE11)*100)</f>
        <v>0</v>
      </c>
      <c r="AC12" s="241">
        <f>IF(ISERR(AC11/SUM(AB11:AE11)*100),0,AC11/SUM(AB11:AE11)*100)</f>
        <v>0</v>
      </c>
      <c r="AD12" s="241">
        <f>IF(ISERR(AD11/SUM(AB11:AE11)*100),0,AD11/SUM(AB11:AE11)*100)</f>
        <v>0</v>
      </c>
      <c r="AE12" s="241">
        <f>IF(ISERR(AE11/SUM(AB11:AE11)*100),0,AE11/SUM(AB11:AE11)*100)</f>
        <v>0</v>
      </c>
      <c r="AF12" s="199" t="str">
        <f>IF(ISERR(SUM(AB11*5,AC11*4,AD11*3,AE11*2)/SUM(AB11:AE11)),"-",SUM(AB11*5,AC11*4,AD11*3,AE11*2)/SUM(AB11:AE11))</f>
        <v>-</v>
      </c>
      <c r="AG12" s="240">
        <f>IF(ISERR(AG11/SUM(AG11:AJ11)*100),0,AG11/SUM(AG11:AJ11)*100)</f>
        <v>0</v>
      </c>
      <c r="AH12" s="241">
        <f>IF(ISERR(AH11/SUM(AG11:AJ11)*100),0,AH11/SUM(AG11:AJ11)*100)</f>
        <v>0</v>
      </c>
      <c r="AI12" s="241">
        <f>IF(ISERR(AI11/SUM(AG11:AJ11)*100),0,AI11/SUM(AG11:AJ11)*100)</f>
        <v>0</v>
      </c>
      <c r="AJ12" s="241">
        <f>IF(ISERR(AJ11/SUM(AG11:AJ11)*100),0,AJ11/SUM(AG11:AJ11)*100)</f>
        <v>0</v>
      </c>
      <c r="AK12" s="199" t="str">
        <f>IF(ISERR(SUM(AG11*5,AH11*4,AI11*3,AJ11*2)/SUM(AG11:AJ11)),"-",SUM(AG11*5,AH11*4,AI11*3,AJ11*2)/SUM(AG11:AJ11))</f>
        <v>-</v>
      </c>
      <c r="AL12" s="240">
        <f>IF(ISERR(AL11/SUM(AL11:AO11)*100),0,AL11/SUM(AL11:AO11)*100)</f>
        <v>0</v>
      </c>
      <c r="AM12" s="241">
        <f>IF(ISERR(AM11/SUM(AL11:AO11)*100),0,AM11/SUM(AL11:AO11)*100)</f>
        <v>0</v>
      </c>
      <c r="AN12" s="241">
        <f>IF(ISERR(AN11/SUM(AL11:AO11)*100),0,AN11/SUM(AL11:AO11)*100)</f>
        <v>0</v>
      </c>
      <c r="AO12" s="241">
        <f>IF(ISERR(AO11/SUM(AL11:AO11)*100),0,AO11/SUM(AL11:AO11)*100)</f>
        <v>0</v>
      </c>
      <c r="AP12" s="199" t="str">
        <f>IF(ISERR(SUM(AL11*5,AM11*4,AN11*3,AO11*2)/SUM(AL11:AO11)),"-",SUM(AL11*5,AM11*4,AN11*3,AO11*2)/SUM(AL11:AO11))</f>
        <v>-</v>
      </c>
      <c r="AQ12" s="240">
        <f>IF(ISERR(AQ11/SUM(AQ11:AT11)*100),0,AQ11/SUM(AQ11:AT11)*100)</f>
        <v>0</v>
      </c>
      <c r="AR12" s="241">
        <f>IF(ISERR(AR11/SUM(AQ11:AT11)*100),0,AR11/SUM(AQ11:AT11)*100)</f>
        <v>0</v>
      </c>
      <c r="AS12" s="241">
        <f>IF(ISERR(AS11/SUM(AQ11:AT11)*100),0,AS11/SUM(AQ11:AT11)*100)</f>
        <v>0</v>
      </c>
      <c r="AT12" s="241">
        <f>IF(ISERR(AT11/SUM(AQ11:AT11)*100),0,AT11/SUM(AQ11:AT11)*100)</f>
        <v>0</v>
      </c>
      <c r="AU12" s="199" t="str">
        <f>IF(ISERR(SUM(AQ11*5,AR11*4,AS11*3,AT11*2)/SUM(AQ11:AT11)),"-",SUM(AQ11*5,AR11*4,AS11*3,AT11*2)/SUM(AQ11:AT11))</f>
        <v>-</v>
      </c>
      <c r="AV12" s="240">
        <f>IF(ISERR(AV11/SUM(AV11:AY11)*100),0,AV11/SUM(AV11:AY11)*100)</f>
        <v>0</v>
      </c>
      <c r="AW12" s="241">
        <f>IF(ISERR(AW11/SUM(AV11:AY11)*100),0,AW11/SUM(AV11:AY11)*100)</f>
        <v>0</v>
      </c>
      <c r="AX12" s="241">
        <f>IF(ISERR(AX11/SUM(AV11:AY11)*100),0,AX11/SUM(AV11:AY11)*100)</f>
        <v>0</v>
      </c>
      <c r="AY12" s="241">
        <f>IF(ISERR(AY11/SUM(AV11:AY11)*100),0,AY11/SUM(AV11:AY11)*100)</f>
        <v>0</v>
      </c>
      <c r="AZ12" s="199" t="str">
        <f>IF(ISERR(SUM(AV11*5,AW11*4,AX11*3,AY11*2)/SUM(AV11:AY11)),"-",SUM(AV11*5,AW11*4,AX11*3,AY11*2)/SUM(AV11:AY11))</f>
        <v>-</v>
      </c>
      <c r="BA12" s="240">
        <f>IF(ISERR(BA11/SUM(BA11:BD11)*100),0,BA11/SUM(BA11:BD11)*100)</f>
        <v>0</v>
      </c>
      <c r="BB12" s="241">
        <f>IF(ISERR(BB11/SUM(BA11:BD11)*100),0,BB11/SUM(BA11:BD11)*100)</f>
        <v>0</v>
      </c>
      <c r="BC12" s="241">
        <f>IF(ISERR(BC11/SUM(BA11:BD11)*100),0,BC11/SUM(BA11:BD11)*100)</f>
        <v>0</v>
      </c>
      <c r="BD12" s="241">
        <f>IF(ISERR(BD11/SUM(BA11:BD11)*100),0,BD11/SUM(BA11:BD11)*100)</f>
        <v>0</v>
      </c>
      <c r="BE12" s="199"/>
      <c r="BF12" s="240">
        <f>IF(ISERR(BF11/SUM(BF11:BI11)*100),0,BF11/SUM(BF11:BI11)*100)</f>
        <v>0</v>
      </c>
      <c r="BG12" s="241">
        <f>IF(ISERR(BG11/SUM(BF11:BI11)*100),0,BG11/SUM(BF11:BI11)*100)</f>
        <v>0</v>
      </c>
      <c r="BH12" s="241">
        <f>IF(ISERR(BH11/SUM(BF11:BI11)*100),0,BH11/SUM(BF11:BI11)*100)</f>
        <v>0</v>
      </c>
      <c r="BI12" s="241">
        <f>IF(ISERR(BI11/SUM(BF11:BI11)*100),0,BI11/SUM(BF11:BI11)*100)</f>
        <v>0</v>
      </c>
      <c r="BJ12" s="199" t="str">
        <f>IF(ISERR(SUM(BF11*5,BG11*4,BH11*3,BI11*2)/SUM(BF11:BI11)),"-",SUM(BF11*5,BG11*4,BH11*3,BI11*2)/SUM(BF11:BI11))</f>
        <v>-</v>
      </c>
      <c r="BL12" s="133"/>
      <c r="BM12" s="133"/>
      <c r="BN12" s="133"/>
      <c r="BO12" s="133"/>
      <c r="BP12" s="133"/>
      <c r="BQ12" s="133"/>
      <c r="BR12" s="133"/>
    </row>
    <row r="13" spans="1:70" ht="13.5" customHeight="1">
      <c r="A13" s="747" t="s">
        <v>142</v>
      </c>
      <c r="B13" s="740">
        <f>'1б'!W138+'1б'!X138</f>
        <v>0</v>
      </c>
      <c r="C13" s="238">
        <f>'1б'!$F$174</f>
        <v>0</v>
      </c>
      <c r="D13" s="239">
        <f>'1б'!$F$175</f>
        <v>0</v>
      </c>
      <c r="E13" s="239">
        <f>'1б'!$F$176</f>
        <v>0</v>
      </c>
      <c r="F13" s="239">
        <f>'1б'!$F$177</f>
        <v>0</v>
      </c>
      <c r="G13" s="198" t="str">
        <f>IF(SUM(C13:F13)=0,"-",IF(AND(F14&lt;10,C14&gt;=50),5,IF(AND(F14&lt;20,(C14+D14)&gt;=50),4,IF(F14&lt;30,3,2))))</f>
        <v>-</v>
      </c>
      <c r="H13" s="238">
        <f>'1б'!$G$174</f>
        <v>0</v>
      </c>
      <c r="I13" s="239">
        <f>'1б'!$G$175</f>
        <v>0</v>
      </c>
      <c r="J13" s="239">
        <f>'1б'!$G$176</f>
        <v>0</v>
      </c>
      <c r="K13" s="239">
        <f>'1б'!$G$177</f>
        <v>0</v>
      </c>
      <c r="L13" s="198" t="str">
        <f>IF(SUM(H13:K13)=0,"-",IF(AND(K14&lt;10,H14&gt;=50),5,IF(AND(K14&lt;20,(H14+I14)&gt;=50),4,IF(K14&lt;30,3,2))))</f>
        <v>-</v>
      </c>
      <c r="M13" s="238">
        <f>'1б'!$H$174</f>
        <v>0</v>
      </c>
      <c r="N13" s="239">
        <f>'1б'!$H$175</f>
        <v>0</v>
      </c>
      <c r="O13" s="239">
        <f>'1б'!$H$176</f>
        <v>0</v>
      </c>
      <c r="P13" s="239">
        <f>'1б'!$F$177</f>
        <v>0</v>
      </c>
      <c r="Q13" s="198" t="str">
        <f>IF(SUM(M13:P13)=0,"-",IF(AND(P14&lt;10,M14&gt;=50),5,IF(AND(P14&lt;20,(M14+N14)&gt;=50),4,IF(P14&lt;30,3,2))))</f>
        <v>-</v>
      </c>
      <c r="R13" s="238">
        <f>'1б'!$I$174</f>
        <v>0</v>
      </c>
      <c r="S13" s="239">
        <f>'1б'!$I$175</f>
        <v>0</v>
      </c>
      <c r="T13" s="239">
        <f>'1б'!$I$176</f>
        <v>0</v>
      </c>
      <c r="U13" s="239">
        <f>'1б'!$I$177</f>
        <v>0</v>
      </c>
      <c r="V13" s="198" t="str">
        <f>IF(SUM(R13:U13)=0,"-",IF(AND(U14&lt;10,R14&gt;=50),5,IF(AND(U14&lt;20,(R14+S14)&gt;=50),4,IF(U14&lt;30,3,2))))</f>
        <v>-</v>
      </c>
      <c r="W13" s="238">
        <f>'1б'!$J$174</f>
        <v>0</v>
      </c>
      <c r="X13" s="239">
        <f>'1б'!$J$175</f>
        <v>0</v>
      </c>
      <c r="Y13" s="239">
        <f>'1б'!$J$176</f>
        <v>0</v>
      </c>
      <c r="Z13" s="239">
        <f>'1б'!$J$177</f>
        <v>0</v>
      </c>
      <c r="AA13" s="198" t="str">
        <f>IF(SUM(W13:Z13)=0,"-",IF(AND(Z14&lt;10,W14&gt;=50),5,IF(AND(Z14&lt;20,(W14+X14)&gt;=50),4,IF(Z14&lt;30,3,2))))</f>
        <v>-</v>
      </c>
      <c r="AB13" s="238">
        <f>'1б'!$K$174</f>
        <v>0</v>
      </c>
      <c r="AC13" s="239">
        <f>'1б'!$K$175</f>
        <v>0</v>
      </c>
      <c r="AD13" s="239">
        <f>'1б'!$K$176</f>
        <v>0</v>
      </c>
      <c r="AE13" s="239">
        <f>'1б'!$K$177</f>
        <v>0</v>
      </c>
      <c r="AF13" s="198" t="str">
        <f>IF(SUM(AB13:AE13)=0,"-",IF(AND(AE14&lt;10,AB14&gt;=50),5,IF(AND(AE14&lt;20,(AB14+AC14)&gt;=50),4,IF(AE14&lt;30,3,2))))</f>
        <v>-</v>
      </c>
      <c r="AG13" s="238">
        <f>'1б'!$L$174</f>
        <v>0</v>
      </c>
      <c r="AH13" s="239">
        <f>'1б'!$L$175</f>
        <v>0</v>
      </c>
      <c r="AI13" s="239">
        <f>'1б'!$L$176</f>
        <v>0</v>
      </c>
      <c r="AJ13" s="239">
        <f>'1б'!$L$177</f>
        <v>0</v>
      </c>
      <c r="AK13" s="198" t="str">
        <f>IF(SUM(AG13:AJ13)=0,"-",IF(AND(AJ14&lt;10,AG14&gt;=50),5,IF(AND(AJ14&lt;20,(AG14+AH14)&gt;=50),4,IF(AJ14&lt;30,3,2))))</f>
        <v>-</v>
      </c>
      <c r="AL13" s="238">
        <f>'1б'!$M$174</f>
        <v>0</v>
      </c>
      <c r="AM13" s="239">
        <f>'1б'!$M$175</f>
        <v>0</v>
      </c>
      <c r="AN13" s="239">
        <f>'1б'!$M$176</f>
        <v>0</v>
      </c>
      <c r="AO13" s="239">
        <f>'1б'!$M$177</f>
        <v>0</v>
      </c>
      <c r="AP13" s="198" t="str">
        <f>IF(SUM(AL13:AO13)=0,"-",IF(AND(AO14&lt;10,AL14&gt;=50),5,IF(AND(AO14&lt;20,(AL14+AM14)&gt;=50),4,IF(AO14&lt;30,3,2))))</f>
        <v>-</v>
      </c>
      <c r="AQ13" s="238">
        <f>'1б'!$N$174</f>
        <v>0</v>
      </c>
      <c r="AR13" s="239">
        <f>'1б'!$N$175</f>
        <v>0</v>
      </c>
      <c r="AS13" s="239">
        <f>'1б'!$N$176</f>
        <v>0</v>
      </c>
      <c r="AT13" s="239">
        <f>'1б'!$N$177</f>
        <v>0</v>
      </c>
      <c r="AU13" s="198" t="str">
        <f>IF(SUM(AQ13:AT13)=0,"-",IF(AND(AT14&lt;10,AQ14&gt;=50),5,IF(AND(AT14&lt;20,(AQ14+AR14)&gt;=50),4,IF(AT14&lt;30,3,2))))</f>
        <v>-</v>
      </c>
      <c r="AV13" s="238">
        <f>'1б'!$O$174</f>
        <v>0</v>
      </c>
      <c r="AW13" s="239">
        <f>'1б'!$O$175</f>
        <v>0</v>
      </c>
      <c r="AX13" s="239">
        <f>'1б'!$O$176</f>
        <v>0</v>
      </c>
      <c r="AY13" s="239">
        <f>'1б'!$O$177</f>
        <v>0</v>
      </c>
      <c r="AZ13" s="198" t="str">
        <f>IF(SUM(AV13:AY13)=0,"-",IF(AOD(AY14&lt;10,AV14&gt;=50),5,IF(AOD(AY14&lt;20,(AV14+AW14)&gt;=50),4,IF(AY14&lt;30,3,2))))</f>
        <v>-</v>
      </c>
      <c r="BA13" s="238">
        <f>'1б'!$Q$174</f>
        <v>0</v>
      </c>
      <c r="BB13" s="239">
        <f>'1б'!$Q$175</f>
        <v>0</v>
      </c>
      <c r="BC13" s="239">
        <f>'1б'!$Q$176</f>
        <v>0</v>
      </c>
      <c r="BD13" s="239">
        <f>'1б'!$Q$177</f>
        <v>0</v>
      </c>
      <c r="BE13" s="198" t="str">
        <f>BJ13</f>
        <v>-</v>
      </c>
      <c r="BF13" s="238">
        <f>'1б'!$Q$174</f>
        <v>0</v>
      </c>
      <c r="BG13" s="239">
        <f>'1б'!$Q$175</f>
        <v>0</v>
      </c>
      <c r="BH13" s="239">
        <f>'1б'!$Q$176</f>
        <v>0</v>
      </c>
      <c r="BI13" s="239">
        <f>'1б'!$Q$177</f>
        <v>0</v>
      </c>
      <c r="BJ13" s="198" t="str">
        <f>IF(SUM(BF13:BI13)=0,"-",MIN(AF13,IF(AND(BI14&lt;10,BF14&gt;=50),5,IF(AND(BI14&lt;20,(BF14+BG14)&gt;=50),4,IF(BI14&lt;30,3,2)))))</f>
        <v>-</v>
      </c>
    </row>
    <row r="14" spans="1:70" ht="13.5" customHeight="1">
      <c r="A14" s="747"/>
      <c r="B14" s="740"/>
      <c r="C14" s="240">
        <f>IF(ISERR(C13/SUM(C13:F13)*100),0,C13/SUM(C13:F13)*100)</f>
        <v>0</v>
      </c>
      <c r="D14" s="241">
        <f>IF(ISERR(D13/SUM(C13:F13)*100),0,D13/SUM(C13:F13)*100)</f>
        <v>0</v>
      </c>
      <c r="E14" s="241">
        <f>IF(ISERR(E13/SUM(C13:F13)*100),0,E13/SUM(C13:F13)*100)</f>
        <v>0</v>
      </c>
      <c r="F14" s="241">
        <f>IF(ISERR(F13/SUM(C13:F13)*100),0,F13/SUM(C13:F13)*100)</f>
        <v>0</v>
      </c>
      <c r="G14" s="199" t="str">
        <f>IF(ISERR(SUM(C13*5,D13*4,E13*3,F13*2)/SUM(C13:F13)),"-",SUM(C13*5,D13*4,E13*3,F13*2)/SUM(C13:F13))</f>
        <v>-</v>
      </c>
      <c r="H14" s="240">
        <f>IF(ISERR(H13/SUM(H13:K13)*100),0,H13/SUM(H13:K13)*100)</f>
        <v>0</v>
      </c>
      <c r="I14" s="241">
        <f>IF(ISERR(I13/SUM(H13:K13)*100),0,I13/SUM(H13:K13)*100)</f>
        <v>0</v>
      </c>
      <c r="J14" s="241">
        <f>IF(ISERR(J13/SUM(H13:K13)*100),0,J13/SUM(H13:K13)*100)</f>
        <v>0</v>
      </c>
      <c r="K14" s="241">
        <f>IF(ISERR(K13/SUM(H13:K13)*100),0,K13/SUM(H13:K13)*100)</f>
        <v>0</v>
      </c>
      <c r="L14" s="199" t="str">
        <f>IF(ISERR(SUM(H13*5,I13*4,J13*3,K13*2)/SUM(H13:K13)),"-",SUM(H13*5,I13*4,J13*3,K13*2)/SUM(H13:K13))</f>
        <v>-</v>
      </c>
      <c r="M14" s="240">
        <f>IF(ISERR(M13/SUM(M13:P13)*100),0,M13/SUM(M13:P13)*100)</f>
        <v>0</v>
      </c>
      <c r="N14" s="241">
        <f>IF(ISERR(N13/SUM(M13:P13)*100),0,N13/SUM(M13:P13)*100)</f>
        <v>0</v>
      </c>
      <c r="O14" s="241">
        <f>IF(ISERR(O13/SUM(M13:P13)*100),0,O13/SUM(M13:P13)*100)</f>
        <v>0</v>
      </c>
      <c r="P14" s="241">
        <f>IF(ISERR(P13/SUM(M13:P13)*100),0,P13/SUM(M13:P13)*100)</f>
        <v>0</v>
      </c>
      <c r="Q14" s="199" t="str">
        <f>IF(ISERR(SUM(M13*5,N13*4,O13*3,P13*2)/SUM(M13:P13)),"-",SUM(M13*5,N13*4,O13*3,P13*2)/SUM(M13:P13))</f>
        <v>-</v>
      </c>
      <c r="R14" s="240">
        <f>IF(ISERR(R13/SUM(R13:U13)*100),0,R13/SUM(R13:U13)*100)</f>
        <v>0</v>
      </c>
      <c r="S14" s="241">
        <f>IF(ISERR(S13/SUM(R13:U13)*100),0,S13/SUM(R13:U13)*100)</f>
        <v>0</v>
      </c>
      <c r="T14" s="241">
        <f>IF(ISERR(T13/SUM(R13:U13)*100),0,T13/SUM(R13:U13)*100)</f>
        <v>0</v>
      </c>
      <c r="U14" s="241">
        <f>IF(ISERR(U13/SUM(R13:U13)*100),0,U13/SUM(R13:U13)*100)</f>
        <v>0</v>
      </c>
      <c r="V14" s="199" t="str">
        <f>IF(ISERR(SUM(R13*5,S13*4,T13*3,U13*2)/SUM(R13:U13)),"-",SUM(R13*5,S13*4,T13*3,U13*2)/SUM(R13:U13))</f>
        <v>-</v>
      </c>
      <c r="W14" s="240">
        <f>IF(ISERR(W13/SUM(W13:Z13)*100),0,W13/SUM(W13:Z13)*100)</f>
        <v>0</v>
      </c>
      <c r="X14" s="241">
        <f>IF(ISERR(X13/SUM(W13:Z13)*100),0,X13/SUM(W13:Z13)*100)</f>
        <v>0</v>
      </c>
      <c r="Y14" s="241">
        <f>IF(ISERR(Y13/SUM(W13:Z13)*100),0,Y13/SUM(W13:Z13)*100)</f>
        <v>0</v>
      </c>
      <c r="Z14" s="241">
        <f>IF(ISERR(Z13/SUM(W13:Z13)*100),0,Z13/SUM(W13:Z13)*100)</f>
        <v>0</v>
      </c>
      <c r="AA14" s="199" t="str">
        <f>IF(ISERR(SUM(W13*5,X13*4,Y13*3,Z13*2)/SUM(W13:Z13)),"-",SUM(W13*5,X13*4,Y13*3,Z13*2)/SUM(W13:Z13))</f>
        <v>-</v>
      </c>
      <c r="AB14" s="240">
        <f>IF(ISERR(AB13/SUM(AB13:AE13)*100),0,AB13/SUM(AB13:AE13)*100)</f>
        <v>0</v>
      </c>
      <c r="AC14" s="241">
        <f>IF(ISERR(AC13/SUM(AB13:AE13)*100),0,AC13/SUM(AB13:AE13)*100)</f>
        <v>0</v>
      </c>
      <c r="AD14" s="241">
        <f>IF(ISERR(AD13/SUM(AB13:AE13)*100),0,AD13/SUM(AB13:AE13)*100)</f>
        <v>0</v>
      </c>
      <c r="AE14" s="241">
        <f>IF(ISERR(AE13/SUM(AB13:AE13)*100),0,AE13/SUM(AB13:AE13)*100)</f>
        <v>0</v>
      </c>
      <c r="AF14" s="199" t="str">
        <f>IF(ISERR(SUM(AB13*5,AC13*4,AD13*3,AE13*2)/SUM(AB13:AE13)),"-",SUM(AB13*5,AC13*4,AD13*3,AE13*2)/SUM(AB13:AE13))</f>
        <v>-</v>
      </c>
      <c r="AG14" s="240">
        <f>IF(ISERR(AG13/SUM(AG13:AJ13)*100),0,AG13/SUM(AG13:AJ13)*100)</f>
        <v>0</v>
      </c>
      <c r="AH14" s="241">
        <f>IF(ISERR(AH13/SUM(AG13:AJ13)*100),0,AH13/SUM(AG13:AJ13)*100)</f>
        <v>0</v>
      </c>
      <c r="AI14" s="241">
        <f>IF(ISERR(AI13/SUM(AG13:AJ13)*100),0,AI13/SUM(AG13:AJ13)*100)</f>
        <v>0</v>
      </c>
      <c r="AJ14" s="241">
        <f>IF(ISERR(AJ13/SUM(AG13:AJ13)*100),0,AJ13/SUM(AG13:AJ13)*100)</f>
        <v>0</v>
      </c>
      <c r="AK14" s="199" t="str">
        <f>IF(ISERR(SUM(AG13*5,AH13*4,AI13*3,AJ13*2)/SUM(AG13:AJ13)),"-",SUM(AG13*5,AH13*4,AI13*3,AJ13*2)/SUM(AG13:AJ13))</f>
        <v>-</v>
      </c>
      <c r="AL14" s="240">
        <f>IF(ISERR(AL13/SUM(AL13:AO13)*100),0,AL13/SUM(AL13:AO13)*100)</f>
        <v>0</v>
      </c>
      <c r="AM14" s="241">
        <f>IF(ISERR(AM13/SUM(AL13:AO13)*100),0,AM13/SUM(AL13:AO13)*100)</f>
        <v>0</v>
      </c>
      <c r="AN14" s="241">
        <f>IF(ISERR(AN13/SUM(AL13:AO13)*100),0,AN13/SUM(AL13:AO13)*100)</f>
        <v>0</v>
      </c>
      <c r="AO14" s="241">
        <f>IF(ISERR(AO13/SUM(AL13:AO13)*100),0,AO13/SUM(AL13:AO13)*100)</f>
        <v>0</v>
      </c>
      <c r="AP14" s="199" t="str">
        <f>IF(ISERR(SUM(AL13*5,AM13*4,AN13*3,AO13*2)/SUM(AL13:AO13)),"-",SUM(AL13*5,AM13*4,AN13*3,AO13*2)/SUM(AL13:AO13))</f>
        <v>-</v>
      </c>
      <c r="AQ14" s="240">
        <f>IF(ISERR(AQ13/SUM(AQ13:AT13)*100),0,AQ13/SUM(AQ13:AT13)*100)</f>
        <v>0</v>
      </c>
      <c r="AR14" s="241">
        <f>IF(ISERR(AR13/SUM(AQ13:AT13)*100),0,AR13/SUM(AQ13:AT13)*100)</f>
        <v>0</v>
      </c>
      <c r="AS14" s="241">
        <f>IF(ISERR(AS13/SUM(AQ13:AT13)*100),0,AS13/SUM(AQ13:AT13)*100)</f>
        <v>0</v>
      </c>
      <c r="AT14" s="241">
        <f>IF(ISERR(AT13/SUM(AQ13:AT13)*100),0,AT13/SUM(AQ13:AT13)*100)</f>
        <v>0</v>
      </c>
      <c r="AU14" s="199" t="str">
        <f>IF(ISERR(SUM(AQ13*5,AR13*4,AS13*3,AT13*2)/SUM(AQ13:AT13)),"-",SUM(AQ13*5,AR13*4,AS13*3,AT13*2)/SUM(AQ13:AT13))</f>
        <v>-</v>
      </c>
      <c r="AV14" s="240">
        <f>IF(ISERR(AV13/SUM(AV13:AY13)*100),0,AV13/SUM(AV13:AY13)*100)</f>
        <v>0</v>
      </c>
      <c r="AW14" s="241">
        <f>IF(ISERR(AW13/SUM(AV13:AY13)*100),0,AW13/SUM(AV13:AY13)*100)</f>
        <v>0</v>
      </c>
      <c r="AX14" s="241">
        <f>IF(ISERR(AX13/SUM(AV13:AY13)*100),0,AX13/SUM(AV13:AY13)*100)</f>
        <v>0</v>
      </c>
      <c r="AY14" s="241">
        <f>IF(ISERR(AY13/SUM(AV13:AY13)*100),0,AY13/SUM(AV13:AY13)*100)</f>
        <v>0</v>
      </c>
      <c r="AZ14" s="199" t="str">
        <f>IF(ISERR(SUM(AV13*5,AW13*4,AX13*3,AY13*2)/SUM(AV13:AY13)),"-",SUM(AV13*5,AW13*4,AX13*3,AY13*2)/SUM(AV13:AY13))</f>
        <v>-</v>
      </c>
      <c r="BA14" s="240">
        <f>IF(ISERR(BA13/SUM(BA13:BD13)*100),0,BA13/SUM(BA13:BD13)*100)</f>
        <v>0</v>
      </c>
      <c r="BB14" s="241">
        <f>IF(ISERR(BB13/SUM(BA13:BD13)*100),0,BB13/SUM(BA13:BD13)*100)</f>
        <v>0</v>
      </c>
      <c r="BC14" s="241">
        <f>IF(ISERR(BC13/SUM(BA13:BD13)*100),0,BC13/SUM(BA13:BD13)*100)</f>
        <v>0</v>
      </c>
      <c r="BD14" s="241">
        <f>IF(ISERR(BD13/SUM(BA13:BD13)*100),0,BD13/SUM(BA13:BD13)*100)</f>
        <v>0</v>
      </c>
      <c r="BE14" s="199"/>
      <c r="BF14" s="240">
        <f>IF(ISERR(BF13/SUM(BF13:BI13)*100),0,BF13/SUM(BF13:BI13)*100)</f>
        <v>0</v>
      </c>
      <c r="BG14" s="241">
        <f>IF(ISERR(BG13/SUM(BF13:BI13)*100),0,BG13/SUM(BF13:BI13)*100)</f>
        <v>0</v>
      </c>
      <c r="BH14" s="241">
        <f>IF(ISERR(BH13/SUM(BF13:BI13)*100),0,BH13/SUM(BF13:BI13)*100)</f>
        <v>0</v>
      </c>
      <c r="BI14" s="241">
        <f>IF(ISERR(BI13/SUM(BF13:BI13)*100),0,BI13/SUM(BF13:BI13)*100)</f>
        <v>0</v>
      </c>
      <c r="BJ14" s="199" t="str">
        <f>IF(ISERR(SUM(BF13*5,BG13*4,BH13*3,BI13*2)/SUM(BF13:BI13)),"-",SUM(BF13*5,BG13*4,BH13*3,BI13*2)/SUM(BF13:BI13))</f>
        <v>-</v>
      </c>
      <c r="BL14" s="133"/>
      <c r="BM14" s="133"/>
      <c r="BN14" s="133"/>
      <c r="BO14" s="133"/>
      <c r="BP14" s="133"/>
      <c r="BQ14" s="133"/>
      <c r="BR14" s="133"/>
    </row>
    <row r="15" spans="1:70" ht="13.5" customHeight="1">
      <c r="A15" s="747" t="s">
        <v>186</v>
      </c>
      <c r="B15" s="740">
        <f>'2б'!W5+'2б'!X5</f>
        <v>0</v>
      </c>
      <c r="C15" s="238">
        <f>'2б'!$F$29</f>
        <v>0</v>
      </c>
      <c r="D15" s="239">
        <f>'2б'!$F$30</f>
        <v>0</v>
      </c>
      <c r="E15" s="239">
        <f>'2б'!$F$31</f>
        <v>0</v>
      </c>
      <c r="F15" s="239">
        <f>'2б'!$F$32</f>
        <v>0</v>
      </c>
      <c r="G15" s="198" t="str">
        <f>IF(SUM(C15:F15)=0,"-",IF(AND(F16&lt;10,C16&gt;=50),5,IF(AND(F16&lt;20,(C16+D16)&gt;=50),4,IF(F16&lt;30,3,2))))</f>
        <v>-</v>
      </c>
      <c r="H15" s="238">
        <f>'2б'!$G$29</f>
        <v>0</v>
      </c>
      <c r="I15" s="239">
        <f>'2б'!$G$30</f>
        <v>0</v>
      </c>
      <c r="J15" s="239">
        <f>'2б'!$G$31</f>
        <v>0</v>
      </c>
      <c r="K15" s="239">
        <f>'2б'!$G$32</f>
        <v>0</v>
      </c>
      <c r="L15" s="198" t="str">
        <f>IF(SUM(H15:K15)=0,"-",IF(AND(K16&lt;10,H16&gt;=50),5,IF(AND(K16&lt;20,(H16+I16)&gt;=50),4,IF(K16&lt;30,3,2))))</f>
        <v>-</v>
      </c>
      <c r="M15" s="238">
        <f>'2б'!$H$29</f>
        <v>0</v>
      </c>
      <c r="N15" s="239">
        <f>'2б'!$H$30</f>
        <v>0</v>
      </c>
      <c r="O15" s="239">
        <f>'2б'!$H$31</f>
        <v>0</v>
      </c>
      <c r="P15" s="239">
        <f>'2б'!$F$32</f>
        <v>0</v>
      </c>
      <c r="Q15" s="198" t="str">
        <f>IF(SUM(M15:P15)=0,"-",IF(AND(P16&lt;10,M16&gt;=50),5,IF(AND(P16&lt;20,(M16+N16)&gt;=50),4,IF(P16&lt;30,3,2))))</f>
        <v>-</v>
      </c>
      <c r="R15" s="238">
        <f>'2б'!$I$29</f>
        <v>0</v>
      </c>
      <c r="S15" s="239">
        <f>'2б'!$I$30</f>
        <v>0</v>
      </c>
      <c r="T15" s="239">
        <f>'2б'!$I$31</f>
        <v>0</v>
      </c>
      <c r="U15" s="239">
        <f>'2б'!$I$32</f>
        <v>0</v>
      </c>
      <c r="V15" s="198" t="str">
        <f>IF(SUM(R15:U15)=0,"-",IF(AND(U16&lt;10,R16&gt;=50),5,IF(AND(U16&lt;20,(R16+S16)&gt;=50),4,IF(U16&lt;30,3,2))))</f>
        <v>-</v>
      </c>
      <c r="W15" s="238">
        <f>'2б'!$J$29</f>
        <v>0</v>
      </c>
      <c r="X15" s="239">
        <f>'2б'!$J$30</f>
        <v>0</v>
      </c>
      <c r="Y15" s="239">
        <f>'2б'!$J$31</f>
        <v>0</v>
      </c>
      <c r="Z15" s="239">
        <f>'2б'!$J$32</f>
        <v>0</v>
      </c>
      <c r="AA15" s="198" t="str">
        <f>IF(SUM(W15:Z15)=0,"-",IF(AND(Z16&lt;10,W16&gt;=50),5,IF(AND(Z16&lt;20,(W16+X16)&gt;=50),4,IF(Z16&lt;30,3,2))))</f>
        <v>-</v>
      </c>
      <c r="AB15" s="238">
        <f>'2б'!$K$29</f>
        <v>0</v>
      </c>
      <c r="AC15" s="239">
        <f>'2б'!$K$30</f>
        <v>0</v>
      </c>
      <c r="AD15" s="239">
        <f>'2б'!$K$31</f>
        <v>0</v>
      </c>
      <c r="AE15" s="239">
        <f>'2б'!$K$32</f>
        <v>0</v>
      </c>
      <c r="AF15" s="198" t="str">
        <f>IF(SUM(AB15:AE15)=0,"-",IF(AND(AE16&lt;10,AB16&gt;=50),5,IF(AND(AE16&lt;20,(AB16+AC16)&gt;=50),4,IF(AE16&lt;30,3,2))))</f>
        <v>-</v>
      </c>
      <c r="AG15" s="238">
        <f>'2б'!$L$29</f>
        <v>0</v>
      </c>
      <c r="AH15" s="239">
        <f>'2б'!$L$30</f>
        <v>0</v>
      </c>
      <c r="AI15" s="239">
        <f>'2б'!$L$31</f>
        <v>0</v>
      </c>
      <c r="AJ15" s="239">
        <f>'2б'!$L$32</f>
        <v>0</v>
      </c>
      <c r="AK15" s="198" t="str">
        <f>IF(SUM(AG15:AJ15)=0,"-",IF(AND(AJ16&lt;10,AG16&gt;=50),5,IF(AND(AJ16&lt;20,(AG16+AH16)&gt;=50),4,IF(AJ16&lt;30,3,2))))</f>
        <v>-</v>
      </c>
      <c r="AL15" s="238">
        <f>'2б'!$M$29</f>
        <v>0</v>
      </c>
      <c r="AM15" s="239">
        <f>'2б'!$M$30</f>
        <v>0</v>
      </c>
      <c r="AN15" s="239">
        <f>'2б'!$M$31</f>
        <v>0</v>
      </c>
      <c r="AO15" s="239">
        <f>'2б'!$M$32</f>
        <v>0</v>
      </c>
      <c r="AP15" s="198" t="str">
        <f>IF(SUM(AL15:AO15)=0,"-",IF(AND(AO16&lt;10,AL16&gt;=50),5,IF(AND(AO16&lt;20,(AL16+AM16)&gt;=50),4,IF(AO16&lt;30,3,2))))</f>
        <v>-</v>
      </c>
      <c r="AQ15" s="238">
        <f>'2б'!$N$29</f>
        <v>0</v>
      </c>
      <c r="AR15" s="239">
        <f>'2б'!$N$30</f>
        <v>0</v>
      </c>
      <c r="AS15" s="239">
        <f>'2б'!$N$31</f>
        <v>0</v>
      </c>
      <c r="AT15" s="239">
        <f>'2б'!$N$32</f>
        <v>0</v>
      </c>
      <c r="AU15" s="198" t="str">
        <f>IF(SUM(AQ15:AT15)=0,"-",IF(AND(AT16&lt;10,AQ16&gt;=50),5,IF(AND(AT16&lt;20,(AQ16+AR16)&gt;=50),4,IF(AT16&lt;30,3,2))))</f>
        <v>-</v>
      </c>
      <c r="AV15" s="238">
        <f>'2б'!$O$29</f>
        <v>0</v>
      </c>
      <c r="AW15" s="239">
        <f>'2б'!$O$30</f>
        <v>0</v>
      </c>
      <c r="AX15" s="239">
        <f>'2б'!$O$31</f>
        <v>0</v>
      </c>
      <c r="AY15" s="239">
        <f>'2б'!$O$32</f>
        <v>0</v>
      </c>
      <c r="AZ15" s="198" t="str">
        <f>IF(SUM(AV15:AY15)=0,"-",IF(AOD(AY16&lt;10,AV16&gt;=50),5,IF(AOD(AY16&lt;20,(AV16+AW16)&gt;=50),4,IF(AY16&lt;30,3,2))))</f>
        <v>-</v>
      </c>
      <c r="BA15" s="238">
        <f>'2б'!$Q$29</f>
        <v>0</v>
      </c>
      <c r="BB15" s="239">
        <f>'2б'!$Q$30</f>
        <v>0</v>
      </c>
      <c r="BC15" s="239">
        <f>'2б'!$Q$31</f>
        <v>0</v>
      </c>
      <c r="BD15" s="239">
        <f>'2б'!$Q$32</f>
        <v>0</v>
      </c>
      <c r="BE15" s="198" t="str">
        <f>BJ15</f>
        <v>-</v>
      </c>
      <c r="BF15" s="238">
        <f>'2б'!$Q$29</f>
        <v>0</v>
      </c>
      <c r="BG15" s="239">
        <f>'2б'!$Q$30</f>
        <v>0</v>
      </c>
      <c r="BH15" s="239">
        <f>'2б'!$Q$31</f>
        <v>0</v>
      </c>
      <c r="BI15" s="239">
        <f>'2б'!$Q$32</f>
        <v>0</v>
      </c>
      <c r="BJ15" s="198" t="str">
        <f>IF(SUM(BF15:BI15)=0,"-",MIN(AF15,IF(AND(BI16&lt;10,BF16&gt;=50),5,IF(AND(BI16&lt;20,(BF16+BG16)&gt;=50),4,IF(BI16&lt;30,3,2)))))</f>
        <v>-</v>
      </c>
    </row>
    <row r="16" spans="1:70" ht="13.5" customHeight="1">
      <c r="A16" s="747"/>
      <c r="B16" s="740"/>
      <c r="C16" s="240">
        <f>IF(ISERR(C15/SUM(C15:F15)*100),0,C15/SUM(C15:F15)*100)</f>
        <v>0</v>
      </c>
      <c r="D16" s="241">
        <f>IF(ISERR(D15/SUM(C15:F15)*100),0,D15/SUM(C15:F15)*100)</f>
        <v>0</v>
      </c>
      <c r="E16" s="241">
        <f>IF(ISERR(E15/SUM(C15:F15)*100),0,E15/SUM(C15:F15)*100)</f>
        <v>0</v>
      </c>
      <c r="F16" s="241">
        <f>IF(ISERR(F15/SUM(C15:F15)*100),0,F15/SUM(C15:F15)*100)</f>
        <v>0</v>
      </c>
      <c r="G16" s="199" t="str">
        <f>IF(ISERR(SUM(C15*5,D15*4,E15*3,F15*2)/SUM(C15:F15)),"-",SUM(C15*5,D15*4,E15*3,F15*2)/SUM(C15:F15))</f>
        <v>-</v>
      </c>
      <c r="H16" s="240">
        <f>IF(ISERR(H15/SUM(H15:K15)*100),0,H15/SUM(H15:K15)*100)</f>
        <v>0</v>
      </c>
      <c r="I16" s="241">
        <f>IF(ISERR(I15/SUM(H15:K15)*100),0,I15/SUM(H15:K15)*100)</f>
        <v>0</v>
      </c>
      <c r="J16" s="241">
        <f>IF(ISERR(J15/SUM(H15:K15)*100),0,J15/SUM(H15:K15)*100)</f>
        <v>0</v>
      </c>
      <c r="K16" s="241">
        <f>IF(ISERR(K15/SUM(H15:K15)*100),0,K15/SUM(H15:K15)*100)</f>
        <v>0</v>
      </c>
      <c r="L16" s="199" t="str">
        <f>IF(ISERR(SUM(H15*5,I15*4,J15*3,K15*2)/SUM(H15:K15)),"-",SUM(H15*5,I15*4,J15*3,K15*2)/SUM(H15:K15))</f>
        <v>-</v>
      </c>
      <c r="M16" s="240">
        <f>IF(ISERR(M15/SUM(M15:P15)*100),0,M15/SUM(M15:P15)*100)</f>
        <v>0</v>
      </c>
      <c r="N16" s="241">
        <f>IF(ISERR(N15/SUM(M15:P15)*100),0,N15/SUM(M15:P15)*100)</f>
        <v>0</v>
      </c>
      <c r="O16" s="241">
        <f>IF(ISERR(O15/SUM(M15:P15)*100),0,O15/SUM(M15:P15)*100)</f>
        <v>0</v>
      </c>
      <c r="P16" s="241">
        <f>IF(ISERR(P15/SUM(M15:P15)*100),0,P15/SUM(M15:P15)*100)</f>
        <v>0</v>
      </c>
      <c r="Q16" s="199" t="str">
        <f>IF(ISERR(SUM(M15*5,N15*4,O15*3,P15*2)/SUM(M15:P15)),"-",SUM(M15*5,N15*4,O15*3,P15*2)/SUM(M15:P15))</f>
        <v>-</v>
      </c>
      <c r="R16" s="240">
        <f>IF(ISERR(R15/SUM(R15:U15)*100),0,R15/SUM(R15:U15)*100)</f>
        <v>0</v>
      </c>
      <c r="S16" s="241">
        <f>IF(ISERR(S15/SUM(R15:U15)*100),0,S15/SUM(R15:U15)*100)</f>
        <v>0</v>
      </c>
      <c r="T16" s="241">
        <f>IF(ISERR(T15/SUM(R15:U15)*100),0,T15/SUM(R15:U15)*100)</f>
        <v>0</v>
      </c>
      <c r="U16" s="241">
        <f>IF(ISERR(U15/SUM(R15:U15)*100),0,U15/SUM(R15:U15)*100)</f>
        <v>0</v>
      </c>
      <c r="V16" s="199" t="str">
        <f>IF(ISERR(SUM(R15*5,S15*4,T15*3,U15*2)/SUM(R15:U15)),"-",SUM(R15*5,S15*4,T15*3,U15*2)/SUM(R15:U15))</f>
        <v>-</v>
      </c>
      <c r="W16" s="240">
        <f>IF(ISERR(W15/SUM(W15:Z15)*100),0,W15/SUM(W15:Z15)*100)</f>
        <v>0</v>
      </c>
      <c r="X16" s="241">
        <f>IF(ISERR(X15/SUM(W15:Z15)*100),0,X15/SUM(W15:Z15)*100)</f>
        <v>0</v>
      </c>
      <c r="Y16" s="241">
        <f>IF(ISERR(Y15/SUM(W15:Z15)*100),0,Y15/SUM(W15:Z15)*100)</f>
        <v>0</v>
      </c>
      <c r="Z16" s="241">
        <f>IF(ISERR(Z15/SUM(W15:Z15)*100),0,Z15/SUM(W15:Z15)*100)</f>
        <v>0</v>
      </c>
      <c r="AA16" s="199" t="str">
        <f>IF(ISERR(SUM(W15*5,X15*4,Y15*3,Z15*2)/SUM(W15:Z15)),"-",SUM(W15*5,X15*4,Y15*3,Z15*2)/SUM(W15:Z15))</f>
        <v>-</v>
      </c>
      <c r="AB16" s="240">
        <f>IF(ISERR(AB15/SUM(AB15:AE15)*100),0,AB15/SUM(AB15:AE15)*100)</f>
        <v>0</v>
      </c>
      <c r="AC16" s="241">
        <f>IF(ISERR(AC15/SUM(AB15:AE15)*100),0,AC15/SUM(AB15:AE15)*100)</f>
        <v>0</v>
      </c>
      <c r="AD16" s="241">
        <f>IF(ISERR(AD15/SUM(AB15:AE15)*100),0,AD15/SUM(AB15:AE15)*100)</f>
        <v>0</v>
      </c>
      <c r="AE16" s="241">
        <f>IF(ISERR(AE15/SUM(AB15:AE15)*100),0,AE15/SUM(AB15:AE15)*100)</f>
        <v>0</v>
      </c>
      <c r="AF16" s="199" t="str">
        <f>IF(ISERR(SUM(AB15*5,AC15*4,AD15*3,AE15*2)/SUM(AB15:AE15)),"-",SUM(AB15*5,AC15*4,AD15*3,AE15*2)/SUM(AB15:AE15))</f>
        <v>-</v>
      </c>
      <c r="AG16" s="240">
        <f>IF(ISERR(AG15/SUM(AG15:AJ15)*100),0,AG15/SUM(AG15:AJ15)*100)</f>
        <v>0</v>
      </c>
      <c r="AH16" s="241">
        <f>IF(ISERR(AH15/SUM(AG15:AJ15)*100),0,AH15/SUM(AG15:AJ15)*100)</f>
        <v>0</v>
      </c>
      <c r="AI16" s="241">
        <f>IF(ISERR(AI15/SUM(AG15:AJ15)*100),0,AI15/SUM(AG15:AJ15)*100)</f>
        <v>0</v>
      </c>
      <c r="AJ16" s="241">
        <f>IF(ISERR(AJ15/SUM(AG15:AJ15)*100),0,AJ15/SUM(AG15:AJ15)*100)</f>
        <v>0</v>
      </c>
      <c r="AK16" s="199" t="str">
        <f>IF(ISERR(SUM(AG15*5,AH15*4,AI15*3,AJ15*2)/SUM(AG15:AJ15)),"-",SUM(AG15*5,AH15*4,AI15*3,AJ15*2)/SUM(AG15:AJ15))</f>
        <v>-</v>
      </c>
      <c r="AL16" s="240">
        <f>IF(ISERR(AL15/SUM(AL15:AO15)*100),0,AL15/SUM(AL15:AO15)*100)</f>
        <v>0</v>
      </c>
      <c r="AM16" s="241">
        <f>IF(ISERR(AM15/SUM(AL15:AO15)*100),0,AM15/SUM(AL15:AO15)*100)</f>
        <v>0</v>
      </c>
      <c r="AN16" s="241">
        <f>IF(ISERR(AN15/SUM(AL15:AO15)*100),0,AN15/SUM(AL15:AO15)*100)</f>
        <v>0</v>
      </c>
      <c r="AO16" s="241">
        <f>IF(ISERR(AO15/SUM(AL15:AO15)*100),0,AO15/SUM(AL15:AO15)*100)</f>
        <v>0</v>
      </c>
      <c r="AP16" s="199" t="str">
        <f>IF(ISERR(SUM(AL15*5,AM15*4,AN15*3,AO15*2)/SUM(AL15:AO15)),"-",SUM(AL15*5,AM15*4,AN15*3,AO15*2)/SUM(AL15:AO15))</f>
        <v>-</v>
      </c>
      <c r="AQ16" s="240">
        <f>IF(ISERR(AQ15/SUM(AQ15:AT15)*100),0,AQ15/SUM(AQ15:AT15)*100)</f>
        <v>0</v>
      </c>
      <c r="AR16" s="241">
        <f>IF(ISERR(AR15/SUM(AQ15:AT15)*100),0,AR15/SUM(AQ15:AT15)*100)</f>
        <v>0</v>
      </c>
      <c r="AS16" s="241">
        <f>IF(ISERR(AS15/SUM(AQ15:AT15)*100),0,AS15/SUM(AQ15:AT15)*100)</f>
        <v>0</v>
      </c>
      <c r="AT16" s="241">
        <f>IF(ISERR(AT15/SUM(AQ15:AT15)*100),0,AT15/SUM(AQ15:AT15)*100)</f>
        <v>0</v>
      </c>
      <c r="AU16" s="199" t="str">
        <f>IF(ISERR(SUM(AQ15*5,AR15*4,AS15*3,AT15*2)/SUM(AQ15:AT15)),"-",SUM(AQ15*5,AR15*4,AS15*3,AT15*2)/SUM(AQ15:AT15))</f>
        <v>-</v>
      </c>
      <c r="AV16" s="240">
        <f>IF(ISERR(AV15/SUM(AV15:AY15)*100),0,AV15/SUM(AV15:AY15)*100)</f>
        <v>0</v>
      </c>
      <c r="AW16" s="241">
        <f>IF(ISERR(AW15/SUM(AV15:AY15)*100),0,AW15/SUM(AV15:AY15)*100)</f>
        <v>0</v>
      </c>
      <c r="AX16" s="241">
        <f>IF(ISERR(AX15/SUM(AV15:AY15)*100),0,AX15/SUM(AV15:AY15)*100)</f>
        <v>0</v>
      </c>
      <c r="AY16" s="241">
        <f>IF(ISERR(AY15/SUM(AV15:AY15)*100),0,AY15/SUM(AV15:AY15)*100)</f>
        <v>0</v>
      </c>
      <c r="AZ16" s="199" t="str">
        <f>IF(ISERR(SUM(AV15*5,AW15*4,AX15*3,AY15*2)/SUM(AV15:AY15)),"-",SUM(AV15*5,AW15*4,AX15*3,AY15*2)/SUM(AV15:AY15))</f>
        <v>-</v>
      </c>
      <c r="BA16" s="240">
        <f>IF(ISERR(BA15/SUM(BA15:BD15)*100),0,BA15/SUM(BA15:BD15)*100)</f>
        <v>0</v>
      </c>
      <c r="BB16" s="241">
        <f>IF(ISERR(BB15/SUM(BA15:BD15)*100),0,BB15/SUM(BA15:BD15)*100)</f>
        <v>0</v>
      </c>
      <c r="BC16" s="241">
        <f>IF(ISERR(BC15/SUM(BA15:BD15)*100),0,BC15/SUM(BA15:BD15)*100)</f>
        <v>0</v>
      </c>
      <c r="BD16" s="241">
        <f>IF(ISERR(BD15/SUM(BA15:BD15)*100),0,BD15/SUM(BA15:BD15)*100)</f>
        <v>0</v>
      </c>
      <c r="BE16" s="199"/>
      <c r="BF16" s="240">
        <f>IF(ISERR(BF15/SUM(BF15:BI15)*100),0,BF15/SUM(BF15:BI15)*100)</f>
        <v>0</v>
      </c>
      <c r="BG16" s="241">
        <f>IF(ISERR(BG15/SUM(BF15:BI15)*100),0,BG15/SUM(BF15:BI15)*100)</f>
        <v>0</v>
      </c>
      <c r="BH16" s="241">
        <f>IF(ISERR(BH15/SUM(BF15:BI15)*100),0,BH15/SUM(BF15:BI15)*100)</f>
        <v>0</v>
      </c>
      <c r="BI16" s="241">
        <f>IF(ISERR(BI15/SUM(BF15:BI15)*100),0,BI15/SUM(BF15:BI15)*100)</f>
        <v>0</v>
      </c>
      <c r="BJ16" s="199" t="str">
        <f>IF(ISERR(SUM(BF15*5,BG15*4,BH15*3,BI15*2)/SUM(BF15:BI15)),"-",SUM(BF15*5,BG15*4,BH15*3,BI15*2)/SUM(BF15:BI15))</f>
        <v>-</v>
      </c>
      <c r="BL16" s="133"/>
      <c r="BM16" s="133"/>
      <c r="BN16" s="133"/>
      <c r="BO16" s="133"/>
      <c r="BP16" s="133"/>
      <c r="BQ16" s="133"/>
      <c r="BR16" s="133"/>
    </row>
    <row r="17" spans="1:70" ht="13.5" customHeight="1">
      <c r="A17" s="747" t="s">
        <v>168</v>
      </c>
      <c r="B17" s="740">
        <f>'2б'!W46+'2б'!X46</f>
        <v>0</v>
      </c>
      <c r="C17" s="238">
        <f>'2б'!$F$76</f>
        <v>0</v>
      </c>
      <c r="D17" s="239">
        <f>'2б'!$F$77</f>
        <v>0</v>
      </c>
      <c r="E17" s="239">
        <f>'2б'!$F$78</f>
        <v>0</v>
      </c>
      <c r="F17" s="239">
        <f>'2б'!$F$79</f>
        <v>0</v>
      </c>
      <c r="G17" s="198" t="str">
        <f>IF(SUM(C17:F17)=0,"-",IF(AND(F18&lt;10,C18&gt;=50),5,IF(AND(F18&lt;20,(C18+D18)&gt;=50),4,IF(F18&lt;30,3,2))))</f>
        <v>-</v>
      </c>
      <c r="H17" s="238">
        <f>'2б'!$G$76</f>
        <v>0</v>
      </c>
      <c r="I17" s="239">
        <f>'2б'!$G$77</f>
        <v>0</v>
      </c>
      <c r="J17" s="239">
        <f>'2б'!$G$78</f>
        <v>0</v>
      </c>
      <c r="K17" s="239">
        <f>'2б'!$G$79</f>
        <v>0</v>
      </c>
      <c r="L17" s="198" t="str">
        <f>IF(SUM(H17:K17)=0,"-",IF(AND(K18&lt;10,H18&gt;=50),5,IF(AND(K18&lt;20,(H18+I18)&gt;=50),4,IF(K18&lt;30,3,2))))</f>
        <v>-</v>
      </c>
      <c r="M17" s="238">
        <f>'2б'!$H$76</f>
        <v>0</v>
      </c>
      <c r="N17" s="239">
        <f>'2б'!$H$77</f>
        <v>0</v>
      </c>
      <c r="O17" s="239">
        <f>'2б'!$H$78</f>
        <v>0</v>
      </c>
      <c r="P17" s="239">
        <f>'2б'!$F$79</f>
        <v>0</v>
      </c>
      <c r="Q17" s="198" t="str">
        <f>IF(SUM(M17:P17)=0,"-",IF(AND(P18&lt;10,M18&gt;=50),5,IF(AND(P18&lt;20,(M18+N18)&gt;=50),4,IF(P18&lt;30,3,2))))</f>
        <v>-</v>
      </c>
      <c r="R17" s="238">
        <f>'2б'!$I$76</f>
        <v>0</v>
      </c>
      <c r="S17" s="239">
        <f>'2б'!$I$77</f>
        <v>0</v>
      </c>
      <c r="T17" s="239">
        <f>'2б'!$I$78</f>
        <v>0</v>
      </c>
      <c r="U17" s="239">
        <f>'2б'!$I$79</f>
        <v>0</v>
      </c>
      <c r="V17" s="198" t="str">
        <f>IF(SUM(R17:U17)=0,"-",IF(AND(U18&lt;10,R18&gt;=50),5,IF(AND(U18&lt;20,(R18+S18)&gt;=50),4,IF(U18&lt;30,3,2))))</f>
        <v>-</v>
      </c>
      <c r="W17" s="238">
        <f>'2б'!$J$76</f>
        <v>0</v>
      </c>
      <c r="X17" s="239">
        <f>'2б'!$J$77</f>
        <v>0</v>
      </c>
      <c r="Y17" s="239">
        <f>'2б'!$J$78</f>
        <v>0</v>
      </c>
      <c r="Z17" s="239">
        <f>'2б'!$J$79</f>
        <v>0</v>
      </c>
      <c r="AA17" s="198" t="str">
        <f>IF(SUM(W17:Z17)=0,"-",IF(AND(Z18&lt;10,W18&gt;=50),5,IF(AND(Z18&lt;20,(W18+X18)&gt;=50),4,IF(Z18&lt;30,3,2))))</f>
        <v>-</v>
      </c>
      <c r="AB17" s="238">
        <f>'2б'!$K$76</f>
        <v>0</v>
      </c>
      <c r="AC17" s="239">
        <f>'2б'!$K$77</f>
        <v>0</v>
      </c>
      <c r="AD17" s="239">
        <f>'2б'!$K$78</f>
        <v>0</v>
      </c>
      <c r="AE17" s="239">
        <f>'2б'!$K$79</f>
        <v>0</v>
      </c>
      <c r="AF17" s="198" t="str">
        <f>IF(SUM(AB17:AE17)=0,"-",IF(AND(AE18&lt;10,AB18&gt;=50),5,IF(AND(AE18&lt;20,(AB18+AC18)&gt;=50),4,IF(AE18&lt;30,3,2))))</f>
        <v>-</v>
      </c>
      <c r="AG17" s="238">
        <f>'2б'!$L$76</f>
        <v>0</v>
      </c>
      <c r="AH17" s="239">
        <f>'2б'!$L$77</f>
        <v>0</v>
      </c>
      <c r="AI17" s="239">
        <f>'2б'!$L$78</f>
        <v>0</v>
      </c>
      <c r="AJ17" s="239">
        <f>'2б'!$L$79</f>
        <v>0</v>
      </c>
      <c r="AK17" s="198" t="str">
        <f>IF(SUM(AG17:AJ17)=0,"-",IF(AND(AJ18&lt;10,AG18&gt;=50),5,IF(AND(AJ18&lt;20,(AG18+AH18)&gt;=50),4,IF(AJ18&lt;30,3,2))))</f>
        <v>-</v>
      </c>
      <c r="AL17" s="238">
        <f>'2б'!$M$76</f>
        <v>0</v>
      </c>
      <c r="AM17" s="239">
        <f>'2б'!$M$77</f>
        <v>0</v>
      </c>
      <c r="AN17" s="239">
        <f>'2б'!$M$78</f>
        <v>0</v>
      </c>
      <c r="AO17" s="239">
        <f>'2б'!$M$79</f>
        <v>0</v>
      </c>
      <c r="AP17" s="198" t="str">
        <f>IF(SUM(AL17:AO17)=0,"-",IF(AND(AO18&lt;10,AL18&gt;=50),5,IF(AND(AO18&lt;20,(AL18+AM18)&gt;=50),4,IF(AO18&lt;30,3,2))))</f>
        <v>-</v>
      </c>
      <c r="AQ17" s="238">
        <f>'2б'!$N$76</f>
        <v>0</v>
      </c>
      <c r="AR17" s="239">
        <f>'2б'!$N$77</f>
        <v>0</v>
      </c>
      <c r="AS17" s="239">
        <f>'2б'!$N$78</f>
        <v>0</v>
      </c>
      <c r="AT17" s="239">
        <f>'2б'!$N$79</f>
        <v>0</v>
      </c>
      <c r="AU17" s="198" t="str">
        <f>IF(SUM(AQ17:AT17)=0,"-",IF(AND(AT18&lt;10,AQ18&gt;=50),5,IF(AND(AT18&lt;20,(AQ18+AR18)&gt;=50),4,IF(AT18&lt;30,3,2))))</f>
        <v>-</v>
      </c>
      <c r="AV17" s="238">
        <f>'2б'!$O$76</f>
        <v>0</v>
      </c>
      <c r="AW17" s="239">
        <f>'2б'!$O$77</f>
        <v>0</v>
      </c>
      <c r="AX17" s="239">
        <f>'2б'!$O$78</f>
        <v>0</v>
      </c>
      <c r="AY17" s="239">
        <f>'2б'!$O$79</f>
        <v>0</v>
      </c>
      <c r="AZ17" s="198" t="str">
        <f>IF(SUM(AV17:AY17)=0,"-",IF(AOD(AY18&lt;10,AV18&gt;=50),5,IF(AOD(AY18&lt;20,(AV18+AW18)&gt;=50),4,IF(AY18&lt;30,3,2))))</f>
        <v>-</v>
      </c>
      <c r="BA17" s="238">
        <f>'2б'!$Q$76</f>
        <v>0</v>
      </c>
      <c r="BB17" s="239">
        <f>'2б'!$Q$77</f>
        <v>0</v>
      </c>
      <c r="BC17" s="239">
        <f>'2б'!$Q$78</f>
        <v>0</v>
      </c>
      <c r="BD17" s="239">
        <f>'2б'!$Q$79</f>
        <v>0</v>
      </c>
      <c r="BE17" s="198" t="str">
        <f>BJ17</f>
        <v>-</v>
      </c>
      <c r="BF17" s="238">
        <f>'2б'!$Q$76</f>
        <v>0</v>
      </c>
      <c r="BG17" s="239">
        <f>'2б'!$Q$77</f>
        <v>0</v>
      </c>
      <c r="BH17" s="239">
        <f>'2б'!$Q$78</f>
        <v>0</v>
      </c>
      <c r="BI17" s="239">
        <f>'2б'!$Q$79</f>
        <v>0</v>
      </c>
      <c r="BJ17" s="198" t="str">
        <f>IF(SUM(BF17:BI17)=0,"-",MIN(AF17,IF(AND(BI18&lt;10,BF18&gt;=50),5,IF(AND(BI18&lt;20,(BF18+BG18)&gt;=50),4,IF(BI18&lt;30,3,2)))))</f>
        <v>-</v>
      </c>
    </row>
    <row r="18" spans="1:70" ht="13.5" customHeight="1">
      <c r="A18" s="747"/>
      <c r="B18" s="740"/>
      <c r="C18" s="240">
        <f>IF(ISERR(C17/SUM(C17:F17)*100),0,C17/SUM(C17:F17)*100)</f>
        <v>0</v>
      </c>
      <c r="D18" s="241">
        <f>IF(ISERR(D17/SUM(C17:F17)*100),0,D17/SUM(C17:F17)*100)</f>
        <v>0</v>
      </c>
      <c r="E18" s="241">
        <f>IF(ISERR(E17/SUM(C17:F17)*100),0,E17/SUM(C17:F17)*100)</f>
        <v>0</v>
      </c>
      <c r="F18" s="241">
        <f>IF(ISERR(F17/SUM(C17:F17)*100),0,F17/SUM(C17:F17)*100)</f>
        <v>0</v>
      </c>
      <c r="G18" s="199" t="str">
        <f>IF(ISERR(SUM(C17*5,D17*4,E17*3,F17*2)/SUM(C17:F17)),"-",SUM(C17*5,D17*4,E17*3,F17*2)/SUM(C17:F17))</f>
        <v>-</v>
      </c>
      <c r="H18" s="240">
        <f>IF(ISERR(H17/SUM(H17:K17)*100),0,H17/SUM(H17:K17)*100)</f>
        <v>0</v>
      </c>
      <c r="I18" s="241">
        <f>IF(ISERR(I17/SUM(H17:K17)*100),0,I17/SUM(H17:K17)*100)</f>
        <v>0</v>
      </c>
      <c r="J18" s="241">
        <f>IF(ISERR(J17/SUM(H17:K17)*100),0,J17/SUM(H17:K17)*100)</f>
        <v>0</v>
      </c>
      <c r="K18" s="241">
        <f>IF(ISERR(K17/SUM(H17:K17)*100),0,K17/SUM(H17:K17)*100)</f>
        <v>0</v>
      </c>
      <c r="L18" s="199" t="str">
        <f>IF(ISERR(SUM(H17*5,I17*4,J17*3,K17*2)/SUM(H17:K17)),"-",SUM(H17*5,I17*4,J17*3,K17*2)/SUM(H17:K17))</f>
        <v>-</v>
      </c>
      <c r="M18" s="240">
        <f>IF(ISERR(M17/SUM(M17:P17)*100),0,M17/SUM(M17:P17)*100)</f>
        <v>0</v>
      </c>
      <c r="N18" s="241">
        <f>IF(ISERR(N17/SUM(M17:P17)*100),0,N17/SUM(M17:P17)*100)</f>
        <v>0</v>
      </c>
      <c r="O18" s="241">
        <f>IF(ISERR(O17/SUM(M17:P17)*100),0,O17/SUM(M17:P17)*100)</f>
        <v>0</v>
      </c>
      <c r="P18" s="241">
        <f>IF(ISERR(P17/SUM(M17:P17)*100),0,P17/SUM(M17:P17)*100)</f>
        <v>0</v>
      </c>
      <c r="Q18" s="199" t="str">
        <f>IF(ISERR(SUM(M17*5,N17*4,O17*3,P17*2)/SUM(M17:P17)),"-",SUM(M17*5,N17*4,O17*3,P17*2)/SUM(M17:P17))</f>
        <v>-</v>
      </c>
      <c r="R18" s="240">
        <f>IF(ISERR(R17/SUM(R17:U17)*100),0,R17/SUM(R17:U17)*100)</f>
        <v>0</v>
      </c>
      <c r="S18" s="241">
        <f>IF(ISERR(S17/SUM(R17:U17)*100),0,S17/SUM(R17:U17)*100)</f>
        <v>0</v>
      </c>
      <c r="T18" s="241">
        <f>IF(ISERR(T17/SUM(R17:U17)*100),0,T17/SUM(R17:U17)*100)</f>
        <v>0</v>
      </c>
      <c r="U18" s="241">
        <f>IF(ISERR(U17/SUM(R17:U17)*100),0,U17/SUM(R17:U17)*100)</f>
        <v>0</v>
      </c>
      <c r="V18" s="199" t="str">
        <f>IF(ISERR(SUM(R17*5,S17*4,T17*3,U17*2)/SUM(R17:U17)),"-",SUM(R17*5,S17*4,T17*3,U17*2)/SUM(R17:U17))</f>
        <v>-</v>
      </c>
      <c r="W18" s="240">
        <f>IF(ISERR(W17/SUM(W17:Z17)*100),0,W17/SUM(W17:Z17)*100)</f>
        <v>0</v>
      </c>
      <c r="X18" s="241">
        <f>IF(ISERR(X17/SUM(W17:Z17)*100),0,X17/SUM(W17:Z17)*100)</f>
        <v>0</v>
      </c>
      <c r="Y18" s="241">
        <f>IF(ISERR(Y17/SUM(W17:Z17)*100),0,Y17/SUM(W17:Z17)*100)</f>
        <v>0</v>
      </c>
      <c r="Z18" s="241">
        <f>IF(ISERR(Z17/SUM(W17:Z17)*100),0,Z17/SUM(W17:Z17)*100)</f>
        <v>0</v>
      </c>
      <c r="AA18" s="199" t="str">
        <f>IF(ISERR(SUM(W17*5,X17*4,Y17*3,Z17*2)/SUM(W17:Z17)),"-",SUM(W17*5,X17*4,Y17*3,Z17*2)/SUM(W17:Z17))</f>
        <v>-</v>
      </c>
      <c r="AB18" s="240">
        <f>IF(ISERR(AB17/SUM(AB17:AE17)*100),0,AB17/SUM(AB17:AE17)*100)</f>
        <v>0</v>
      </c>
      <c r="AC18" s="241">
        <f>IF(ISERR(AC17/SUM(AB17:AE17)*100),0,AC17/SUM(AB17:AE17)*100)</f>
        <v>0</v>
      </c>
      <c r="AD18" s="241">
        <f>IF(ISERR(AD17/SUM(AB17:AE17)*100),0,AD17/SUM(AB17:AE17)*100)</f>
        <v>0</v>
      </c>
      <c r="AE18" s="241">
        <f>IF(ISERR(AE17/SUM(AB17:AE17)*100),0,AE17/SUM(AB17:AE17)*100)</f>
        <v>0</v>
      </c>
      <c r="AF18" s="199" t="str">
        <f>IF(ISERR(SUM(AB17*5,AC17*4,AD17*3,AE17*2)/SUM(AB17:AE17)),"-",SUM(AB17*5,AC17*4,AD17*3,AE17*2)/SUM(AB17:AE17))</f>
        <v>-</v>
      </c>
      <c r="AG18" s="240">
        <f>IF(ISERR(AG17/SUM(AG17:AJ17)*100),0,AG17/SUM(AG17:AJ17)*100)</f>
        <v>0</v>
      </c>
      <c r="AH18" s="241">
        <f>IF(ISERR(AH17/SUM(AG17:AJ17)*100),0,AH17/SUM(AG17:AJ17)*100)</f>
        <v>0</v>
      </c>
      <c r="AI18" s="241">
        <f>IF(ISERR(AI17/SUM(AG17:AJ17)*100),0,AI17/SUM(AG17:AJ17)*100)</f>
        <v>0</v>
      </c>
      <c r="AJ18" s="241">
        <f>IF(ISERR(AJ17/SUM(AG17:AJ17)*100),0,AJ17/SUM(AG17:AJ17)*100)</f>
        <v>0</v>
      </c>
      <c r="AK18" s="199" t="str">
        <f>IF(ISERR(SUM(AG17*5,AH17*4,AI17*3,AJ17*2)/SUM(AG17:AJ17)),"-",SUM(AG17*5,AH17*4,AI17*3,AJ17*2)/SUM(AG17:AJ17))</f>
        <v>-</v>
      </c>
      <c r="AL18" s="240">
        <f>IF(ISERR(AL17/SUM(AL17:AO17)*100),0,AL17/SUM(AL17:AO17)*100)</f>
        <v>0</v>
      </c>
      <c r="AM18" s="241">
        <f>IF(ISERR(AM17/SUM(AL17:AO17)*100),0,AM17/SUM(AL17:AO17)*100)</f>
        <v>0</v>
      </c>
      <c r="AN18" s="241">
        <f>IF(ISERR(AN17/SUM(AL17:AO17)*100),0,AN17/SUM(AL17:AO17)*100)</f>
        <v>0</v>
      </c>
      <c r="AO18" s="241">
        <f>IF(ISERR(AO17/SUM(AL17:AO17)*100),0,AO17/SUM(AL17:AO17)*100)</f>
        <v>0</v>
      </c>
      <c r="AP18" s="199" t="str">
        <f>IF(ISERR(SUM(AL17*5,AM17*4,AN17*3,AO17*2)/SUM(AL17:AO17)),"-",SUM(AL17*5,AM17*4,AN17*3,AO17*2)/SUM(AL17:AO17))</f>
        <v>-</v>
      </c>
      <c r="AQ18" s="240">
        <f>IF(ISERR(AQ17/SUM(AQ17:AT17)*100),0,AQ17/SUM(AQ17:AT17)*100)</f>
        <v>0</v>
      </c>
      <c r="AR18" s="241">
        <f>IF(ISERR(AR17/SUM(AQ17:AT17)*100),0,AR17/SUM(AQ17:AT17)*100)</f>
        <v>0</v>
      </c>
      <c r="AS18" s="241">
        <f>IF(ISERR(AS17/SUM(AQ17:AT17)*100),0,AS17/SUM(AQ17:AT17)*100)</f>
        <v>0</v>
      </c>
      <c r="AT18" s="241">
        <f>IF(ISERR(AT17/SUM(AQ17:AT17)*100),0,AT17/SUM(AQ17:AT17)*100)</f>
        <v>0</v>
      </c>
      <c r="AU18" s="199" t="str">
        <f>IF(ISERR(SUM(AQ17*5,AR17*4,AS17*3,AT17*2)/SUM(AQ17:AT17)),"-",SUM(AQ17*5,AR17*4,AS17*3,AT17*2)/SUM(AQ17:AT17))</f>
        <v>-</v>
      </c>
      <c r="AV18" s="240">
        <f>IF(ISERR(AV17/SUM(AV17:AY17)*100),0,AV17/SUM(AV17:AY17)*100)</f>
        <v>0</v>
      </c>
      <c r="AW18" s="241">
        <f>IF(ISERR(AW17/SUM(AV17:AY17)*100),0,AW17/SUM(AV17:AY17)*100)</f>
        <v>0</v>
      </c>
      <c r="AX18" s="241">
        <f>IF(ISERR(AX17/SUM(AV17:AY17)*100),0,AX17/SUM(AV17:AY17)*100)</f>
        <v>0</v>
      </c>
      <c r="AY18" s="241">
        <f>IF(ISERR(AY17/SUM(AV17:AY17)*100),0,AY17/SUM(AV17:AY17)*100)</f>
        <v>0</v>
      </c>
      <c r="AZ18" s="199" t="str">
        <f>IF(ISERR(SUM(AV17*5,AW17*4,AX17*3,AY17*2)/SUM(AV17:AY17)),"-",SUM(AV17*5,AW17*4,AX17*3,AY17*2)/SUM(AV17:AY17))</f>
        <v>-</v>
      </c>
      <c r="BA18" s="240">
        <f>IF(ISERR(BA17/SUM(BA17:BD17)*100),0,BA17/SUM(BA17:BD17)*100)</f>
        <v>0</v>
      </c>
      <c r="BB18" s="241">
        <f>IF(ISERR(BB17/SUM(BA17:BD17)*100),0,BB17/SUM(BA17:BD17)*100)</f>
        <v>0</v>
      </c>
      <c r="BC18" s="241">
        <f>IF(ISERR(BC17/SUM(BA17:BD17)*100),0,BC17/SUM(BA17:BD17)*100)</f>
        <v>0</v>
      </c>
      <c r="BD18" s="241">
        <f>IF(ISERR(BD17/SUM(BA17:BD17)*100),0,BD17/SUM(BA17:BD17)*100)</f>
        <v>0</v>
      </c>
      <c r="BE18" s="199"/>
      <c r="BF18" s="240">
        <f>IF(ISERR(BF17/SUM(BF17:BI17)*100),0,BF17/SUM(BF17:BI17)*100)</f>
        <v>0</v>
      </c>
      <c r="BG18" s="241">
        <f>IF(ISERR(BG17/SUM(BF17:BI17)*100),0,BG17/SUM(BF17:BI17)*100)</f>
        <v>0</v>
      </c>
      <c r="BH18" s="241">
        <f>IF(ISERR(BH17/SUM(BF17:BI17)*100),0,BH17/SUM(BF17:BI17)*100)</f>
        <v>0</v>
      </c>
      <c r="BI18" s="241">
        <f>IF(ISERR(BI17/SUM(BF17:BI17)*100),0,BI17/SUM(BF17:BI17)*100)</f>
        <v>0</v>
      </c>
      <c r="BJ18" s="199" t="str">
        <f>IF(ISERR(SUM(BF17*5,BG17*4,BH17*3,BI17*2)/SUM(BF17:BI17)),"-",SUM(BF17*5,BG17*4,BH17*3,BI17*2)/SUM(BF17:BI17))</f>
        <v>-</v>
      </c>
      <c r="BL18" s="133"/>
      <c r="BM18" s="133"/>
      <c r="BN18" s="133"/>
      <c r="BO18" s="133"/>
      <c r="BP18" s="133"/>
      <c r="BQ18" s="133"/>
      <c r="BR18" s="133"/>
    </row>
    <row r="19" spans="1:70" ht="13.5" customHeight="1">
      <c r="A19" s="747" t="s">
        <v>169</v>
      </c>
      <c r="B19" s="740">
        <f>'2б'!W93+'2б'!X93</f>
        <v>0</v>
      </c>
      <c r="C19" s="238">
        <f>'2б'!$F$122</f>
        <v>0</v>
      </c>
      <c r="D19" s="239">
        <f>'2б'!$F$123</f>
        <v>0</v>
      </c>
      <c r="E19" s="239">
        <f>'2б'!$F$124</f>
        <v>0</v>
      </c>
      <c r="F19" s="239">
        <f>'2б'!$F$125</f>
        <v>0</v>
      </c>
      <c r="G19" s="198" t="str">
        <f>IF(SUM(C19:F19)=0,"-",IF(AND(F20&lt;10,C20&gt;=50),5,IF(AND(F20&lt;20,(C20+D20)&gt;=50),4,IF(F20&lt;30,3,2))))</f>
        <v>-</v>
      </c>
      <c r="H19" s="238">
        <f>'2б'!$G$122</f>
        <v>0</v>
      </c>
      <c r="I19" s="239">
        <f>'2б'!$G$123</f>
        <v>0</v>
      </c>
      <c r="J19" s="239">
        <f>'2б'!$G$124</f>
        <v>0</v>
      </c>
      <c r="K19" s="239">
        <f>'2б'!$G$125</f>
        <v>0</v>
      </c>
      <c r="L19" s="198" t="str">
        <f>IF(SUM(H19:K19)=0,"-",IF(AND(K20&lt;10,H20&gt;=50),5,IF(AND(K20&lt;20,(H20+I20)&gt;=50),4,IF(K20&lt;30,3,2))))</f>
        <v>-</v>
      </c>
      <c r="M19" s="238">
        <f>'2б'!$H$122</f>
        <v>0</v>
      </c>
      <c r="N19" s="239">
        <f>'2б'!$H$123</f>
        <v>0</v>
      </c>
      <c r="O19" s="239">
        <f>'2б'!$H$124</f>
        <v>0</v>
      </c>
      <c r="P19" s="239">
        <f>'2б'!$F$125</f>
        <v>0</v>
      </c>
      <c r="Q19" s="198" t="str">
        <f>IF(SUM(M19:P19)=0,"-",IF(AND(P20&lt;10,M20&gt;=50),5,IF(AND(P20&lt;20,(M20+N20)&gt;=50),4,IF(P20&lt;30,3,2))))</f>
        <v>-</v>
      </c>
      <c r="R19" s="238">
        <f>'2б'!$I$122</f>
        <v>0</v>
      </c>
      <c r="S19" s="239">
        <f>'2б'!$I$123</f>
        <v>0</v>
      </c>
      <c r="T19" s="239">
        <f>'2б'!$I$124</f>
        <v>0</v>
      </c>
      <c r="U19" s="239">
        <f>'2б'!$I$125</f>
        <v>0</v>
      </c>
      <c r="V19" s="198" t="str">
        <f>IF(SUM(R19:U19)=0,"-",IF(AND(U20&lt;10,R20&gt;=50),5,IF(AND(U20&lt;20,(R20+S20)&gt;=50),4,IF(U20&lt;30,3,2))))</f>
        <v>-</v>
      </c>
      <c r="W19" s="238">
        <f>'2б'!$J$122</f>
        <v>0</v>
      </c>
      <c r="X19" s="239">
        <f>'2б'!$J$123</f>
        <v>0</v>
      </c>
      <c r="Y19" s="239">
        <f>'2б'!$J$124</f>
        <v>0</v>
      </c>
      <c r="Z19" s="239">
        <f>'2б'!$J$125</f>
        <v>0</v>
      </c>
      <c r="AA19" s="198" t="str">
        <f>IF(SUM(W19:Z19)=0,"-",IF(AND(Z20&lt;10,W20&gt;=50),5,IF(AND(Z20&lt;20,(W20+X20)&gt;=50),4,IF(Z20&lt;30,3,2))))</f>
        <v>-</v>
      </c>
      <c r="AB19" s="238">
        <f>'2б'!$K$122</f>
        <v>0</v>
      </c>
      <c r="AC19" s="239">
        <f>'2б'!$K$123</f>
        <v>0</v>
      </c>
      <c r="AD19" s="239">
        <f>'2б'!$K$124</f>
        <v>0</v>
      </c>
      <c r="AE19" s="239">
        <f>'2б'!$K$125</f>
        <v>0</v>
      </c>
      <c r="AF19" s="198" t="str">
        <f>IF(SUM(AB19:AE19)=0,"-",IF(AND(AE20&lt;10,AB20&gt;=50),5,IF(AND(AE20&lt;20,(AB20+AC20)&gt;=50),4,IF(AE20&lt;30,3,2))))</f>
        <v>-</v>
      </c>
      <c r="AG19" s="238">
        <f>'2б'!$L$122</f>
        <v>0</v>
      </c>
      <c r="AH19" s="239">
        <f>'2б'!$L$123</f>
        <v>0</v>
      </c>
      <c r="AI19" s="239">
        <f>'2б'!$L$124</f>
        <v>0</v>
      </c>
      <c r="AJ19" s="239">
        <f>'2б'!$L$125</f>
        <v>0</v>
      </c>
      <c r="AK19" s="198" t="str">
        <f>IF(SUM(AG19:AJ19)=0,"-",IF(AND(AJ20&lt;10,AG20&gt;=50),5,IF(AND(AJ20&lt;20,(AG20+AH20)&gt;=50),4,IF(AJ20&lt;30,3,2))))</f>
        <v>-</v>
      </c>
      <c r="AL19" s="238">
        <f>'2б'!$M$122</f>
        <v>0</v>
      </c>
      <c r="AM19" s="239">
        <f>'2б'!$M$123</f>
        <v>0</v>
      </c>
      <c r="AN19" s="239">
        <f>'2б'!$M$124</f>
        <v>0</v>
      </c>
      <c r="AO19" s="239">
        <f>'2б'!$M$125</f>
        <v>0</v>
      </c>
      <c r="AP19" s="198" t="str">
        <f>IF(SUM(AL19:AO19)=0,"-",IF(AND(AO20&lt;10,AL20&gt;=50),5,IF(AND(AO20&lt;20,(AL20+AM20)&gt;=50),4,IF(AO20&lt;30,3,2))))</f>
        <v>-</v>
      </c>
      <c r="AQ19" s="238">
        <f>'2б'!$N$122</f>
        <v>0</v>
      </c>
      <c r="AR19" s="239">
        <f>'2б'!$N$123</f>
        <v>0</v>
      </c>
      <c r="AS19" s="239">
        <f>'2б'!$N$124</f>
        <v>0</v>
      </c>
      <c r="AT19" s="239">
        <f>'2б'!$N$125</f>
        <v>0</v>
      </c>
      <c r="AU19" s="198" t="str">
        <f>IF(SUM(AQ19:AT19)=0,"-",IF(AND(AT20&lt;10,AQ20&gt;=50),5,IF(AND(AT20&lt;20,(AQ20+AR20)&gt;=50),4,IF(AT20&lt;30,3,2))))</f>
        <v>-</v>
      </c>
      <c r="AV19" s="238">
        <f>'2б'!$O$122</f>
        <v>0</v>
      </c>
      <c r="AW19" s="239">
        <f>'2б'!$O$123</f>
        <v>0</v>
      </c>
      <c r="AX19" s="239">
        <f>'2б'!$O$124</f>
        <v>0</v>
      </c>
      <c r="AY19" s="239">
        <f>'2б'!$O$125</f>
        <v>0</v>
      </c>
      <c r="AZ19" s="198" t="str">
        <f>IF(SUM(AV19:AY19)=0,"-",IF(AOD(AY20&lt;10,AV20&gt;=50),5,IF(AOD(AY20&lt;20,(AV20+AW20)&gt;=50),4,IF(AY20&lt;30,3,2))))</f>
        <v>-</v>
      </c>
      <c r="BA19" s="238">
        <f>'2б'!$Q$122</f>
        <v>0</v>
      </c>
      <c r="BB19" s="239">
        <f>'2б'!$Q$123</f>
        <v>0</v>
      </c>
      <c r="BC19" s="239">
        <f>'2б'!$Q$124</f>
        <v>0</v>
      </c>
      <c r="BD19" s="239">
        <f>'2б'!$Q$125</f>
        <v>0</v>
      </c>
      <c r="BE19" s="198" t="str">
        <f>BJ19</f>
        <v>-</v>
      </c>
      <c r="BF19" s="238">
        <f>'2б'!$Q$122</f>
        <v>0</v>
      </c>
      <c r="BG19" s="239">
        <f>'2б'!$Q$123</f>
        <v>0</v>
      </c>
      <c r="BH19" s="239">
        <f>'2б'!$Q$124</f>
        <v>0</v>
      </c>
      <c r="BI19" s="239">
        <f>'2б'!$Q$125</f>
        <v>0</v>
      </c>
      <c r="BJ19" s="198" t="str">
        <f>IF(SUM(BF19:BI19)=0,"-",MIN(AF19,IF(AND(BI20&lt;10,BF20&gt;=50),5,IF(AND(BI20&lt;20,(BF20+BG20)&gt;=50),4,IF(BI20&lt;30,3,2)))))</f>
        <v>-</v>
      </c>
    </row>
    <row r="20" spans="1:70" ht="13.5" customHeight="1">
      <c r="A20" s="747"/>
      <c r="B20" s="740"/>
      <c r="C20" s="240">
        <f>IF(ISERR(C19/SUM(C19:F19)*100),0,C19/SUM(C19:F19)*100)</f>
        <v>0</v>
      </c>
      <c r="D20" s="241">
        <f>IF(ISERR(D19/SUM(C19:F19)*100),0,D19/SUM(C19:F19)*100)</f>
        <v>0</v>
      </c>
      <c r="E20" s="241">
        <f>IF(ISERR(E19/SUM(C19:F19)*100),0,E19/SUM(C19:F19)*100)</f>
        <v>0</v>
      </c>
      <c r="F20" s="241">
        <f>IF(ISERR(F19/SUM(C19:F19)*100),0,F19/SUM(C19:F19)*100)</f>
        <v>0</v>
      </c>
      <c r="G20" s="199" t="str">
        <f>IF(ISERR(SUM(C19*5,D19*4,E19*3,F19*2)/SUM(C19:F19)),"-",SUM(C19*5,D19*4,E19*3,F19*2)/SUM(C19:F19))</f>
        <v>-</v>
      </c>
      <c r="H20" s="240">
        <f>IF(ISERR(H19/SUM(H19:K19)*100),0,H19/SUM(H19:K19)*100)</f>
        <v>0</v>
      </c>
      <c r="I20" s="241">
        <f>IF(ISERR(I19/SUM(H19:K19)*100),0,I19/SUM(H19:K19)*100)</f>
        <v>0</v>
      </c>
      <c r="J20" s="241">
        <f>IF(ISERR(J19/SUM(H19:K19)*100),0,J19/SUM(H19:K19)*100)</f>
        <v>0</v>
      </c>
      <c r="K20" s="241">
        <f>IF(ISERR(K19/SUM(H19:K19)*100),0,K19/SUM(H19:K19)*100)</f>
        <v>0</v>
      </c>
      <c r="L20" s="199" t="str">
        <f>IF(ISERR(SUM(H19*5,I19*4,J19*3,K19*2)/SUM(H19:K19)),"-",SUM(H19*5,I19*4,J19*3,K19*2)/SUM(H19:K19))</f>
        <v>-</v>
      </c>
      <c r="M20" s="240">
        <f>IF(ISERR(M19/SUM(M19:P19)*100),0,M19/SUM(M19:P19)*100)</f>
        <v>0</v>
      </c>
      <c r="N20" s="241">
        <f>IF(ISERR(N19/SUM(M19:P19)*100),0,N19/SUM(M19:P19)*100)</f>
        <v>0</v>
      </c>
      <c r="O20" s="241">
        <f>IF(ISERR(O19/SUM(M19:P19)*100),0,O19/SUM(M19:P19)*100)</f>
        <v>0</v>
      </c>
      <c r="P20" s="241">
        <f>IF(ISERR(P19/SUM(M19:P19)*100),0,P19/SUM(M19:P19)*100)</f>
        <v>0</v>
      </c>
      <c r="Q20" s="199" t="str">
        <f>IF(ISERR(SUM(M19*5,N19*4,O19*3,P19*2)/SUM(M19:P19)),"-",SUM(M19*5,N19*4,O19*3,P19*2)/SUM(M19:P19))</f>
        <v>-</v>
      </c>
      <c r="R20" s="240">
        <f>IF(ISERR(R19/SUM(R19:U19)*100),0,R19/SUM(R19:U19)*100)</f>
        <v>0</v>
      </c>
      <c r="S20" s="241">
        <f>IF(ISERR(S19/SUM(R19:U19)*100),0,S19/SUM(R19:U19)*100)</f>
        <v>0</v>
      </c>
      <c r="T20" s="241">
        <f>IF(ISERR(T19/SUM(R19:U19)*100),0,T19/SUM(R19:U19)*100)</f>
        <v>0</v>
      </c>
      <c r="U20" s="241">
        <f>IF(ISERR(U19/SUM(R19:U19)*100),0,U19/SUM(R19:U19)*100)</f>
        <v>0</v>
      </c>
      <c r="V20" s="199" t="str">
        <f>IF(ISERR(SUM(R19*5,S19*4,T19*3,U19*2)/SUM(R19:U19)),"-",SUM(R19*5,S19*4,T19*3,U19*2)/SUM(R19:U19))</f>
        <v>-</v>
      </c>
      <c r="W20" s="240">
        <f>IF(ISERR(W19/SUM(W19:Z19)*100),0,W19/SUM(W19:Z19)*100)</f>
        <v>0</v>
      </c>
      <c r="X20" s="241">
        <f>IF(ISERR(X19/SUM(W19:Z19)*100),0,X19/SUM(W19:Z19)*100)</f>
        <v>0</v>
      </c>
      <c r="Y20" s="241">
        <f>IF(ISERR(Y19/SUM(W19:Z19)*100),0,Y19/SUM(W19:Z19)*100)</f>
        <v>0</v>
      </c>
      <c r="Z20" s="241">
        <f>IF(ISERR(Z19/SUM(W19:Z19)*100),0,Z19/SUM(W19:Z19)*100)</f>
        <v>0</v>
      </c>
      <c r="AA20" s="199" t="str">
        <f>IF(ISERR(SUM(W19*5,X19*4,Y19*3,Z19*2)/SUM(W19:Z19)),"-",SUM(W19*5,X19*4,Y19*3,Z19*2)/SUM(W19:Z19))</f>
        <v>-</v>
      </c>
      <c r="AB20" s="240">
        <f>IF(ISERR(AB19/SUM(AB19:AE19)*100),0,AB19/SUM(AB19:AE19)*100)</f>
        <v>0</v>
      </c>
      <c r="AC20" s="241">
        <f>IF(ISERR(AC19/SUM(AB19:AE19)*100),0,AC19/SUM(AB19:AE19)*100)</f>
        <v>0</v>
      </c>
      <c r="AD20" s="241">
        <f>IF(ISERR(AD19/SUM(AB19:AE19)*100),0,AD19/SUM(AB19:AE19)*100)</f>
        <v>0</v>
      </c>
      <c r="AE20" s="241">
        <f>IF(ISERR(AE19/SUM(AB19:AE19)*100),0,AE19/SUM(AB19:AE19)*100)</f>
        <v>0</v>
      </c>
      <c r="AF20" s="199" t="str">
        <f>IF(ISERR(SUM(AB19*5,AC19*4,AD19*3,AE19*2)/SUM(AB19:AE19)),"-",SUM(AB19*5,AC19*4,AD19*3,AE19*2)/SUM(AB19:AE19))</f>
        <v>-</v>
      </c>
      <c r="AG20" s="240">
        <f>IF(ISERR(AG19/SUM(AG19:AJ19)*100),0,AG19/SUM(AG19:AJ19)*100)</f>
        <v>0</v>
      </c>
      <c r="AH20" s="241">
        <f>IF(ISERR(AH19/SUM(AG19:AJ19)*100),0,AH19/SUM(AG19:AJ19)*100)</f>
        <v>0</v>
      </c>
      <c r="AI20" s="241">
        <f>IF(ISERR(AI19/SUM(AG19:AJ19)*100),0,AI19/SUM(AG19:AJ19)*100)</f>
        <v>0</v>
      </c>
      <c r="AJ20" s="241">
        <f>IF(ISERR(AJ19/SUM(AG19:AJ19)*100),0,AJ19/SUM(AG19:AJ19)*100)</f>
        <v>0</v>
      </c>
      <c r="AK20" s="199" t="str">
        <f>IF(ISERR(SUM(AG19*5,AH19*4,AI19*3,AJ19*2)/SUM(AG19:AJ19)),"-",SUM(AG19*5,AH19*4,AI19*3,AJ19*2)/SUM(AG19:AJ19))</f>
        <v>-</v>
      </c>
      <c r="AL20" s="240">
        <f>IF(ISERR(AL19/SUM(AL19:AO19)*100),0,AL19/SUM(AL19:AO19)*100)</f>
        <v>0</v>
      </c>
      <c r="AM20" s="241">
        <f>IF(ISERR(AM19/SUM(AL19:AO19)*100),0,AM19/SUM(AL19:AO19)*100)</f>
        <v>0</v>
      </c>
      <c r="AN20" s="241">
        <f>IF(ISERR(AN19/SUM(AL19:AO19)*100),0,AN19/SUM(AL19:AO19)*100)</f>
        <v>0</v>
      </c>
      <c r="AO20" s="241">
        <f>IF(ISERR(AO19/SUM(AL19:AO19)*100),0,AO19/SUM(AL19:AO19)*100)</f>
        <v>0</v>
      </c>
      <c r="AP20" s="199" t="str">
        <f>IF(ISERR(SUM(AL19*5,AM19*4,AN19*3,AO19*2)/SUM(AL19:AO19)),"-",SUM(AL19*5,AM19*4,AN19*3,AO19*2)/SUM(AL19:AO19))</f>
        <v>-</v>
      </c>
      <c r="AQ20" s="240">
        <f>IF(ISERR(AQ19/SUM(AQ19:AT19)*100),0,AQ19/SUM(AQ19:AT19)*100)</f>
        <v>0</v>
      </c>
      <c r="AR20" s="241">
        <f>IF(ISERR(AR19/SUM(AQ19:AT19)*100),0,AR19/SUM(AQ19:AT19)*100)</f>
        <v>0</v>
      </c>
      <c r="AS20" s="241">
        <f>IF(ISERR(AS19/SUM(AQ19:AT19)*100),0,AS19/SUM(AQ19:AT19)*100)</f>
        <v>0</v>
      </c>
      <c r="AT20" s="241">
        <f>IF(ISERR(AT19/SUM(AQ19:AT19)*100),0,AT19/SUM(AQ19:AT19)*100)</f>
        <v>0</v>
      </c>
      <c r="AU20" s="199" t="str">
        <f>IF(ISERR(SUM(AQ19*5,AR19*4,AS19*3,AT19*2)/SUM(AQ19:AT19)),"-",SUM(AQ19*5,AR19*4,AS19*3,AT19*2)/SUM(AQ19:AT19))</f>
        <v>-</v>
      </c>
      <c r="AV20" s="240">
        <f>IF(ISERR(AV19/SUM(AV19:AY19)*100),0,AV19/SUM(AV19:AY19)*100)</f>
        <v>0</v>
      </c>
      <c r="AW20" s="241">
        <f>IF(ISERR(AW19/SUM(AV19:AY19)*100),0,AW19/SUM(AV19:AY19)*100)</f>
        <v>0</v>
      </c>
      <c r="AX20" s="241">
        <f>IF(ISERR(AX19/SUM(AV19:AY19)*100),0,AX19/SUM(AV19:AY19)*100)</f>
        <v>0</v>
      </c>
      <c r="AY20" s="241">
        <f>IF(ISERR(AY19/SUM(AV19:AY19)*100),0,AY19/SUM(AV19:AY19)*100)</f>
        <v>0</v>
      </c>
      <c r="AZ20" s="199" t="str">
        <f>IF(ISERR(SUM(AV19*5,AW19*4,AX19*3,AY19*2)/SUM(AV19:AY19)),"-",SUM(AV19*5,AW19*4,AX19*3,AY19*2)/SUM(AV19:AY19))</f>
        <v>-</v>
      </c>
      <c r="BA20" s="240">
        <f>IF(ISERR(BA19/SUM(BA19:BD19)*100),0,BA19/SUM(BA19:BD19)*100)</f>
        <v>0</v>
      </c>
      <c r="BB20" s="241">
        <f>IF(ISERR(BB19/SUM(BA19:BD19)*100),0,BB19/SUM(BA19:BD19)*100)</f>
        <v>0</v>
      </c>
      <c r="BC20" s="241">
        <f>IF(ISERR(BC19/SUM(BA19:BD19)*100),0,BC19/SUM(BA19:BD19)*100)</f>
        <v>0</v>
      </c>
      <c r="BD20" s="241">
        <f>IF(ISERR(BD19/SUM(BA19:BD19)*100),0,BD19/SUM(BA19:BD19)*100)</f>
        <v>0</v>
      </c>
      <c r="BE20" s="199"/>
      <c r="BF20" s="240">
        <f>IF(ISERR(BF19/SUM(BF19:BI19)*100),0,BF19/SUM(BF19:BI19)*100)</f>
        <v>0</v>
      </c>
      <c r="BG20" s="241">
        <f>IF(ISERR(BG19/SUM(BF19:BI19)*100),0,BG19/SUM(BF19:BI19)*100)</f>
        <v>0</v>
      </c>
      <c r="BH20" s="241">
        <f>IF(ISERR(BH19/SUM(BF19:BI19)*100),0,BH19/SUM(BF19:BI19)*100)</f>
        <v>0</v>
      </c>
      <c r="BI20" s="241">
        <f>IF(ISERR(BI19/SUM(BF19:BI19)*100),0,BI19/SUM(BF19:BI19)*100)</f>
        <v>0</v>
      </c>
      <c r="BJ20" s="199" t="str">
        <f>IF(ISERR(SUM(BF19*5,BG19*4,BH19*3,BI19*2)/SUM(BF19:BI19)),"-",SUM(BF19*5,BG19*4,BH19*3,BI19*2)/SUM(BF19:BI19))</f>
        <v>-</v>
      </c>
      <c r="BL20" s="133"/>
      <c r="BM20" s="133"/>
      <c r="BN20" s="133"/>
      <c r="BO20" s="133"/>
      <c r="BP20" s="133"/>
      <c r="BQ20" s="133"/>
      <c r="BR20" s="133"/>
    </row>
    <row r="21" spans="1:70" ht="13.5" customHeight="1">
      <c r="A21" s="747" t="s">
        <v>170</v>
      </c>
      <c r="B21" s="740">
        <f>'2б'!W139+'2б'!X139</f>
        <v>0</v>
      </c>
      <c r="C21" s="238">
        <f>'2б'!$F$174</f>
        <v>0</v>
      </c>
      <c r="D21" s="239">
        <f>'2б'!$F$175</f>
        <v>0</v>
      </c>
      <c r="E21" s="239">
        <f>'2б'!$F$176</f>
        <v>0</v>
      </c>
      <c r="F21" s="239">
        <f>'2б'!$F$177</f>
        <v>0</v>
      </c>
      <c r="G21" s="198" t="str">
        <f>IF(SUM(C21:F21)=0,"-",IF(AND(F22&lt;10,C22&gt;=50),5,IF(AND(F22&lt;20,(C22+D22)&gt;=50),4,IF(F22&lt;30,3,2))))</f>
        <v>-</v>
      </c>
      <c r="H21" s="238">
        <f>'2б'!$G$174</f>
        <v>0</v>
      </c>
      <c r="I21" s="239">
        <f>'2б'!$G$175</f>
        <v>0</v>
      </c>
      <c r="J21" s="239">
        <f>'2б'!$G$176</f>
        <v>0</v>
      </c>
      <c r="K21" s="239">
        <f>'2б'!$G$177</f>
        <v>0</v>
      </c>
      <c r="L21" s="198" t="str">
        <f>IF(SUM(H21:K21)=0,"-",IF(AND(K22&lt;10,H22&gt;=50),5,IF(AND(K22&lt;20,(H22+I22)&gt;=50),4,IF(K22&lt;30,3,2))))</f>
        <v>-</v>
      </c>
      <c r="M21" s="238">
        <f>'2б'!$H$174</f>
        <v>0</v>
      </c>
      <c r="N21" s="239">
        <f>'2б'!$H$175</f>
        <v>0</v>
      </c>
      <c r="O21" s="239">
        <f>'2б'!$H$176</f>
        <v>0</v>
      </c>
      <c r="P21" s="239">
        <f>'2б'!$F$177</f>
        <v>0</v>
      </c>
      <c r="Q21" s="198" t="str">
        <f>IF(SUM(M21:P21)=0,"-",IF(AND(P22&lt;10,M22&gt;=50),5,IF(AND(P22&lt;20,(M22+N22)&gt;=50),4,IF(P22&lt;30,3,2))))</f>
        <v>-</v>
      </c>
      <c r="R21" s="238">
        <f>'2б'!$I$174</f>
        <v>0</v>
      </c>
      <c r="S21" s="239">
        <f>'2б'!$I$175</f>
        <v>0</v>
      </c>
      <c r="T21" s="239">
        <f>'2б'!$I$176</f>
        <v>0</v>
      </c>
      <c r="U21" s="239">
        <f>'2б'!$I$177</f>
        <v>0</v>
      </c>
      <c r="V21" s="198" t="str">
        <f>IF(SUM(R21:U21)=0,"-",IF(AND(U22&lt;10,R22&gt;=50),5,IF(AND(U22&lt;20,(R22+S22)&gt;=50),4,IF(U22&lt;30,3,2))))</f>
        <v>-</v>
      </c>
      <c r="W21" s="238">
        <f>'2б'!$J$174</f>
        <v>0</v>
      </c>
      <c r="X21" s="239">
        <f>'2б'!$J$175</f>
        <v>0</v>
      </c>
      <c r="Y21" s="239">
        <f>'2б'!$J$176</f>
        <v>0</v>
      </c>
      <c r="Z21" s="239">
        <f>'2б'!$J$177</f>
        <v>0</v>
      </c>
      <c r="AA21" s="198" t="str">
        <f>IF(SUM(W21:Z21)=0,"-",IF(AND(Z22&lt;10,W22&gt;=50),5,IF(AND(Z22&lt;20,(W22+X22)&gt;=50),4,IF(Z22&lt;30,3,2))))</f>
        <v>-</v>
      </c>
      <c r="AB21" s="238">
        <f>'2б'!$K$174</f>
        <v>0</v>
      </c>
      <c r="AC21" s="239">
        <f>'2б'!$K$175</f>
        <v>0</v>
      </c>
      <c r="AD21" s="239">
        <f>'2б'!$K$176</f>
        <v>0</v>
      </c>
      <c r="AE21" s="239">
        <f>'2б'!$K$177</f>
        <v>0</v>
      </c>
      <c r="AF21" s="198" t="str">
        <f>IF(SUM(AB21:AE21)=0,"-",IF(AND(AE22&lt;10,AB22&gt;=50),5,IF(AND(AE22&lt;20,(AB22+AC22)&gt;=50),4,IF(AE22&lt;30,3,2))))</f>
        <v>-</v>
      </c>
      <c r="AG21" s="238">
        <f>'2б'!$L$174</f>
        <v>0</v>
      </c>
      <c r="AH21" s="239">
        <f>'2б'!$L$175</f>
        <v>0</v>
      </c>
      <c r="AI21" s="239">
        <f>'2б'!$L$176</f>
        <v>0</v>
      </c>
      <c r="AJ21" s="239">
        <f>'2б'!$L$177</f>
        <v>0</v>
      </c>
      <c r="AK21" s="198" t="str">
        <f>IF(SUM(AG21:AJ21)=0,"-",IF(AND(AJ22&lt;10,AG22&gt;=50),5,IF(AND(AJ22&lt;20,(AG22+AH22)&gt;=50),4,IF(AJ22&lt;30,3,2))))</f>
        <v>-</v>
      </c>
      <c r="AL21" s="238">
        <f>'2б'!$M$174</f>
        <v>0</v>
      </c>
      <c r="AM21" s="239">
        <f>'2б'!$M$175</f>
        <v>0</v>
      </c>
      <c r="AN21" s="239">
        <f>'2б'!$M$176</f>
        <v>0</v>
      </c>
      <c r="AO21" s="239">
        <f>'2б'!$M$177</f>
        <v>0</v>
      </c>
      <c r="AP21" s="198" t="str">
        <f>IF(SUM(AL21:AO21)=0,"-",IF(AND(AO22&lt;10,AL22&gt;=50),5,IF(AND(AO22&lt;20,(AL22+AM22)&gt;=50),4,IF(AO22&lt;30,3,2))))</f>
        <v>-</v>
      </c>
      <c r="AQ21" s="238">
        <f>'2б'!$N$174</f>
        <v>0</v>
      </c>
      <c r="AR21" s="239">
        <f>'2б'!$N$175</f>
        <v>0</v>
      </c>
      <c r="AS21" s="239">
        <f>'2б'!$N$176</f>
        <v>0</v>
      </c>
      <c r="AT21" s="239">
        <f>'2б'!$N$177</f>
        <v>0</v>
      </c>
      <c r="AU21" s="198" t="str">
        <f>IF(SUM(AQ21:AT21)=0,"-",IF(AND(AT22&lt;10,AQ22&gt;=50),5,IF(AND(AT22&lt;20,(AQ22+AR22)&gt;=50),4,IF(AT22&lt;30,3,2))))</f>
        <v>-</v>
      </c>
      <c r="AV21" s="238">
        <f>'2б'!$O$174</f>
        <v>0</v>
      </c>
      <c r="AW21" s="239">
        <f>'2б'!$O$175</f>
        <v>0</v>
      </c>
      <c r="AX21" s="239">
        <f>'2б'!$O$176</f>
        <v>0</v>
      </c>
      <c r="AY21" s="239">
        <f>'2б'!$O$177</f>
        <v>0</v>
      </c>
      <c r="AZ21" s="198" t="str">
        <f>IF(SUM(AV21:AY21)=0,"-",IF(AOD(AY22&lt;10,AV22&gt;=50),5,IF(AOD(AY22&lt;20,(AV22+AW22)&gt;=50),4,IF(AY22&lt;30,3,2))))</f>
        <v>-</v>
      </c>
      <c r="BA21" s="238">
        <f>'2б'!$Q$174</f>
        <v>0</v>
      </c>
      <c r="BB21" s="239">
        <f>'2б'!$Q$175</f>
        <v>0</v>
      </c>
      <c r="BC21" s="239">
        <f>'2б'!$Q$176</f>
        <v>0</v>
      </c>
      <c r="BD21" s="239">
        <f>'2б'!$Q$177</f>
        <v>0</v>
      </c>
      <c r="BE21" s="198" t="str">
        <f>BJ21</f>
        <v>-</v>
      </c>
      <c r="BF21" s="238">
        <f>'2б'!$Q$174</f>
        <v>0</v>
      </c>
      <c r="BG21" s="239">
        <f>'2б'!$Q$175</f>
        <v>0</v>
      </c>
      <c r="BH21" s="239">
        <f>'2б'!$Q$176</f>
        <v>0</v>
      </c>
      <c r="BI21" s="239">
        <f>'2б'!$Q$177</f>
        <v>0</v>
      </c>
      <c r="BJ21" s="198" t="str">
        <f>IF(SUM(BF21:BI21)=0,"-",MIN(AF21,IF(AND(BI22&lt;10,BF22&gt;=50),5,IF(AND(BI22&lt;20,(BF22+BG22)&gt;=50),4,IF(BI22&lt;30,3,2)))))</f>
        <v>-</v>
      </c>
    </row>
    <row r="22" spans="1:70" ht="13.5" customHeight="1">
      <c r="A22" s="747"/>
      <c r="B22" s="740"/>
      <c r="C22" s="240">
        <f>IF(ISERR(C21/SUM(C21:F21)*100),0,C21/SUM(C21:F21)*100)</f>
        <v>0</v>
      </c>
      <c r="D22" s="241">
        <f>IF(ISERR(D21/SUM(C21:F21)*100),0,D21/SUM(C21:F21)*100)</f>
        <v>0</v>
      </c>
      <c r="E22" s="241">
        <f>IF(ISERR(E21/SUM(C21:F21)*100),0,E21/SUM(C21:F21)*100)</f>
        <v>0</v>
      </c>
      <c r="F22" s="241">
        <f>IF(ISERR(F21/SUM(C21:F21)*100),0,F21/SUM(C21:F21)*100)</f>
        <v>0</v>
      </c>
      <c r="G22" s="199" t="str">
        <f>IF(ISERR(SUM(C21*5,D21*4,E21*3,F21*2)/SUM(C21:F21)),"-",SUM(C21*5,D21*4,E21*3,F21*2)/SUM(C21:F21))</f>
        <v>-</v>
      </c>
      <c r="H22" s="240">
        <f>IF(ISERR(H21/SUM(H21:K21)*100),0,H21/SUM(H21:K21)*100)</f>
        <v>0</v>
      </c>
      <c r="I22" s="241">
        <f>IF(ISERR(I21/SUM(H21:K21)*100),0,I21/SUM(H21:K21)*100)</f>
        <v>0</v>
      </c>
      <c r="J22" s="241">
        <f>IF(ISERR(J21/SUM(H21:K21)*100),0,J21/SUM(H21:K21)*100)</f>
        <v>0</v>
      </c>
      <c r="K22" s="241">
        <f>IF(ISERR(K21/SUM(H21:K21)*100),0,K21/SUM(H21:K21)*100)</f>
        <v>0</v>
      </c>
      <c r="L22" s="199" t="str">
        <f>IF(ISERR(SUM(H21*5,I21*4,J21*3,K21*2)/SUM(H21:K21)),"-",SUM(H21*5,I21*4,J21*3,K21*2)/SUM(H21:K21))</f>
        <v>-</v>
      </c>
      <c r="M22" s="240">
        <f>IF(ISERR(M21/SUM(M21:P21)*100),0,M21/SUM(M21:P21)*100)</f>
        <v>0</v>
      </c>
      <c r="N22" s="241">
        <f>IF(ISERR(N21/SUM(M21:P21)*100),0,N21/SUM(M21:P21)*100)</f>
        <v>0</v>
      </c>
      <c r="O22" s="241">
        <f>IF(ISERR(O21/SUM(M21:P21)*100),0,O21/SUM(M21:P21)*100)</f>
        <v>0</v>
      </c>
      <c r="P22" s="241">
        <f>IF(ISERR(P21/SUM(M21:P21)*100),0,P21/SUM(M21:P21)*100)</f>
        <v>0</v>
      </c>
      <c r="Q22" s="199" t="str">
        <f>IF(ISERR(SUM(M21*5,N21*4,O21*3,P21*2)/SUM(M21:P21)),"-",SUM(M21*5,N21*4,O21*3,P21*2)/SUM(M21:P21))</f>
        <v>-</v>
      </c>
      <c r="R22" s="240">
        <f>IF(ISERR(R21/SUM(R21:U21)*100),0,R21/SUM(R21:U21)*100)</f>
        <v>0</v>
      </c>
      <c r="S22" s="241">
        <f>IF(ISERR(S21/SUM(R21:U21)*100),0,S21/SUM(R21:U21)*100)</f>
        <v>0</v>
      </c>
      <c r="T22" s="241">
        <f>IF(ISERR(T21/SUM(R21:U21)*100),0,T21/SUM(R21:U21)*100)</f>
        <v>0</v>
      </c>
      <c r="U22" s="241">
        <f>IF(ISERR(U21/SUM(R21:U21)*100),0,U21/SUM(R21:U21)*100)</f>
        <v>0</v>
      </c>
      <c r="V22" s="199" t="str">
        <f>IF(ISERR(SUM(R21*5,S21*4,T21*3,U21*2)/SUM(R21:U21)),"-",SUM(R21*5,S21*4,T21*3,U21*2)/SUM(R21:U21))</f>
        <v>-</v>
      </c>
      <c r="W22" s="240">
        <f>IF(ISERR(W21/SUM(W21:Z21)*100),0,W21/SUM(W21:Z21)*100)</f>
        <v>0</v>
      </c>
      <c r="X22" s="241">
        <f>IF(ISERR(X21/SUM(W21:Z21)*100),0,X21/SUM(W21:Z21)*100)</f>
        <v>0</v>
      </c>
      <c r="Y22" s="241">
        <f>IF(ISERR(Y21/SUM(W21:Z21)*100),0,Y21/SUM(W21:Z21)*100)</f>
        <v>0</v>
      </c>
      <c r="Z22" s="241">
        <f>IF(ISERR(Z21/SUM(W21:Z21)*100),0,Z21/SUM(W21:Z21)*100)</f>
        <v>0</v>
      </c>
      <c r="AA22" s="199" t="str">
        <f>IF(ISERR(SUM(W21*5,X21*4,Y21*3,Z21*2)/SUM(W21:Z21)),"-",SUM(W21*5,X21*4,Y21*3,Z21*2)/SUM(W21:Z21))</f>
        <v>-</v>
      </c>
      <c r="AB22" s="240">
        <f>IF(ISERR(AB21/SUM(AB21:AE21)*100),0,AB21/SUM(AB21:AE21)*100)</f>
        <v>0</v>
      </c>
      <c r="AC22" s="241">
        <f>IF(ISERR(AC21/SUM(AB21:AE21)*100),0,AC21/SUM(AB21:AE21)*100)</f>
        <v>0</v>
      </c>
      <c r="AD22" s="241">
        <f>IF(ISERR(AD21/SUM(AB21:AE21)*100),0,AD21/SUM(AB21:AE21)*100)</f>
        <v>0</v>
      </c>
      <c r="AE22" s="241">
        <f>IF(ISERR(AE21/SUM(AB21:AE21)*100),0,AE21/SUM(AB21:AE21)*100)</f>
        <v>0</v>
      </c>
      <c r="AF22" s="199" t="str">
        <f>IF(ISERR(SUM(AB21*5,AC21*4,AD21*3,AE21*2)/SUM(AB21:AE21)),"-",SUM(AB21*5,AC21*4,AD21*3,AE21*2)/SUM(AB21:AE21))</f>
        <v>-</v>
      </c>
      <c r="AG22" s="240">
        <f>IF(ISERR(AG21/SUM(AG21:AJ21)*100),0,AG21/SUM(AG21:AJ21)*100)</f>
        <v>0</v>
      </c>
      <c r="AH22" s="241">
        <f>IF(ISERR(AH21/SUM(AG21:AJ21)*100),0,AH21/SUM(AG21:AJ21)*100)</f>
        <v>0</v>
      </c>
      <c r="AI22" s="241">
        <f>IF(ISERR(AI21/SUM(AG21:AJ21)*100),0,AI21/SUM(AG21:AJ21)*100)</f>
        <v>0</v>
      </c>
      <c r="AJ22" s="241">
        <f>IF(ISERR(AJ21/SUM(AG21:AJ21)*100),0,AJ21/SUM(AG21:AJ21)*100)</f>
        <v>0</v>
      </c>
      <c r="AK22" s="199" t="str">
        <f>IF(ISERR(SUM(AG21*5,AH21*4,AI21*3,AJ21*2)/SUM(AG21:AJ21)),"-",SUM(AG21*5,AH21*4,AI21*3,AJ21*2)/SUM(AG21:AJ21))</f>
        <v>-</v>
      </c>
      <c r="AL22" s="240">
        <f>IF(ISERR(AL21/SUM(AL21:AO21)*100),0,AL21/SUM(AL21:AO21)*100)</f>
        <v>0</v>
      </c>
      <c r="AM22" s="241">
        <f>IF(ISERR(AM21/SUM(AL21:AO21)*100),0,AM21/SUM(AL21:AO21)*100)</f>
        <v>0</v>
      </c>
      <c r="AN22" s="241">
        <f>IF(ISERR(AN21/SUM(AL21:AO21)*100),0,AN21/SUM(AL21:AO21)*100)</f>
        <v>0</v>
      </c>
      <c r="AO22" s="241">
        <f>IF(ISERR(AO21/SUM(AL21:AO21)*100),0,AO21/SUM(AL21:AO21)*100)</f>
        <v>0</v>
      </c>
      <c r="AP22" s="199" t="str">
        <f>IF(ISERR(SUM(AL21*5,AM21*4,AN21*3,AO21*2)/SUM(AL21:AO21)),"-",SUM(AL21*5,AM21*4,AN21*3,AO21*2)/SUM(AL21:AO21))</f>
        <v>-</v>
      </c>
      <c r="AQ22" s="240">
        <f>IF(ISERR(AQ21/SUM(AQ21:AT21)*100),0,AQ21/SUM(AQ21:AT21)*100)</f>
        <v>0</v>
      </c>
      <c r="AR22" s="241">
        <f>IF(ISERR(AR21/SUM(AQ21:AT21)*100),0,AR21/SUM(AQ21:AT21)*100)</f>
        <v>0</v>
      </c>
      <c r="AS22" s="241">
        <f>IF(ISERR(AS21/SUM(AQ21:AT21)*100),0,AS21/SUM(AQ21:AT21)*100)</f>
        <v>0</v>
      </c>
      <c r="AT22" s="241">
        <f>IF(ISERR(AT21/SUM(AQ21:AT21)*100),0,AT21/SUM(AQ21:AT21)*100)</f>
        <v>0</v>
      </c>
      <c r="AU22" s="199" t="str">
        <f>IF(ISERR(SUM(AQ21*5,AR21*4,AS21*3,AT21*2)/SUM(AQ21:AT21)),"-",SUM(AQ21*5,AR21*4,AS21*3,AT21*2)/SUM(AQ21:AT21))</f>
        <v>-</v>
      </c>
      <c r="AV22" s="240">
        <f>IF(ISERR(AV21/SUM(AV21:AY21)*100),0,AV21/SUM(AV21:AY21)*100)</f>
        <v>0</v>
      </c>
      <c r="AW22" s="241">
        <f>IF(ISERR(AW21/SUM(AV21:AY21)*100),0,AW21/SUM(AV21:AY21)*100)</f>
        <v>0</v>
      </c>
      <c r="AX22" s="241">
        <f>IF(ISERR(AX21/SUM(AV21:AY21)*100),0,AX21/SUM(AV21:AY21)*100)</f>
        <v>0</v>
      </c>
      <c r="AY22" s="241">
        <f>IF(ISERR(AY21/SUM(AV21:AY21)*100),0,AY21/SUM(AV21:AY21)*100)</f>
        <v>0</v>
      </c>
      <c r="AZ22" s="199" t="str">
        <f>IF(ISERR(SUM(AV21*5,AW21*4,AX21*3,AY21*2)/SUM(AV21:AY21)),"-",SUM(AV21*5,AW21*4,AX21*3,AY21*2)/SUM(AV21:AY21))</f>
        <v>-</v>
      </c>
      <c r="BA22" s="240">
        <f>IF(ISERR(BA21/SUM(BA21:BD21)*100),0,BA21/SUM(BA21:BD21)*100)</f>
        <v>0</v>
      </c>
      <c r="BB22" s="241">
        <f>IF(ISERR(BB21/SUM(BA21:BD21)*100),0,BB21/SUM(BA21:BD21)*100)</f>
        <v>0</v>
      </c>
      <c r="BC22" s="241">
        <f>IF(ISERR(BC21/SUM(BA21:BD21)*100),0,BC21/SUM(BA21:BD21)*100)</f>
        <v>0</v>
      </c>
      <c r="BD22" s="241">
        <f>IF(ISERR(BD21/SUM(BA21:BD21)*100),0,BD21/SUM(BA21:BD21)*100)</f>
        <v>0</v>
      </c>
      <c r="BE22" s="199"/>
      <c r="BF22" s="240">
        <f>IF(ISERR(BF21/SUM(BF21:BI21)*100),0,BF21/SUM(BF21:BI21)*100)</f>
        <v>0</v>
      </c>
      <c r="BG22" s="241">
        <f>IF(ISERR(BG21/SUM(BF21:BI21)*100),0,BG21/SUM(BF21:BI21)*100)</f>
        <v>0</v>
      </c>
      <c r="BH22" s="241">
        <f>IF(ISERR(BH21/SUM(BF21:BI21)*100),0,BH21/SUM(BF21:BI21)*100)</f>
        <v>0</v>
      </c>
      <c r="BI22" s="241">
        <f>IF(ISERR(BI21/SUM(BF21:BI21)*100),0,BI21/SUM(BF21:BI21)*100)</f>
        <v>0</v>
      </c>
      <c r="BJ22" s="199" t="str">
        <f>IF(ISERR(SUM(BF21*5,BG21*4,BH21*3,BI21*2)/SUM(BF21:BI21)),"-",SUM(BF21*5,BG21*4,BH21*3,BI21*2)/SUM(BF21:BI21))</f>
        <v>-</v>
      </c>
      <c r="BL22" s="133"/>
      <c r="BM22" s="133"/>
      <c r="BN22" s="133"/>
      <c r="BO22" s="133"/>
      <c r="BP22" s="133"/>
      <c r="BQ22" s="133"/>
      <c r="BR22" s="133"/>
    </row>
    <row r="23" spans="1:70" ht="13.5" customHeight="1">
      <c r="A23" s="747" t="s">
        <v>185</v>
      </c>
      <c r="B23" s="740">
        <f>'3б'!W5+'3б'!X5</f>
        <v>0</v>
      </c>
      <c r="C23" s="238">
        <f>'3б'!$F$28</f>
        <v>0</v>
      </c>
      <c r="D23" s="239">
        <f>'3б'!$F$29</f>
        <v>0</v>
      </c>
      <c r="E23" s="239">
        <f>'3б'!$F$30</f>
        <v>0</v>
      </c>
      <c r="F23" s="239">
        <f>'3б'!$F$31</f>
        <v>0</v>
      </c>
      <c r="G23" s="198" t="str">
        <f>IF(SUM(C23:F23)=0,"-",IF(AND(F24&lt;10,C24&gt;=50),5,IF(AND(F24&lt;20,(C24+D24)&gt;=50),4,IF(F24&lt;30,3,2))))</f>
        <v>-</v>
      </c>
      <c r="H23" s="238">
        <f>'3б'!$G$28</f>
        <v>0</v>
      </c>
      <c r="I23" s="239">
        <f>'3б'!$G$29</f>
        <v>0</v>
      </c>
      <c r="J23" s="239">
        <f>'3б'!$G$30</f>
        <v>0</v>
      </c>
      <c r="K23" s="239">
        <f>'3б'!$G$31</f>
        <v>0</v>
      </c>
      <c r="L23" s="198" t="str">
        <f>IF(SUM(H23:K23)=0,"-",IF(AND(K24&lt;10,H24&gt;=50),5,IF(AND(K24&lt;20,(H24+I24)&gt;=50),4,IF(K24&lt;30,3,2))))</f>
        <v>-</v>
      </c>
      <c r="M23" s="238">
        <f>'3б'!$H$28</f>
        <v>0</v>
      </c>
      <c r="N23" s="239">
        <f>'3б'!$H$29</f>
        <v>0</v>
      </c>
      <c r="O23" s="239">
        <f>'3б'!$H$30</f>
        <v>0</v>
      </c>
      <c r="P23" s="239">
        <f>'3б'!$F$31</f>
        <v>0</v>
      </c>
      <c r="Q23" s="198" t="str">
        <f>IF(SUM(M23:P23)=0,"-",IF(AND(P24&lt;10,M24&gt;=50),5,IF(AND(P24&lt;20,(M24+N24)&gt;=50),4,IF(P24&lt;30,3,2))))</f>
        <v>-</v>
      </c>
      <c r="R23" s="238">
        <f>'3б'!$I$28</f>
        <v>0</v>
      </c>
      <c r="S23" s="239">
        <f>'3б'!$I$29</f>
        <v>0</v>
      </c>
      <c r="T23" s="239">
        <f>'3б'!$I$30</f>
        <v>0</v>
      </c>
      <c r="U23" s="239">
        <f>'3б'!$I$31</f>
        <v>0</v>
      </c>
      <c r="V23" s="198" t="str">
        <f>IF(SUM(R23:U23)=0,"-",IF(AND(U24&lt;10,R24&gt;=50),5,IF(AND(U24&lt;20,(R24+S24)&gt;=50),4,IF(U24&lt;30,3,2))))</f>
        <v>-</v>
      </c>
      <c r="W23" s="238">
        <f>'3б'!$J$28</f>
        <v>0</v>
      </c>
      <c r="X23" s="239">
        <f>'3б'!$J$29</f>
        <v>0</v>
      </c>
      <c r="Y23" s="239">
        <f>'3б'!$J$30</f>
        <v>0</v>
      </c>
      <c r="Z23" s="239">
        <f>'3б'!$J$31</f>
        <v>0</v>
      </c>
      <c r="AA23" s="198" t="str">
        <f>IF(SUM(W23:Z23)=0,"-",IF(AND(Z24&lt;10,W24&gt;=50),5,IF(AND(Z24&lt;20,(W24+X24)&gt;=50),4,IF(Z24&lt;30,3,2))))</f>
        <v>-</v>
      </c>
      <c r="AB23" s="238">
        <f>'3б'!$K$28</f>
        <v>0</v>
      </c>
      <c r="AC23" s="239">
        <f>'3б'!$K$29</f>
        <v>0</v>
      </c>
      <c r="AD23" s="239">
        <f>'3б'!$K$30</f>
        <v>0</v>
      </c>
      <c r="AE23" s="239">
        <f>'3б'!$K$31</f>
        <v>0</v>
      </c>
      <c r="AF23" s="198" t="str">
        <f>IF(SUM(AB23:AE23)=0,"-",IF(AND(AE24&lt;10,AB24&gt;=50),5,IF(AND(AE24&lt;20,(AB24+AC24)&gt;=50),4,IF(AE24&lt;30,3,2))))</f>
        <v>-</v>
      </c>
      <c r="AG23" s="238">
        <f>'3б'!$L$28</f>
        <v>0</v>
      </c>
      <c r="AH23" s="239">
        <f>'3б'!$L$29</f>
        <v>0</v>
      </c>
      <c r="AI23" s="239">
        <f>'3б'!$L$30</f>
        <v>0</v>
      </c>
      <c r="AJ23" s="239">
        <f>'3б'!$L$31</f>
        <v>0</v>
      </c>
      <c r="AK23" s="198" t="str">
        <f>IF(SUM(AG23:AJ23)=0,"-",IF(AND(AJ24&lt;10,AG24&gt;=50),5,IF(AND(AJ24&lt;20,(AG24+AH24)&gt;=50),4,IF(AJ24&lt;30,3,2))))</f>
        <v>-</v>
      </c>
      <c r="AL23" s="238">
        <f>'3б'!$M$28</f>
        <v>0</v>
      </c>
      <c r="AM23" s="239">
        <f>'3б'!$M$29</f>
        <v>0</v>
      </c>
      <c r="AN23" s="239">
        <f>'3б'!$M$30</f>
        <v>0</v>
      </c>
      <c r="AO23" s="239">
        <f>'3б'!$M$31</f>
        <v>0</v>
      </c>
      <c r="AP23" s="198" t="str">
        <f>IF(SUM(AL23:AO23)=0,"-",IF(AND(AO24&lt;10,AL24&gt;=50),5,IF(AND(AO24&lt;20,(AL24+AM24)&gt;=50),4,IF(AO24&lt;30,3,2))))</f>
        <v>-</v>
      </c>
      <c r="AQ23" s="238">
        <f>'3б'!$N$28</f>
        <v>0</v>
      </c>
      <c r="AR23" s="239">
        <f>'3б'!$N$29</f>
        <v>0</v>
      </c>
      <c r="AS23" s="239">
        <f>'3б'!$N$30</f>
        <v>0</v>
      </c>
      <c r="AT23" s="239">
        <f>'3б'!$N$31</f>
        <v>0</v>
      </c>
      <c r="AU23" s="198" t="str">
        <f>IF(SUM(AQ23:AT23)=0,"-",IF(AND(AT24&lt;10,AQ24&gt;=50),5,IF(AND(AT24&lt;20,(AQ24+AR24)&gt;=50),4,IF(AT24&lt;30,3,2))))</f>
        <v>-</v>
      </c>
      <c r="AV23" s="238">
        <f>'3б'!$O$28</f>
        <v>0</v>
      </c>
      <c r="AW23" s="239">
        <f>'3б'!$O$29</f>
        <v>0</v>
      </c>
      <c r="AX23" s="239">
        <f>'3б'!$O$30</f>
        <v>0</v>
      </c>
      <c r="AY23" s="239">
        <f>'3б'!$O$31</f>
        <v>0</v>
      </c>
      <c r="AZ23" s="198" t="str">
        <f>IF(SUM(AV23:AY23)=0,"-",IF(AOD(AY24&lt;10,AV24&gt;=50),5,IF(AOD(AY24&lt;20,(AV24+AW24)&gt;=50),4,IF(AY24&lt;30,3,2))))</f>
        <v>-</v>
      </c>
      <c r="BA23" s="238">
        <f>'3б'!$Q$28</f>
        <v>0</v>
      </c>
      <c r="BB23" s="239">
        <f>'3б'!$Q$29</f>
        <v>0</v>
      </c>
      <c r="BC23" s="239">
        <f>'3б'!$Q$30</f>
        <v>0</v>
      </c>
      <c r="BD23" s="239">
        <f>'3б'!$Q$31</f>
        <v>0</v>
      </c>
      <c r="BE23" s="198" t="str">
        <f>BJ23</f>
        <v>-</v>
      </c>
      <c r="BF23" s="238">
        <f>'3б'!$Q$28</f>
        <v>0</v>
      </c>
      <c r="BG23" s="239">
        <f>'3б'!$Q$29</f>
        <v>0</v>
      </c>
      <c r="BH23" s="239">
        <f>'3б'!$Q$30</f>
        <v>0</v>
      </c>
      <c r="BI23" s="239">
        <f>'3б'!$Q$31</f>
        <v>0</v>
      </c>
      <c r="BJ23" s="198" t="str">
        <f>IF(SUM(BF23:BI23)=0,"-",MIN(AF23,IF(AND(BI24&lt;10,BF24&gt;=50),5,IF(AND(BI24&lt;20,(BF24+BG24)&gt;=50),4,IF(BI24&lt;30,3,2)))))</f>
        <v>-</v>
      </c>
    </row>
    <row r="24" spans="1:70" ht="13.5" customHeight="1">
      <c r="A24" s="747"/>
      <c r="B24" s="740"/>
      <c r="C24" s="240">
        <f>IF(ISERR(C23/SUM(C23:F23)*100),0,C23/SUM(C23:F23)*100)</f>
        <v>0</v>
      </c>
      <c r="D24" s="241">
        <f>IF(ISERR(D23/SUM(C23:F23)*100),0,D23/SUM(C23:F23)*100)</f>
        <v>0</v>
      </c>
      <c r="E24" s="241">
        <f>IF(ISERR(E23/SUM(C23:F23)*100),0,E23/SUM(C23:F23)*100)</f>
        <v>0</v>
      </c>
      <c r="F24" s="241">
        <f>IF(ISERR(F23/SUM(C23:F23)*100),0,F23/SUM(C23:F23)*100)</f>
        <v>0</v>
      </c>
      <c r="G24" s="199" t="str">
        <f>IF(ISERR(SUM(C23*5,D23*4,E23*3,F23*2)/SUM(C23:F23)),"-",SUM(C23*5,D23*4,E23*3,F23*2)/SUM(C23:F23))</f>
        <v>-</v>
      </c>
      <c r="H24" s="240">
        <f>IF(ISERR(H23/SUM(H23:K23)*100),0,H23/SUM(H23:K23)*100)</f>
        <v>0</v>
      </c>
      <c r="I24" s="241">
        <f>IF(ISERR(I23/SUM(H23:K23)*100),0,I23/SUM(H23:K23)*100)</f>
        <v>0</v>
      </c>
      <c r="J24" s="241">
        <f>IF(ISERR(J23/SUM(H23:K23)*100),0,J23/SUM(H23:K23)*100)</f>
        <v>0</v>
      </c>
      <c r="K24" s="241">
        <f>IF(ISERR(K23/SUM(H23:K23)*100),0,K23/SUM(H23:K23)*100)</f>
        <v>0</v>
      </c>
      <c r="L24" s="199" t="str">
        <f>IF(ISERR(SUM(H23*5,I23*4,J23*3,K23*2)/SUM(H23:K23)),"-",SUM(H23*5,I23*4,J23*3,K23*2)/SUM(H23:K23))</f>
        <v>-</v>
      </c>
      <c r="M24" s="240">
        <f>IF(ISERR(M23/SUM(M23:P23)*100),0,M23/SUM(M23:P23)*100)</f>
        <v>0</v>
      </c>
      <c r="N24" s="241">
        <f>IF(ISERR(N23/SUM(M23:P23)*100),0,N23/SUM(M23:P23)*100)</f>
        <v>0</v>
      </c>
      <c r="O24" s="241">
        <f>IF(ISERR(O23/SUM(M23:P23)*100),0,O23/SUM(M23:P23)*100)</f>
        <v>0</v>
      </c>
      <c r="P24" s="241">
        <f>IF(ISERR(P23/SUM(M23:P23)*100),0,P23/SUM(M23:P23)*100)</f>
        <v>0</v>
      </c>
      <c r="Q24" s="199" t="str">
        <f>IF(ISERR(SUM(M23*5,N23*4,O23*3,P23*2)/SUM(M23:P23)),"-",SUM(M23*5,N23*4,O23*3,P23*2)/SUM(M23:P23))</f>
        <v>-</v>
      </c>
      <c r="R24" s="240">
        <f>IF(ISERR(R23/SUM(R23:U23)*100),0,R23/SUM(R23:U23)*100)</f>
        <v>0</v>
      </c>
      <c r="S24" s="241">
        <f>IF(ISERR(S23/SUM(R23:U23)*100),0,S23/SUM(R23:U23)*100)</f>
        <v>0</v>
      </c>
      <c r="T24" s="241">
        <f>IF(ISERR(T23/SUM(R23:U23)*100),0,T23/SUM(R23:U23)*100)</f>
        <v>0</v>
      </c>
      <c r="U24" s="241">
        <f>IF(ISERR(U23/SUM(R23:U23)*100),0,U23/SUM(R23:U23)*100)</f>
        <v>0</v>
      </c>
      <c r="V24" s="199" t="str">
        <f>IF(ISERR(SUM(R23*5,S23*4,T23*3,U23*2)/SUM(R23:U23)),"-",SUM(R23*5,S23*4,T23*3,U23*2)/SUM(R23:U23))</f>
        <v>-</v>
      </c>
      <c r="W24" s="240">
        <f>IF(ISERR(W23/SUM(W23:Z23)*100),0,W23/SUM(W23:Z23)*100)</f>
        <v>0</v>
      </c>
      <c r="X24" s="241">
        <f>IF(ISERR(X23/SUM(W23:Z23)*100),0,X23/SUM(W23:Z23)*100)</f>
        <v>0</v>
      </c>
      <c r="Y24" s="241">
        <f>IF(ISERR(Y23/SUM(W23:Z23)*100),0,Y23/SUM(W23:Z23)*100)</f>
        <v>0</v>
      </c>
      <c r="Z24" s="241">
        <f>IF(ISERR(Z23/SUM(W23:Z23)*100),0,Z23/SUM(W23:Z23)*100)</f>
        <v>0</v>
      </c>
      <c r="AA24" s="199" t="str">
        <f>IF(ISERR(SUM(W23*5,X23*4,Y23*3,Z23*2)/SUM(W23:Z23)),"-",SUM(W23*5,X23*4,Y23*3,Z23*2)/SUM(W23:Z23))</f>
        <v>-</v>
      </c>
      <c r="AB24" s="240">
        <f>IF(ISERR(AB23/SUM(AB23:AE23)*100),0,AB23/SUM(AB23:AE23)*100)</f>
        <v>0</v>
      </c>
      <c r="AC24" s="241">
        <f>IF(ISERR(AC23/SUM(AB23:AE23)*100),0,AC23/SUM(AB23:AE23)*100)</f>
        <v>0</v>
      </c>
      <c r="AD24" s="241">
        <f>IF(ISERR(AD23/SUM(AB23:AE23)*100),0,AD23/SUM(AB23:AE23)*100)</f>
        <v>0</v>
      </c>
      <c r="AE24" s="241">
        <f>IF(ISERR(AE23/SUM(AB23:AE23)*100),0,AE23/SUM(AB23:AE23)*100)</f>
        <v>0</v>
      </c>
      <c r="AF24" s="199" t="str">
        <f>IF(ISERR(SUM(AB23*5,AC23*4,AD23*3,AE23*2)/SUM(AB23:AE23)),"-",SUM(AB23*5,AC23*4,AD23*3,AE23*2)/SUM(AB23:AE23))</f>
        <v>-</v>
      </c>
      <c r="AG24" s="240">
        <f>IF(ISERR(AG23/SUM(AG23:AJ23)*100),0,AG23/SUM(AG23:AJ23)*100)</f>
        <v>0</v>
      </c>
      <c r="AH24" s="241">
        <f>IF(ISERR(AH23/SUM(AG23:AJ23)*100),0,AH23/SUM(AG23:AJ23)*100)</f>
        <v>0</v>
      </c>
      <c r="AI24" s="241">
        <f>IF(ISERR(AI23/SUM(AG23:AJ23)*100),0,AI23/SUM(AG23:AJ23)*100)</f>
        <v>0</v>
      </c>
      <c r="AJ24" s="241">
        <f>IF(ISERR(AJ23/SUM(AG23:AJ23)*100),0,AJ23/SUM(AG23:AJ23)*100)</f>
        <v>0</v>
      </c>
      <c r="AK24" s="199" t="str">
        <f>IF(ISERR(SUM(AG23*5,AH23*4,AI23*3,AJ23*2)/SUM(AG23:AJ23)),"-",SUM(AG23*5,AH23*4,AI23*3,AJ23*2)/SUM(AG23:AJ23))</f>
        <v>-</v>
      </c>
      <c r="AL24" s="240">
        <f>IF(ISERR(AL23/SUM(AL23:AO23)*100),0,AL23/SUM(AL23:AO23)*100)</f>
        <v>0</v>
      </c>
      <c r="AM24" s="241">
        <f>IF(ISERR(AM23/SUM(AL23:AO23)*100),0,AM23/SUM(AL23:AO23)*100)</f>
        <v>0</v>
      </c>
      <c r="AN24" s="241">
        <f>IF(ISERR(AN23/SUM(AL23:AO23)*100),0,AN23/SUM(AL23:AO23)*100)</f>
        <v>0</v>
      </c>
      <c r="AO24" s="241">
        <f>IF(ISERR(AO23/SUM(AL23:AO23)*100),0,AO23/SUM(AL23:AO23)*100)</f>
        <v>0</v>
      </c>
      <c r="AP24" s="199" t="str">
        <f>IF(ISERR(SUM(AL23*5,AM23*4,AN23*3,AO23*2)/SUM(AL23:AO23)),"-",SUM(AL23*5,AM23*4,AN23*3,AO23*2)/SUM(AL23:AO23))</f>
        <v>-</v>
      </c>
      <c r="AQ24" s="240">
        <f>IF(ISERR(AQ23/SUM(AQ23:AT23)*100),0,AQ23/SUM(AQ23:AT23)*100)</f>
        <v>0</v>
      </c>
      <c r="AR24" s="241">
        <f>IF(ISERR(AR23/SUM(AQ23:AT23)*100),0,AR23/SUM(AQ23:AT23)*100)</f>
        <v>0</v>
      </c>
      <c r="AS24" s="241">
        <f>IF(ISERR(AS23/SUM(AQ23:AT23)*100),0,AS23/SUM(AQ23:AT23)*100)</f>
        <v>0</v>
      </c>
      <c r="AT24" s="241">
        <f>IF(ISERR(AT23/SUM(AQ23:AT23)*100),0,AT23/SUM(AQ23:AT23)*100)</f>
        <v>0</v>
      </c>
      <c r="AU24" s="199" t="str">
        <f>IF(ISERR(SUM(AQ23*5,AR23*4,AS23*3,AT23*2)/SUM(AQ23:AT23)),"-",SUM(AQ23*5,AR23*4,AS23*3,AT23*2)/SUM(AQ23:AT23))</f>
        <v>-</v>
      </c>
      <c r="AV24" s="240">
        <f>IF(ISERR(AV23/SUM(AV23:AY23)*100),0,AV23/SUM(AV23:AY23)*100)</f>
        <v>0</v>
      </c>
      <c r="AW24" s="241">
        <f>IF(ISERR(AW23/SUM(AV23:AY23)*100),0,AW23/SUM(AV23:AY23)*100)</f>
        <v>0</v>
      </c>
      <c r="AX24" s="241">
        <f>IF(ISERR(AX23/SUM(AV23:AY23)*100),0,AX23/SUM(AV23:AY23)*100)</f>
        <v>0</v>
      </c>
      <c r="AY24" s="241">
        <f>IF(ISERR(AY23/SUM(AV23:AY23)*100),0,AY23/SUM(AV23:AY23)*100)</f>
        <v>0</v>
      </c>
      <c r="AZ24" s="199" t="str">
        <f>IF(ISERR(SUM(AV23*5,AW23*4,AX23*3,AY23*2)/SUM(AV23:AY23)),"-",SUM(AV23*5,AW23*4,AX23*3,AY23*2)/SUM(AV23:AY23))</f>
        <v>-</v>
      </c>
      <c r="BA24" s="240">
        <f>IF(ISERR(BA23/SUM(BA23:BD23)*100),0,BA23/SUM(BA23:BD23)*100)</f>
        <v>0</v>
      </c>
      <c r="BB24" s="241">
        <f>IF(ISERR(BB23/SUM(BA23:BD23)*100),0,BB23/SUM(BA23:BD23)*100)</f>
        <v>0</v>
      </c>
      <c r="BC24" s="241">
        <f>IF(ISERR(BC23/SUM(BA23:BD23)*100),0,BC23/SUM(BA23:BD23)*100)</f>
        <v>0</v>
      </c>
      <c r="BD24" s="241">
        <f>IF(ISERR(BD23/SUM(BA23:BD23)*100),0,BD23/SUM(BA23:BD23)*100)</f>
        <v>0</v>
      </c>
      <c r="BE24" s="199"/>
      <c r="BF24" s="240">
        <f>IF(ISERR(BF23/SUM(BF23:BI23)*100),0,BF23/SUM(BF23:BI23)*100)</f>
        <v>0</v>
      </c>
      <c r="BG24" s="241">
        <f>IF(ISERR(BG23/SUM(BF23:BI23)*100),0,BG23/SUM(BF23:BI23)*100)</f>
        <v>0</v>
      </c>
      <c r="BH24" s="241">
        <f>IF(ISERR(BH23/SUM(BF23:BI23)*100),0,BH23/SUM(BF23:BI23)*100)</f>
        <v>0</v>
      </c>
      <c r="BI24" s="241">
        <f>IF(ISERR(BI23/SUM(BF23:BI23)*100),0,BI23/SUM(BF23:BI23)*100)</f>
        <v>0</v>
      </c>
      <c r="BJ24" s="199" t="str">
        <f>IF(ISERR(SUM(BF23*5,BG23*4,BH23*3,BI23*2)/SUM(BF23:BI23)),"-",SUM(BF23*5,BG23*4,BH23*3,BI23*2)/SUM(BF23:BI23))</f>
        <v>-</v>
      </c>
      <c r="BL24" s="133"/>
      <c r="BM24" s="133"/>
      <c r="BN24" s="133"/>
      <c r="BO24" s="133"/>
      <c r="BP24" s="133"/>
      <c r="BQ24" s="133"/>
      <c r="BR24" s="133"/>
    </row>
    <row r="25" spans="1:70" ht="13.5" customHeight="1">
      <c r="A25" s="747" t="s">
        <v>172</v>
      </c>
      <c r="B25" s="740">
        <f>'3б'!W45+'3б'!X45</f>
        <v>0</v>
      </c>
      <c r="C25" s="238">
        <f>'3б'!$F$71</f>
        <v>0</v>
      </c>
      <c r="D25" s="239">
        <f>'3б'!$F$72</f>
        <v>0</v>
      </c>
      <c r="E25" s="239">
        <f>'3б'!$F$73</f>
        <v>0</v>
      </c>
      <c r="F25" s="239">
        <f>'3б'!$F$74</f>
        <v>0</v>
      </c>
      <c r="G25" s="198" t="str">
        <f>IF(SUM(C25:F25)=0,"-",IF(AND(F26&lt;10,C26&gt;=50),5,IF(AND(F26&lt;20,(C26+D26)&gt;=50),4,IF(F26&lt;30,3,2))))</f>
        <v>-</v>
      </c>
      <c r="H25" s="238">
        <f>'3б'!$G$71</f>
        <v>0</v>
      </c>
      <c r="I25" s="239">
        <f>'3б'!$G$72</f>
        <v>0</v>
      </c>
      <c r="J25" s="239">
        <f>'3б'!$G$73</f>
        <v>0</v>
      </c>
      <c r="K25" s="239">
        <f>'3б'!$G$74</f>
        <v>0</v>
      </c>
      <c r="L25" s="198" t="str">
        <f>IF(SUM(H25:K25)=0,"-",IF(AND(K26&lt;10,H26&gt;=50),5,IF(AND(K26&lt;20,(H26+I26)&gt;=50),4,IF(K26&lt;30,3,2))))</f>
        <v>-</v>
      </c>
      <c r="M25" s="238">
        <f>'3б'!$H$71</f>
        <v>0</v>
      </c>
      <c r="N25" s="239">
        <f>'3б'!$H$72</f>
        <v>0</v>
      </c>
      <c r="O25" s="239">
        <f>'3б'!$H$73</f>
        <v>0</v>
      </c>
      <c r="P25" s="239">
        <f>'3б'!$F$74</f>
        <v>0</v>
      </c>
      <c r="Q25" s="198" t="str">
        <f>IF(SUM(M25:P25)=0,"-",IF(AND(P26&lt;10,M26&gt;=50),5,IF(AND(P26&lt;20,(M26+N26)&gt;=50),4,IF(P26&lt;30,3,2))))</f>
        <v>-</v>
      </c>
      <c r="R25" s="238">
        <f>'3б'!$I$71</f>
        <v>0</v>
      </c>
      <c r="S25" s="239">
        <f>'3б'!$I$72</f>
        <v>0</v>
      </c>
      <c r="T25" s="239">
        <f>'3б'!$I$73</f>
        <v>0</v>
      </c>
      <c r="U25" s="239">
        <f>'3б'!$I$74</f>
        <v>0</v>
      </c>
      <c r="V25" s="198" t="str">
        <f>IF(SUM(R25:U25)=0,"-",IF(AND(U26&lt;10,R26&gt;=50),5,IF(AND(U26&lt;20,(R26+S26)&gt;=50),4,IF(U26&lt;30,3,2))))</f>
        <v>-</v>
      </c>
      <c r="W25" s="238">
        <f>'3б'!$J$71</f>
        <v>0</v>
      </c>
      <c r="X25" s="239">
        <f>'3б'!$J$72</f>
        <v>0</v>
      </c>
      <c r="Y25" s="239">
        <f>'3б'!$J$73</f>
        <v>0</v>
      </c>
      <c r="Z25" s="239">
        <f>'3б'!$J$74</f>
        <v>0</v>
      </c>
      <c r="AA25" s="198" t="str">
        <f>IF(SUM(W25:Z25)=0,"-",IF(AND(Z26&lt;10,W26&gt;=50),5,IF(AND(Z26&lt;20,(W26+X26)&gt;=50),4,IF(Z26&lt;30,3,2))))</f>
        <v>-</v>
      </c>
      <c r="AB25" s="238">
        <f>'3б'!$K$71</f>
        <v>0</v>
      </c>
      <c r="AC25" s="239">
        <f>'3б'!$K$72</f>
        <v>0</v>
      </c>
      <c r="AD25" s="239">
        <f>'3б'!$K$73</f>
        <v>0</v>
      </c>
      <c r="AE25" s="239">
        <f>'3б'!$K$74</f>
        <v>0</v>
      </c>
      <c r="AF25" s="198" t="str">
        <f>IF(SUM(AB25:AE25)=0,"-",IF(AND(AE26&lt;10,AB26&gt;=50),5,IF(AND(AE26&lt;20,(AB26+AC26)&gt;=50),4,IF(AE26&lt;30,3,2))))</f>
        <v>-</v>
      </c>
      <c r="AG25" s="238">
        <f>'3б'!$L$71</f>
        <v>0</v>
      </c>
      <c r="AH25" s="239">
        <f>'3б'!$L$72</f>
        <v>0</v>
      </c>
      <c r="AI25" s="239">
        <f>'3б'!$L$73</f>
        <v>0</v>
      </c>
      <c r="AJ25" s="239">
        <f>'3б'!$L$74</f>
        <v>0</v>
      </c>
      <c r="AK25" s="198" t="str">
        <f>IF(SUM(AG25:AJ25)=0,"-",IF(AND(AJ26&lt;10,AG26&gt;=50),5,IF(AND(AJ26&lt;20,(AG26+AH26)&gt;=50),4,IF(AJ26&lt;30,3,2))))</f>
        <v>-</v>
      </c>
      <c r="AL25" s="238">
        <f>'3б'!$M$71</f>
        <v>0</v>
      </c>
      <c r="AM25" s="239">
        <f>'3б'!$M$72</f>
        <v>0</v>
      </c>
      <c r="AN25" s="239">
        <f>'3б'!$M$73</f>
        <v>0</v>
      </c>
      <c r="AO25" s="239">
        <f>'3б'!$M$74</f>
        <v>0</v>
      </c>
      <c r="AP25" s="198" t="str">
        <f>IF(SUM(AL25:AO25)=0,"-",IF(AND(AO26&lt;10,AL26&gt;=50),5,IF(AND(AO26&lt;20,(AL26+AM26)&gt;=50),4,IF(AO26&lt;30,3,2))))</f>
        <v>-</v>
      </c>
      <c r="AQ25" s="238">
        <f>'3б'!$N$71</f>
        <v>0</v>
      </c>
      <c r="AR25" s="239">
        <f>'3б'!$N$72</f>
        <v>0</v>
      </c>
      <c r="AS25" s="239">
        <f>'3б'!$N$73</f>
        <v>0</v>
      </c>
      <c r="AT25" s="239">
        <f>'3б'!$N$74</f>
        <v>0</v>
      </c>
      <c r="AU25" s="198" t="str">
        <f>IF(SUM(AQ25:AT25)=0,"-",IF(AND(AT26&lt;10,AQ26&gt;=50),5,IF(AND(AT26&lt;20,(AQ26+AR26)&gt;=50),4,IF(AT26&lt;30,3,2))))</f>
        <v>-</v>
      </c>
      <c r="AV25" s="238">
        <f>'3б'!$O$71</f>
        <v>0</v>
      </c>
      <c r="AW25" s="239">
        <f>'3б'!$O$72</f>
        <v>0</v>
      </c>
      <c r="AX25" s="239">
        <f>'3б'!$O$73</f>
        <v>0</v>
      </c>
      <c r="AY25" s="239">
        <f>'3б'!$O$74</f>
        <v>0</v>
      </c>
      <c r="AZ25" s="198" t="str">
        <f>IF(SUM(AV25:AY25)=0,"-",IF(AOD(AY26&lt;10,AV26&gt;=50),5,IF(AOD(AY26&lt;20,(AV26+AW26)&gt;=50),4,IF(AY26&lt;30,3,2))))</f>
        <v>-</v>
      </c>
      <c r="BA25" s="238">
        <f>'3б'!$Q$71</f>
        <v>0</v>
      </c>
      <c r="BB25" s="239">
        <f>'3б'!$Q$72</f>
        <v>0</v>
      </c>
      <c r="BC25" s="239">
        <f>'3б'!$Q$73</f>
        <v>0</v>
      </c>
      <c r="BD25" s="239">
        <f>'3б'!$Q$74</f>
        <v>0</v>
      </c>
      <c r="BE25" s="198" t="str">
        <f>BJ25</f>
        <v>-</v>
      </c>
      <c r="BF25" s="238">
        <f>'3б'!$Q$71</f>
        <v>0</v>
      </c>
      <c r="BG25" s="239">
        <f>'3б'!$Q$72</f>
        <v>0</v>
      </c>
      <c r="BH25" s="239">
        <f>'3б'!$Q$73</f>
        <v>0</v>
      </c>
      <c r="BI25" s="239">
        <f>'3б'!$Q$74</f>
        <v>0</v>
      </c>
      <c r="BJ25" s="198" t="str">
        <f>IF(SUM(BF25:BI25)=0,"-",MIN(AF25,IF(AND(BI26&lt;10,BF26&gt;=50),5,IF(AND(BI26&lt;20,(BF26+BG26)&gt;=50),4,IF(BI26&lt;30,3,2)))))</f>
        <v>-</v>
      </c>
    </row>
    <row r="26" spans="1:70" ht="13.5" customHeight="1">
      <c r="A26" s="747"/>
      <c r="B26" s="740"/>
      <c r="C26" s="240">
        <f>IF(ISERR(C25/SUM(C25:F25)*100),0,C25/SUM(C25:F25)*100)</f>
        <v>0</v>
      </c>
      <c r="D26" s="241">
        <f>IF(ISERR(D25/SUM(C25:F25)*100),0,D25/SUM(C25:F25)*100)</f>
        <v>0</v>
      </c>
      <c r="E26" s="241">
        <f>IF(ISERR(E25/SUM(C25:F25)*100),0,E25/SUM(C25:F25)*100)</f>
        <v>0</v>
      </c>
      <c r="F26" s="241">
        <f>IF(ISERR(F25/SUM(C25:F25)*100),0,F25/SUM(C25:F25)*100)</f>
        <v>0</v>
      </c>
      <c r="G26" s="199" t="str">
        <f>IF(ISERR(SUM(C25*5,D25*4,E25*3,F25*2)/SUM(C25:F25)),"-",SUM(C25*5,D25*4,E25*3,F25*2)/SUM(C25:F25))</f>
        <v>-</v>
      </c>
      <c r="H26" s="240">
        <f>IF(ISERR(H25/SUM(H25:K25)*100),0,H25/SUM(H25:K25)*100)</f>
        <v>0</v>
      </c>
      <c r="I26" s="241">
        <f>IF(ISERR(I25/SUM(H25:K25)*100),0,I25/SUM(H25:K25)*100)</f>
        <v>0</v>
      </c>
      <c r="J26" s="241">
        <f>IF(ISERR(J25/SUM(H25:K25)*100),0,J25/SUM(H25:K25)*100)</f>
        <v>0</v>
      </c>
      <c r="K26" s="241">
        <f>IF(ISERR(K25/SUM(H25:K25)*100),0,K25/SUM(H25:K25)*100)</f>
        <v>0</v>
      </c>
      <c r="L26" s="199" t="str">
        <f>IF(ISERR(SUM(H25*5,I25*4,J25*3,K25*2)/SUM(H25:K25)),"-",SUM(H25*5,I25*4,J25*3,K25*2)/SUM(H25:K25))</f>
        <v>-</v>
      </c>
      <c r="M26" s="240">
        <f>IF(ISERR(M25/SUM(M25:P25)*100),0,M25/SUM(M25:P25)*100)</f>
        <v>0</v>
      </c>
      <c r="N26" s="241">
        <f>IF(ISERR(N25/SUM(M25:P25)*100),0,N25/SUM(M25:P25)*100)</f>
        <v>0</v>
      </c>
      <c r="O26" s="241">
        <f>IF(ISERR(O25/SUM(M25:P25)*100),0,O25/SUM(M25:P25)*100)</f>
        <v>0</v>
      </c>
      <c r="P26" s="241">
        <f>IF(ISERR(P25/SUM(M25:P25)*100),0,P25/SUM(M25:P25)*100)</f>
        <v>0</v>
      </c>
      <c r="Q26" s="199" t="str">
        <f>IF(ISERR(SUM(M25*5,N25*4,O25*3,P25*2)/SUM(M25:P25)),"-",SUM(M25*5,N25*4,O25*3,P25*2)/SUM(M25:P25))</f>
        <v>-</v>
      </c>
      <c r="R26" s="240">
        <f>IF(ISERR(R25/SUM(R25:U25)*100),0,R25/SUM(R25:U25)*100)</f>
        <v>0</v>
      </c>
      <c r="S26" s="241">
        <f>IF(ISERR(S25/SUM(R25:U25)*100),0,S25/SUM(R25:U25)*100)</f>
        <v>0</v>
      </c>
      <c r="T26" s="241">
        <f>IF(ISERR(T25/SUM(R25:U25)*100),0,T25/SUM(R25:U25)*100)</f>
        <v>0</v>
      </c>
      <c r="U26" s="241">
        <f>IF(ISERR(U25/SUM(R25:U25)*100),0,U25/SUM(R25:U25)*100)</f>
        <v>0</v>
      </c>
      <c r="V26" s="199" t="str">
        <f>IF(ISERR(SUM(R25*5,S25*4,T25*3,U25*2)/SUM(R25:U25)),"-",SUM(R25*5,S25*4,T25*3,U25*2)/SUM(R25:U25))</f>
        <v>-</v>
      </c>
      <c r="W26" s="240">
        <f>IF(ISERR(W25/SUM(W25:Z25)*100),0,W25/SUM(W25:Z25)*100)</f>
        <v>0</v>
      </c>
      <c r="X26" s="241">
        <f>IF(ISERR(X25/SUM(W25:Z25)*100),0,X25/SUM(W25:Z25)*100)</f>
        <v>0</v>
      </c>
      <c r="Y26" s="241">
        <f>IF(ISERR(Y25/SUM(W25:Z25)*100),0,Y25/SUM(W25:Z25)*100)</f>
        <v>0</v>
      </c>
      <c r="Z26" s="241">
        <f>IF(ISERR(Z25/SUM(W25:Z25)*100),0,Z25/SUM(W25:Z25)*100)</f>
        <v>0</v>
      </c>
      <c r="AA26" s="199" t="str">
        <f>IF(ISERR(SUM(W25*5,X25*4,Y25*3,Z25*2)/SUM(W25:Z25)),"-",SUM(W25*5,X25*4,Y25*3,Z25*2)/SUM(W25:Z25))</f>
        <v>-</v>
      </c>
      <c r="AB26" s="240">
        <f>IF(ISERR(AB25/SUM(AB25:AE25)*100),0,AB25/SUM(AB25:AE25)*100)</f>
        <v>0</v>
      </c>
      <c r="AC26" s="241">
        <f>IF(ISERR(AC25/SUM(AB25:AE25)*100),0,AC25/SUM(AB25:AE25)*100)</f>
        <v>0</v>
      </c>
      <c r="AD26" s="241">
        <f>IF(ISERR(AD25/SUM(AB25:AE25)*100),0,AD25/SUM(AB25:AE25)*100)</f>
        <v>0</v>
      </c>
      <c r="AE26" s="241">
        <f>IF(ISERR(AE25/SUM(AB25:AE25)*100),0,AE25/SUM(AB25:AE25)*100)</f>
        <v>0</v>
      </c>
      <c r="AF26" s="199" t="str">
        <f>IF(ISERR(SUM(AB25*5,AC25*4,AD25*3,AE25*2)/SUM(AB25:AE25)),"-",SUM(AB25*5,AC25*4,AD25*3,AE25*2)/SUM(AB25:AE25))</f>
        <v>-</v>
      </c>
      <c r="AG26" s="240">
        <f>IF(ISERR(AG25/SUM(AG25:AJ25)*100),0,AG25/SUM(AG25:AJ25)*100)</f>
        <v>0</v>
      </c>
      <c r="AH26" s="241">
        <f>IF(ISERR(AH25/SUM(AG25:AJ25)*100),0,AH25/SUM(AG25:AJ25)*100)</f>
        <v>0</v>
      </c>
      <c r="AI26" s="241">
        <f>IF(ISERR(AI25/SUM(AG25:AJ25)*100),0,AI25/SUM(AG25:AJ25)*100)</f>
        <v>0</v>
      </c>
      <c r="AJ26" s="241">
        <f>IF(ISERR(AJ25/SUM(AG25:AJ25)*100),0,AJ25/SUM(AG25:AJ25)*100)</f>
        <v>0</v>
      </c>
      <c r="AK26" s="199" t="str">
        <f>IF(ISERR(SUM(AG25*5,AH25*4,AI25*3,AJ25*2)/SUM(AG25:AJ25)),"-",SUM(AG25*5,AH25*4,AI25*3,AJ25*2)/SUM(AG25:AJ25))</f>
        <v>-</v>
      </c>
      <c r="AL26" s="240">
        <f>IF(ISERR(AL25/SUM(AL25:AO25)*100),0,AL25/SUM(AL25:AO25)*100)</f>
        <v>0</v>
      </c>
      <c r="AM26" s="241">
        <f>IF(ISERR(AM25/SUM(AL25:AO25)*100),0,AM25/SUM(AL25:AO25)*100)</f>
        <v>0</v>
      </c>
      <c r="AN26" s="241">
        <f>IF(ISERR(AN25/SUM(AL25:AO25)*100),0,AN25/SUM(AL25:AO25)*100)</f>
        <v>0</v>
      </c>
      <c r="AO26" s="241">
        <f>IF(ISERR(AO25/SUM(AL25:AO25)*100),0,AO25/SUM(AL25:AO25)*100)</f>
        <v>0</v>
      </c>
      <c r="AP26" s="199" t="str">
        <f>IF(ISERR(SUM(AL25*5,AM25*4,AN25*3,AO25*2)/SUM(AL25:AO25)),"-",SUM(AL25*5,AM25*4,AN25*3,AO25*2)/SUM(AL25:AO25))</f>
        <v>-</v>
      </c>
      <c r="AQ26" s="240">
        <f>IF(ISERR(AQ25/SUM(AQ25:AT25)*100),0,AQ25/SUM(AQ25:AT25)*100)</f>
        <v>0</v>
      </c>
      <c r="AR26" s="241">
        <f>IF(ISERR(AR25/SUM(AQ25:AT25)*100),0,AR25/SUM(AQ25:AT25)*100)</f>
        <v>0</v>
      </c>
      <c r="AS26" s="241">
        <f>IF(ISERR(AS25/SUM(AQ25:AT25)*100),0,AS25/SUM(AQ25:AT25)*100)</f>
        <v>0</v>
      </c>
      <c r="AT26" s="241">
        <f>IF(ISERR(AT25/SUM(AQ25:AT25)*100),0,AT25/SUM(AQ25:AT25)*100)</f>
        <v>0</v>
      </c>
      <c r="AU26" s="199" t="str">
        <f>IF(ISERR(SUM(AQ25*5,AR25*4,AS25*3,AT25*2)/SUM(AQ25:AT25)),"-",SUM(AQ25*5,AR25*4,AS25*3,AT25*2)/SUM(AQ25:AT25))</f>
        <v>-</v>
      </c>
      <c r="AV26" s="240">
        <f>IF(ISERR(AV25/SUM(AV25:AY25)*100),0,AV25/SUM(AV25:AY25)*100)</f>
        <v>0</v>
      </c>
      <c r="AW26" s="241">
        <f>IF(ISERR(AW25/SUM(AV25:AY25)*100),0,AW25/SUM(AV25:AY25)*100)</f>
        <v>0</v>
      </c>
      <c r="AX26" s="241">
        <f>IF(ISERR(AX25/SUM(AV25:AY25)*100),0,AX25/SUM(AV25:AY25)*100)</f>
        <v>0</v>
      </c>
      <c r="AY26" s="241">
        <f>IF(ISERR(AY25/SUM(AV25:AY25)*100),0,AY25/SUM(AV25:AY25)*100)</f>
        <v>0</v>
      </c>
      <c r="AZ26" s="199" t="str">
        <f>IF(ISERR(SUM(AV25*5,AW25*4,AX25*3,AY25*2)/SUM(AV25:AY25)),"-",SUM(AV25*5,AW25*4,AX25*3,AY25*2)/SUM(AV25:AY25))</f>
        <v>-</v>
      </c>
      <c r="BA26" s="240">
        <f>IF(ISERR(BA25/SUM(BA25:BD25)*100),0,BA25/SUM(BA25:BD25)*100)</f>
        <v>0</v>
      </c>
      <c r="BB26" s="241">
        <f>IF(ISERR(BB25/SUM(BA25:BD25)*100),0,BB25/SUM(BA25:BD25)*100)</f>
        <v>0</v>
      </c>
      <c r="BC26" s="241">
        <f>IF(ISERR(BC25/SUM(BA25:BD25)*100),0,BC25/SUM(BA25:BD25)*100)</f>
        <v>0</v>
      </c>
      <c r="BD26" s="241">
        <f>IF(ISERR(BD25/SUM(BA25:BD25)*100),0,BD25/SUM(BA25:BD25)*100)</f>
        <v>0</v>
      </c>
      <c r="BE26" s="199"/>
      <c r="BF26" s="240">
        <f>IF(ISERR(BF25/SUM(BF25:BI25)*100),0,BF25/SUM(BF25:BI25)*100)</f>
        <v>0</v>
      </c>
      <c r="BG26" s="241">
        <f>IF(ISERR(BG25/SUM(BF25:BI25)*100),0,BG25/SUM(BF25:BI25)*100)</f>
        <v>0</v>
      </c>
      <c r="BH26" s="241">
        <f>IF(ISERR(BH25/SUM(BF25:BI25)*100),0,BH25/SUM(BF25:BI25)*100)</f>
        <v>0</v>
      </c>
      <c r="BI26" s="241">
        <f>IF(ISERR(BI25/SUM(BF25:BI25)*100),0,BI25/SUM(BF25:BI25)*100)</f>
        <v>0</v>
      </c>
      <c r="BJ26" s="199" t="str">
        <f>IF(ISERR(SUM(BF25*5,BG25*4,BH25*3,BI25*2)/SUM(BF25:BI25)),"-",SUM(BF25*5,BG25*4,BH25*3,BI25*2)/SUM(BF25:BI25))</f>
        <v>-</v>
      </c>
      <c r="BL26" s="133"/>
      <c r="BM26" s="133"/>
      <c r="BN26" s="133"/>
      <c r="BO26" s="133"/>
      <c r="BP26" s="133"/>
      <c r="BQ26" s="133"/>
      <c r="BR26" s="133"/>
    </row>
    <row r="27" spans="1:70" ht="13.5" customHeight="1">
      <c r="A27" s="747" t="s">
        <v>173</v>
      </c>
      <c r="B27" s="740">
        <f>'3б'!W87+'3б'!X87</f>
        <v>0</v>
      </c>
      <c r="C27" s="238">
        <f>'3б'!$F$118</f>
        <v>0</v>
      </c>
      <c r="D27" s="239">
        <f>'3б'!$F$119</f>
        <v>0</v>
      </c>
      <c r="E27" s="239">
        <f>'3б'!$F$120</f>
        <v>0</v>
      </c>
      <c r="F27" s="239">
        <f>'3б'!$F$121</f>
        <v>0</v>
      </c>
      <c r="G27" s="198" t="str">
        <f>IF(SUM(C27:F27)=0,"-",IF(AND(F28&lt;10,C28&gt;=50),5,IF(AND(F28&lt;20,(C28+D28)&gt;=50),4,IF(F28&lt;30,3,2))))</f>
        <v>-</v>
      </c>
      <c r="H27" s="238">
        <f>'3б'!$G$118</f>
        <v>0</v>
      </c>
      <c r="I27" s="239">
        <f>'3б'!$G$119</f>
        <v>0</v>
      </c>
      <c r="J27" s="239">
        <f>'3б'!$G$120</f>
        <v>0</v>
      </c>
      <c r="K27" s="239">
        <f>'3б'!$G$121</f>
        <v>0</v>
      </c>
      <c r="L27" s="198" t="str">
        <f>IF(SUM(H27:K27)=0,"-",IF(AND(K28&lt;10,H28&gt;=50),5,IF(AND(K28&lt;20,(H28+I28)&gt;=50),4,IF(K28&lt;30,3,2))))</f>
        <v>-</v>
      </c>
      <c r="M27" s="238">
        <f>'3б'!$H$118</f>
        <v>0</v>
      </c>
      <c r="N27" s="239">
        <f>'3б'!$H$119</f>
        <v>0</v>
      </c>
      <c r="O27" s="239">
        <f>'3б'!$H$120</f>
        <v>0</v>
      </c>
      <c r="P27" s="239">
        <f>'3б'!$F$121</f>
        <v>0</v>
      </c>
      <c r="Q27" s="198" t="str">
        <f>IF(SUM(M27:P27)=0,"-",IF(AND(P28&lt;10,M28&gt;=50),5,IF(AND(P28&lt;20,(M28+N28)&gt;=50),4,IF(P28&lt;30,3,2))))</f>
        <v>-</v>
      </c>
      <c r="R27" s="238">
        <f>'3б'!$I$118</f>
        <v>0</v>
      </c>
      <c r="S27" s="239">
        <f>'3б'!$I$119</f>
        <v>0</v>
      </c>
      <c r="T27" s="239">
        <f>'3б'!$I$120</f>
        <v>0</v>
      </c>
      <c r="U27" s="239">
        <f>'3б'!$I$121</f>
        <v>0</v>
      </c>
      <c r="V27" s="198" t="str">
        <f>IF(SUM(R27:U27)=0,"-",IF(AND(U28&lt;10,R28&gt;=50),5,IF(AND(U28&lt;20,(R28+S28)&gt;=50),4,IF(U28&lt;30,3,2))))</f>
        <v>-</v>
      </c>
      <c r="W27" s="238">
        <f>'3б'!$J$118</f>
        <v>0</v>
      </c>
      <c r="X27" s="239">
        <f>'3б'!$J$119</f>
        <v>0</v>
      </c>
      <c r="Y27" s="239">
        <f>'3б'!$J$120</f>
        <v>0</v>
      </c>
      <c r="Z27" s="239">
        <f>'3б'!$J$121</f>
        <v>0</v>
      </c>
      <c r="AA27" s="198" t="str">
        <f>IF(SUM(W27:Z27)=0,"-",IF(AND(Z28&lt;10,W28&gt;=50),5,IF(AND(Z28&lt;20,(W28+X28)&gt;=50),4,IF(Z28&lt;30,3,2))))</f>
        <v>-</v>
      </c>
      <c r="AB27" s="238">
        <f>'3б'!$K$118</f>
        <v>0</v>
      </c>
      <c r="AC27" s="239">
        <f>'3б'!$K$119</f>
        <v>0</v>
      </c>
      <c r="AD27" s="239">
        <f>'3б'!$K$120</f>
        <v>0</v>
      </c>
      <c r="AE27" s="239">
        <f>'3б'!$K$121</f>
        <v>0</v>
      </c>
      <c r="AF27" s="198" t="str">
        <f>IF(SUM(AB27:AE27)=0,"-",IF(AND(AE28&lt;10,AB28&gt;=50),5,IF(AND(AE28&lt;20,(AB28+AC28)&gt;=50),4,IF(AE28&lt;30,3,2))))</f>
        <v>-</v>
      </c>
      <c r="AG27" s="238">
        <f>'3б'!$L$118</f>
        <v>0</v>
      </c>
      <c r="AH27" s="239">
        <f>'3б'!$L$119</f>
        <v>0</v>
      </c>
      <c r="AI27" s="239">
        <f>'3б'!$L$120</f>
        <v>0</v>
      </c>
      <c r="AJ27" s="239">
        <f>'3б'!$L$121</f>
        <v>0</v>
      </c>
      <c r="AK27" s="198" t="str">
        <f>IF(SUM(AG27:AJ27)=0,"-",IF(AND(AJ28&lt;10,AG28&gt;=50),5,IF(AND(AJ28&lt;20,(AG28+AH28)&gt;=50),4,IF(AJ28&lt;30,3,2))))</f>
        <v>-</v>
      </c>
      <c r="AL27" s="238">
        <f>'3б'!$M$118</f>
        <v>0</v>
      </c>
      <c r="AM27" s="239">
        <f>'3б'!$M$119</f>
        <v>0</v>
      </c>
      <c r="AN27" s="239">
        <f>'3б'!$M$120</f>
        <v>0</v>
      </c>
      <c r="AO27" s="239">
        <f>'3б'!$M$121</f>
        <v>0</v>
      </c>
      <c r="AP27" s="198" t="str">
        <f>IF(SUM(AL27:AO27)=0,"-",IF(AND(AO28&lt;10,AL28&gt;=50),5,IF(AND(AO28&lt;20,(AL28+AM28)&gt;=50),4,IF(AO28&lt;30,3,2))))</f>
        <v>-</v>
      </c>
      <c r="AQ27" s="238">
        <f>'3б'!$N$118</f>
        <v>0</v>
      </c>
      <c r="AR27" s="239">
        <f>'3б'!$N$119</f>
        <v>0</v>
      </c>
      <c r="AS27" s="239">
        <f>'3б'!$N$120</f>
        <v>0</v>
      </c>
      <c r="AT27" s="239">
        <f>'3б'!$N$121</f>
        <v>0</v>
      </c>
      <c r="AU27" s="198" t="str">
        <f>IF(SUM(AQ27:AT27)=0,"-",IF(AND(AT28&lt;10,AQ28&gt;=50),5,IF(AND(AT28&lt;20,(AQ28+AR28)&gt;=50),4,IF(AT28&lt;30,3,2))))</f>
        <v>-</v>
      </c>
      <c r="AV27" s="238">
        <f>'3б'!$O$118</f>
        <v>0</v>
      </c>
      <c r="AW27" s="239">
        <f>'3б'!$O$119</f>
        <v>0</v>
      </c>
      <c r="AX27" s="239">
        <f>'3б'!$O$120</f>
        <v>0</v>
      </c>
      <c r="AY27" s="239">
        <f>'3б'!$O$121</f>
        <v>0</v>
      </c>
      <c r="AZ27" s="198" t="str">
        <f>IF(SUM(AV27:AY27)=0,"-",IF(AOD(AY28&lt;10,AV28&gt;=50),5,IF(AOD(AY28&lt;20,(AV28+AW28)&gt;=50),4,IF(AY28&lt;30,3,2))))</f>
        <v>-</v>
      </c>
      <c r="BA27" s="238">
        <f>'3б'!$Q$118</f>
        <v>0</v>
      </c>
      <c r="BB27" s="239">
        <f>'3б'!$Q$119</f>
        <v>0</v>
      </c>
      <c r="BC27" s="239">
        <f>'3б'!$Q$120</f>
        <v>0</v>
      </c>
      <c r="BD27" s="239">
        <f>'3б'!$Q$121</f>
        <v>0</v>
      </c>
      <c r="BE27" s="198" t="str">
        <f>BJ27</f>
        <v>-</v>
      </c>
      <c r="BF27" s="238">
        <f>'3б'!$Q$118</f>
        <v>0</v>
      </c>
      <c r="BG27" s="239">
        <f>'3б'!$Q$119</f>
        <v>0</v>
      </c>
      <c r="BH27" s="239">
        <f>'3б'!$Q$120</f>
        <v>0</v>
      </c>
      <c r="BI27" s="239">
        <f>'3б'!$Q$121</f>
        <v>0</v>
      </c>
      <c r="BJ27" s="198" t="str">
        <f>IF(SUM(BF27:BI27)=0,"-",MIN(AF27,IF(AND(BI28&lt;10,BF28&gt;=50),5,IF(AND(BI28&lt;20,(BF28+BG28)&gt;=50),4,IF(BI28&lt;30,3,2)))))</f>
        <v>-</v>
      </c>
    </row>
    <row r="28" spans="1:70" ht="13.5" customHeight="1">
      <c r="A28" s="747"/>
      <c r="B28" s="740"/>
      <c r="C28" s="240">
        <f>IF(ISERR(C27/SUM(C27:F27)*100),0,C27/SUM(C27:F27)*100)</f>
        <v>0</v>
      </c>
      <c r="D28" s="241">
        <f>IF(ISERR(D27/SUM(C27:F27)*100),0,D27/SUM(C27:F27)*100)</f>
        <v>0</v>
      </c>
      <c r="E28" s="241">
        <f>IF(ISERR(E27/SUM(C27:F27)*100),0,E27/SUM(C27:F27)*100)</f>
        <v>0</v>
      </c>
      <c r="F28" s="241">
        <f>IF(ISERR(F27/SUM(C27:F27)*100),0,F27/SUM(C27:F27)*100)</f>
        <v>0</v>
      </c>
      <c r="G28" s="199" t="str">
        <f>IF(ISERR(SUM(C27*5,D27*4,E27*3,F27*2)/SUM(C27:F27)),"-",SUM(C27*5,D27*4,E27*3,F27*2)/SUM(C27:F27))</f>
        <v>-</v>
      </c>
      <c r="H28" s="240">
        <f>IF(ISERR(H27/SUM(H27:K27)*100),0,H27/SUM(H27:K27)*100)</f>
        <v>0</v>
      </c>
      <c r="I28" s="241">
        <f>IF(ISERR(I27/SUM(H27:K27)*100),0,I27/SUM(H27:K27)*100)</f>
        <v>0</v>
      </c>
      <c r="J28" s="241">
        <f>IF(ISERR(J27/SUM(H27:K27)*100),0,J27/SUM(H27:K27)*100)</f>
        <v>0</v>
      </c>
      <c r="K28" s="241">
        <f>IF(ISERR(K27/SUM(H27:K27)*100),0,K27/SUM(H27:K27)*100)</f>
        <v>0</v>
      </c>
      <c r="L28" s="199" t="str">
        <f>IF(ISERR(SUM(H27*5,I27*4,J27*3,K27*2)/SUM(H27:K27)),"-",SUM(H27*5,I27*4,J27*3,K27*2)/SUM(H27:K27))</f>
        <v>-</v>
      </c>
      <c r="M28" s="240">
        <f>IF(ISERR(M27/SUM(M27:P27)*100),0,M27/SUM(M27:P27)*100)</f>
        <v>0</v>
      </c>
      <c r="N28" s="241">
        <f>IF(ISERR(N27/SUM(M27:P27)*100),0,N27/SUM(M27:P27)*100)</f>
        <v>0</v>
      </c>
      <c r="O28" s="241">
        <f>IF(ISERR(O27/SUM(M27:P27)*100),0,O27/SUM(M27:P27)*100)</f>
        <v>0</v>
      </c>
      <c r="P28" s="241">
        <f>IF(ISERR(P27/SUM(M27:P27)*100),0,P27/SUM(M27:P27)*100)</f>
        <v>0</v>
      </c>
      <c r="Q28" s="199" t="str">
        <f>IF(ISERR(SUM(M27*5,N27*4,O27*3,P27*2)/SUM(M27:P27)),"-",SUM(M27*5,N27*4,O27*3,P27*2)/SUM(M27:P27))</f>
        <v>-</v>
      </c>
      <c r="R28" s="240">
        <f>IF(ISERR(R27/SUM(R27:U27)*100),0,R27/SUM(R27:U27)*100)</f>
        <v>0</v>
      </c>
      <c r="S28" s="241">
        <f>IF(ISERR(S27/SUM(R27:U27)*100),0,S27/SUM(R27:U27)*100)</f>
        <v>0</v>
      </c>
      <c r="T28" s="241">
        <f>IF(ISERR(T27/SUM(R27:U27)*100),0,T27/SUM(R27:U27)*100)</f>
        <v>0</v>
      </c>
      <c r="U28" s="241">
        <f>IF(ISERR(U27/SUM(R27:U27)*100),0,U27/SUM(R27:U27)*100)</f>
        <v>0</v>
      </c>
      <c r="V28" s="199" t="str">
        <f>IF(ISERR(SUM(R27*5,S27*4,T27*3,U27*2)/SUM(R27:U27)),"-",SUM(R27*5,S27*4,T27*3,U27*2)/SUM(R27:U27))</f>
        <v>-</v>
      </c>
      <c r="W28" s="240">
        <f>IF(ISERR(W27/SUM(W27:Z27)*100),0,W27/SUM(W27:Z27)*100)</f>
        <v>0</v>
      </c>
      <c r="X28" s="241">
        <f>IF(ISERR(X27/SUM(W27:Z27)*100),0,X27/SUM(W27:Z27)*100)</f>
        <v>0</v>
      </c>
      <c r="Y28" s="241">
        <f>IF(ISERR(Y27/SUM(W27:Z27)*100),0,Y27/SUM(W27:Z27)*100)</f>
        <v>0</v>
      </c>
      <c r="Z28" s="241">
        <f>IF(ISERR(Z27/SUM(W27:Z27)*100),0,Z27/SUM(W27:Z27)*100)</f>
        <v>0</v>
      </c>
      <c r="AA28" s="199" t="str">
        <f>IF(ISERR(SUM(W27*5,X27*4,Y27*3,Z27*2)/SUM(W27:Z27)),"-",SUM(W27*5,X27*4,Y27*3,Z27*2)/SUM(W27:Z27))</f>
        <v>-</v>
      </c>
      <c r="AB28" s="240">
        <f>IF(ISERR(AB27/SUM(AB27:AE27)*100),0,AB27/SUM(AB27:AE27)*100)</f>
        <v>0</v>
      </c>
      <c r="AC28" s="241">
        <f>IF(ISERR(AC27/SUM(AB27:AE27)*100),0,AC27/SUM(AB27:AE27)*100)</f>
        <v>0</v>
      </c>
      <c r="AD28" s="241">
        <f>IF(ISERR(AD27/SUM(AB27:AE27)*100),0,AD27/SUM(AB27:AE27)*100)</f>
        <v>0</v>
      </c>
      <c r="AE28" s="241">
        <f>IF(ISERR(AE27/SUM(AB27:AE27)*100),0,AE27/SUM(AB27:AE27)*100)</f>
        <v>0</v>
      </c>
      <c r="AF28" s="199" t="str">
        <f>IF(ISERR(SUM(AB27*5,AC27*4,AD27*3,AE27*2)/SUM(AB27:AE27)),"-",SUM(AB27*5,AC27*4,AD27*3,AE27*2)/SUM(AB27:AE27))</f>
        <v>-</v>
      </c>
      <c r="AG28" s="240">
        <f>IF(ISERR(AG27/SUM(AG27:AJ27)*100),0,AG27/SUM(AG27:AJ27)*100)</f>
        <v>0</v>
      </c>
      <c r="AH28" s="241">
        <f>IF(ISERR(AH27/SUM(AG27:AJ27)*100),0,AH27/SUM(AG27:AJ27)*100)</f>
        <v>0</v>
      </c>
      <c r="AI28" s="241">
        <f>IF(ISERR(AI27/SUM(AG27:AJ27)*100),0,AI27/SUM(AG27:AJ27)*100)</f>
        <v>0</v>
      </c>
      <c r="AJ28" s="241">
        <f>IF(ISERR(AJ27/SUM(AG27:AJ27)*100),0,AJ27/SUM(AG27:AJ27)*100)</f>
        <v>0</v>
      </c>
      <c r="AK28" s="199" t="str">
        <f>IF(ISERR(SUM(AG27*5,AH27*4,AI27*3,AJ27*2)/SUM(AG27:AJ27)),"-",SUM(AG27*5,AH27*4,AI27*3,AJ27*2)/SUM(AG27:AJ27))</f>
        <v>-</v>
      </c>
      <c r="AL28" s="240">
        <f>IF(ISERR(AL27/SUM(AL27:AO27)*100),0,AL27/SUM(AL27:AO27)*100)</f>
        <v>0</v>
      </c>
      <c r="AM28" s="241">
        <f>IF(ISERR(AM27/SUM(AL27:AO27)*100),0,AM27/SUM(AL27:AO27)*100)</f>
        <v>0</v>
      </c>
      <c r="AN28" s="241">
        <f>IF(ISERR(AN27/SUM(AL27:AO27)*100),0,AN27/SUM(AL27:AO27)*100)</f>
        <v>0</v>
      </c>
      <c r="AO28" s="241">
        <f>IF(ISERR(AO27/SUM(AL27:AO27)*100),0,AO27/SUM(AL27:AO27)*100)</f>
        <v>0</v>
      </c>
      <c r="AP28" s="199" t="str">
        <f>IF(ISERR(SUM(AL27*5,AM27*4,AN27*3,AO27*2)/SUM(AL27:AO27)),"-",SUM(AL27*5,AM27*4,AN27*3,AO27*2)/SUM(AL27:AO27))</f>
        <v>-</v>
      </c>
      <c r="AQ28" s="240">
        <f>IF(ISERR(AQ27/SUM(AQ27:AT27)*100),0,AQ27/SUM(AQ27:AT27)*100)</f>
        <v>0</v>
      </c>
      <c r="AR28" s="241">
        <f>IF(ISERR(AR27/SUM(AQ27:AT27)*100),0,AR27/SUM(AQ27:AT27)*100)</f>
        <v>0</v>
      </c>
      <c r="AS28" s="241">
        <f>IF(ISERR(AS27/SUM(AQ27:AT27)*100),0,AS27/SUM(AQ27:AT27)*100)</f>
        <v>0</v>
      </c>
      <c r="AT28" s="241">
        <f>IF(ISERR(AT27/SUM(AQ27:AT27)*100),0,AT27/SUM(AQ27:AT27)*100)</f>
        <v>0</v>
      </c>
      <c r="AU28" s="199" t="str">
        <f>IF(ISERR(SUM(AQ27*5,AR27*4,AS27*3,AT27*2)/SUM(AQ27:AT27)),"-",SUM(AQ27*5,AR27*4,AS27*3,AT27*2)/SUM(AQ27:AT27))</f>
        <v>-</v>
      </c>
      <c r="AV28" s="240">
        <f>IF(ISERR(AV27/SUM(AV27:AY27)*100),0,AV27/SUM(AV27:AY27)*100)</f>
        <v>0</v>
      </c>
      <c r="AW28" s="241">
        <f>IF(ISERR(AW27/SUM(AV27:AY27)*100),0,AW27/SUM(AV27:AY27)*100)</f>
        <v>0</v>
      </c>
      <c r="AX28" s="241">
        <f>IF(ISERR(AX27/SUM(AV27:AY27)*100),0,AX27/SUM(AV27:AY27)*100)</f>
        <v>0</v>
      </c>
      <c r="AY28" s="241">
        <f>IF(ISERR(AY27/SUM(AV27:AY27)*100),0,AY27/SUM(AV27:AY27)*100)</f>
        <v>0</v>
      </c>
      <c r="AZ28" s="199" t="str">
        <f>IF(ISERR(SUM(AV27*5,AW27*4,AX27*3,AY27*2)/SUM(AV27:AY27)),"-",SUM(AV27*5,AW27*4,AX27*3,AY27*2)/SUM(AV27:AY27))</f>
        <v>-</v>
      </c>
      <c r="BA28" s="240">
        <f>IF(ISERR(BA27/SUM(BA27:BD27)*100),0,BA27/SUM(BA27:BD27)*100)</f>
        <v>0</v>
      </c>
      <c r="BB28" s="241">
        <f>IF(ISERR(BB27/SUM(BA27:BD27)*100),0,BB27/SUM(BA27:BD27)*100)</f>
        <v>0</v>
      </c>
      <c r="BC28" s="241">
        <f>IF(ISERR(BC27/SUM(BA27:BD27)*100),0,BC27/SUM(BA27:BD27)*100)</f>
        <v>0</v>
      </c>
      <c r="BD28" s="241">
        <f>IF(ISERR(BD27/SUM(BA27:BD27)*100),0,BD27/SUM(BA27:BD27)*100)</f>
        <v>0</v>
      </c>
      <c r="BE28" s="199"/>
      <c r="BF28" s="240">
        <f>IF(ISERR(BF27/SUM(BF27:BI27)*100),0,BF27/SUM(BF27:BI27)*100)</f>
        <v>0</v>
      </c>
      <c r="BG28" s="241">
        <f>IF(ISERR(BG27/SUM(BF27:BI27)*100),0,BG27/SUM(BF27:BI27)*100)</f>
        <v>0</v>
      </c>
      <c r="BH28" s="241">
        <f>IF(ISERR(BH27/SUM(BF27:BI27)*100),0,BH27/SUM(BF27:BI27)*100)</f>
        <v>0</v>
      </c>
      <c r="BI28" s="241">
        <f>IF(ISERR(BI27/SUM(BF27:BI27)*100),0,BI27/SUM(BF27:BI27)*100)</f>
        <v>0</v>
      </c>
      <c r="BJ28" s="199" t="str">
        <f>IF(ISERR(SUM(BF27*5,BG27*4,BH27*3,BI27*2)/SUM(BF27:BI27)),"-",SUM(BF27*5,BG27*4,BH27*3,BI27*2)/SUM(BF27:BI27))</f>
        <v>-</v>
      </c>
      <c r="BL28" s="133"/>
      <c r="BM28" s="133"/>
      <c r="BN28" s="133"/>
      <c r="BO28" s="133"/>
      <c r="BP28" s="133"/>
      <c r="BQ28" s="133"/>
      <c r="BR28" s="133"/>
    </row>
    <row r="29" spans="1:70" ht="13.5" customHeight="1">
      <c r="A29" s="747" t="s">
        <v>174</v>
      </c>
      <c r="B29" s="740">
        <f>'3б'!W134+'3б'!X134</f>
        <v>0</v>
      </c>
      <c r="C29" s="238">
        <f>'3б'!$F$167</f>
        <v>0</v>
      </c>
      <c r="D29" s="239">
        <f>'3б'!$F$168</f>
        <v>0</v>
      </c>
      <c r="E29" s="239">
        <f>'3б'!$F$169</f>
        <v>0</v>
      </c>
      <c r="F29" s="239">
        <f>'3б'!$F$170</f>
        <v>0</v>
      </c>
      <c r="G29" s="198" t="str">
        <f>IF(SUM(C29:F29)=0,"-",IF(AND(F30&lt;10,C30&gt;=50),5,IF(AND(F30&lt;20,(C30+D30)&gt;=50),4,IF(F30&lt;30,3,2))))</f>
        <v>-</v>
      </c>
      <c r="H29" s="238">
        <f>'3б'!$G$167</f>
        <v>0</v>
      </c>
      <c r="I29" s="239">
        <f>'3б'!$G$168</f>
        <v>0</v>
      </c>
      <c r="J29" s="239">
        <f>'3б'!$G$169</f>
        <v>0</v>
      </c>
      <c r="K29" s="239">
        <f>'3б'!$G$170</f>
        <v>0</v>
      </c>
      <c r="L29" s="198" t="str">
        <f>IF(SUM(H29:K29)=0,"-",IF(AND(K30&lt;10,H30&gt;=50),5,IF(AND(K30&lt;20,(H30+I30)&gt;=50),4,IF(K30&lt;30,3,2))))</f>
        <v>-</v>
      </c>
      <c r="M29" s="238">
        <f>'3б'!$H$167</f>
        <v>0</v>
      </c>
      <c r="N29" s="239">
        <f>'3б'!$H$168</f>
        <v>0</v>
      </c>
      <c r="O29" s="239">
        <f>'3б'!$H$169</f>
        <v>0</v>
      </c>
      <c r="P29" s="239">
        <f>'3б'!$F$170</f>
        <v>0</v>
      </c>
      <c r="Q29" s="198" t="str">
        <f>IF(SUM(M29:P29)=0,"-",IF(AND(P30&lt;10,M30&gt;=50),5,IF(AND(P30&lt;20,(M30+N30)&gt;=50),4,IF(P30&lt;30,3,2))))</f>
        <v>-</v>
      </c>
      <c r="R29" s="238">
        <f>'3б'!$I$167</f>
        <v>0</v>
      </c>
      <c r="S29" s="239">
        <f>'3б'!$I$168</f>
        <v>0</v>
      </c>
      <c r="T29" s="239">
        <f>'3б'!$I$169</f>
        <v>0</v>
      </c>
      <c r="U29" s="239">
        <f>'3б'!$I$170</f>
        <v>0</v>
      </c>
      <c r="V29" s="198" t="str">
        <f>IF(SUM(R29:U29)=0,"-",IF(AND(U30&lt;10,R30&gt;=50),5,IF(AND(U30&lt;20,(R30+S30)&gt;=50),4,IF(U30&lt;30,3,2))))</f>
        <v>-</v>
      </c>
      <c r="W29" s="238">
        <f>'3б'!$J$167</f>
        <v>0</v>
      </c>
      <c r="X29" s="239">
        <f>'3б'!$J$168</f>
        <v>0</v>
      </c>
      <c r="Y29" s="239">
        <f>'3б'!$J$169</f>
        <v>0</v>
      </c>
      <c r="Z29" s="239">
        <f>'3б'!$J$170</f>
        <v>0</v>
      </c>
      <c r="AA29" s="198" t="str">
        <f>IF(SUM(W29:Z29)=0,"-",IF(AND(Z30&lt;10,W30&gt;=50),5,IF(AND(Z30&lt;20,(W30+X30)&gt;=50),4,IF(Z30&lt;30,3,2))))</f>
        <v>-</v>
      </c>
      <c r="AB29" s="238">
        <f>'3б'!$K$167</f>
        <v>0</v>
      </c>
      <c r="AC29" s="239">
        <f>'3б'!$K$168</f>
        <v>0</v>
      </c>
      <c r="AD29" s="239">
        <f>'3б'!$K$169</f>
        <v>0</v>
      </c>
      <c r="AE29" s="239">
        <f>'3б'!$K$170</f>
        <v>0</v>
      </c>
      <c r="AF29" s="198" t="str">
        <f>IF(SUM(AB29:AE29)=0,"-",IF(AND(AE30&lt;10,AB30&gt;=50),5,IF(AND(AE30&lt;20,(AB30+AC30)&gt;=50),4,IF(AE30&lt;30,3,2))))</f>
        <v>-</v>
      </c>
      <c r="AG29" s="238">
        <f>'3б'!$L$167</f>
        <v>0</v>
      </c>
      <c r="AH29" s="239">
        <f>'3б'!$L$168</f>
        <v>0</v>
      </c>
      <c r="AI29" s="239">
        <f>'3б'!$L$169</f>
        <v>0</v>
      </c>
      <c r="AJ29" s="239">
        <f>'3б'!$L$170</f>
        <v>0</v>
      </c>
      <c r="AK29" s="198" t="str">
        <f>IF(SUM(AG29:AJ29)=0,"-",IF(AND(AJ30&lt;10,AG30&gt;=50),5,IF(AND(AJ30&lt;20,(AG30+AH30)&gt;=50),4,IF(AJ30&lt;30,3,2))))</f>
        <v>-</v>
      </c>
      <c r="AL29" s="238">
        <f>'3б'!$M$167</f>
        <v>0</v>
      </c>
      <c r="AM29" s="239">
        <f>'3б'!$M$168</f>
        <v>0</v>
      </c>
      <c r="AN29" s="239">
        <f>'3б'!$M$169</f>
        <v>0</v>
      </c>
      <c r="AO29" s="239">
        <f>'3б'!$M$170</f>
        <v>0</v>
      </c>
      <c r="AP29" s="198" t="str">
        <f>IF(SUM(AL29:AO29)=0,"-",IF(AND(AO30&lt;10,AL30&gt;=50),5,IF(AND(AO30&lt;20,(AL30+AM30)&gt;=50),4,IF(AO30&lt;30,3,2))))</f>
        <v>-</v>
      </c>
      <c r="AQ29" s="238">
        <f>'3б'!$N$167</f>
        <v>0</v>
      </c>
      <c r="AR29" s="239">
        <f>'3б'!$N$168</f>
        <v>0</v>
      </c>
      <c r="AS29" s="239">
        <f>'3б'!$N$169</f>
        <v>0</v>
      </c>
      <c r="AT29" s="239">
        <f>'3б'!$N$170</f>
        <v>0</v>
      </c>
      <c r="AU29" s="198" t="str">
        <f>IF(SUM(AQ29:AT29)=0,"-",IF(AND(AT30&lt;10,AQ30&gt;=50),5,IF(AND(AT30&lt;20,(AQ30+AR30)&gt;=50),4,IF(AT30&lt;30,3,2))))</f>
        <v>-</v>
      </c>
      <c r="AV29" s="238">
        <f>'3б'!$O$167</f>
        <v>0</v>
      </c>
      <c r="AW29" s="239">
        <f>'3б'!$O$168</f>
        <v>0</v>
      </c>
      <c r="AX29" s="239">
        <f>'3б'!$O$169</f>
        <v>0</v>
      </c>
      <c r="AY29" s="239">
        <f>'3б'!$O$170</f>
        <v>0</v>
      </c>
      <c r="AZ29" s="198" t="str">
        <f>IF(SUM(AV29:AY29)=0,"-",IF(AOD(AY30&lt;10,AV30&gt;=50),5,IF(AOD(AY30&lt;20,(AV30+AW30)&gt;=50),4,IF(AY30&lt;30,3,2))))</f>
        <v>-</v>
      </c>
      <c r="BA29" s="238">
        <f>'3б'!$Q$167</f>
        <v>0</v>
      </c>
      <c r="BB29" s="239">
        <f>'3б'!$Q$168</f>
        <v>0</v>
      </c>
      <c r="BC29" s="239">
        <f>'3б'!$Q$169</f>
        <v>0</v>
      </c>
      <c r="BD29" s="239">
        <f>'3б'!$Q$170</f>
        <v>0</v>
      </c>
      <c r="BE29" s="198" t="str">
        <f>BJ29</f>
        <v>-</v>
      </c>
      <c r="BF29" s="238">
        <f>'3б'!$Q$167</f>
        <v>0</v>
      </c>
      <c r="BG29" s="239">
        <f>'3б'!$Q$168</f>
        <v>0</v>
      </c>
      <c r="BH29" s="239">
        <f>'3б'!$Q$169</f>
        <v>0</v>
      </c>
      <c r="BI29" s="239">
        <f>'3б'!$Q$170</f>
        <v>0</v>
      </c>
      <c r="BJ29" s="198" t="str">
        <f>IF(SUM(BF29:BI29)=0,"-",MIN(AF29,IF(AND(BI30&lt;10,BF30&gt;=50),5,IF(AND(BI30&lt;20,(BF30+BG30)&gt;=50),4,IF(BI30&lt;30,3,2)))))</f>
        <v>-</v>
      </c>
    </row>
    <row r="30" spans="1:70" ht="13.5" customHeight="1">
      <c r="A30" s="747"/>
      <c r="B30" s="740"/>
      <c r="C30" s="240">
        <f>IF(ISERR(C29/SUM(C29:F29)*100),0,C29/SUM(C29:F29)*100)</f>
        <v>0</v>
      </c>
      <c r="D30" s="241">
        <f>IF(ISERR(D29/SUM(C29:F29)*100),0,D29/SUM(C29:F29)*100)</f>
        <v>0</v>
      </c>
      <c r="E30" s="241">
        <f>IF(ISERR(E29/SUM(C29:F29)*100),0,E29/SUM(C29:F29)*100)</f>
        <v>0</v>
      </c>
      <c r="F30" s="241">
        <f>IF(ISERR(F29/SUM(C29:F29)*100),0,F29/SUM(C29:F29)*100)</f>
        <v>0</v>
      </c>
      <c r="G30" s="199" t="str">
        <f>IF(ISERR(SUM(C29*5,D29*4,E29*3,F29*2)/SUM(C29:F29)),"-",SUM(C29*5,D29*4,E29*3,F29*2)/SUM(C29:F29))</f>
        <v>-</v>
      </c>
      <c r="H30" s="240">
        <f>IF(ISERR(H29/SUM(H29:K29)*100),0,H29/SUM(H29:K29)*100)</f>
        <v>0</v>
      </c>
      <c r="I30" s="241">
        <f>IF(ISERR(I29/SUM(H29:K29)*100),0,I29/SUM(H29:K29)*100)</f>
        <v>0</v>
      </c>
      <c r="J30" s="241">
        <f>IF(ISERR(J29/SUM(H29:K29)*100),0,J29/SUM(H29:K29)*100)</f>
        <v>0</v>
      </c>
      <c r="K30" s="241">
        <f>IF(ISERR(K29/SUM(H29:K29)*100),0,K29/SUM(H29:K29)*100)</f>
        <v>0</v>
      </c>
      <c r="L30" s="199" t="str">
        <f>IF(ISERR(SUM(H29*5,I29*4,J29*3,K29*2)/SUM(H29:K29)),"-",SUM(H29*5,I29*4,J29*3,K29*2)/SUM(H29:K29))</f>
        <v>-</v>
      </c>
      <c r="M30" s="240">
        <f>IF(ISERR(M29/SUM(M29:P29)*100),0,M29/SUM(M29:P29)*100)</f>
        <v>0</v>
      </c>
      <c r="N30" s="241">
        <f>IF(ISERR(N29/SUM(M29:P29)*100),0,N29/SUM(M29:P29)*100)</f>
        <v>0</v>
      </c>
      <c r="O30" s="241">
        <f>IF(ISERR(O29/SUM(M29:P29)*100),0,O29/SUM(M29:P29)*100)</f>
        <v>0</v>
      </c>
      <c r="P30" s="241">
        <f>IF(ISERR(P29/SUM(M29:P29)*100),0,P29/SUM(M29:P29)*100)</f>
        <v>0</v>
      </c>
      <c r="Q30" s="199" t="str">
        <f>IF(ISERR(SUM(M29*5,N29*4,O29*3,P29*2)/SUM(M29:P29)),"-",SUM(M29*5,N29*4,O29*3,P29*2)/SUM(M29:P29))</f>
        <v>-</v>
      </c>
      <c r="R30" s="240">
        <f>IF(ISERR(R29/SUM(R29:U29)*100),0,R29/SUM(R29:U29)*100)</f>
        <v>0</v>
      </c>
      <c r="S30" s="241">
        <f>IF(ISERR(S29/SUM(R29:U29)*100),0,S29/SUM(R29:U29)*100)</f>
        <v>0</v>
      </c>
      <c r="T30" s="241">
        <f>IF(ISERR(T29/SUM(R29:U29)*100),0,T29/SUM(R29:U29)*100)</f>
        <v>0</v>
      </c>
      <c r="U30" s="241">
        <f>IF(ISERR(U29/SUM(R29:U29)*100),0,U29/SUM(R29:U29)*100)</f>
        <v>0</v>
      </c>
      <c r="V30" s="199" t="str">
        <f>IF(ISERR(SUM(R29*5,S29*4,T29*3,U29*2)/SUM(R29:U29)),"-",SUM(R29*5,S29*4,T29*3,U29*2)/SUM(R29:U29))</f>
        <v>-</v>
      </c>
      <c r="W30" s="240">
        <f>IF(ISERR(W29/SUM(W29:Z29)*100),0,W29/SUM(W29:Z29)*100)</f>
        <v>0</v>
      </c>
      <c r="X30" s="241">
        <f>IF(ISERR(X29/SUM(W29:Z29)*100),0,X29/SUM(W29:Z29)*100)</f>
        <v>0</v>
      </c>
      <c r="Y30" s="241">
        <f>IF(ISERR(Y29/SUM(W29:Z29)*100),0,Y29/SUM(W29:Z29)*100)</f>
        <v>0</v>
      </c>
      <c r="Z30" s="241">
        <f>IF(ISERR(Z29/SUM(W29:Z29)*100),0,Z29/SUM(W29:Z29)*100)</f>
        <v>0</v>
      </c>
      <c r="AA30" s="199" t="str">
        <f>IF(ISERR(SUM(W29*5,X29*4,Y29*3,Z29*2)/SUM(W29:Z29)),"-",SUM(W29*5,X29*4,Y29*3,Z29*2)/SUM(W29:Z29))</f>
        <v>-</v>
      </c>
      <c r="AB30" s="240">
        <f>IF(ISERR(AB29/SUM(AB29:AE29)*100),0,AB29/SUM(AB29:AE29)*100)</f>
        <v>0</v>
      </c>
      <c r="AC30" s="241">
        <f>IF(ISERR(AC29/SUM(AB29:AE29)*100),0,AC29/SUM(AB29:AE29)*100)</f>
        <v>0</v>
      </c>
      <c r="AD30" s="241">
        <f>IF(ISERR(AD29/SUM(AB29:AE29)*100),0,AD29/SUM(AB29:AE29)*100)</f>
        <v>0</v>
      </c>
      <c r="AE30" s="241">
        <f>IF(ISERR(AE29/SUM(AB29:AE29)*100),0,AE29/SUM(AB29:AE29)*100)</f>
        <v>0</v>
      </c>
      <c r="AF30" s="199" t="str">
        <f>IF(ISERR(SUM(AB29*5,AC29*4,AD29*3,AE29*2)/SUM(AB29:AE29)),"-",SUM(AB29*5,AC29*4,AD29*3,AE29*2)/SUM(AB29:AE29))</f>
        <v>-</v>
      </c>
      <c r="AG30" s="240">
        <f>IF(ISERR(AG29/SUM(AG29:AJ29)*100),0,AG29/SUM(AG29:AJ29)*100)</f>
        <v>0</v>
      </c>
      <c r="AH30" s="241">
        <f>IF(ISERR(AH29/SUM(AG29:AJ29)*100),0,AH29/SUM(AG29:AJ29)*100)</f>
        <v>0</v>
      </c>
      <c r="AI30" s="241">
        <f>IF(ISERR(AI29/SUM(AG29:AJ29)*100),0,AI29/SUM(AG29:AJ29)*100)</f>
        <v>0</v>
      </c>
      <c r="AJ30" s="241">
        <f>IF(ISERR(AJ29/SUM(AG29:AJ29)*100),0,AJ29/SUM(AG29:AJ29)*100)</f>
        <v>0</v>
      </c>
      <c r="AK30" s="199" t="str">
        <f>IF(ISERR(SUM(AG29*5,AH29*4,AI29*3,AJ29*2)/SUM(AG29:AJ29)),"-",SUM(AG29*5,AH29*4,AI29*3,AJ29*2)/SUM(AG29:AJ29))</f>
        <v>-</v>
      </c>
      <c r="AL30" s="240">
        <f>IF(ISERR(AL29/SUM(AL29:AO29)*100),0,AL29/SUM(AL29:AO29)*100)</f>
        <v>0</v>
      </c>
      <c r="AM30" s="241">
        <f>IF(ISERR(AM29/SUM(AL29:AO29)*100),0,AM29/SUM(AL29:AO29)*100)</f>
        <v>0</v>
      </c>
      <c r="AN30" s="241">
        <f>IF(ISERR(AN29/SUM(AL29:AO29)*100),0,AN29/SUM(AL29:AO29)*100)</f>
        <v>0</v>
      </c>
      <c r="AO30" s="241">
        <f>IF(ISERR(AO29/SUM(AL29:AO29)*100),0,AO29/SUM(AL29:AO29)*100)</f>
        <v>0</v>
      </c>
      <c r="AP30" s="199" t="str">
        <f>IF(ISERR(SUM(AL29*5,AM29*4,AN29*3,AO29*2)/SUM(AL29:AO29)),"-",SUM(AL29*5,AM29*4,AN29*3,AO29*2)/SUM(AL29:AO29))</f>
        <v>-</v>
      </c>
      <c r="AQ30" s="240">
        <f>IF(ISERR(AQ29/SUM(AQ29:AT29)*100),0,AQ29/SUM(AQ29:AT29)*100)</f>
        <v>0</v>
      </c>
      <c r="AR30" s="241">
        <f>IF(ISERR(AR29/SUM(AQ29:AT29)*100),0,AR29/SUM(AQ29:AT29)*100)</f>
        <v>0</v>
      </c>
      <c r="AS30" s="241">
        <f>IF(ISERR(AS29/SUM(AQ29:AT29)*100),0,AS29/SUM(AQ29:AT29)*100)</f>
        <v>0</v>
      </c>
      <c r="AT30" s="241">
        <f>IF(ISERR(AT29/SUM(AQ29:AT29)*100),0,AT29/SUM(AQ29:AT29)*100)</f>
        <v>0</v>
      </c>
      <c r="AU30" s="199" t="str">
        <f>IF(ISERR(SUM(AQ29*5,AR29*4,AS29*3,AT29*2)/SUM(AQ29:AT29)),"-",SUM(AQ29*5,AR29*4,AS29*3,AT29*2)/SUM(AQ29:AT29))</f>
        <v>-</v>
      </c>
      <c r="AV30" s="240">
        <f>IF(ISERR(AV29/SUM(AV29:AY29)*100),0,AV29/SUM(AV29:AY29)*100)</f>
        <v>0</v>
      </c>
      <c r="AW30" s="241">
        <f>IF(ISERR(AW29/SUM(AV29:AY29)*100),0,AW29/SUM(AV29:AY29)*100)</f>
        <v>0</v>
      </c>
      <c r="AX30" s="241">
        <f>IF(ISERR(AX29/SUM(AV29:AY29)*100),0,AX29/SUM(AV29:AY29)*100)</f>
        <v>0</v>
      </c>
      <c r="AY30" s="241">
        <f>IF(ISERR(AY29/SUM(AV29:AY29)*100),0,AY29/SUM(AV29:AY29)*100)</f>
        <v>0</v>
      </c>
      <c r="AZ30" s="199" t="str">
        <f>IF(ISERR(SUM(AV29*5,AW29*4,AX29*3,AY29*2)/SUM(AV29:AY29)),"-",SUM(AV29*5,AW29*4,AX29*3,AY29*2)/SUM(AV29:AY29))</f>
        <v>-</v>
      </c>
      <c r="BA30" s="240">
        <f>IF(ISERR(BA29/SUM(BA29:BD29)*100),0,BA29/SUM(BA29:BD29)*100)</f>
        <v>0</v>
      </c>
      <c r="BB30" s="241">
        <f>IF(ISERR(BB29/SUM(BA29:BD29)*100),0,BB29/SUM(BA29:BD29)*100)</f>
        <v>0</v>
      </c>
      <c r="BC30" s="241">
        <f>IF(ISERR(BC29/SUM(BA29:BD29)*100),0,BC29/SUM(BA29:BD29)*100)</f>
        <v>0</v>
      </c>
      <c r="BD30" s="241">
        <f>IF(ISERR(BD29/SUM(BA29:BD29)*100),0,BD29/SUM(BA29:BD29)*100)</f>
        <v>0</v>
      </c>
      <c r="BE30" s="199"/>
      <c r="BF30" s="240">
        <f>IF(ISERR(BF29/SUM(BF29:BI29)*100),0,BF29/SUM(BF29:BI29)*100)</f>
        <v>0</v>
      </c>
      <c r="BG30" s="241">
        <f>IF(ISERR(BG29/SUM(BF29:BI29)*100),0,BG29/SUM(BF29:BI29)*100)</f>
        <v>0</v>
      </c>
      <c r="BH30" s="241">
        <f>IF(ISERR(BH29/SUM(BF29:BI29)*100),0,BH29/SUM(BF29:BI29)*100)</f>
        <v>0</v>
      </c>
      <c r="BI30" s="241">
        <f>IF(ISERR(BI29/SUM(BF29:BI29)*100),0,BI29/SUM(BF29:BI29)*100)</f>
        <v>0</v>
      </c>
      <c r="BJ30" s="199" t="str">
        <f>IF(ISERR(SUM(BF29*5,BG29*4,BH29*3,BI29*2)/SUM(BF29:BI29)),"-",SUM(BF29*5,BG29*4,BH29*3,BI29*2)/SUM(BF29:BI29))</f>
        <v>-</v>
      </c>
      <c r="BL30" s="133"/>
      <c r="BM30" s="133"/>
      <c r="BN30" s="133"/>
      <c r="BO30" s="133"/>
      <c r="BP30" s="133"/>
      <c r="BQ30" s="133"/>
      <c r="BR30" s="133"/>
    </row>
    <row r="31" spans="1:70" ht="13.5" customHeight="1">
      <c r="A31" s="747" t="s">
        <v>183</v>
      </c>
      <c r="B31" s="740">
        <f>УРС!W5+УРС!X5</f>
        <v>0</v>
      </c>
      <c r="C31" s="238">
        <f>УРС!$F$69</f>
        <v>0</v>
      </c>
      <c r="D31" s="239">
        <f>УРС!$F$70</f>
        <v>0</v>
      </c>
      <c r="E31" s="239">
        <f>УРС!$F$71</f>
        <v>0</v>
      </c>
      <c r="F31" s="239">
        <f>УРС!$F$72</f>
        <v>0</v>
      </c>
      <c r="G31" s="198" t="str">
        <f>IF(SUM(C31:F31)=0,"-",IF(AND(F32&lt;10,C32&gt;=50),5,IF(AND(F32&lt;20,(C32+D32)&gt;=50),4,IF(F32&lt;30,3,2))))</f>
        <v>-</v>
      </c>
      <c r="H31" s="238">
        <f>УРС!$G$69</f>
        <v>0</v>
      </c>
      <c r="I31" s="239">
        <f>УРС!$G$70</f>
        <v>0</v>
      </c>
      <c r="J31" s="239">
        <f>УРС!$G$71</f>
        <v>0</v>
      </c>
      <c r="K31" s="239">
        <f>УРС!$G$72</f>
        <v>0</v>
      </c>
      <c r="L31" s="198" t="str">
        <f>IF(SUM(H31:K31)=0,"-",IF(AND(K32&lt;10,H32&gt;=50),5,IF(AND(K32&lt;20,(H32+I32)&gt;=50),4,IF(K32&lt;30,3,2))))</f>
        <v>-</v>
      </c>
      <c r="M31" s="238">
        <f>УРС!$H$69</f>
        <v>0</v>
      </c>
      <c r="N31" s="239">
        <f>УРС!$H$70</f>
        <v>0</v>
      </c>
      <c r="O31" s="239">
        <f>УРС!$H$71</f>
        <v>0</v>
      </c>
      <c r="P31" s="239">
        <f>УРС!$F$72</f>
        <v>0</v>
      </c>
      <c r="Q31" s="198" t="str">
        <f>IF(SUM(M31:P31)=0,"-",IF(AND(P32&lt;10,M32&gt;=50),5,IF(AND(P32&lt;20,(M32+N32)&gt;=50),4,IF(P32&lt;30,3,2))))</f>
        <v>-</v>
      </c>
      <c r="R31" s="238">
        <f>УРС!$I$69</f>
        <v>0</v>
      </c>
      <c r="S31" s="239">
        <f>УРС!$I$70</f>
        <v>0</v>
      </c>
      <c r="T31" s="239">
        <f>УРС!$I$71</f>
        <v>0</v>
      </c>
      <c r="U31" s="239">
        <f>УРС!$I$72</f>
        <v>0</v>
      </c>
      <c r="V31" s="198" t="str">
        <f>IF(SUM(R31:U31)=0,"-",IF(AND(U32&lt;10,R32&gt;=50),5,IF(AND(U32&lt;20,(R32+S32)&gt;=50),4,IF(U32&lt;30,3,2))))</f>
        <v>-</v>
      </c>
      <c r="W31" s="238">
        <f>УРС!$J$69</f>
        <v>0</v>
      </c>
      <c r="X31" s="239">
        <f>УРС!$J$70</f>
        <v>0</v>
      </c>
      <c r="Y31" s="239">
        <f>УРС!$J$71</f>
        <v>0</v>
      </c>
      <c r="Z31" s="239">
        <f>УРС!$J$72</f>
        <v>0</v>
      </c>
      <c r="AA31" s="198" t="str">
        <f>IF(SUM(W31:Z31)=0,"-",IF(AND(Z32&lt;10,W32&gt;=50),5,IF(AND(Z32&lt;20,(W32+X32)&gt;=50),4,IF(Z32&lt;30,3,2))))</f>
        <v>-</v>
      </c>
      <c r="AB31" s="238">
        <f>УРС!$K$69</f>
        <v>0</v>
      </c>
      <c r="AC31" s="239">
        <f>УРС!$K$70</f>
        <v>0</v>
      </c>
      <c r="AD31" s="239">
        <f>УРС!$K$71</f>
        <v>0</v>
      </c>
      <c r="AE31" s="239">
        <f>УРС!$K$72</f>
        <v>0</v>
      </c>
      <c r="AF31" s="198" t="str">
        <f>IF(SUM(AB31:AE31)=0,"-",IF(AND(AE32&lt;10,AB32&gt;=50),5,IF(AND(AE32&lt;20,(AB32+AC32)&gt;=50),4,IF(AE32&lt;30,3,2))))</f>
        <v>-</v>
      </c>
      <c r="AG31" s="238">
        <f>УРС!$L$69</f>
        <v>0</v>
      </c>
      <c r="AH31" s="239">
        <f>УРС!$L$70</f>
        <v>0</v>
      </c>
      <c r="AI31" s="239">
        <f>УРС!$L$71</f>
        <v>0</v>
      </c>
      <c r="AJ31" s="239">
        <f>УРС!$L$72</f>
        <v>0</v>
      </c>
      <c r="AK31" s="198" t="str">
        <f>IF(SUM(AG31:AJ31)=0,"-",IF(AND(AJ32&lt;10,AG32&gt;=50),5,IF(AND(AJ32&lt;20,(AG32+AH32)&gt;=50),4,IF(AJ32&lt;30,3,2))))</f>
        <v>-</v>
      </c>
      <c r="AL31" s="238">
        <f>УРС!$M$69</f>
        <v>0</v>
      </c>
      <c r="AM31" s="239">
        <f>УРС!$M$70</f>
        <v>0</v>
      </c>
      <c r="AN31" s="239">
        <f>УРС!$M$71</f>
        <v>0</v>
      </c>
      <c r="AO31" s="239">
        <f>УРС!$M$72</f>
        <v>0</v>
      </c>
      <c r="AP31" s="198" t="str">
        <f>IF(SUM(AL31:AO31)=0,"-",IF(AND(AO32&lt;10,AL32&gt;=50),5,IF(AND(AO32&lt;20,(AL32+AM32)&gt;=50),4,IF(AO32&lt;30,3,2))))</f>
        <v>-</v>
      </c>
      <c r="AQ31" s="238">
        <f>УРС!$N$69</f>
        <v>0</v>
      </c>
      <c r="AR31" s="239">
        <f>УРС!$N$70</f>
        <v>0</v>
      </c>
      <c r="AS31" s="239">
        <f>УРС!$N$71</f>
        <v>0</v>
      </c>
      <c r="AT31" s="239">
        <f>УРС!$N$72</f>
        <v>0</v>
      </c>
      <c r="AU31" s="198" t="str">
        <f>IF(SUM(AQ31:AT31)=0,"-",IF(AND(AT32&lt;10,AQ32&gt;=50),5,IF(AND(AT32&lt;20,(AQ32+AR32)&gt;=50),4,IF(AT32&lt;30,3,2))))</f>
        <v>-</v>
      </c>
      <c r="AV31" s="238">
        <f>УРС!$O$69</f>
        <v>0</v>
      </c>
      <c r="AW31" s="239">
        <f>УРС!$O$70</f>
        <v>0</v>
      </c>
      <c r="AX31" s="239">
        <f>УРС!$O$71</f>
        <v>0</v>
      </c>
      <c r="AY31" s="239">
        <f>УРС!$O$72</f>
        <v>0</v>
      </c>
      <c r="AZ31" s="198" t="str">
        <f>IF(SUM(AV31:AY31)=0,"-",IF(AOD(AY32&lt;10,AV32&gt;=50),5,IF(AOD(AY32&lt;20,(AV32+AW32)&gt;=50),4,IF(AY32&lt;30,3,2))))</f>
        <v>-</v>
      </c>
      <c r="BA31" s="238">
        <f>УРС!$Q$69</f>
        <v>0</v>
      </c>
      <c r="BB31" s="239">
        <f>УРС!$Q$70</f>
        <v>0</v>
      </c>
      <c r="BC31" s="239">
        <f>УРС!$Q$71</f>
        <v>0</v>
      </c>
      <c r="BD31" s="239">
        <f>УРС!$Q$72</f>
        <v>0</v>
      </c>
      <c r="BE31" s="198" t="str">
        <f>BJ31</f>
        <v>-</v>
      </c>
      <c r="BF31" s="238">
        <f>УРС!$Q$69</f>
        <v>0</v>
      </c>
      <c r="BG31" s="239">
        <f>УРС!$Q$70</f>
        <v>0</v>
      </c>
      <c r="BH31" s="239">
        <f>УРС!$Q$71</f>
        <v>0</v>
      </c>
      <c r="BI31" s="239">
        <f>УРС!$Q$72</f>
        <v>0</v>
      </c>
      <c r="BJ31" s="198" t="str">
        <f>IF(SUM(BF31:BI31)=0,"-",MIN(AF31,IF(AND(BI32&lt;10,BF32&gt;=50),5,IF(AND(BI32&lt;20,(BF32+BG32)&gt;=50),4,IF(BI32&lt;30,3,2)))))</f>
        <v>-</v>
      </c>
    </row>
    <row r="32" spans="1:70" ht="13.5" customHeight="1">
      <c r="A32" s="747"/>
      <c r="B32" s="740"/>
      <c r="C32" s="240">
        <f>IF(ISERR(C31/SUM(C31:F31)*100),0,C31/SUM(C31:F31)*100)</f>
        <v>0</v>
      </c>
      <c r="D32" s="241">
        <f>IF(ISERR(D31/SUM(C31:F31)*100),0,D31/SUM(C31:F31)*100)</f>
        <v>0</v>
      </c>
      <c r="E32" s="241">
        <f>IF(ISERR(E31/SUM(C31:F31)*100),0,E31/SUM(C31:F31)*100)</f>
        <v>0</v>
      </c>
      <c r="F32" s="241">
        <f>IF(ISERR(F31/SUM(C31:F31)*100),0,F31/SUM(C31:F31)*100)</f>
        <v>0</v>
      </c>
      <c r="G32" s="199" t="str">
        <f>IF(ISERR(SUM(C31*5,D31*4,E31*3,F31*2)/SUM(C31:F31)),"-",SUM(C31*5,D31*4,E31*3,F31*2)/SUM(C31:F31))</f>
        <v>-</v>
      </c>
      <c r="H32" s="240">
        <f>IF(ISERR(H31/SUM(H31:K31)*100),0,H31/SUM(H31:K31)*100)</f>
        <v>0</v>
      </c>
      <c r="I32" s="241">
        <f>IF(ISERR(I31/SUM(H31:K31)*100),0,I31/SUM(H31:K31)*100)</f>
        <v>0</v>
      </c>
      <c r="J32" s="241">
        <f>IF(ISERR(J31/SUM(H31:K31)*100),0,J31/SUM(H31:K31)*100)</f>
        <v>0</v>
      </c>
      <c r="K32" s="241">
        <f>IF(ISERR(K31/SUM(H31:K31)*100),0,K31/SUM(H31:K31)*100)</f>
        <v>0</v>
      </c>
      <c r="L32" s="199" t="str">
        <f>IF(ISERR(SUM(H31*5,I31*4,J31*3,K31*2)/SUM(H31:K31)),"-",SUM(H31*5,I31*4,J31*3,K31*2)/SUM(H31:K31))</f>
        <v>-</v>
      </c>
      <c r="M32" s="240">
        <f>IF(ISERR(M31/SUM(M31:P31)*100),0,M31/SUM(M31:P31)*100)</f>
        <v>0</v>
      </c>
      <c r="N32" s="241">
        <f>IF(ISERR(N31/SUM(M31:P31)*100),0,N31/SUM(M31:P31)*100)</f>
        <v>0</v>
      </c>
      <c r="O32" s="241">
        <f>IF(ISERR(O31/SUM(M31:P31)*100),0,O31/SUM(M31:P31)*100)</f>
        <v>0</v>
      </c>
      <c r="P32" s="241">
        <f>IF(ISERR(P31/SUM(M31:P31)*100),0,P31/SUM(M31:P31)*100)</f>
        <v>0</v>
      </c>
      <c r="Q32" s="199" t="str">
        <f>IF(ISERR(SUM(M31*5,N31*4,O31*3,P31*2)/SUM(M31:P31)),"-",SUM(M31*5,N31*4,O31*3,P31*2)/SUM(M31:P31))</f>
        <v>-</v>
      </c>
      <c r="R32" s="240">
        <f>IF(ISERR(R31/SUM(R31:U31)*100),0,R31/SUM(R31:U31)*100)</f>
        <v>0</v>
      </c>
      <c r="S32" s="241">
        <f>IF(ISERR(S31/SUM(R31:U31)*100),0,S31/SUM(R31:U31)*100)</f>
        <v>0</v>
      </c>
      <c r="T32" s="241">
        <f>IF(ISERR(T31/SUM(R31:U31)*100),0,T31/SUM(R31:U31)*100)</f>
        <v>0</v>
      </c>
      <c r="U32" s="241">
        <f>IF(ISERR(U31/SUM(R31:U31)*100),0,U31/SUM(R31:U31)*100)</f>
        <v>0</v>
      </c>
      <c r="V32" s="199" t="str">
        <f>IF(ISERR(SUM(R31*5,S31*4,T31*3,U31*2)/SUM(R31:U31)),"-",SUM(R31*5,S31*4,T31*3,U31*2)/SUM(R31:U31))</f>
        <v>-</v>
      </c>
      <c r="W32" s="240">
        <f>IF(ISERR(W31/SUM(W31:Z31)*100),0,W31/SUM(W31:Z31)*100)</f>
        <v>0</v>
      </c>
      <c r="X32" s="241">
        <f>IF(ISERR(X31/SUM(W31:Z31)*100),0,X31/SUM(W31:Z31)*100)</f>
        <v>0</v>
      </c>
      <c r="Y32" s="241">
        <f>IF(ISERR(Y31/SUM(W31:Z31)*100),0,Y31/SUM(W31:Z31)*100)</f>
        <v>0</v>
      </c>
      <c r="Z32" s="241">
        <f>IF(ISERR(Z31/SUM(W31:Z31)*100),0,Z31/SUM(W31:Z31)*100)</f>
        <v>0</v>
      </c>
      <c r="AA32" s="199" t="str">
        <f>IF(ISERR(SUM(W31*5,X31*4,Y31*3,Z31*2)/SUM(W31:Z31)),"-",SUM(W31*5,X31*4,Y31*3,Z31*2)/SUM(W31:Z31))</f>
        <v>-</v>
      </c>
      <c r="AB32" s="240">
        <f>IF(ISERR(AB31/SUM(AB31:AE31)*100),0,AB31/SUM(AB31:AE31)*100)</f>
        <v>0</v>
      </c>
      <c r="AC32" s="241">
        <f>IF(ISERR(AC31/SUM(AB31:AE31)*100),0,AC31/SUM(AB31:AE31)*100)</f>
        <v>0</v>
      </c>
      <c r="AD32" s="241">
        <f>IF(ISERR(AD31/SUM(AB31:AE31)*100),0,AD31/SUM(AB31:AE31)*100)</f>
        <v>0</v>
      </c>
      <c r="AE32" s="241">
        <f>IF(ISERR(AE31/SUM(AB31:AE31)*100),0,AE31/SUM(AB31:AE31)*100)</f>
        <v>0</v>
      </c>
      <c r="AF32" s="199" t="str">
        <f>IF(ISERR(SUM(AB31*5,AC31*4,AD31*3,AE31*2)/SUM(AB31:AE31)),"-",SUM(AB31*5,AC31*4,AD31*3,AE31*2)/SUM(AB31:AE31))</f>
        <v>-</v>
      </c>
      <c r="AG32" s="240">
        <f>IF(ISERR(AG31/SUM(AG31:AJ31)*100),0,AG31/SUM(AG31:AJ31)*100)</f>
        <v>0</v>
      </c>
      <c r="AH32" s="241">
        <f>IF(ISERR(AH31/SUM(AG31:AJ31)*100),0,AH31/SUM(AG31:AJ31)*100)</f>
        <v>0</v>
      </c>
      <c r="AI32" s="241">
        <f>IF(ISERR(AI31/SUM(AG31:AJ31)*100),0,AI31/SUM(AG31:AJ31)*100)</f>
        <v>0</v>
      </c>
      <c r="AJ32" s="241">
        <f>IF(ISERR(AJ31/SUM(AG31:AJ31)*100),0,AJ31/SUM(AG31:AJ31)*100)</f>
        <v>0</v>
      </c>
      <c r="AK32" s="199" t="str">
        <f>IF(ISERR(SUM(AG31*5,AH31*4,AI31*3,AJ31*2)/SUM(AG31:AJ31)),"-",SUM(AG31*5,AH31*4,AI31*3,AJ31*2)/SUM(AG31:AJ31))</f>
        <v>-</v>
      </c>
      <c r="AL32" s="240">
        <f>IF(ISERR(AL31/SUM(AL31:AO31)*100),0,AL31/SUM(AL31:AO31)*100)</f>
        <v>0</v>
      </c>
      <c r="AM32" s="241">
        <f>IF(ISERR(AM31/SUM(AL31:AO31)*100),0,AM31/SUM(AL31:AO31)*100)</f>
        <v>0</v>
      </c>
      <c r="AN32" s="241">
        <f>IF(ISERR(AN31/SUM(AL31:AO31)*100),0,AN31/SUM(AL31:AO31)*100)</f>
        <v>0</v>
      </c>
      <c r="AO32" s="241">
        <f>IF(ISERR(AO31/SUM(AL31:AO31)*100),0,AO31/SUM(AL31:AO31)*100)</f>
        <v>0</v>
      </c>
      <c r="AP32" s="199" t="str">
        <f>IF(ISERR(SUM(AL31*5,AM31*4,AN31*3,AO31*2)/SUM(AL31:AO31)),"-",SUM(AL31*5,AM31*4,AN31*3,AO31*2)/SUM(AL31:AO31))</f>
        <v>-</v>
      </c>
      <c r="AQ32" s="240">
        <f>IF(ISERR(AQ31/SUM(AQ31:AT31)*100),0,AQ31/SUM(AQ31:AT31)*100)</f>
        <v>0</v>
      </c>
      <c r="AR32" s="241">
        <f>IF(ISERR(AR31/SUM(AQ31:AT31)*100),0,AR31/SUM(AQ31:AT31)*100)</f>
        <v>0</v>
      </c>
      <c r="AS32" s="241">
        <f>IF(ISERR(AS31/SUM(AQ31:AT31)*100),0,AS31/SUM(AQ31:AT31)*100)</f>
        <v>0</v>
      </c>
      <c r="AT32" s="241">
        <f>IF(ISERR(AT31/SUM(AQ31:AT31)*100),0,AT31/SUM(AQ31:AT31)*100)</f>
        <v>0</v>
      </c>
      <c r="AU32" s="199" t="str">
        <f>IF(ISERR(SUM(AQ31*5,AR31*4,AS31*3,AT31*2)/SUM(AQ31:AT31)),"-",SUM(AQ31*5,AR31*4,AS31*3,AT31*2)/SUM(AQ31:AT31))</f>
        <v>-</v>
      </c>
      <c r="AV32" s="240">
        <f>IF(ISERR(AV31/SUM(AV31:AY31)*100),0,AV31/SUM(AV31:AY31)*100)</f>
        <v>0</v>
      </c>
      <c r="AW32" s="241">
        <f>IF(ISERR(AW31/SUM(AV31:AY31)*100),0,AW31/SUM(AV31:AY31)*100)</f>
        <v>0</v>
      </c>
      <c r="AX32" s="241">
        <f>IF(ISERR(AX31/SUM(AV31:AY31)*100),0,AX31/SUM(AV31:AY31)*100)</f>
        <v>0</v>
      </c>
      <c r="AY32" s="241">
        <f>IF(ISERR(AY31/SUM(AV31:AY31)*100),0,AY31/SUM(AV31:AY31)*100)</f>
        <v>0</v>
      </c>
      <c r="AZ32" s="199" t="str">
        <f>IF(ISERR(SUM(AV31*5,AW31*4,AX31*3,AY31*2)/SUM(AV31:AY31)),"-",SUM(AV31*5,AW31*4,AX31*3,AY31*2)/SUM(AV31:AY31))</f>
        <v>-</v>
      </c>
      <c r="BA32" s="240">
        <f>IF(ISERR(BA31/SUM(BA31:BD31)*100),0,BA31/SUM(BA31:BD31)*100)</f>
        <v>0</v>
      </c>
      <c r="BB32" s="241">
        <f>IF(ISERR(BB31/SUM(BA31:BD31)*100),0,BB31/SUM(BA31:BD31)*100)</f>
        <v>0</v>
      </c>
      <c r="BC32" s="241">
        <f>IF(ISERR(BC31/SUM(BA31:BD31)*100),0,BC31/SUM(BA31:BD31)*100)</f>
        <v>0</v>
      </c>
      <c r="BD32" s="241">
        <f>IF(ISERR(BD31/SUM(BA31:BD31)*100),0,BD31/SUM(BA31:BD31)*100)</f>
        <v>0</v>
      </c>
      <c r="BE32" s="199"/>
      <c r="BF32" s="240">
        <f>IF(ISERR(BF31/SUM(BF31:BI31)*100),0,BF31/SUM(BF31:BI31)*100)</f>
        <v>0</v>
      </c>
      <c r="BG32" s="241">
        <f>IF(ISERR(BG31/SUM(BF31:BI31)*100),0,BG31/SUM(BF31:BI31)*100)</f>
        <v>0</v>
      </c>
      <c r="BH32" s="241">
        <f>IF(ISERR(BH31/SUM(BF31:BI31)*100),0,BH31/SUM(BF31:BI31)*100)</f>
        <v>0</v>
      </c>
      <c r="BI32" s="241">
        <f>IF(ISERR(BI31/SUM(BF31:BI31)*100),0,BI31/SUM(BF31:BI31)*100)</f>
        <v>0</v>
      </c>
      <c r="BJ32" s="199" t="str">
        <f>IF(ISERR(SUM(BF31*5,BG31*4,BH31*3,BI31*2)/SUM(BF31:BI31)),"-",SUM(BF31*5,BG31*4,BH31*3,BI31*2)/SUM(BF31:BI31))</f>
        <v>-</v>
      </c>
      <c r="BL32" s="133"/>
      <c r="BM32" s="133"/>
      <c r="BN32" s="133"/>
      <c r="BO32" s="133"/>
      <c r="BP32" s="133"/>
      <c r="BQ32" s="133"/>
      <c r="BR32" s="133"/>
    </row>
    <row r="33" spans="1:70" ht="13.5" customHeight="1">
      <c r="A33" s="747" t="s">
        <v>175</v>
      </c>
      <c r="B33" s="740">
        <f>БОУП!W5+БОУП!X5</f>
        <v>0</v>
      </c>
      <c r="C33" s="238">
        <f>БОУП!$F$103</f>
        <v>0</v>
      </c>
      <c r="D33" s="239">
        <f>БОУП!$F$104</f>
        <v>0</v>
      </c>
      <c r="E33" s="239">
        <f>БОУП!$F$105</f>
        <v>0</v>
      </c>
      <c r="F33" s="239">
        <f>БОУП!$F$106</f>
        <v>0</v>
      </c>
      <c r="G33" s="198" t="str">
        <f>IF(SUM(C33:F33)=0,"-",IF(AND(F34&lt;10,C34&gt;=50),5,IF(AND(F34&lt;20,(C34+D34)&gt;=50),4,IF(F34&lt;30,3,2))))</f>
        <v>-</v>
      </c>
      <c r="H33" s="238">
        <f>БОУП!$G$103</f>
        <v>0</v>
      </c>
      <c r="I33" s="239">
        <f>БОУП!$G$104</f>
        <v>0</v>
      </c>
      <c r="J33" s="239">
        <f>БОУП!$G$105</f>
        <v>0</v>
      </c>
      <c r="K33" s="239">
        <f>БОУП!$G$106</f>
        <v>0</v>
      </c>
      <c r="L33" s="198" t="str">
        <f>IF(SUM(H33:K33)=0,"-",IF(AND(K34&lt;10,H34&gt;=50),5,IF(AND(K34&lt;20,(H34+I34)&gt;=50),4,IF(K34&lt;30,3,2))))</f>
        <v>-</v>
      </c>
      <c r="M33" s="238">
        <f>БОУП!$H$103</f>
        <v>0</v>
      </c>
      <c r="N33" s="239">
        <f>БОУП!$H$104</f>
        <v>0</v>
      </c>
      <c r="O33" s="239">
        <f>БОУП!$H$105</f>
        <v>0</v>
      </c>
      <c r="P33" s="239">
        <f>БОУП!$F$106</f>
        <v>0</v>
      </c>
      <c r="Q33" s="198" t="str">
        <f>IF(SUM(M33:P33)=0,"-",IF(AND(P34&lt;10,M34&gt;=50),5,IF(AND(P34&lt;20,(M34+N34)&gt;=50),4,IF(P34&lt;30,3,2))))</f>
        <v>-</v>
      </c>
      <c r="R33" s="238">
        <f>БОУП!$I$103</f>
        <v>0</v>
      </c>
      <c r="S33" s="239">
        <f>БОУП!$I$104</f>
        <v>0</v>
      </c>
      <c r="T33" s="239">
        <f>БОУП!$I$105</f>
        <v>0</v>
      </c>
      <c r="U33" s="239">
        <f>БОУП!$I$106</f>
        <v>0</v>
      </c>
      <c r="V33" s="198" t="str">
        <f>IF(SUM(R33:U33)=0,"-",IF(AND(U34&lt;10,R34&gt;=50),5,IF(AND(U34&lt;20,(R34+S34)&gt;=50),4,IF(U34&lt;30,3,2))))</f>
        <v>-</v>
      </c>
      <c r="W33" s="238">
        <f>БОУП!$J$103</f>
        <v>0</v>
      </c>
      <c r="X33" s="239">
        <f>БОУП!$J$104</f>
        <v>0</v>
      </c>
      <c r="Y33" s="239">
        <f>БОУП!$J$105</f>
        <v>0</v>
      </c>
      <c r="Z33" s="239">
        <f>БОУП!$J$106</f>
        <v>0</v>
      </c>
      <c r="AA33" s="198" t="str">
        <f>IF(SUM(W33:Z33)=0,"-",IF(AND(Z34&lt;10,W34&gt;=50),5,IF(AND(Z34&lt;20,(W34+X34)&gt;=50),4,IF(Z34&lt;30,3,2))))</f>
        <v>-</v>
      </c>
      <c r="AB33" s="238">
        <f>БОУП!$K$103</f>
        <v>0</v>
      </c>
      <c r="AC33" s="239">
        <f>БОУП!$K$104</f>
        <v>0</v>
      </c>
      <c r="AD33" s="239">
        <f>БОУП!$K$105</f>
        <v>0</v>
      </c>
      <c r="AE33" s="239">
        <f>БОУП!$K$106</f>
        <v>0</v>
      </c>
      <c r="AF33" s="198" t="str">
        <f>IF(SUM(AB33:AE33)=0,"-",IF(AND(AE34&lt;10,AB34&gt;=50),5,IF(AND(AE34&lt;20,(AB34+AC34)&gt;=50),4,IF(AE34&lt;30,3,2))))</f>
        <v>-</v>
      </c>
      <c r="AG33" s="238">
        <f>БОУП!$L$103</f>
        <v>0</v>
      </c>
      <c r="AH33" s="239">
        <f>БОУП!$L$104</f>
        <v>0</v>
      </c>
      <c r="AI33" s="239">
        <f>БОУП!$L$105</f>
        <v>0</v>
      </c>
      <c r="AJ33" s="239">
        <f>БОУП!$L$106</f>
        <v>0</v>
      </c>
      <c r="AK33" s="198" t="str">
        <f>IF(SUM(AG33:AJ33)=0,"-",IF(AND(AJ34&lt;10,AG34&gt;=50),5,IF(AND(AJ34&lt;20,(AG34+AH34)&gt;=50),4,IF(AJ34&lt;30,3,2))))</f>
        <v>-</v>
      </c>
      <c r="AL33" s="238">
        <f>БОУП!$M$103</f>
        <v>0</v>
      </c>
      <c r="AM33" s="239">
        <f>БОУП!$M$104</f>
        <v>0</v>
      </c>
      <c r="AN33" s="239">
        <f>БОУП!$M$105</f>
        <v>0</v>
      </c>
      <c r="AO33" s="239">
        <f>БОУП!$M$106</f>
        <v>0</v>
      </c>
      <c r="AP33" s="198" t="str">
        <f>IF(SUM(AL33:AO33)=0,"-",IF(AND(AO34&lt;10,AL34&gt;=50),5,IF(AND(AO34&lt;20,(AL34+AM34)&gt;=50),4,IF(AO34&lt;30,3,2))))</f>
        <v>-</v>
      </c>
      <c r="AQ33" s="238">
        <f>БОУП!$N$103</f>
        <v>0</v>
      </c>
      <c r="AR33" s="239">
        <f>БОУП!$N$104</f>
        <v>0</v>
      </c>
      <c r="AS33" s="239">
        <f>БОУП!$N$105</f>
        <v>0</v>
      </c>
      <c r="AT33" s="239">
        <f>БОУП!$N$106</f>
        <v>0</v>
      </c>
      <c r="AU33" s="198" t="str">
        <f>IF(SUM(AQ33:AT33)=0,"-",IF(AND(AT34&lt;10,AQ34&gt;=50),5,IF(AND(AT34&lt;20,(AQ34+AR34)&gt;=50),4,IF(AT34&lt;30,3,2))))</f>
        <v>-</v>
      </c>
      <c r="AV33" s="238">
        <f>БОУП!$O$103</f>
        <v>0</v>
      </c>
      <c r="AW33" s="239">
        <f>БОУП!$O$104</f>
        <v>0</v>
      </c>
      <c r="AX33" s="239">
        <f>БОУП!$O$105</f>
        <v>0</v>
      </c>
      <c r="AY33" s="239">
        <f>БОУП!$O$106</f>
        <v>0</v>
      </c>
      <c r="AZ33" s="198" t="str">
        <f>IF(SUM(AV33:AY33)=0,"-",IF(AOD(AY34&lt;10,AV34&gt;=50),5,IF(AOD(AY34&lt;20,(AV34+AW34)&gt;=50),4,IF(AY34&lt;30,3,2))))</f>
        <v>-</v>
      </c>
      <c r="BA33" s="238">
        <f>БОУП!$Q$103</f>
        <v>0</v>
      </c>
      <c r="BB33" s="239">
        <f>БОУП!$Q$104</f>
        <v>0</v>
      </c>
      <c r="BC33" s="239">
        <f>БОУП!$Q$105</f>
        <v>0</v>
      </c>
      <c r="BD33" s="239">
        <f>БОУП!$Q$106</f>
        <v>0</v>
      </c>
      <c r="BE33" s="198" t="str">
        <f>IF(SUM(BA33:BD33)=0,"-",MIN(IF(AND(BA34&gt;=50,BC34=0,BD34=0),5,IF(AND(BA34+BB34&gt;=50,BD34=0),4,IF(BD34&lt;30,3,2))),G33,L33,Q33,AA33))</f>
        <v>-</v>
      </c>
      <c r="BF33" s="734" t="s">
        <v>366</v>
      </c>
      <c r="BG33" s="735"/>
      <c r="BH33" s="735"/>
      <c r="BI33" s="735"/>
      <c r="BJ33" s="736"/>
    </row>
    <row r="34" spans="1:70" ht="13.5" customHeight="1">
      <c r="A34" s="747"/>
      <c r="B34" s="740"/>
      <c r="C34" s="240">
        <f>IF(ISERR(C33/SUM(C33:F33)*100),0,C33/SUM(C33:F33)*100)</f>
        <v>0</v>
      </c>
      <c r="D34" s="241">
        <f>IF(ISERR(D33/SUM(C33:F33)*100),0,D33/SUM(C33:F33)*100)</f>
        <v>0</v>
      </c>
      <c r="E34" s="241">
        <f>IF(ISERR(E33/SUM(C33:F33)*100),0,E33/SUM(C33:F33)*100)</f>
        <v>0</v>
      </c>
      <c r="F34" s="241">
        <f>IF(ISERR(F33/SUM(C33:F33)*100),0,F33/SUM(C33:F33)*100)</f>
        <v>0</v>
      </c>
      <c r="G34" s="199" t="str">
        <f>IF(ISERR(SUM(C33*5,D33*4,E33*3,F33*2)/SUM(C33:F33)),"-",SUM(C33*5,D33*4,E33*3,F33*2)/SUM(C33:F33))</f>
        <v>-</v>
      </c>
      <c r="H34" s="240">
        <f>IF(ISERR(H33/SUM(H33:K33)*100),0,H33/SUM(H33:K33)*100)</f>
        <v>0</v>
      </c>
      <c r="I34" s="241">
        <f>IF(ISERR(I33/SUM(H33:K33)*100),0,I33/SUM(H33:K33)*100)</f>
        <v>0</v>
      </c>
      <c r="J34" s="241">
        <f>IF(ISERR(J33/SUM(H33:K33)*100),0,J33/SUM(H33:K33)*100)</f>
        <v>0</v>
      </c>
      <c r="K34" s="241">
        <f>IF(ISERR(K33/SUM(H33:K33)*100),0,K33/SUM(H33:K33)*100)</f>
        <v>0</v>
      </c>
      <c r="L34" s="199" t="str">
        <f>IF(ISERR(SUM(H33*5,I33*4,J33*3,K33*2)/SUM(H33:K33)),"-",SUM(H33*5,I33*4,J33*3,K33*2)/SUM(H33:K33))</f>
        <v>-</v>
      </c>
      <c r="M34" s="240">
        <f>IF(ISERR(M33/SUM(M33:P33)*100),0,M33/SUM(M33:P33)*100)</f>
        <v>0</v>
      </c>
      <c r="N34" s="241">
        <f>IF(ISERR(N33/SUM(M33:P33)*100),0,N33/SUM(M33:P33)*100)</f>
        <v>0</v>
      </c>
      <c r="O34" s="241">
        <f>IF(ISERR(O33/SUM(M33:P33)*100),0,O33/SUM(M33:P33)*100)</f>
        <v>0</v>
      </c>
      <c r="P34" s="241">
        <f>IF(ISERR(P33/SUM(M33:P33)*100),0,P33/SUM(M33:P33)*100)</f>
        <v>0</v>
      </c>
      <c r="Q34" s="199" t="str">
        <f>IF(ISERR(SUM(M33*5,N33*4,O33*3,P33*2)/SUM(M33:P33)),"-",SUM(M33*5,N33*4,O33*3,P33*2)/SUM(M33:P33))</f>
        <v>-</v>
      </c>
      <c r="R34" s="240">
        <f>IF(ISERR(R33/SUM(R33:U33)*100),0,R33/SUM(R33:U33)*100)</f>
        <v>0</v>
      </c>
      <c r="S34" s="241">
        <f>IF(ISERR(S33/SUM(R33:U33)*100),0,S33/SUM(R33:U33)*100)</f>
        <v>0</v>
      </c>
      <c r="T34" s="241">
        <f>IF(ISERR(T33/SUM(R33:U33)*100),0,T33/SUM(R33:U33)*100)</f>
        <v>0</v>
      </c>
      <c r="U34" s="241">
        <f>IF(ISERR(U33/SUM(R33:U33)*100),0,U33/SUM(R33:U33)*100)</f>
        <v>0</v>
      </c>
      <c r="V34" s="199" t="str">
        <f>IF(ISERR(SUM(R33*5,S33*4,T33*3,U33*2)/SUM(R33:U33)),"-",SUM(R33*5,S33*4,T33*3,U33*2)/SUM(R33:U33))</f>
        <v>-</v>
      </c>
      <c r="W34" s="240">
        <f>IF(ISERR(W33/SUM(W33:Z33)*100),0,W33/SUM(W33:Z33)*100)</f>
        <v>0</v>
      </c>
      <c r="X34" s="241">
        <f>IF(ISERR(X33/SUM(W33:Z33)*100),0,X33/SUM(W33:Z33)*100)</f>
        <v>0</v>
      </c>
      <c r="Y34" s="241">
        <f>IF(ISERR(Y33/SUM(W33:Z33)*100),0,Y33/SUM(W33:Z33)*100)</f>
        <v>0</v>
      </c>
      <c r="Z34" s="241">
        <f>IF(ISERR(Z33/SUM(W33:Z33)*100),0,Z33/SUM(W33:Z33)*100)</f>
        <v>0</v>
      </c>
      <c r="AA34" s="199" t="str">
        <f>IF(ISERR(SUM(W33*5,X33*4,Y33*3,Z33*2)/SUM(W33:Z33)),"-",SUM(W33*5,X33*4,Y33*3,Z33*2)/SUM(W33:Z33))</f>
        <v>-</v>
      </c>
      <c r="AB34" s="240">
        <f>IF(ISERR(AB33/SUM(AB33:AE33)*100),0,AB33/SUM(AB33:AE33)*100)</f>
        <v>0</v>
      </c>
      <c r="AC34" s="241">
        <f>IF(ISERR(AC33/SUM(AB33:AE33)*100),0,AC33/SUM(AB33:AE33)*100)</f>
        <v>0</v>
      </c>
      <c r="AD34" s="241">
        <f>IF(ISERR(AD33/SUM(AB33:AE33)*100),0,AD33/SUM(AB33:AE33)*100)</f>
        <v>0</v>
      </c>
      <c r="AE34" s="241">
        <f>IF(ISERR(AE33/SUM(AB33:AE33)*100),0,AE33/SUM(AB33:AE33)*100)</f>
        <v>0</v>
      </c>
      <c r="AF34" s="199" t="str">
        <f>IF(ISERR(SUM(AB33*5,AC33*4,AD33*3,AE33*2)/SUM(AB33:AE33)),"-",SUM(AB33*5,AC33*4,AD33*3,AE33*2)/SUM(AB33:AE33))</f>
        <v>-</v>
      </c>
      <c r="AG34" s="240">
        <f>IF(ISERR(AG33/SUM(AG33:AJ33)*100),0,AG33/SUM(AG33:AJ33)*100)</f>
        <v>0</v>
      </c>
      <c r="AH34" s="241">
        <f>IF(ISERR(AH33/SUM(AG33:AJ33)*100),0,AH33/SUM(AG33:AJ33)*100)</f>
        <v>0</v>
      </c>
      <c r="AI34" s="241">
        <f>IF(ISERR(AI33/SUM(AG33:AJ33)*100),0,AI33/SUM(AG33:AJ33)*100)</f>
        <v>0</v>
      </c>
      <c r="AJ34" s="241">
        <f>IF(ISERR(AJ33/SUM(AG33:AJ33)*100),0,AJ33/SUM(AG33:AJ33)*100)</f>
        <v>0</v>
      </c>
      <c r="AK34" s="199" t="str">
        <f>IF(ISERR(SUM(AG33*5,AH33*4,AI33*3,AJ33*2)/SUM(AG33:AJ33)),"-",SUM(AG33*5,AH33*4,AI33*3,AJ33*2)/SUM(AG33:AJ33))</f>
        <v>-</v>
      </c>
      <c r="AL34" s="240">
        <f>IF(ISERR(AL33/SUM(AL33:AO33)*100),0,AL33/SUM(AL33:AO33)*100)</f>
        <v>0</v>
      </c>
      <c r="AM34" s="241">
        <f>IF(ISERR(AM33/SUM(AL33:AO33)*100),0,AM33/SUM(AL33:AO33)*100)</f>
        <v>0</v>
      </c>
      <c r="AN34" s="241">
        <f>IF(ISERR(AN33/SUM(AL33:AO33)*100),0,AN33/SUM(AL33:AO33)*100)</f>
        <v>0</v>
      </c>
      <c r="AO34" s="241">
        <f>IF(ISERR(AO33/SUM(AL33:AO33)*100),0,AO33/SUM(AL33:AO33)*100)</f>
        <v>0</v>
      </c>
      <c r="AP34" s="199" t="str">
        <f>IF(ISERR(SUM(AL33*5,AM33*4,AN33*3,AO33*2)/SUM(AL33:AO33)),"-",SUM(AL33*5,AM33*4,AN33*3,AO33*2)/SUM(AL33:AO33))</f>
        <v>-</v>
      </c>
      <c r="AQ34" s="240">
        <f>IF(ISERR(AQ33/SUM(AQ33:AT33)*100),0,AQ33/SUM(AQ33:AT33)*100)</f>
        <v>0</v>
      </c>
      <c r="AR34" s="241">
        <f>IF(ISERR(AR33/SUM(AQ33:AT33)*100),0,AR33/SUM(AQ33:AT33)*100)</f>
        <v>0</v>
      </c>
      <c r="AS34" s="241">
        <f>IF(ISERR(AS33/SUM(AQ33:AT33)*100),0,AS33/SUM(AQ33:AT33)*100)</f>
        <v>0</v>
      </c>
      <c r="AT34" s="241">
        <f>IF(ISERR(AT33/SUM(AQ33:AT33)*100),0,AT33/SUM(AQ33:AT33)*100)</f>
        <v>0</v>
      </c>
      <c r="AU34" s="199" t="str">
        <f>IF(ISERR(SUM(AQ33*5,AR33*4,AS33*3,AT33*2)/SUM(AQ33:AT33)),"-",SUM(AQ33*5,AR33*4,AS33*3,AT33*2)/SUM(AQ33:AT33))</f>
        <v>-</v>
      </c>
      <c r="AV34" s="240">
        <f>IF(ISERR(AV33/SUM(AV33:AY33)*100),0,AV33/SUM(AV33:AY33)*100)</f>
        <v>0</v>
      </c>
      <c r="AW34" s="241">
        <f>IF(ISERR(AW33/SUM(AV33:AY33)*100),0,AW33/SUM(AV33:AY33)*100)</f>
        <v>0</v>
      </c>
      <c r="AX34" s="241">
        <f>IF(ISERR(AX33/SUM(AV33:AY33)*100),0,AX33/SUM(AV33:AY33)*100)</f>
        <v>0</v>
      </c>
      <c r="AY34" s="241">
        <f>IF(ISERR(AY33/SUM(AV33:AY33)*100),0,AY33/SUM(AV33:AY33)*100)</f>
        <v>0</v>
      </c>
      <c r="AZ34" s="199" t="str">
        <f>IF(ISERR(SUM(AV33*5,AW33*4,AX33*3,AY33*2)/SUM(AV33:AY33)),"-",SUM(AV33*5,AW33*4,AX33*3,AY33*2)/SUM(AV33:AY33))</f>
        <v>-</v>
      </c>
      <c r="BA34" s="240">
        <f>IF(ISERR(BA33/SUM(BA33:BD33)*100),0,BA33/SUM(BA33:BD33)*100)</f>
        <v>0</v>
      </c>
      <c r="BB34" s="241">
        <f>IF(ISERR(BB33/SUM(BA33:BD33)*100),0,BB33/SUM(BA33:BD33)*100)</f>
        <v>0</v>
      </c>
      <c r="BC34" s="241">
        <f>IF(ISERR(BC33/SUM(BA33:BD33)*100),0,BC33/SUM(BA33:BD33)*100)</f>
        <v>0</v>
      </c>
      <c r="BD34" s="241">
        <f>IF(ISERR(BD33/SUM(BA33:BD33)*100),0,BD33/SUM(BA33:BD33)*100)</f>
        <v>0</v>
      </c>
      <c r="BE34" s="199" t="str">
        <f>IF(ISERR(SUM(BA33*5,BB33*4,BC33*3,BD33*2)/SUM(BA33:BD33)),"-",SUM(BA33*5,BB33*4,BC33*3,BD33*2)/SUM(BA33:BD33))</f>
        <v>-</v>
      </c>
      <c r="BF34" s="744"/>
      <c r="BG34" s="745"/>
      <c r="BH34" s="745"/>
      <c r="BI34" s="745"/>
      <c r="BJ34" s="746"/>
      <c r="BL34" s="133"/>
      <c r="BM34" s="133"/>
      <c r="BN34" s="133"/>
      <c r="BO34" s="133"/>
      <c r="BP34" s="133"/>
      <c r="BQ34" s="133"/>
      <c r="BR34" s="133"/>
    </row>
    <row r="35" spans="1:70" ht="13.5" customHeight="1">
      <c r="A35" s="747" t="s">
        <v>176</v>
      </c>
      <c r="B35" s="740">
        <f>БОУП!W119+БОУП!X119</f>
        <v>0</v>
      </c>
      <c r="C35" s="238">
        <f>БОУП!$F$188</f>
        <v>0</v>
      </c>
      <c r="D35" s="239">
        <f>БОУП!$F$189</f>
        <v>0</v>
      </c>
      <c r="E35" s="239">
        <f>БОУП!$F$190</f>
        <v>0</v>
      </c>
      <c r="F35" s="239">
        <f>БОУП!$F$191</f>
        <v>0</v>
      </c>
      <c r="G35" s="198" t="str">
        <f>IF(SUM(C35:F35)=0,"-",IF(AND(F36&lt;10,C36&gt;=50),5,IF(AND(F36&lt;20,(C36+D36)&gt;=50),4,IF(F36&lt;30,3,2))))</f>
        <v>-</v>
      </c>
      <c r="H35" s="238">
        <f>БОУП!$G$188</f>
        <v>0</v>
      </c>
      <c r="I35" s="239">
        <f>БОУП!$G$189</f>
        <v>0</v>
      </c>
      <c r="J35" s="239">
        <f>БОУП!$G$190</f>
        <v>0</v>
      </c>
      <c r="K35" s="239">
        <f>БОУП!$G$191</f>
        <v>0</v>
      </c>
      <c r="L35" s="198" t="str">
        <f>IF(SUM(H35:K35)=0,"-",IF(AND(K36&lt;10,H36&gt;=50),5,IF(AND(K36&lt;20,(H36+I36)&gt;=50),4,IF(K36&lt;30,3,2))))</f>
        <v>-</v>
      </c>
      <c r="M35" s="238">
        <f>БОУП!$H$188</f>
        <v>0</v>
      </c>
      <c r="N35" s="239">
        <f>БОУП!$H$189</f>
        <v>0</v>
      </c>
      <c r="O35" s="239">
        <f>БОУП!$H$190</f>
        <v>0</v>
      </c>
      <c r="P35" s="239">
        <f>БОУП!$F$191</f>
        <v>0</v>
      </c>
      <c r="Q35" s="198" t="str">
        <f>IF(SUM(M35:P35)=0,"-",IF(AND(P36&lt;10,M36&gt;=50),5,IF(AND(P36&lt;20,(M36+N36)&gt;=50),4,IF(P36&lt;30,3,2))))</f>
        <v>-</v>
      </c>
      <c r="R35" s="238">
        <f>БОУП!$I$188</f>
        <v>0</v>
      </c>
      <c r="S35" s="239">
        <f>БОУП!$I$189</f>
        <v>0</v>
      </c>
      <c r="T35" s="239">
        <f>БОУП!$I$190</f>
        <v>0</v>
      </c>
      <c r="U35" s="239">
        <f>БОУП!$I$191</f>
        <v>0</v>
      </c>
      <c r="V35" s="198" t="str">
        <f>IF(SUM(R35:U35)=0,"-",IF(AND(U36&lt;10,R36&gt;=50),5,IF(AND(U36&lt;20,(R36+S36)&gt;=50),4,IF(U36&lt;30,3,2))))</f>
        <v>-</v>
      </c>
      <c r="W35" s="238">
        <f>БОУП!$J$188</f>
        <v>0</v>
      </c>
      <c r="X35" s="239">
        <f>БОУП!$J$189</f>
        <v>0</v>
      </c>
      <c r="Y35" s="239">
        <f>БОУП!$J$190</f>
        <v>0</v>
      </c>
      <c r="Z35" s="239">
        <f>БОУП!$J$191</f>
        <v>0</v>
      </c>
      <c r="AA35" s="198" t="str">
        <f>IF(SUM(W35:Z35)=0,"-",IF(AND(Z36&lt;10,W36&gt;=50),5,IF(AND(Z36&lt;20,(W36+X36)&gt;=50),4,IF(Z36&lt;30,3,2))))</f>
        <v>-</v>
      </c>
      <c r="AB35" s="238">
        <f>БОУП!$K$188</f>
        <v>0</v>
      </c>
      <c r="AC35" s="239">
        <f>БОУП!$K$189</f>
        <v>0</v>
      </c>
      <c r="AD35" s="239">
        <f>БОУП!$K$190</f>
        <v>0</v>
      </c>
      <c r="AE35" s="239">
        <f>БОУП!$K$191</f>
        <v>0</v>
      </c>
      <c r="AF35" s="198" t="str">
        <f>IF(SUM(AB35:AE35)=0,"-",IF(AND(AE36&lt;10,AB36&gt;=50),5,IF(AND(AE36&lt;20,(AB36+AC36)&gt;=50),4,IF(AE36&lt;30,3,2))))</f>
        <v>-</v>
      </c>
      <c r="AG35" s="238">
        <f>БОУП!$L$188</f>
        <v>0</v>
      </c>
      <c r="AH35" s="239">
        <f>БОУП!$L$189</f>
        <v>0</v>
      </c>
      <c r="AI35" s="239">
        <f>БОУП!$L$190</f>
        <v>0</v>
      </c>
      <c r="AJ35" s="239">
        <f>БОУП!$L$191</f>
        <v>0</v>
      </c>
      <c r="AK35" s="198" t="str">
        <f>IF(SUM(AG35:AJ35)=0,"-",IF(AND(AJ36&lt;10,AG36&gt;=50),5,IF(AND(AJ36&lt;20,(AG36+AH36)&gt;=50),4,IF(AJ36&lt;30,3,2))))</f>
        <v>-</v>
      </c>
      <c r="AL35" s="238">
        <f>БОУП!$M$188</f>
        <v>0</v>
      </c>
      <c r="AM35" s="239">
        <f>БОУП!$M$189</f>
        <v>0</v>
      </c>
      <c r="AN35" s="239">
        <f>БОУП!$M$190</f>
        <v>0</v>
      </c>
      <c r="AO35" s="239">
        <f>БОУП!$M$191</f>
        <v>0</v>
      </c>
      <c r="AP35" s="198" t="str">
        <f>IF(SUM(AL35:AO35)=0,"-",IF(AND(AO36&lt;10,AL36&gt;=50),5,IF(AND(AO36&lt;20,(AL36+AM36)&gt;=50),4,IF(AO36&lt;30,3,2))))</f>
        <v>-</v>
      </c>
      <c r="AQ35" s="238">
        <f>БОУП!$N$188</f>
        <v>0</v>
      </c>
      <c r="AR35" s="239">
        <f>БОУП!$N$189</f>
        <v>0</v>
      </c>
      <c r="AS35" s="239">
        <f>БОУП!$N$190</f>
        <v>0</v>
      </c>
      <c r="AT35" s="239">
        <f>БОУП!$N$191</f>
        <v>0</v>
      </c>
      <c r="AU35" s="198" t="str">
        <f>IF(SUM(AQ35:AT35)=0,"-",IF(AND(AT36&lt;10,AQ36&gt;=50),5,IF(AND(AT36&lt;20,(AQ36+AR36)&gt;=50),4,IF(AT36&lt;30,3,2))))</f>
        <v>-</v>
      </c>
      <c r="AV35" s="238">
        <f>БОУП!$O$188</f>
        <v>0</v>
      </c>
      <c r="AW35" s="239">
        <f>БОУП!$O$189</f>
        <v>0</v>
      </c>
      <c r="AX35" s="239">
        <f>БОУП!$O$190</f>
        <v>0</v>
      </c>
      <c r="AY35" s="239">
        <f>БОУП!$O$191</f>
        <v>0</v>
      </c>
      <c r="AZ35" s="198" t="str">
        <f>IF(SUM(AV35:AY35)=0,"-",IF(AOD(AY36&lt;10,AV36&gt;=50),5,IF(AOD(AY36&lt;20,(AV36+AW36)&gt;=50),4,IF(AY36&lt;30,3,2))))</f>
        <v>-</v>
      </c>
      <c r="BA35" s="238">
        <f>БОУП!$Q$188</f>
        <v>0</v>
      </c>
      <c r="BB35" s="239">
        <f>БОУП!$Q$189</f>
        <v>0</v>
      </c>
      <c r="BC35" s="239">
        <f>БОУП!$Q$190</f>
        <v>0</v>
      </c>
      <c r="BD35" s="239">
        <f>БОУП!$Q$191</f>
        <v>0</v>
      </c>
      <c r="BE35" s="198" t="str">
        <f>IF(SUM(BA35:BD35)=0,"-",MIN(IF(AND(BA36&gt;=50,BC36=0,BD36=0),5,IF(AND(BA36+BB36&gt;=50,BD36=0),4,IF(BD36&lt;30,3,2))),G35,L35,Q35,AA35,AK35))</f>
        <v>-</v>
      </c>
      <c r="BF35" s="734" t="s">
        <v>366</v>
      </c>
      <c r="BG35" s="735"/>
      <c r="BH35" s="735"/>
      <c r="BI35" s="735"/>
      <c r="BJ35" s="736"/>
    </row>
    <row r="36" spans="1:70" ht="13.5" customHeight="1">
      <c r="A36" s="747"/>
      <c r="B36" s="740"/>
      <c r="C36" s="240">
        <f>IF(ISERR(C35/SUM(C35:F35)*100),0,C35/SUM(C35:F35)*100)</f>
        <v>0</v>
      </c>
      <c r="D36" s="241">
        <f>IF(ISERR(D35/SUM(C35:F35)*100),0,D35/SUM(C35:F35)*100)</f>
        <v>0</v>
      </c>
      <c r="E36" s="241">
        <f>IF(ISERR(E35/SUM(C35:F35)*100),0,E35/SUM(C35:F35)*100)</f>
        <v>0</v>
      </c>
      <c r="F36" s="241">
        <f>IF(ISERR(F35/SUM(C35:F35)*100),0,F35/SUM(C35:F35)*100)</f>
        <v>0</v>
      </c>
      <c r="G36" s="199" t="str">
        <f>IF(ISERR(SUM(C35*5,D35*4,E35*3,F35*2)/SUM(C35:F35)),"-",SUM(C35*5,D35*4,E35*3,F35*2)/SUM(C35:F35))</f>
        <v>-</v>
      </c>
      <c r="H36" s="240">
        <f>IF(ISERR(H35/SUM(H35:K35)*100),0,H35/SUM(H35:K35)*100)</f>
        <v>0</v>
      </c>
      <c r="I36" s="241">
        <f>IF(ISERR(I35/SUM(H35:K35)*100),0,I35/SUM(H35:K35)*100)</f>
        <v>0</v>
      </c>
      <c r="J36" s="241">
        <f>IF(ISERR(J35/SUM(H35:K35)*100),0,J35/SUM(H35:K35)*100)</f>
        <v>0</v>
      </c>
      <c r="K36" s="241">
        <f>IF(ISERR(K35/SUM(H35:K35)*100),0,K35/SUM(H35:K35)*100)</f>
        <v>0</v>
      </c>
      <c r="L36" s="199" t="str">
        <f>IF(ISERR(SUM(H35*5,I35*4,J35*3,K35*2)/SUM(H35:K35)),"-",SUM(H35*5,I35*4,J35*3,K35*2)/SUM(H35:K35))</f>
        <v>-</v>
      </c>
      <c r="M36" s="240">
        <f>IF(ISERR(M35/SUM(M35:P35)*100),0,M35/SUM(M35:P35)*100)</f>
        <v>0</v>
      </c>
      <c r="N36" s="241">
        <f>IF(ISERR(N35/SUM(M35:P35)*100),0,N35/SUM(M35:P35)*100)</f>
        <v>0</v>
      </c>
      <c r="O36" s="241">
        <f>IF(ISERR(O35/SUM(M35:P35)*100),0,O35/SUM(M35:P35)*100)</f>
        <v>0</v>
      </c>
      <c r="P36" s="241">
        <f>IF(ISERR(P35/SUM(M35:P35)*100),0,P35/SUM(M35:P35)*100)</f>
        <v>0</v>
      </c>
      <c r="Q36" s="199" t="str">
        <f>IF(ISERR(SUM(M35*5,N35*4,O35*3,P35*2)/SUM(M35:P35)),"-",SUM(M35*5,N35*4,O35*3,P35*2)/SUM(M35:P35))</f>
        <v>-</v>
      </c>
      <c r="R36" s="240">
        <f>IF(ISERR(R35/SUM(R35:U35)*100),0,R35/SUM(R35:U35)*100)</f>
        <v>0</v>
      </c>
      <c r="S36" s="241">
        <f>IF(ISERR(S35/SUM(R35:U35)*100),0,S35/SUM(R35:U35)*100)</f>
        <v>0</v>
      </c>
      <c r="T36" s="241">
        <f>IF(ISERR(T35/SUM(R35:U35)*100),0,T35/SUM(R35:U35)*100)</f>
        <v>0</v>
      </c>
      <c r="U36" s="241">
        <f>IF(ISERR(U35/SUM(R35:U35)*100),0,U35/SUM(R35:U35)*100)</f>
        <v>0</v>
      </c>
      <c r="V36" s="199" t="str">
        <f>IF(ISERR(SUM(R35*5,S35*4,T35*3,U35*2)/SUM(R35:U35)),"-",SUM(R35*5,S35*4,T35*3,U35*2)/SUM(R35:U35))</f>
        <v>-</v>
      </c>
      <c r="W36" s="240">
        <f>IF(ISERR(W35/SUM(W35:Z35)*100),0,W35/SUM(W35:Z35)*100)</f>
        <v>0</v>
      </c>
      <c r="X36" s="241">
        <f>IF(ISERR(X35/SUM(W35:Z35)*100),0,X35/SUM(W35:Z35)*100)</f>
        <v>0</v>
      </c>
      <c r="Y36" s="241">
        <f>IF(ISERR(Y35/SUM(W35:Z35)*100),0,Y35/SUM(W35:Z35)*100)</f>
        <v>0</v>
      </c>
      <c r="Z36" s="241">
        <f>IF(ISERR(Z35/SUM(W35:Z35)*100),0,Z35/SUM(W35:Z35)*100)</f>
        <v>0</v>
      </c>
      <c r="AA36" s="199" t="str">
        <f>IF(ISERR(SUM(W35*5,X35*4,Y35*3,Z35*2)/SUM(W35:Z35)),"-",SUM(W35*5,X35*4,Y35*3,Z35*2)/SUM(W35:Z35))</f>
        <v>-</v>
      </c>
      <c r="AB36" s="240">
        <f>IF(ISERR(AB35/SUM(AB35:AE35)*100),0,AB35/SUM(AB35:AE35)*100)</f>
        <v>0</v>
      </c>
      <c r="AC36" s="241">
        <f>IF(ISERR(AC35/SUM(AB35:AE35)*100),0,AC35/SUM(AB35:AE35)*100)</f>
        <v>0</v>
      </c>
      <c r="AD36" s="241">
        <f>IF(ISERR(AD35/SUM(AB35:AE35)*100),0,AD35/SUM(AB35:AE35)*100)</f>
        <v>0</v>
      </c>
      <c r="AE36" s="241">
        <f>IF(ISERR(AE35/SUM(AB35:AE35)*100),0,AE35/SUM(AB35:AE35)*100)</f>
        <v>0</v>
      </c>
      <c r="AF36" s="199" t="str">
        <f>IF(ISERR(SUM(AB35*5,AC35*4,AD35*3,AE35*2)/SUM(AB35:AE35)),"-",SUM(AB35*5,AC35*4,AD35*3,AE35*2)/SUM(AB35:AE35))</f>
        <v>-</v>
      </c>
      <c r="AG36" s="240">
        <f>IF(ISERR(AG35/SUM(AG35:AJ35)*100),0,AG35/SUM(AG35:AJ35)*100)</f>
        <v>0</v>
      </c>
      <c r="AH36" s="241">
        <f>IF(ISERR(AH35/SUM(AG35:AJ35)*100),0,AH35/SUM(AG35:AJ35)*100)</f>
        <v>0</v>
      </c>
      <c r="AI36" s="241">
        <f>IF(ISERR(AI35/SUM(AG35:AJ35)*100),0,AI35/SUM(AG35:AJ35)*100)</f>
        <v>0</v>
      </c>
      <c r="AJ36" s="241">
        <f>IF(ISERR(AJ35/SUM(AG35:AJ35)*100),0,AJ35/SUM(AG35:AJ35)*100)</f>
        <v>0</v>
      </c>
      <c r="AK36" s="199" t="str">
        <f>IF(ISERR(SUM(AG35*5,AH35*4,AI35*3,AJ35*2)/SUM(AG35:AJ35)),"-",SUM(AG35*5,AH35*4,AI35*3,AJ35*2)/SUM(AG35:AJ35))</f>
        <v>-</v>
      </c>
      <c r="AL36" s="240">
        <f>IF(ISERR(AL35/SUM(AL35:AO35)*100),0,AL35/SUM(AL35:AO35)*100)</f>
        <v>0</v>
      </c>
      <c r="AM36" s="241">
        <f>IF(ISERR(AM35/SUM(AL35:AO35)*100),0,AM35/SUM(AL35:AO35)*100)</f>
        <v>0</v>
      </c>
      <c r="AN36" s="241">
        <f>IF(ISERR(AN35/SUM(AL35:AO35)*100),0,AN35/SUM(AL35:AO35)*100)</f>
        <v>0</v>
      </c>
      <c r="AO36" s="241">
        <f>IF(ISERR(AO35/SUM(AL35:AO35)*100),0,AO35/SUM(AL35:AO35)*100)</f>
        <v>0</v>
      </c>
      <c r="AP36" s="199" t="str">
        <f>IF(ISERR(SUM(AL35*5,AM35*4,AN35*3,AO35*2)/SUM(AL35:AO35)),"-",SUM(AL35*5,AM35*4,AN35*3,AO35*2)/SUM(AL35:AO35))</f>
        <v>-</v>
      </c>
      <c r="AQ36" s="240">
        <f>IF(ISERR(AQ35/SUM(AQ35:AT35)*100),0,AQ35/SUM(AQ35:AT35)*100)</f>
        <v>0</v>
      </c>
      <c r="AR36" s="241">
        <f>IF(ISERR(AR35/SUM(AQ35:AT35)*100),0,AR35/SUM(AQ35:AT35)*100)</f>
        <v>0</v>
      </c>
      <c r="AS36" s="241">
        <f>IF(ISERR(AS35/SUM(AQ35:AT35)*100),0,AS35/SUM(AQ35:AT35)*100)</f>
        <v>0</v>
      </c>
      <c r="AT36" s="241">
        <f>IF(ISERR(AT35/SUM(AQ35:AT35)*100),0,AT35/SUM(AQ35:AT35)*100)</f>
        <v>0</v>
      </c>
      <c r="AU36" s="199" t="str">
        <f>IF(ISERR(SUM(AQ35*5,AR35*4,AS35*3,AT35*2)/SUM(AQ35:AT35)),"-",SUM(AQ35*5,AR35*4,AS35*3,AT35*2)/SUM(AQ35:AT35))</f>
        <v>-</v>
      </c>
      <c r="AV36" s="240">
        <f>IF(ISERR(AV35/SUM(AV35:AY35)*100),0,AV35/SUM(AV35:AY35)*100)</f>
        <v>0</v>
      </c>
      <c r="AW36" s="241">
        <f>IF(ISERR(AW35/SUM(AV35:AY35)*100),0,AW35/SUM(AV35:AY35)*100)</f>
        <v>0</v>
      </c>
      <c r="AX36" s="241">
        <f>IF(ISERR(AX35/SUM(AV35:AY35)*100),0,AX35/SUM(AV35:AY35)*100)</f>
        <v>0</v>
      </c>
      <c r="AY36" s="241">
        <f>IF(ISERR(AY35/SUM(AV35:AY35)*100),0,AY35/SUM(AV35:AY35)*100)</f>
        <v>0</v>
      </c>
      <c r="AZ36" s="199" t="str">
        <f>IF(ISERR(SUM(AV35*5,AW35*4,AX35*3,AY35*2)/SUM(AV35:AY35)),"-",SUM(AV35*5,AW35*4,AX35*3,AY35*2)/SUM(AV35:AY35))</f>
        <v>-</v>
      </c>
      <c r="BA36" s="240">
        <f>IF(ISERR(BA35/SUM(BA35:BD35)*100),0,BA35/SUM(BA35:BD35)*100)</f>
        <v>0</v>
      </c>
      <c r="BB36" s="241">
        <f>IF(ISERR(BB35/SUM(BA35:BD35)*100),0,BB35/SUM(BA35:BD35)*100)</f>
        <v>0</v>
      </c>
      <c r="BC36" s="241">
        <f>IF(ISERR(BC35/SUM(BA35:BD35)*100),0,BC35/SUM(BA35:BD35)*100)</f>
        <v>0</v>
      </c>
      <c r="BD36" s="241">
        <f>IF(ISERR(BD35/SUM(BA35:BD35)*100),0,BD35/SUM(BA35:BD35)*100)</f>
        <v>0</v>
      </c>
      <c r="BE36" s="199" t="str">
        <f>IF(ISERR(SUM(BA35*5,BB35*4,BC35*3,BD35*2)/SUM(BA35:BD35)),"-",SUM(BA35*5,BB35*4,BC35*3,BD35*2)/SUM(BA35:BD35))</f>
        <v>-</v>
      </c>
      <c r="BF36" s="744"/>
      <c r="BG36" s="745"/>
      <c r="BH36" s="745"/>
      <c r="BI36" s="745"/>
      <c r="BJ36" s="746"/>
      <c r="BL36" s="133"/>
      <c r="BM36" s="133"/>
      <c r="BN36" s="133"/>
      <c r="BO36" s="133"/>
      <c r="BP36" s="133"/>
      <c r="BQ36" s="133"/>
      <c r="BR36" s="133"/>
    </row>
    <row r="37" spans="1:70" ht="13.5" customHeight="1">
      <c r="A37" s="747" t="s">
        <v>359</v>
      </c>
      <c r="B37" s="740">
        <f>БОУП!W204+БОУП!X204</f>
        <v>0</v>
      </c>
      <c r="C37" s="238">
        <f>БОУП!$F$268</f>
        <v>0</v>
      </c>
      <c r="D37" s="239">
        <f>БОУП!$F$269</f>
        <v>0</v>
      </c>
      <c r="E37" s="239">
        <f>БОУП!$F$270</f>
        <v>0</v>
      </c>
      <c r="F37" s="239">
        <f>БОУП!$F$271</f>
        <v>0</v>
      </c>
      <c r="G37" s="198" t="str">
        <f>IF(SUM(C37:F37)=0,"-",IF(AND(F38&lt;10,C38&gt;=50),5,IF(AND(F38&lt;20,(C38+D38)&gt;=50),4,IF(F38&lt;30,3,2))))</f>
        <v>-</v>
      </c>
      <c r="H37" s="238">
        <f>БОУП!$G$268</f>
        <v>0</v>
      </c>
      <c r="I37" s="239">
        <f>БОУП!$G$269</f>
        <v>0</v>
      </c>
      <c r="J37" s="239">
        <f>БОУП!$G$270</f>
        <v>0</v>
      </c>
      <c r="K37" s="239">
        <f>БОУП!$G$271</f>
        <v>0</v>
      </c>
      <c r="L37" s="198" t="str">
        <f>IF(SUM(H37:K37)=0,"-",IF(AND(K38&lt;10,H38&gt;=50),5,IF(AND(K38&lt;20,(H38+I38)&gt;=50),4,IF(K38&lt;30,3,2))))</f>
        <v>-</v>
      </c>
      <c r="M37" s="238">
        <f>БОУП!$H$268</f>
        <v>0</v>
      </c>
      <c r="N37" s="239">
        <f>БОУП!$H$269</f>
        <v>0</v>
      </c>
      <c r="O37" s="239">
        <f>БОУП!$H$270</f>
        <v>0</v>
      </c>
      <c r="P37" s="239">
        <f>БОУП!$F$271</f>
        <v>0</v>
      </c>
      <c r="Q37" s="198" t="str">
        <f>IF(SUM(M37:P37)=0,"-",IF(AND(P38&lt;10,M38&gt;=50),5,IF(AND(P38&lt;20,(M38+N38)&gt;=50),4,IF(P38&lt;30,3,2))))</f>
        <v>-</v>
      </c>
      <c r="R37" s="238">
        <f>БОУП!$I$268</f>
        <v>0</v>
      </c>
      <c r="S37" s="239">
        <f>БОУП!$I$269</f>
        <v>0</v>
      </c>
      <c r="T37" s="239">
        <f>БОУП!$I$270</f>
        <v>0</v>
      </c>
      <c r="U37" s="239">
        <f>БОУП!$I$271</f>
        <v>0</v>
      </c>
      <c r="V37" s="198" t="str">
        <f>IF(SUM(R37:U37)=0,"-",IF(AND(U38&lt;10,R38&gt;=50),5,IF(AND(U38&lt;20,(R38+S38)&gt;=50),4,IF(U38&lt;30,3,2))))</f>
        <v>-</v>
      </c>
      <c r="W37" s="238">
        <f>БОУП!$J$268</f>
        <v>0</v>
      </c>
      <c r="X37" s="239">
        <f>БОУП!$J$269</f>
        <v>0</v>
      </c>
      <c r="Y37" s="239">
        <f>БОУП!$J$270</f>
        <v>0</v>
      </c>
      <c r="Z37" s="239">
        <f>БОУП!$J$271</f>
        <v>0</v>
      </c>
      <c r="AA37" s="198" t="str">
        <f>IF(SUM(W37:Z37)=0,"-",IF(AND(Z38&lt;10,W38&gt;=50),5,IF(AND(Z38&lt;20,(W38+X38)&gt;=50),4,IF(Z38&lt;30,3,2))))</f>
        <v>-</v>
      </c>
      <c r="AB37" s="238">
        <f>БОУП!$K$268</f>
        <v>0</v>
      </c>
      <c r="AC37" s="239">
        <f>БОУП!$K$269</f>
        <v>0</v>
      </c>
      <c r="AD37" s="239">
        <f>БОУП!$K$270</f>
        <v>0</v>
      </c>
      <c r="AE37" s="239">
        <f>БОУП!$K$271</f>
        <v>0</v>
      </c>
      <c r="AF37" s="198" t="str">
        <f>IF(SUM(AB37:AE37)=0,"-",IF(AND(AE38&lt;10,AB38&gt;=50),5,IF(AND(AE38&lt;20,(AB38+AC38)&gt;=50),4,IF(AE38&lt;30,3,2))))</f>
        <v>-</v>
      </c>
      <c r="AG37" s="238">
        <f>БОУП!$L$268</f>
        <v>0</v>
      </c>
      <c r="AH37" s="239">
        <f>БОУП!$L$269</f>
        <v>0</v>
      </c>
      <c r="AI37" s="239">
        <f>БОУП!$L$270</f>
        <v>0</v>
      </c>
      <c r="AJ37" s="239">
        <f>БОУП!$L$271</f>
        <v>0</v>
      </c>
      <c r="AK37" s="198" t="str">
        <f>IF(SUM(AG37:AJ37)=0,"-",IF(AND(AJ38&lt;10,AG38&gt;=50),5,IF(AND(AJ38&lt;20,(AG38+AH38)&gt;=50),4,IF(AJ38&lt;30,3,2))))</f>
        <v>-</v>
      </c>
      <c r="AL37" s="238">
        <f>БОУП!$M$268</f>
        <v>0</v>
      </c>
      <c r="AM37" s="239">
        <f>БОУП!$M$269</f>
        <v>0</v>
      </c>
      <c r="AN37" s="239">
        <f>БОУП!$M$270</f>
        <v>0</v>
      </c>
      <c r="AO37" s="239">
        <f>БОУП!$M$271</f>
        <v>0</v>
      </c>
      <c r="AP37" s="198" t="str">
        <f>IF(SUM(AL37:AO37)=0,"-",IF(AND(AO38&lt;10,AL38&gt;=50),5,IF(AND(AO38&lt;20,(AL38+AM38)&gt;=50),4,IF(AO38&lt;30,3,2))))</f>
        <v>-</v>
      </c>
      <c r="AQ37" s="238">
        <f>БОУП!$N$268</f>
        <v>0</v>
      </c>
      <c r="AR37" s="239">
        <f>БОУП!$N$269</f>
        <v>0</v>
      </c>
      <c r="AS37" s="239">
        <f>БОУП!$N$270</f>
        <v>0</v>
      </c>
      <c r="AT37" s="239">
        <f>БОУП!$N$271</f>
        <v>0</v>
      </c>
      <c r="AU37" s="198" t="str">
        <f>IF(SUM(AQ37:AT37)=0,"-",IF(AND(AT38&lt;10,AQ38&gt;=50),5,IF(AND(AT38&lt;20,(AQ38+AR38)&gt;=50),4,IF(AT38&lt;30,3,2))))</f>
        <v>-</v>
      </c>
      <c r="AV37" s="238">
        <f>БОУП!$O$268</f>
        <v>0</v>
      </c>
      <c r="AW37" s="239">
        <f>БОУП!$O$269</f>
        <v>0</v>
      </c>
      <c r="AX37" s="239">
        <f>БОУП!$O$270</f>
        <v>0</v>
      </c>
      <c r="AY37" s="239">
        <f>БОУП!$O$271</f>
        <v>0</v>
      </c>
      <c r="AZ37" s="198" t="str">
        <f>IF(SUM(AV37:AY37)=0,"-",IF(AOD(AY38&lt;10,AV38&gt;=50),5,IF(AOD(AY38&lt;20,(AV38+AW38)&gt;=50),4,IF(AY38&lt;30,3,2))))</f>
        <v>-</v>
      </c>
      <c r="BA37" s="238">
        <f>БОУП!$Q$268</f>
        <v>0</v>
      </c>
      <c r="BB37" s="239">
        <f>БОУП!$Q$269</f>
        <v>0</v>
      </c>
      <c r="BC37" s="239">
        <f>БОУП!$Q$270</f>
        <v>0</v>
      </c>
      <c r="BD37" s="239">
        <f>БОУП!$Q$271</f>
        <v>0</v>
      </c>
      <c r="BE37" s="198" t="str">
        <f>IF(SUM(BA37:BD37)=0,"-",MIN(IF(AND(BA38&gt;=50,BC38=0,BD38=0),5,IF(AND(BA38+BB38&gt;=50,BD38=0),4,IF(BD38&lt;30,3,2))),G37,L37,Q37,AA37))</f>
        <v>-</v>
      </c>
      <c r="BF37" s="734" t="s">
        <v>366</v>
      </c>
      <c r="BG37" s="735"/>
      <c r="BH37" s="735"/>
      <c r="BI37" s="735"/>
      <c r="BJ37" s="736"/>
    </row>
    <row r="38" spans="1:70" ht="13.5" customHeight="1">
      <c r="A38" s="747"/>
      <c r="B38" s="740"/>
      <c r="C38" s="240">
        <f>IF(ISERR(C37/SUM(C37:F37)*100),0,C37/SUM(C37:F37)*100)</f>
        <v>0</v>
      </c>
      <c r="D38" s="241">
        <f>IF(ISERR(D37/SUM(C37:F37)*100),0,D37/SUM(C37:F37)*100)</f>
        <v>0</v>
      </c>
      <c r="E38" s="241">
        <f>IF(ISERR(E37/SUM(C37:F37)*100),0,E37/SUM(C37:F37)*100)</f>
        <v>0</v>
      </c>
      <c r="F38" s="241">
        <f>IF(ISERR(F37/SUM(C37:F37)*100),0,F37/SUM(C37:F37)*100)</f>
        <v>0</v>
      </c>
      <c r="G38" s="199" t="str">
        <f>IF(ISERR(SUM(C37*5,D37*4,E37*3,F37*2)/SUM(C37:F37)),"-",SUM(C37*5,D37*4,E37*3,F37*2)/SUM(C37:F37))</f>
        <v>-</v>
      </c>
      <c r="H38" s="240">
        <f>IF(ISERR(H37/SUM(H37:K37)*100),0,H37/SUM(H37:K37)*100)</f>
        <v>0</v>
      </c>
      <c r="I38" s="241">
        <f>IF(ISERR(I37/SUM(H37:K37)*100),0,I37/SUM(H37:K37)*100)</f>
        <v>0</v>
      </c>
      <c r="J38" s="241">
        <f>IF(ISERR(J37/SUM(H37:K37)*100),0,J37/SUM(H37:K37)*100)</f>
        <v>0</v>
      </c>
      <c r="K38" s="241">
        <f>IF(ISERR(K37/SUM(H37:K37)*100),0,K37/SUM(H37:K37)*100)</f>
        <v>0</v>
      </c>
      <c r="L38" s="199" t="str">
        <f>IF(ISERR(SUM(H37*5,I37*4,J37*3,K37*2)/SUM(H37:K37)),"-",SUM(H37*5,I37*4,J37*3,K37*2)/SUM(H37:K37))</f>
        <v>-</v>
      </c>
      <c r="M38" s="240">
        <f>IF(ISERR(M37/SUM(M37:P37)*100),0,M37/SUM(M37:P37)*100)</f>
        <v>0</v>
      </c>
      <c r="N38" s="241">
        <f>IF(ISERR(N37/SUM(M37:P37)*100),0,N37/SUM(M37:P37)*100)</f>
        <v>0</v>
      </c>
      <c r="O38" s="241">
        <f>IF(ISERR(O37/SUM(M37:P37)*100),0,O37/SUM(M37:P37)*100)</f>
        <v>0</v>
      </c>
      <c r="P38" s="241">
        <f>IF(ISERR(P37/SUM(M37:P37)*100),0,P37/SUM(M37:P37)*100)</f>
        <v>0</v>
      </c>
      <c r="Q38" s="199" t="str">
        <f>IF(ISERR(SUM(M37*5,N37*4,O37*3,P37*2)/SUM(M37:P37)),"-",SUM(M37*5,N37*4,O37*3,P37*2)/SUM(M37:P37))</f>
        <v>-</v>
      </c>
      <c r="R38" s="240">
        <f>IF(ISERR(R37/SUM(R37:U37)*100),0,R37/SUM(R37:U37)*100)</f>
        <v>0</v>
      </c>
      <c r="S38" s="241">
        <f>IF(ISERR(S37/SUM(R37:U37)*100),0,S37/SUM(R37:U37)*100)</f>
        <v>0</v>
      </c>
      <c r="T38" s="241">
        <f>IF(ISERR(T37/SUM(R37:U37)*100),0,T37/SUM(R37:U37)*100)</f>
        <v>0</v>
      </c>
      <c r="U38" s="241">
        <f>IF(ISERR(U37/SUM(R37:U37)*100),0,U37/SUM(R37:U37)*100)</f>
        <v>0</v>
      </c>
      <c r="V38" s="199" t="str">
        <f>IF(ISERR(SUM(R37*5,S37*4,T37*3,U37*2)/SUM(R37:U37)),"-",SUM(R37*5,S37*4,T37*3,U37*2)/SUM(R37:U37))</f>
        <v>-</v>
      </c>
      <c r="W38" s="240">
        <f>IF(ISERR(W37/SUM(W37:Z37)*100),0,W37/SUM(W37:Z37)*100)</f>
        <v>0</v>
      </c>
      <c r="X38" s="241">
        <f>IF(ISERR(X37/SUM(W37:Z37)*100),0,X37/SUM(W37:Z37)*100)</f>
        <v>0</v>
      </c>
      <c r="Y38" s="241">
        <f>IF(ISERR(Y37/SUM(W37:Z37)*100),0,Y37/SUM(W37:Z37)*100)</f>
        <v>0</v>
      </c>
      <c r="Z38" s="241">
        <f>IF(ISERR(Z37/SUM(W37:Z37)*100),0,Z37/SUM(W37:Z37)*100)</f>
        <v>0</v>
      </c>
      <c r="AA38" s="199" t="str">
        <f>IF(ISERR(SUM(W37*5,X37*4,Y37*3,Z37*2)/SUM(W37:Z37)),"-",SUM(W37*5,X37*4,Y37*3,Z37*2)/SUM(W37:Z37))</f>
        <v>-</v>
      </c>
      <c r="AB38" s="240">
        <f>IF(ISERR(AB37/SUM(AB37:AE37)*100),0,AB37/SUM(AB37:AE37)*100)</f>
        <v>0</v>
      </c>
      <c r="AC38" s="241">
        <f>IF(ISERR(AC37/SUM(AB37:AE37)*100),0,AC37/SUM(AB37:AE37)*100)</f>
        <v>0</v>
      </c>
      <c r="AD38" s="241">
        <f>IF(ISERR(AD37/SUM(AB37:AE37)*100),0,AD37/SUM(AB37:AE37)*100)</f>
        <v>0</v>
      </c>
      <c r="AE38" s="241">
        <f>IF(ISERR(AE37/SUM(AB37:AE37)*100),0,AE37/SUM(AB37:AE37)*100)</f>
        <v>0</v>
      </c>
      <c r="AF38" s="199" t="str">
        <f>IF(ISERR(SUM(AB37*5,AC37*4,AD37*3,AE37*2)/SUM(AB37:AE37)),"-",SUM(AB37*5,AC37*4,AD37*3,AE37*2)/SUM(AB37:AE37))</f>
        <v>-</v>
      </c>
      <c r="AG38" s="240">
        <f>IF(ISERR(AG37/SUM(AG37:AJ37)*100),0,AG37/SUM(AG37:AJ37)*100)</f>
        <v>0</v>
      </c>
      <c r="AH38" s="241">
        <f>IF(ISERR(AH37/SUM(AG37:AJ37)*100),0,AH37/SUM(AG37:AJ37)*100)</f>
        <v>0</v>
      </c>
      <c r="AI38" s="241">
        <f>IF(ISERR(AI37/SUM(AG37:AJ37)*100),0,AI37/SUM(AG37:AJ37)*100)</f>
        <v>0</v>
      </c>
      <c r="AJ38" s="241">
        <f>IF(ISERR(AJ37/SUM(AG37:AJ37)*100),0,AJ37/SUM(AG37:AJ37)*100)</f>
        <v>0</v>
      </c>
      <c r="AK38" s="199" t="str">
        <f>IF(ISERR(SUM(AG37*5,AH37*4,AI37*3,AJ37*2)/SUM(AG37:AJ37)),"-",SUM(AG37*5,AH37*4,AI37*3,AJ37*2)/SUM(AG37:AJ37))</f>
        <v>-</v>
      </c>
      <c r="AL38" s="240">
        <f>IF(ISERR(AL37/SUM(AL37:AO37)*100),0,AL37/SUM(AL37:AO37)*100)</f>
        <v>0</v>
      </c>
      <c r="AM38" s="241">
        <f>IF(ISERR(AM37/SUM(AL37:AO37)*100),0,AM37/SUM(AL37:AO37)*100)</f>
        <v>0</v>
      </c>
      <c r="AN38" s="241">
        <f>IF(ISERR(AN37/SUM(AL37:AO37)*100),0,AN37/SUM(AL37:AO37)*100)</f>
        <v>0</v>
      </c>
      <c r="AO38" s="241">
        <f>IF(ISERR(AO37/SUM(AL37:AO37)*100),0,AO37/SUM(AL37:AO37)*100)</f>
        <v>0</v>
      </c>
      <c r="AP38" s="199" t="str">
        <f>IF(ISERR(SUM(AL37*5,AM37*4,AN37*3,AO37*2)/SUM(AL37:AO37)),"-",SUM(AL37*5,AM37*4,AN37*3,AO37*2)/SUM(AL37:AO37))</f>
        <v>-</v>
      </c>
      <c r="AQ38" s="240">
        <f>IF(ISERR(AQ37/SUM(AQ37:AT37)*100),0,AQ37/SUM(AQ37:AT37)*100)</f>
        <v>0</v>
      </c>
      <c r="AR38" s="241">
        <f>IF(ISERR(AR37/SUM(AQ37:AT37)*100),0,AR37/SUM(AQ37:AT37)*100)</f>
        <v>0</v>
      </c>
      <c r="AS38" s="241">
        <f>IF(ISERR(AS37/SUM(AQ37:AT37)*100),0,AS37/SUM(AQ37:AT37)*100)</f>
        <v>0</v>
      </c>
      <c r="AT38" s="241">
        <f>IF(ISERR(AT37/SUM(AQ37:AT37)*100),0,AT37/SUM(AQ37:AT37)*100)</f>
        <v>0</v>
      </c>
      <c r="AU38" s="199" t="str">
        <f>IF(ISERR(SUM(AQ37*5,AR37*4,AS37*3,AT37*2)/SUM(AQ37:AT37)),"-",SUM(AQ37*5,AR37*4,AS37*3,AT37*2)/SUM(AQ37:AT37))</f>
        <v>-</v>
      </c>
      <c r="AV38" s="240">
        <f>IF(ISERR(AV37/SUM(AV37:AY37)*100),0,AV37/SUM(AV37:AY37)*100)</f>
        <v>0</v>
      </c>
      <c r="AW38" s="241">
        <f>IF(ISERR(AW37/SUM(AV37:AY37)*100),0,AW37/SUM(AV37:AY37)*100)</f>
        <v>0</v>
      </c>
      <c r="AX38" s="241">
        <f>IF(ISERR(AX37/SUM(AV37:AY37)*100),0,AX37/SUM(AV37:AY37)*100)</f>
        <v>0</v>
      </c>
      <c r="AY38" s="241">
        <f>IF(ISERR(AY37/SUM(AV37:AY37)*100),0,AY37/SUM(AV37:AY37)*100)</f>
        <v>0</v>
      </c>
      <c r="AZ38" s="199" t="str">
        <f>IF(ISERR(SUM(AV37*5,AW37*4,AX37*3,AY37*2)/SUM(AV37:AY37)),"-",SUM(AV37*5,AW37*4,AX37*3,AY37*2)/SUM(AV37:AY37))</f>
        <v>-</v>
      </c>
      <c r="BA38" s="240">
        <f>IF(ISERR(BA37/SUM(BA37:BD37)*100),0,BA37/SUM(BA37:BD37)*100)</f>
        <v>0</v>
      </c>
      <c r="BB38" s="241">
        <f>IF(ISERR(BB37/SUM(BA37:BD37)*100),0,BB37/SUM(BA37:BD37)*100)</f>
        <v>0</v>
      </c>
      <c r="BC38" s="241">
        <f>IF(ISERR(BC37/SUM(BA37:BD37)*100),0,BC37/SUM(BA37:BD37)*100)</f>
        <v>0</v>
      </c>
      <c r="BD38" s="241">
        <f>IF(ISERR(BD37/SUM(BA37:BD37)*100),0,BD37/SUM(BA37:BD37)*100)</f>
        <v>0</v>
      </c>
      <c r="BE38" s="199"/>
      <c r="BF38" s="744"/>
      <c r="BG38" s="745"/>
      <c r="BH38" s="745"/>
      <c r="BI38" s="745"/>
      <c r="BJ38" s="746"/>
      <c r="BL38" s="133"/>
      <c r="BM38" s="133"/>
      <c r="BN38" s="133"/>
      <c r="BO38" s="133"/>
      <c r="BP38" s="133"/>
      <c r="BQ38" s="133"/>
      <c r="BR38" s="133"/>
    </row>
    <row r="39" spans="1:70" ht="13.5" customHeight="1">
      <c r="A39" s="747" t="s">
        <v>361</v>
      </c>
      <c r="B39" s="740">
        <f>БОУП!W284+БОУП!X284</f>
        <v>0</v>
      </c>
      <c r="C39" s="238">
        <f>БОУП!$F$348</f>
        <v>0</v>
      </c>
      <c r="D39" s="239">
        <f>БОУП!$F$349</f>
        <v>0</v>
      </c>
      <c r="E39" s="239">
        <f>БОУП!$F$350</f>
        <v>0</v>
      </c>
      <c r="F39" s="239">
        <f>БОУП!$F$351</f>
        <v>0</v>
      </c>
      <c r="G39" s="198" t="str">
        <f>IF(SUM(C39:F39)=0,"-",IF(AND(F40&lt;10,C40&gt;=50),5,IF(AND(F40&lt;20,(C40+D40)&gt;=50),4,IF(F40&lt;30,3,2))))</f>
        <v>-</v>
      </c>
      <c r="H39" s="238">
        <f>БОУП!$G$348</f>
        <v>0</v>
      </c>
      <c r="I39" s="239">
        <f>БОУП!$G$349</f>
        <v>0</v>
      </c>
      <c r="J39" s="239">
        <f>БОУП!$G$350</f>
        <v>0</v>
      </c>
      <c r="K39" s="239">
        <f>БОУП!$G$351</f>
        <v>0</v>
      </c>
      <c r="L39" s="198" t="str">
        <f>IF(SUM(H39:K39)=0,"-",IF(AND(K40&lt;10,H40&gt;=50),5,IF(AND(K40&lt;20,(H40+I40)&gt;=50),4,IF(K40&lt;30,3,2))))</f>
        <v>-</v>
      </c>
      <c r="M39" s="238">
        <f>БОУП!$H$348</f>
        <v>0</v>
      </c>
      <c r="N39" s="239">
        <f>БОУП!$H$349</f>
        <v>0</v>
      </c>
      <c r="O39" s="239">
        <f>БОУП!$H$350</f>
        <v>0</v>
      </c>
      <c r="P39" s="239">
        <f>БОУП!$F$351</f>
        <v>0</v>
      </c>
      <c r="Q39" s="198" t="str">
        <f>IF(SUM(M39:P39)=0,"-",IF(AND(P40&lt;10,M40&gt;=50),5,IF(AND(P40&lt;20,(M40+N40)&gt;=50),4,IF(P40&lt;30,3,2))))</f>
        <v>-</v>
      </c>
      <c r="R39" s="238">
        <f>БОУП!$I$348</f>
        <v>0</v>
      </c>
      <c r="S39" s="239">
        <f>БОУП!$I$349</f>
        <v>0</v>
      </c>
      <c r="T39" s="239">
        <f>БОУП!$I$350</f>
        <v>0</v>
      </c>
      <c r="U39" s="239">
        <f>БОУП!$I$351</f>
        <v>0</v>
      </c>
      <c r="V39" s="198" t="str">
        <f>IF(SUM(R39:U39)=0,"-",IF(AND(U40&lt;10,R40&gt;=50),5,IF(AND(U40&lt;20,(R40+S40)&gt;=50),4,IF(U40&lt;30,3,2))))</f>
        <v>-</v>
      </c>
      <c r="W39" s="238">
        <f>БОУП!$J$348</f>
        <v>0</v>
      </c>
      <c r="X39" s="239">
        <f>БОУП!$J$349</f>
        <v>0</v>
      </c>
      <c r="Y39" s="239">
        <f>БОУП!$J$350</f>
        <v>0</v>
      </c>
      <c r="Z39" s="239">
        <f>БОУП!$J$351</f>
        <v>0</v>
      </c>
      <c r="AA39" s="198" t="str">
        <f>IF(SUM(W39:Z39)=0,"-",IF(AND(Z40&lt;10,W40&gt;=50),5,IF(AND(Z40&lt;20,(W40+X40)&gt;=50),4,IF(Z40&lt;30,3,2))))</f>
        <v>-</v>
      </c>
      <c r="AB39" s="238">
        <f>БОУП!$K$348</f>
        <v>0</v>
      </c>
      <c r="AC39" s="239">
        <f>БОУП!$K$349</f>
        <v>0</v>
      </c>
      <c r="AD39" s="239">
        <f>БОУП!$K$350</f>
        <v>0</v>
      </c>
      <c r="AE39" s="239">
        <f>БОУП!$K$351</f>
        <v>0</v>
      </c>
      <c r="AF39" s="198" t="str">
        <f>IF(SUM(AB39:AE39)=0,"-",IF(AND(AE40&lt;10,AB40&gt;=50),5,IF(AND(AE40&lt;20,(AB40+AC40)&gt;=50),4,IF(AE40&lt;30,3,2))))</f>
        <v>-</v>
      </c>
      <c r="AG39" s="238">
        <f>БОУП!$L$348</f>
        <v>0</v>
      </c>
      <c r="AH39" s="239">
        <f>БОУП!$L$349</f>
        <v>0</v>
      </c>
      <c r="AI39" s="239">
        <f>БОУП!$L$350</f>
        <v>0</v>
      </c>
      <c r="AJ39" s="239">
        <f>БОУП!$L$351</f>
        <v>0</v>
      </c>
      <c r="AK39" s="198" t="str">
        <f>IF(SUM(AG39:AJ39)=0,"-",IF(AND(AJ40&lt;10,AG40&gt;=50),5,IF(AND(AJ40&lt;20,(AG40+AH40)&gt;=50),4,IF(AJ40&lt;30,3,2))))</f>
        <v>-</v>
      </c>
      <c r="AL39" s="238">
        <f>БОУП!$M$348</f>
        <v>0</v>
      </c>
      <c r="AM39" s="239">
        <f>БОУП!$M$349</f>
        <v>0</v>
      </c>
      <c r="AN39" s="239">
        <f>БОУП!$M$350</f>
        <v>0</v>
      </c>
      <c r="AO39" s="239">
        <f>БОУП!$M$351</f>
        <v>0</v>
      </c>
      <c r="AP39" s="198" t="str">
        <f>IF(SUM(AL39:AO39)=0,"-",IF(AND(AO40&lt;10,AL40&gt;=50),5,IF(AND(AO40&lt;20,(AL40+AM40)&gt;=50),4,IF(AO40&lt;30,3,2))))</f>
        <v>-</v>
      </c>
      <c r="AQ39" s="238">
        <f>БОУП!$N$348</f>
        <v>0</v>
      </c>
      <c r="AR39" s="239">
        <f>БОУП!$N$349</f>
        <v>0</v>
      </c>
      <c r="AS39" s="239">
        <f>БОУП!$N$350</f>
        <v>0</v>
      </c>
      <c r="AT39" s="239">
        <f>БОУП!$N$351</f>
        <v>0</v>
      </c>
      <c r="AU39" s="198" t="str">
        <f>IF(SUM(AQ39:AT39)=0,"-",IF(AND(AT40&lt;10,AQ40&gt;=50),5,IF(AND(AT40&lt;20,(AQ40+AR40)&gt;=50),4,IF(AT40&lt;30,3,2))))</f>
        <v>-</v>
      </c>
      <c r="AV39" s="238">
        <f>БОУП!$O$348</f>
        <v>0</v>
      </c>
      <c r="AW39" s="239">
        <f>БОУП!$O$349</f>
        <v>0</v>
      </c>
      <c r="AX39" s="239">
        <f>БОУП!$O$350</f>
        <v>0</v>
      </c>
      <c r="AY39" s="239">
        <f>БОУП!$O$351</f>
        <v>0</v>
      </c>
      <c r="AZ39" s="198" t="str">
        <f>IF(SUM(AV39:AY39)=0,"-",IF(AOD(AY40&lt;10,AV40&gt;=50),5,IF(AOD(AY40&lt;20,(AV40+AW40)&gt;=50),4,IF(AY40&lt;30,3,2))))</f>
        <v>-</v>
      </c>
      <c r="BA39" s="238">
        <f>БОУП!$Q$348</f>
        <v>0</v>
      </c>
      <c r="BB39" s="239">
        <f>БОУП!$Q$349</f>
        <v>0</v>
      </c>
      <c r="BC39" s="239">
        <f>БОУП!$Q$350</f>
        <v>0</v>
      </c>
      <c r="BD39" s="239">
        <f>БОУП!$Q$351</f>
        <v>0</v>
      </c>
      <c r="BE39" s="198" t="str">
        <f>IF(SUM(BA39:BD39)=0,"-",MIN(IF(AND(BA40&gt;=50,BC40=0,BD40=0),5,IF(AND(BA40+BB40&gt;=50,BD40=0),4,IF(BD40&lt;30,3,2))),G39,L39,Q39,AA39))</f>
        <v>-</v>
      </c>
      <c r="BF39" s="734" t="s">
        <v>366</v>
      </c>
      <c r="BG39" s="735"/>
      <c r="BH39" s="735"/>
      <c r="BI39" s="735"/>
      <c r="BJ39" s="736"/>
    </row>
    <row r="40" spans="1:70" ht="13.5" customHeight="1" thickBot="1">
      <c r="A40" s="773"/>
      <c r="B40" s="774"/>
      <c r="C40" s="242">
        <f>IF(ISERR(C39/SUM(C39:F39)*100),0,C39/SUM(C39:F39)*100)</f>
        <v>0</v>
      </c>
      <c r="D40" s="243">
        <f>IF(ISERR(D39/SUM(C39:F39)*100),0,D39/SUM(C39:F39)*100)</f>
        <v>0</v>
      </c>
      <c r="E40" s="243">
        <f>IF(ISERR(E39/SUM(C39:F39)*100),0,E39/SUM(C39:F39)*100)</f>
        <v>0</v>
      </c>
      <c r="F40" s="243">
        <f>IF(ISERR(F39/SUM(C39:F39)*100),0,F39/SUM(C39:F39)*100)</f>
        <v>0</v>
      </c>
      <c r="G40" s="200" t="str">
        <f>IF(ISERR(SUM(C39*5,D39*4,E39*3,F39*2)/SUM(C39:F39)),"-",SUM(C39*5,D39*4,E39*3,F39*2)/SUM(C39:F39))</f>
        <v>-</v>
      </c>
      <c r="H40" s="242">
        <f>IF(ISERR(H39/SUM(H39:K39)*100),0,H39/SUM(H39:K39)*100)</f>
        <v>0</v>
      </c>
      <c r="I40" s="243">
        <f>IF(ISERR(I39/SUM(H39:K39)*100),0,I39/SUM(H39:K39)*100)</f>
        <v>0</v>
      </c>
      <c r="J40" s="243">
        <f>IF(ISERR(J39/SUM(H39:K39)*100),0,J39/SUM(H39:K39)*100)</f>
        <v>0</v>
      </c>
      <c r="K40" s="243">
        <f>IF(ISERR(K39/SUM(H39:K39)*100),0,K39/SUM(H39:K39)*100)</f>
        <v>0</v>
      </c>
      <c r="L40" s="200" t="str">
        <f>IF(ISERR(SUM(H39*5,I39*4,J39*3,K39*2)/SUM(H39:K39)),"-",SUM(H39*5,I39*4,J39*3,K39*2)/SUM(H39:K39))</f>
        <v>-</v>
      </c>
      <c r="M40" s="242">
        <f>IF(ISERR(M39/SUM(M39:P39)*100),0,M39/SUM(M39:P39)*100)</f>
        <v>0</v>
      </c>
      <c r="N40" s="243">
        <f>IF(ISERR(N39/SUM(M39:P39)*100),0,N39/SUM(M39:P39)*100)</f>
        <v>0</v>
      </c>
      <c r="O40" s="243">
        <f>IF(ISERR(O39/SUM(M39:P39)*100),0,O39/SUM(M39:P39)*100)</f>
        <v>0</v>
      </c>
      <c r="P40" s="243">
        <f>IF(ISERR(P39/SUM(M39:P39)*100),0,P39/SUM(M39:P39)*100)</f>
        <v>0</v>
      </c>
      <c r="Q40" s="200" t="str">
        <f>IF(ISERR(SUM(M39*5,N39*4,O39*3,P39*2)/SUM(M39:P39)),"-",SUM(M39*5,N39*4,O39*3,P39*2)/SUM(M39:P39))</f>
        <v>-</v>
      </c>
      <c r="R40" s="242">
        <f>IF(ISERR(R39/SUM(R39:U39)*100),0,R39/SUM(R39:U39)*100)</f>
        <v>0</v>
      </c>
      <c r="S40" s="243">
        <f>IF(ISERR(S39/SUM(R39:U39)*100),0,S39/SUM(R39:U39)*100)</f>
        <v>0</v>
      </c>
      <c r="T40" s="243">
        <f>IF(ISERR(T39/SUM(R39:U39)*100),0,T39/SUM(R39:U39)*100)</f>
        <v>0</v>
      </c>
      <c r="U40" s="243">
        <f>IF(ISERR(U39/SUM(R39:U39)*100),0,U39/SUM(R39:U39)*100)</f>
        <v>0</v>
      </c>
      <c r="V40" s="200" t="str">
        <f>IF(ISERR(SUM(R39*5,S39*4,T39*3,U39*2)/SUM(R39:U39)),"-",SUM(R39*5,S39*4,T39*3,U39*2)/SUM(R39:U39))</f>
        <v>-</v>
      </c>
      <c r="W40" s="242">
        <f>IF(ISERR(W39/SUM(W39:Z39)*100),0,W39/SUM(W39:Z39)*100)</f>
        <v>0</v>
      </c>
      <c r="X40" s="243">
        <f>IF(ISERR(X39/SUM(W39:Z39)*100),0,X39/SUM(W39:Z39)*100)</f>
        <v>0</v>
      </c>
      <c r="Y40" s="243">
        <f>IF(ISERR(Y39/SUM(W39:Z39)*100),0,Y39/SUM(W39:Z39)*100)</f>
        <v>0</v>
      </c>
      <c r="Z40" s="243">
        <f>IF(ISERR(Z39/SUM(W39:Z39)*100),0,Z39/SUM(W39:Z39)*100)</f>
        <v>0</v>
      </c>
      <c r="AA40" s="200" t="str">
        <f>IF(ISERR(SUM(W39*5,X39*4,Y39*3,Z39*2)/SUM(W39:Z39)),"-",SUM(W39*5,X39*4,Y39*3,Z39*2)/SUM(W39:Z39))</f>
        <v>-</v>
      </c>
      <c r="AB40" s="242">
        <f>IF(ISERR(AB39/SUM(AB39:AE39)*100),0,AB39/SUM(AB39:AE39)*100)</f>
        <v>0</v>
      </c>
      <c r="AC40" s="243">
        <f>IF(ISERR(AC39/SUM(AB39:AE39)*100),0,AC39/SUM(AB39:AE39)*100)</f>
        <v>0</v>
      </c>
      <c r="AD40" s="243">
        <f>IF(ISERR(AD39/SUM(AB39:AE39)*100),0,AD39/SUM(AB39:AE39)*100)</f>
        <v>0</v>
      </c>
      <c r="AE40" s="243">
        <f>IF(ISERR(AE39/SUM(AB39:AE39)*100),0,AE39/SUM(AB39:AE39)*100)</f>
        <v>0</v>
      </c>
      <c r="AF40" s="200" t="str">
        <f>IF(ISERR(SUM(AB39*5,AC39*4,AD39*3,AE39*2)/SUM(AB39:AE39)),"-",SUM(AB39*5,AC39*4,AD39*3,AE39*2)/SUM(AB39:AE39))</f>
        <v>-</v>
      </c>
      <c r="AG40" s="242">
        <f>IF(ISERR(AG39/SUM(AG39:AJ39)*100),0,AG39/SUM(AG39:AJ39)*100)</f>
        <v>0</v>
      </c>
      <c r="AH40" s="243">
        <f>IF(ISERR(AH39/SUM(AG39:AJ39)*100),0,AH39/SUM(AG39:AJ39)*100)</f>
        <v>0</v>
      </c>
      <c r="AI40" s="243">
        <f>IF(ISERR(AI39/SUM(AG39:AJ39)*100),0,AI39/SUM(AG39:AJ39)*100)</f>
        <v>0</v>
      </c>
      <c r="AJ40" s="243">
        <f>IF(ISERR(AJ39/SUM(AG39:AJ39)*100),0,AJ39/SUM(AG39:AJ39)*100)</f>
        <v>0</v>
      </c>
      <c r="AK40" s="200" t="str">
        <f>IF(ISERR(SUM(AG39*5,AH39*4,AI39*3,AJ39*2)/SUM(AG39:AJ39)),"-",SUM(AG39*5,AH39*4,AI39*3,AJ39*2)/SUM(AG39:AJ39))</f>
        <v>-</v>
      </c>
      <c r="AL40" s="242">
        <f>IF(ISERR(AL39/SUM(AL39:AO39)*100),0,AL39/SUM(AL39:AO39)*100)</f>
        <v>0</v>
      </c>
      <c r="AM40" s="243">
        <f>IF(ISERR(AM39/SUM(AL39:AO39)*100),0,AM39/SUM(AL39:AO39)*100)</f>
        <v>0</v>
      </c>
      <c r="AN40" s="243">
        <f>IF(ISERR(AN39/SUM(AL39:AO39)*100),0,AN39/SUM(AL39:AO39)*100)</f>
        <v>0</v>
      </c>
      <c r="AO40" s="243">
        <f>IF(ISERR(AO39/SUM(AL39:AO39)*100),0,AO39/SUM(AL39:AO39)*100)</f>
        <v>0</v>
      </c>
      <c r="AP40" s="200" t="str">
        <f>IF(ISERR(SUM(AL39*5,AM39*4,AN39*3,AO39*2)/SUM(AL39:AO39)),"-",SUM(AL39*5,AM39*4,AN39*3,AO39*2)/SUM(AL39:AO39))</f>
        <v>-</v>
      </c>
      <c r="AQ40" s="242">
        <f>IF(ISERR(AQ39/SUM(AQ39:AT39)*100),0,AQ39/SUM(AQ39:AT39)*100)</f>
        <v>0</v>
      </c>
      <c r="AR40" s="243">
        <f>IF(ISERR(AR39/SUM(AQ39:AT39)*100),0,AR39/SUM(AQ39:AT39)*100)</f>
        <v>0</v>
      </c>
      <c r="AS40" s="243">
        <f>IF(ISERR(AS39/SUM(AQ39:AT39)*100),0,AS39/SUM(AQ39:AT39)*100)</f>
        <v>0</v>
      </c>
      <c r="AT40" s="243">
        <f>IF(ISERR(AT39/SUM(AQ39:AT39)*100),0,AT39/SUM(AQ39:AT39)*100)</f>
        <v>0</v>
      </c>
      <c r="AU40" s="200" t="str">
        <f>IF(ISERR(SUM(AQ39*5,AR39*4,AS39*3,AT39*2)/SUM(AQ39:AT39)),"-",SUM(AQ39*5,AR39*4,AS39*3,AT39*2)/SUM(AQ39:AT39))</f>
        <v>-</v>
      </c>
      <c r="AV40" s="242">
        <f>IF(ISERR(AV39/SUM(AV39:AY39)*100),0,AV39/SUM(AV39:AY39)*100)</f>
        <v>0</v>
      </c>
      <c r="AW40" s="243">
        <f>IF(ISERR(AW39/SUM(AV39:AY39)*100),0,AW39/SUM(AV39:AY39)*100)</f>
        <v>0</v>
      </c>
      <c r="AX40" s="243">
        <f>IF(ISERR(AX39/SUM(AV39:AY39)*100),0,AX39/SUM(AV39:AY39)*100)</f>
        <v>0</v>
      </c>
      <c r="AY40" s="243">
        <f>IF(ISERR(AY39/SUM(AV39:AY39)*100),0,AY39/SUM(AV39:AY39)*100)</f>
        <v>0</v>
      </c>
      <c r="AZ40" s="200" t="str">
        <f>IF(ISERR(SUM(AV39*5,AW39*4,AX39*3,AY39*2)/SUM(AV39:AY39)),"-",SUM(AV39*5,AW39*4,AX39*3,AY39*2)/SUM(AV39:AY39))</f>
        <v>-</v>
      </c>
      <c r="BA40" s="242">
        <f>IF(ISERR(BA39/SUM(BA39:BD39)*100),0,BA39/SUM(BA39:BD39)*100)</f>
        <v>0</v>
      </c>
      <c r="BB40" s="243">
        <f>IF(ISERR(BB39/SUM(BA39:BD39)*100),0,BB39/SUM(BA39:BD39)*100)</f>
        <v>0</v>
      </c>
      <c r="BC40" s="243">
        <f>IF(ISERR(BC39/SUM(BA39:BD39)*100),0,BC39/SUM(BA39:BD39)*100)</f>
        <v>0</v>
      </c>
      <c r="BD40" s="243">
        <f>IF(ISERR(BD39/SUM(BA39:BD39)*100),0,BD39/SUM(BA39:BD39)*100)</f>
        <v>0</v>
      </c>
      <c r="BE40" s="200"/>
      <c r="BF40" s="737"/>
      <c r="BG40" s="738"/>
      <c r="BH40" s="738"/>
      <c r="BI40" s="738"/>
      <c r="BJ40" s="739"/>
      <c r="BL40" s="133"/>
      <c r="BM40" s="133"/>
      <c r="BN40" s="133"/>
      <c r="BO40" s="133"/>
      <c r="BP40" s="133"/>
      <c r="BQ40" s="133"/>
      <c r="BR40" s="133"/>
    </row>
    <row r="41" spans="1:70" ht="11.25" customHeight="1">
      <c r="A41" s="190"/>
      <c r="B41" s="191"/>
      <c r="C41" s="192"/>
      <c r="D41" s="192"/>
      <c r="E41" s="192"/>
      <c r="F41" s="192"/>
      <c r="G41" s="193"/>
      <c r="H41" s="192"/>
      <c r="I41" s="192"/>
      <c r="J41" s="192"/>
      <c r="K41" s="192"/>
      <c r="L41" s="193"/>
      <c r="M41" s="192"/>
      <c r="N41" s="192"/>
      <c r="O41" s="192"/>
      <c r="P41" s="192"/>
      <c r="Q41" s="193"/>
      <c r="R41" s="192"/>
      <c r="S41" s="192"/>
      <c r="T41" s="192"/>
      <c r="U41" s="192"/>
      <c r="V41" s="193"/>
      <c r="W41" s="192"/>
      <c r="X41" s="192"/>
      <c r="Y41" s="192"/>
      <c r="Z41" s="192"/>
      <c r="AA41" s="193"/>
      <c r="AB41" s="192"/>
      <c r="AC41" s="192"/>
      <c r="AD41" s="192"/>
      <c r="AE41" s="192"/>
      <c r="AF41" s="193"/>
      <c r="AG41" s="192"/>
      <c r="AH41" s="192"/>
      <c r="AI41" s="192"/>
      <c r="AJ41" s="192"/>
      <c r="AK41" s="193"/>
      <c r="AL41" s="192"/>
      <c r="AM41" s="192"/>
      <c r="AN41" s="192"/>
      <c r="AO41" s="192"/>
      <c r="AP41" s="193"/>
      <c r="AQ41" s="192"/>
      <c r="AR41" s="192"/>
      <c r="AS41" s="192"/>
      <c r="AT41" s="192"/>
      <c r="AU41" s="193"/>
      <c r="AV41" s="192"/>
      <c r="AW41" s="192"/>
      <c r="AX41" s="192"/>
      <c r="AY41" s="192"/>
      <c r="AZ41" s="193"/>
      <c r="BA41" s="192"/>
      <c r="BB41" s="192"/>
      <c r="BC41" s="192"/>
      <c r="BD41" s="192"/>
      <c r="BE41" s="193"/>
      <c r="BF41" s="192"/>
      <c r="BG41" s="192"/>
      <c r="BH41" s="192"/>
      <c r="BI41" s="192"/>
      <c r="BJ41" s="193"/>
      <c r="BL41" s="133"/>
      <c r="BM41" s="133"/>
      <c r="BN41" s="133"/>
      <c r="BO41" s="133"/>
      <c r="BP41" s="133"/>
      <c r="BQ41" s="133"/>
      <c r="BR41" s="133"/>
    </row>
    <row r="42" spans="1:70" ht="16.5" thickBot="1">
      <c r="A42" s="759" t="s">
        <v>69</v>
      </c>
      <c r="B42" s="759"/>
      <c r="C42" s="759"/>
      <c r="D42" s="759"/>
      <c r="E42" s="759"/>
      <c r="F42" s="759"/>
      <c r="G42" s="759"/>
      <c r="H42" s="759"/>
      <c r="I42" s="759"/>
      <c r="J42" s="759"/>
      <c r="K42" s="759"/>
      <c r="L42" s="759"/>
      <c r="M42" s="759"/>
      <c r="N42" s="759"/>
      <c r="O42" s="759"/>
      <c r="P42" s="759"/>
      <c r="Q42" s="759"/>
      <c r="R42" s="759"/>
      <c r="S42" s="759"/>
      <c r="T42" s="759"/>
      <c r="U42" s="759"/>
      <c r="V42" s="759"/>
      <c r="W42" s="759"/>
      <c r="X42" s="759"/>
      <c r="Y42" s="759"/>
      <c r="Z42" s="759"/>
      <c r="AA42" s="759"/>
      <c r="AB42" s="759"/>
      <c r="AC42" s="759"/>
      <c r="AD42" s="759"/>
      <c r="AE42" s="759"/>
      <c r="AF42" s="759"/>
      <c r="AG42" s="759"/>
      <c r="AH42" s="759"/>
      <c r="AI42" s="759"/>
      <c r="AJ42" s="759"/>
      <c r="AK42" s="759"/>
      <c r="AL42" s="759"/>
      <c r="AM42" s="759"/>
      <c r="AN42" s="759"/>
      <c r="AO42" s="759"/>
      <c r="AP42" s="759"/>
      <c r="AQ42" s="759"/>
      <c r="AR42" s="759"/>
      <c r="AS42" s="759"/>
      <c r="AT42" s="759"/>
      <c r="AU42" s="759"/>
      <c r="AV42" s="759"/>
      <c r="AW42" s="759"/>
      <c r="AX42" s="759"/>
      <c r="AY42" s="759"/>
      <c r="AZ42" s="759"/>
      <c r="BA42" s="759"/>
      <c r="BB42" s="759"/>
      <c r="BC42" s="759"/>
      <c r="BD42" s="759"/>
      <c r="BE42" s="759"/>
      <c r="BF42" s="759"/>
      <c r="BG42" s="759"/>
      <c r="BH42" s="759"/>
      <c r="BI42" s="759"/>
      <c r="BJ42" s="759"/>
    </row>
    <row r="43" spans="1:70" ht="15.75" customHeight="1" thickBot="1">
      <c r="A43" s="775" t="s">
        <v>8</v>
      </c>
      <c r="B43" s="777" t="s">
        <v>353</v>
      </c>
      <c r="C43" s="779" t="s">
        <v>11</v>
      </c>
      <c r="D43" s="780"/>
      <c r="E43" s="780"/>
      <c r="F43" s="780"/>
      <c r="G43" s="780"/>
      <c r="H43" s="780"/>
      <c r="I43" s="780"/>
      <c r="J43" s="780"/>
      <c r="K43" s="780"/>
      <c r="L43" s="780"/>
      <c r="M43" s="780"/>
      <c r="N43" s="780"/>
      <c r="O43" s="780"/>
      <c r="P43" s="780"/>
      <c r="Q43" s="780"/>
      <c r="R43" s="780"/>
      <c r="S43" s="780"/>
      <c r="T43" s="780"/>
      <c r="U43" s="780"/>
      <c r="V43" s="780"/>
      <c r="W43" s="780" t="s">
        <v>12</v>
      </c>
      <c r="X43" s="780"/>
      <c r="Y43" s="780"/>
      <c r="Z43" s="780"/>
      <c r="AA43" s="780"/>
      <c r="AB43" s="780"/>
      <c r="AC43" s="780"/>
      <c r="AD43" s="780"/>
      <c r="AE43" s="780"/>
      <c r="AF43" s="780"/>
      <c r="AG43" s="780"/>
      <c r="AH43" s="780"/>
      <c r="AI43" s="780"/>
      <c r="AJ43" s="780"/>
      <c r="AK43" s="780"/>
      <c r="AL43" s="780"/>
      <c r="AM43" s="780"/>
      <c r="AN43" s="780"/>
      <c r="AO43" s="780"/>
      <c r="AP43" s="780"/>
      <c r="AQ43" s="780"/>
      <c r="AR43" s="780"/>
      <c r="AS43" s="780"/>
      <c r="AT43" s="780"/>
      <c r="AU43" s="780"/>
      <c r="AV43" s="780"/>
      <c r="AW43" s="780"/>
      <c r="AX43" s="780"/>
      <c r="AY43" s="780"/>
      <c r="AZ43" s="780"/>
      <c r="BA43" s="780"/>
      <c r="BB43" s="780"/>
      <c r="BC43" s="780"/>
      <c r="BD43" s="780"/>
      <c r="BE43" s="781"/>
      <c r="BF43" s="311"/>
      <c r="BG43" s="311"/>
      <c r="BH43" s="311"/>
      <c r="BI43" s="311"/>
      <c r="BJ43" s="311"/>
      <c r="BK43" s="103"/>
    </row>
    <row r="44" spans="1:70" ht="12.75" customHeight="1">
      <c r="A44" s="776"/>
      <c r="B44" s="778"/>
      <c r="C44" s="741" t="s">
        <v>128</v>
      </c>
      <c r="D44" s="742"/>
      <c r="E44" s="742"/>
      <c r="F44" s="742"/>
      <c r="G44" s="743"/>
      <c r="H44" s="741" t="s">
        <v>74</v>
      </c>
      <c r="I44" s="742"/>
      <c r="J44" s="742"/>
      <c r="K44" s="742"/>
      <c r="L44" s="743"/>
      <c r="M44" s="741" t="s">
        <v>75</v>
      </c>
      <c r="N44" s="742"/>
      <c r="O44" s="742"/>
      <c r="P44" s="742"/>
      <c r="Q44" s="743"/>
      <c r="R44" s="741" t="s">
        <v>14</v>
      </c>
      <c r="S44" s="742"/>
      <c r="T44" s="742"/>
      <c r="U44" s="742"/>
      <c r="V44" s="743"/>
      <c r="W44" s="741" t="s">
        <v>80</v>
      </c>
      <c r="X44" s="742"/>
      <c r="Y44" s="742"/>
      <c r="Z44" s="742"/>
      <c r="AA44" s="743"/>
      <c r="AB44" s="741" t="s">
        <v>129</v>
      </c>
      <c r="AC44" s="742"/>
      <c r="AD44" s="742"/>
      <c r="AE44" s="742"/>
      <c r="AF44" s="743"/>
      <c r="AG44" s="741" t="s">
        <v>15</v>
      </c>
      <c r="AH44" s="742"/>
      <c r="AI44" s="742"/>
      <c r="AJ44" s="742"/>
      <c r="AK44" s="743"/>
      <c r="AL44" s="741" t="s">
        <v>13</v>
      </c>
      <c r="AM44" s="742"/>
      <c r="AN44" s="742"/>
      <c r="AO44" s="742"/>
      <c r="AP44" s="743"/>
      <c r="AQ44" s="741" t="s">
        <v>78</v>
      </c>
      <c r="AR44" s="742"/>
      <c r="AS44" s="742"/>
      <c r="AT44" s="742"/>
      <c r="AU44" s="743"/>
      <c r="AV44" s="741" t="s">
        <v>78</v>
      </c>
      <c r="AW44" s="742"/>
      <c r="AX44" s="742"/>
      <c r="AY44" s="742"/>
      <c r="AZ44" s="743"/>
      <c r="BA44" s="741" t="s">
        <v>357</v>
      </c>
      <c r="BB44" s="742"/>
      <c r="BC44" s="742"/>
      <c r="BD44" s="742"/>
      <c r="BE44" s="743"/>
      <c r="BF44" s="741" t="s">
        <v>356</v>
      </c>
      <c r="BG44" s="742"/>
      <c r="BH44" s="742"/>
      <c r="BI44" s="742"/>
      <c r="BJ44" s="743"/>
      <c r="BK44" s="103"/>
    </row>
    <row r="45" spans="1:70" ht="51">
      <c r="A45" s="776"/>
      <c r="B45" s="778"/>
      <c r="C45" s="250">
        <v>5</v>
      </c>
      <c r="D45" s="318">
        <v>4</v>
      </c>
      <c r="E45" s="318">
        <v>3</v>
      </c>
      <c r="F45" s="318">
        <v>2</v>
      </c>
      <c r="G45" s="252" t="s">
        <v>93</v>
      </c>
      <c r="H45" s="250">
        <v>5</v>
      </c>
      <c r="I45" s="318">
        <v>4</v>
      </c>
      <c r="J45" s="318">
        <v>3</v>
      </c>
      <c r="K45" s="318">
        <v>2</v>
      </c>
      <c r="L45" s="252" t="s">
        <v>93</v>
      </c>
      <c r="M45" s="250">
        <v>5</v>
      </c>
      <c r="N45" s="318">
        <v>4</v>
      </c>
      <c r="O45" s="318">
        <v>3</v>
      </c>
      <c r="P45" s="318">
        <v>2</v>
      </c>
      <c r="Q45" s="252" t="s">
        <v>93</v>
      </c>
      <c r="R45" s="250">
        <v>5</v>
      </c>
      <c r="S45" s="318">
        <v>4</v>
      </c>
      <c r="T45" s="318">
        <v>3</v>
      </c>
      <c r="U45" s="318">
        <v>2</v>
      </c>
      <c r="V45" s="253" t="s">
        <v>93</v>
      </c>
      <c r="W45" s="250">
        <v>5</v>
      </c>
      <c r="X45" s="318">
        <v>4</v>
      </c>
      <c r="Y45" s="318">
        <v>3</v>
      </c>
      <c r="Z45" s="318">
        <v>2</v>
      </c>
      <c r="AA45" s="253" t="s">
        <v>93</v>
      </c>
      <c r="AB45" s="250">
        <v>5</v>
      </c>
      <c r="AC45" s="318">
        <v>4</v>
      </c>
      <c r="AD45" s="318">
        <v>3</v>
      </c>
      <c r="AE45" s="318">
        <v>2</v>
      </c>
      <c r="AF45" s="253" t="s">
        <v>93</v>
      </c>
      <c r="AG45" s="250">
        <v>5</v>
      </c>
      <c r="AH45" s="318">
        <v>4</v>
      </c>
      <c r="AI45" s="318">
        <v>3</v>
      </c>
      <c r="AJ45" s="318">
        <v>2</v>
      </c>
      <c r="AK45" s="253" t="s">
        <v>93</v>
      </c>
      <c r="AL45" s="250">
        <v>5</v>
      </c>
      <c r="AM45" s="318">
        <v>4</v>
      </c>
      <c r="AN45" s="318">
        <v>3</v>
      </c>
      <c r="AO45" s="318">
        <v>2</v>
      </c>
      <c r="AP45" s="253" t="s">
        <v>93</v>
      </c>
      <c r="AQ45" s="250">
        <v>5</v>
      </c>
      <c r="AR45" s="318">
        <v>4</v>
      </c>
      <c r="AS45" s="318">
        <v>3</v>
      </c>
      <c r="AT45" s="318">
        <v>2</v>
      </c>
      <c r="AU45" s="253" t="s">
        <v>93</v>
      </c>
      <c r="AV45" s="250">
        <v>5</v>
      </c>
      <c r="AW45" s="600">
        <v>4</v>
      </c>
      <c r="AX45" s="600">
        <v>3</v>
      </c>
      <c r="AY45" s="600">
        <v>2</v>
      </c>
      <c r="AZ45" s="253" t="s">
        <v>93</v>
      </c>
      <c r="BA45" s="250">
        <v>5</v>
      </c>
      <c r="BB45" s="318">
        <v>4</v>
      </c>
      <c r="BC45" s="318">
        <v>3</v>
      </c>
      <c r="BD45" s="318">
        <v>2</v>
      </c>
      <c r="BE45" s="253" t="s">
        <v>93</v>
      </c>
      <c r="BF45" s="250">
        <v>5</v>
      </c>
      <c r="BG45" s="318">
        <v>4</v>
      </c>
      <c r="BH45" s="318">
        <v>3</v>
      </c>
      <c r="BI45" s="318">
        <v>2</v>
      </c>
      <c r="BJ45" s="253" t="s">
        <v>93</v>
      </c>
      <c r="BK45" s="185"/>
    </row>
    <row r="46" spans="1:70" ht="13.5" customHeight="1">
      <c r="A46" s="757">
        <v>1</v>
      </c>
      <c r="B46" s="772">
        <f>SUM(B7:B14)</f>
        <v>0</v>
      </c>
      <c r="C46" s="244">
        <f>SUM(C7,C9,C11,C13)</f>
        <v>0</v>
      </c>
      <c r="D46" s="245">
        <f>SUM(D7,D9,D11,D13)</f>
        <v>0</v>
      </c>
      <c r="E46" s="245">
        <f>SUM(E7,E9,E11,E13)</f>
        <v>0</v>
      </c>
      <c r="F46" s="245">
        <f>SUM(F7,F9,F11,F13)</f>
        <v>0</v>
      </c>
      <c r="G46" s="198" t="str">
        <f>G59</f>
        <v>-</v>
      </c>
      <c r="H46" s="244">
        <f>SUM(H7,H9,H11,H13)</f>
        <v>0</v>
      </c>
      <c r="I46" s="245">
        <f>SUM(I7,I9,I11,I13)</f>
        <v>0</v>
      </c>
      <c r="J46" s="245">
        <f>SUM(J7,J9,J11,J13)</f>
        <v>0</v>
      </c>
      <c r="K46" s="245">
        <f>SUM(K7,K9,K11,K13)</f>
        <v>0</v>
      </c>
      <c r="L46" s="198" t="str">
        <f>L59</f>
        <v>-</v>
      </c>
      <c r="M46" s="244">
        <f>SUM(M7,M9,M11,M13)</f>
        <v>0</v>
      </c>
      <c r="N46" s="245">
        <f>SUM(N7,N9,N11,N13)</f>
        <v>0</v>
      </c>
      <c r="O46" s="245">
        <f>SUM(O7,O9,O11,O13)</f>
        <v>0</v>
      </c>
      <c r="P46" s="245">
        <f>SUM(P7,P9,P11,P13)</f>
        <v>0</v>
      </c>
      <c r="Q46" s="198" t="str">
        <f>Q59</f>
        <v>-</v>
      </c>
      <c r="R46" s="244">
        <f>SUM(R7,R9,R11,R13)</f>
        <v>0</v>
      </c>
      <c r="S46" s="245">
        <f>SUM(S7,S9,S11,S13)</f>
        <v>0</v>
      </c>
      <c r="T46" s="245">
        <f>SUM(T7,T9,T11,T13)</f>
        <v>0</v>
      </c>
      <c r="U46" s="245">
        <f>SUM(U7,U9,U11,U13)</f>
        <v>0</v>
      </c>
      <c r="V46" s="198" t="str">
        <f>V59</f>
        <v>-</v>
      </c>
      <c r="W46" s="244">
        <f>SUM(W7,W9,W11,W13)</f>
        <v>0</v>
      </c>
      <c r="X46" s="245">
        <f>SUM(X7,X9,X11,X13)</f>
        <v>0</v>
      </c>
      <c r="Y46" s="245">
        <f>SUM(Y7,Y9,Y11,Y13)</f>
        <v>0</v>
      </c>
      <c r="Z46" s="245">
        <f>SUM(Z7,Z9,Z11,Z13)</f>
        <v>0</v>
      </c>
      <c r="AA46" s="198" t="str">
        <f>AA59</f>
        <v>-</v>
      </c>
      <c r="AB46" s="244">
        <f>SUM(AB7,AB9,AB11,AB13)</f>
        <v>0</v>
      </c>
      <c r="AC46" s="245">
        <f>SUM(AC7,AC9,AC11,AC13)</f>
        <v>0</v>
      </c>
      <c r="AD46" s="245">
        <f>SUM(AD7,AD9,AD11,AD13)</f>
        <v>0</v>
      </c>
      <c r="AE46" s="245">
        <f>SUM(AE7,AE9,AE11,AE13)</f>
        <v>0</v>
      </c>
      <c r="AF46" s="198" t="str">
        <f>AF59</f>
        <v>-</v>
      </c>
      <c r="AG46" s="244">
        <f>SUM(AG7,AG9,AG11,AG13)</f>
        <v>0</v>
      </c>
      <c r="AH46" s="245">
        <f>SUM(AH7,AH9,AH11,AH13)</f>
        <v>0</v>
      </c>
      <c r="AI46" s="245">
        <f>SUM(AI7,AI9,AI11,AI13)</f>
        <v>0</v>
      </c>
      <c r="AJ46" s="245">
        <f>SUM(AJ7,AJ9,AJ11,AJ13)</f>
        <v>0</v>
      </c>
      <c r="AK46" s="198" t="str">
        <f>AK59</f>
        <v>-</v>
      </c>
      <c r="AL46" s="244">
        <f>SUM(AL7,AL9,AL11,AL13)</f>
        <v>0</v>
      </c>
      <c r="AM46" s="245">
        <f>SUM(AM7,AM9,AM11,AM13)</f>
        <v>0</v>
      </c>
      <c r="AN46" s="245">
        <f>SUM(AN7,AN9,AN11,AN13)</f>
        <v>0</v>
      </c>
      <c r="AO46" s="245">
        <f>SUM(AO7,AO9,AO11,AO13)</f>
        <v>0</v>
      </c>
      <c r="AP46" s="198" t="str">
        <f>AP59</f>
        <v>-</v>
      </c>
      <c r="AQ46" s="244">
        <f>SUM(AQ7,AQ9,AQ11,AQ13)</f>
        <v>0</v>
      </c>
      <c r="AR46" s="245">
        <f>SUM(AR7,AR9,AR11,AR13)</f>
        <v>0</v>
      </c>
      <c r="AS46" s="245">
        <f>SUM(AS7,AS9,AS11,AS13)</f>
        <v>0</v>
      </c>
      <c r="AT46" s="245">
        <f>SUM(AT7,AT9,AT11,AT13)</f>
        <v>0</v>
      </c>
      <c r="AU46" s="198" t="str">
        <f>AU59</f>
        <v>-</v>
      </c>
      <c r="AV46" s="244">
        <f>SUM(AV7,AV9,AV11,AV13)</f>
        <v>0</v>
      </c>
      <c r="AW46" s="245">
        <f>SUM(AW7,AW9,AW11,AW13)</f>
        <v>0</v>
      </c>
      <c r="AX46" s="245">
        <f>SUM(AX7,AX9,AX11,AX13)</f>
        <v>0</v>
      </c>
      <c r="AY46" s="245">
        <f>SUM(AY7,AY9,AY11,AY13)</f>
        <v>0</v>
      </c>
      <c r="AZ46" s="198" t="str">
        <f>AZ59</f>
        <v>-</v>
      </c>
      <c r="BA46" s="244">
        <f>SUM(BA7,BA9,BA11,BA13)</f>
        <v>0</v>
      </c>
      <c r="BB46" s="245">
        <f>SUM(BB7,BB9,BB11,BB13)</f>
        <v>0</v>
      </c>
      <c r="BC46" s="245">
        <f>SUM(BC7,BC9,BC11,BC13)</f>
        <v>0</v>
      </c>
      <c r="BD46" s="245">
        <f>SUM(BD7,BD9,BD11,BD13)</f>
        <v>0</v>
      </c>
      <c r="BE46" s="198" t="str">
        <f>BE59</f>
        <v>-</v>
      </c>
      <c r="BF46" s="244">
        <f>SUM(BF7,BF9,BF11,BF13)</f>
        <v>0</v>
      </c>
      <c r="BG46" s="245">
        <f>SUM(BG7,BG9,BG11,BG13)</f>
        <v>0</v>
      </c>
      <c r="BH46" s="245">
        <f>SUM(BH7,BH9,BH11,BH13)</f>
        <v>0</v>
      </c>
      <c r="BI46" s="245">
        <f>SUM(BI7,BI9,BI11,BI13)</f>
        <v>0</v>
      </c>
      <c r="BJ46" s="198" t="str">
        <f>BJ59</f>
        <v>-</v>
      </c>
    </row>
    <row r="47" spans="1:70" ht="13.5" customHeight="1">
      <c r="A47" s="757"/>
      <c r="B47" s="772"/>
      <c r="C47" s="246">
        <f>IF(ISERR(C46/SUM(C46:F46)*100),0,C46/SUM(C46:F46)*100)</f>
        <v>0</v>
      </c>
      <c r="D47" s="247">
        <f>IF(ISERR(D46/SUM(C46:F46)*100),0,D46/SUM(C46:F46)*100)</f>
        <v>0</v>
      </c>
      <c r="E47" s="247">
        <f>IF(ISERR(E46/SUM(C46:F46)*100),0,E46/SUM(C46:F46)*100)</f>
        <v>0</v>
      </c>
      <c r="F47" s="247">
        <f>IF(ISERR(F46/SUM(C46:F46)*100),0,F46/SUM(C46:F46)*100)</f>
        <v>0</v>
      </c>
      <c r="G47" s="199" t="str">
        <f>IF(ISERR(SUM(C46*5,D46*4,E46*3,F46*2)/SUM(C46:F46)),"-",SUM(C46*5,D46*4,E46*3,F46*2)/SUM(C46:F46))</f>
        <v>-</v>
      </c>
      <c r="H47" s="246">
        <f>IF(ISERR(H46/SUM(H46:K46)*100),0,H46/SUM(H46:K46)*100)</f>
        <v>0</v>
      </c>
      <c r="I47" s="247">
        <f>IF(ISERR(I46/SUM(H46:K46)*100),0,I46/SUM(H46:K46)*100)</f>
        <v>0</v>
      </c>
      <c r="J47" s="247">
        <f>IF(ISERR(J46/SUM(H46:K46)*100),0,J46/SUM(H46:K46)*100)</f>
        <v>0</v>
      </c>
      <c r="K47" s="247">
        <f>IF(ISERR(K46/SUM(H46:K46)*100),0,K46/SUM(H46:K46)*100)</f>
        <v>0</v>
      </c>
      <c r="L47" s="199" t="str">
        <f>IF(ISERR(SUM(H46*5,I46*4,J46*3,K46*2)/SUM(H46:K46)),"-",SUM(H46*5,I46*4,J46*3,K46*2)/SUM(H46:K46))</f>
        <v>-</v>
      </c>
      <c r="M47" s="246">
        <f>IF(ISERR(M46/SUM(M46:P46)*100),0,M46/SUM(M46:P46)*100)</f>
        <v>0</v>
      </c>
      <c r="N47" s="247">
        <f>IF(ISERR(N46/SUM(M46:P46)*100),0,N46/SUM(M46:P46)*100)</f>
        <v>0</v>
      </c>
      <c r="O47" s="247">
        <f>IF(ISERR(O46/SUM(M46:P46)*100),0,O46/SUM(M46:P46)*100)</f>
        <v>0</v>
      </c>
      <c r="P47" s="247">
        <f>IF(ISERR(P46/SUM(M46:P46)*100),0,P46/SUM(M46:P46)*100)</f>
        <v>0</v>
      </c>
      <c r="Q47" s="199" t="str">
        <f>IF(ISERR(SUM(M46*5,N46*4,O46*3,P46*2)/SUM(M46:P46)),"-",SUM(M46*5,N46*4,O46*3,P46*2)/SUM(M46:P46))</f>
        <v>-</v>
      </c>
      <c r="R47" s="246">
        <f>IF(ISERR(R46/SUM(R46:U46)*100),0,R46/SUM(R46:U46)*100)</f>
        <v>0</v>
      </c>
      <c r="S47" s="247">
        <f>IF(ISERR(S46/SUM(R46:U46)*100),0,S46/SUM(R46:U46)*100)</f>
        <v>0</v>
      </c>
      <c r="T47" s="247">
        <f>IF(ISERR(T46/SUM(R46:U46)*100),0,T46/SUM(R46:U46)*100)</f>
        <v>0</v>
      </c>
      <c r="U47" s="247">
        <f>IF(ISERR(U46/SUM(R46:U46)*100),0,U46/SUM(R46:U46)*100)</f>
        <v>0</v>
      </c>
      <c r="V47" s="199" t="str">
        <f>IF(ISERR(SUM(R46*5,S46*4,T46*3,U46*2)/SUM(R46:U46)),"-",SUM(R46*5,S46*4,T46*3,U46*2)/SUM(R46:U46))</f>
        <v>-</v>
      </c>
      <c r="W47" s="246">
        <f>IF(ISERR(W46/SUM(W46:Z46)*100),0,W46/SUM(W46:Z46)*100)</f>
        <v>0</v>
      </c>
      <c r="X47" s="247">
        <f>IF(ISERR(X46/SUM(W46:Z46)*100),0,X46/SUM(W46:Z46)*100)</f>
        <v>0</v>
      </c>
      <c r="Y47" s="247">
        <f>IF(ISERR(Y46/SUM(W46:Z46)*100),0,Y46/SUM(W46:Z46)*100)</f>
        <v>0</v>
      </c>
      <c r="Z47" s="247">
        <f>IF(ISERR(Z46/SUM(W46:Z46)*100),0,Z46/SUM(W46:Z46)*100)</f>
        <v>0</v>
      </c>
      <c r="AA47" s="199" t="str">
        <f>IF(ISERR(SUM(W46*5,X46*4,Y46*3,Z46*2)/SUM(W46:Z46)),"-",SUM(W46*5,X46*4,Y46*3,Z46*2)/SUM(W46:Z46))</f>
        <v>-</v>
      </c>
      <c r="AB47" s="246">
        <f>IF(ISERR(AB46/SUM(AB46:AE46)*100),0,AB46/SUM(AB46:AE46)*100)</f>
        <v>0</v>
      </c>
      <c r="AC47" s="247">
        <f>IF(ISERR(AC46/SUM(AB46:AE46)*100),0,AC46/SUM(AB46:AE46)*100)</f>
        <v>0</v>
      </c>
      <c r="AD47" s="247">
        <f>IF(ISERR(AD46/SUM(AB46:AE46)*100),0,AD46/SUM(AB46:AE46)*100)</f>
        <v>0</v>
      </c>
      <c r="AE47" s="247">
        <f>IF(ISERR(AE46/SUM(AB46:AE46)*100),0,AE46/SUM(AB46:AE46)*100)</f>
        <v>0</v>
      </c>
      <c r="AF47" s="199" t="str">
        <f>IF(ISERR(SUM(AB46*5,AC46*4,AD46*3,AE46*2)/SUM(AB46:AE46)),"-",SUM(AB46*5,AC46*4,AD46*3,AE46*2)/SUM(AB46:AE46))</f>
        <v>-</v>
      </c>
      <c r="AG47" s="246">
        <f>IF(ISERR(AG46/SUM(AG46:AJ46)*100),0,AG46/SUM(AG46:AJ46)*100)</f>
        <v>0</v>
      </c>
      <c r="AH47" s="247">
        <f>IF(ISERR(AH46/SUM(AG46:AJ46)*100),0,AH46/SUM(AG46:AJ46)*100)</f>
        <v>0</v>
      </c>
      <c r="AI47" s="247">
        <f>IF(ISERR(AI46/SUM(AG46:AJ46)*100),0,AI46/SUM(AG46:AJ46)*100)</f>
        <v>0</v>
      </c>
      <c r="AJ47" s="247">
        <f>IF(ISERR(AJ46/SUM(AG46:AJ46)*100),0,AJ46/SUM(AG46:AJ46)*100)</f>
        <v>0</v>
      </c>
      <c r="AK47" s="199" t="str">
        <f>IF(ISERR(SUM(AG46*5,AH46*4,AI46*3,AJ46*2)/SUM(AG46:AJ46)),"-",SUM(AG46*5,AH46*4,AI46*3,AJ46*2)/SUM(AG46:AJ46))</f>
        <v>-</v>
      </c>
      <c r="AL47" s="246">
        <f>IF(ISERR(AL46/SUM(AL46:AO46)*100),0,AL46/SUM(AL46:AO46)*100)</f>
        <v>0</v>
      </c>
      <c r="AM47" s="247">
        <f>IF(ISERR(AM46/SUM(AL46:AO46)*100),0,AM46/SUM(AL46:AO46)*100)</f>
        <v>0</v>
      </c>
      <c r="AN47" s="247">
        <f>IF(ISERR(AN46/SUM(AL46:AO46)*100),0,AN46/SUM(AL46:AO46)*100)</f>
        <v>0</v>
      </c>
      <c r="AO47" s="247">
        <f>IF(ISERR(AO46/SUM(AL46:AO46)*100),0,AO46/SUM(AL46:AO46)*100)</f>
        <v>0</v>
      </c>
      <c r="AP47" s="199" t="str">
        <f>IF(ISERR(SUM(AL46*5,AM46*4,AN46*3,AO46*2)/SUM(AL46:AO46)),"-",SUM(AL46*5,AM46*4,AN46*3,AO46*2)/SUM(AL46:AO46))</f>
        <v>-</v>
      </c>
      <c r="AQ47" s="246">
        <f>IF(ISERR(AQ46/SUM(AQ46:AT46)*100),0,AQ46/SUM(AQ46:AT46)*100)</f>
        <v>0</v>
      </c>
      <c r="AR47" s="247">
        <f>IF(ISERR(AR46/SUM(AQ46:AT46)*100),0,AR46/SUM(AQ46:AT46)*100)</f>
        <v>0</v>
      </c>
      <c r="AS47" s="247">
        <f>IF(ISERR(AS46/SUM(AQ46:AT46)*100),0,AS46/SUM(AQ46:AT46)*100)</f>
        <v>0</v>
      </c>
      <c r="AT47" s="247">
        <f>IF(ISERR(AT46/SUM(AQ46:AT46)*100),0,AT46/SUM(AQ46:AT46)*100)</f>
        <v>0</v>
      </c>
      <c r="AU47" s="199" t="str">
        <f>IF(ISERR(SUM(AQ46*5,AR46*4,AS46*3,AT46*2)/SUM(AQ46:AT46)),"-",SUM(AQ46*5,AR46*4,AS46*3,AT46*2)/SUM(AQ46:AT46))</f>
        <v>-</v>
      </c>
      <c r="AV47" s="246">
        <f>IF(ISERR(AV46/SUM(AV46:AY46)*100),0,AV46/SUM(AV46:AY46)*100)</f>
        <v>0</v>
      </c>
      <c r="AW47" s="247">
        <f>IF(ISERR(AW46/SUM(AV46:AY46)*100),0,AW46/SUM(AV46:AY46)*100)</f>
        <v>0</v>
      </c>
      <c r="AX47" s="247">
        <f>IF(ISERR(AX46/SUM(AV46:AY46)*100),0,AX46/SUM(AV46:AY46)*100)</f>
        <v>0</v>
      </c>
      <c r="AY47" s="247">
        <f>IF(ISERR(AY46/SUM(AV46:AY46)*100),0,AY46/SUM(AV46:AY46)*100)</f>
        <v>0</v>
      </c>
      <c r="AZ47" s="199" t="str">
        <f>IF(ISERR(SUM(AV46*5,AW46*4,AX46*3,AY46*2)/SUM(AV46:AY46)),"-",SUM(AV46*5,AW46*4,AX46*3,AY46*2)/SUM(AV46:AY46))</f>
        <v>-</v>
      </c>
      <c r="BA47" s="246">
        <f>IF(ISERR(BA46/SUM(BA46:BD46)*100),0,BA46/SUM(BA46:BD46)*100)</f>
        <v>0</v>
      </c>
      <c r="BB47" s="247">
        <f>IF(ISERR(BB46/SUM(BA46:BD46)*100),0,BB46/SUM(BA46:BD46)*100)</f>
        <v>0</v>
      </c>
      <c r="BC47" s="247">
        <f>IF(ISERR(BC46/SUM(BA46:BD46)*100),0,BC46/SUM(BA46:BD46)*100)</f>
        <v>0</v>
      </c>
      <c r="BD47" s="247">
        <f>IF(ISERR(BD46/SUM(BA46:BD46)*100),0,BD46/SUM(BA46:BD46)*100)</f>
        <v>0</v>
      </c>
      <c r="BE47" s="199" t="str">
        <f>IF(ISERR(SUM(BA46*5,BB46*4,BC46*3,BD46*2)/SUM(BA46:BD46)),"-",SUM(BA46*5,BB46*4,BC46*3,BD46*2)/SUM(BA46:BD46))</f>
        <v>-</v>
      </c>
      <c r="BF47" s="246">
        <f>IF(ISERR(BF46/SUM(BF46:BI46)*100),0,BF46/SUM(BF46:BI46)*100)</f>
        <v>0</v>
      </c>
      <c r="BG47" s="247">
        <f>IF(ISERR(BG46/SUM(BF46:BI46)*100),0,BG46/SUM(BF46:BI46)*100)</f>
        <v>0</v>
      </c>
      <c r="BH47" s="247">
        <f>IF(ISERR(BH46/SUM(BF46:BI46)*100),0,BH46/SUM(BF46:BI46)*100)</f>
        <v>0</v>
      </c>
      <c r="BI47" s="247">
        <f>IF(ISERR(BI46/SUM(BF46:BI46)*100),0,BI46/SUM(BF46:BI46)*100)</f>
        <v>0</v>
      </c>
      <c r="BJ47" s="199" t="str">
        <f>IF(ISERR(SUM(BF46*5,BG46*4,BH46*3,BI46*2)/SUM(BF46:BI46)),"-",SUM(BF46*5,BG46*4,BH46*3,BI46*2)/SUM(BF46:BI46))</f>
        <v>-</v>
      </c>
      <c r="BL47" s="133"/>
      <c r="BM47" s="133"/>
      <c r="BN47" s="133"/>
      <c r="BO47" s="133"/>
      <c r="BP47" s="133"/>
      <c r="BQ47" s="133"/>
      <c r="BR47" s="133"/>
    </row>
    <row r="48" spans="1:70" ht="13.5" customHeight="1">
      <c r="A48" s="757">
        <v>2</v>
      </c>
      <c r="B48" s="772">
        <f>SUM(B15:B22)</f>
        <v>0</v>
      </c>
      <c r="C48" s="244">
        <f>SUM(C15,C17,C19,C21)</f>
        <v>0</v>
      </c>
      <c r="D48" s="245">
        <f>SUM(D15,D17,D19,D21)</f>
        <v>0</v>
      </c>
      <c r="E48" s="245">
        <f>SUM(E15,E17,E19,E21)</f>
        <v>0</v>
      </c>
      <c r="F48" s="245">
        <f>SUM(F15,F17,F19,F21)</f>
        <v>0</v>
      </c>
      <c r="G48" s="198" t="str">
        <f>G61</f>
        <v>-</v>
      </c>
      <c r="H48" s="244">
        <f>SUM(H15,H17,H19,H21)</f>
        <v>0</v>
      </c>
      <c r="I48" s="245">
        <f>SUM(I15,I17,I19,I21)</f>
        <v>0</v>
      </c>
      <c r="J48" s="245">
        <f>SUM(J15,J17,J19,J21)</f>
        <v>0</v>
      </c>
      <c r="K48" s="245">
        <f>SUM(K15,K17,K19,K21)</f>
        <v>0</v>
      </c>
      <c r="L48" s="198" t="str">
        <f>L61</f>
        <v>-</v>
      </c>
      <c r="M48" s="244">
        <f>SUM(M15,M17,M19,M21)</f>
        <v>0</v>
      </c>
      <c r="N48" s="245">
        <f>SUM(N15,N17,N19,N21)</f>
        <v>0</v>
      </c>
      <c r="O48" s="245">
        <f>SUM(O15,O17,O19,O21)</f>
        <v>0</v>
      </c>
      <c r="P48" s="245">
        <f>SUM(P15,P17,P19,P21)</f>
        <v>0</v>
      </c>
      <c r="Q48" s="198" t="str">
        <f>Q61</f>
        <v>-</v>
      </c>
      <c r="R48" s="244">
        <f>SUM(R15,R17,R19,R21)</f>
        <v>0</v>
      </c>
      <c r="S48" s="245">
        <f>SUM(S15,S17,S19,S21)</f>
        <v>0</v>
      </c>
      <c r="T48" s="245">
        <f>SUM(T15,T17,T19,T21)</f>
        <v>0</v>
      </c>
      <c r="U48" s="245">
        <f>SUM(U15,U17,U19,U21)</f>
        <v>0</v>
      </c>
      <c r="V48" s="198" t="str">
        <f>V61</f>
        <v>-</v>
      </c>
      <c r="W48" s="244">
        <f>SUM(W15,W17,W19,W21)</f>
        <v>0</v>
      </c>
      <c r="X48" s="245">
        <f>SUM(X15,X17,X19,X21)</f>
        <v>0</v>
      </c>
      <c r="Y48" s="245">
        <f>SUM(Y15,Y17,Y19,Y21)</f>
        <v>0</v>
      </c>
      <c r="Z48" s="245">
        <f>SUM(Z15,Z17,Z19,Z21)</f>
        <v>0</v>
      </c>
      <c r="AA48" s="198" t="str">
        <f>AA61</f>
        <v>-</v>
      </c>
      <c r="AB48" s="244">
        <f>SUM(AB15,AB17,AB19,AB21)</f>
        <v>0</v>
      </c>
      <c r="AC48" s="245">
        <f>SUM(AC15,AC17,AC19,AC21)</f>
        <v>0</v>
      </c>
      <c r="AD48" s="245">
        <f>SUM(AD15,AD17,AD19,AD21)</f>
        <v>0</v>
      </c>
      <c r="AE48" s="245">
        <f>SUM(AE15,AE17,AE19,AE21)</f>
        <v>0</v>
      </c>
      <c r="AF48" s="198" t="str">
        <f>AF61</f>
        <v>-</v>
      </c>
      <c r="AG48" s="244">
        <f>SUM(AG15,AG17,AG19,AG21)</f>
        <v>0</v>
      </c>
      <c r="AH48" s="245">
        <f>SUM(AH15,AH17,AH19,AH21)</f>
        <v>0</v>
      </c>
      <c r="AI48" s="245">
        <f>SUM(AI15,AI17,AI19,AI21)</f>
        <v>0</v>
      </c>
      <c r="AJ48" s="245">
        <f>SUM(AJ15,AJ17,AJ19,AJ21)</f>
        <v>0</v>
      </c>
      <c r="AK48" s="198" t="str">
        <f>AK61</f>
        <v>-</v>
      </c>
      <c r="AL48" s="244">
        <f>SUM(AL15,AL17,AL19,AL21)</f>
        <v>0</v>
      </c>
      <c r="AM48" s="245">
        <f>SUM(AM15,AM17,AM19,AM21)</f>
        <v>0</v>
      </c>
      <c r="AN48" s="245">
        <f>SUM(AN15,AN17,AN19,AN21)</f>
        <v>0</v>
      </c>
      <c r="AO48" s="245">
        <f>SUM(AO15,AO17,AO19,AO21)</f>
        <v>0</v>
      </c>
      <c r="AP48" s="198" t="str">
        <f>AP61</f>
        <v>-</v>
      </c>
      <c r="AQ48" s="244">
        <f>SUM(AQ15,AQ17,AQ19,AQ21)</f>
        <v>0</v>
      </c>
      <c r="AR48" s="245">
        <f>SUM(AR15,AR17,AR19,AR21)</f>
        <v>0</v>
      </c>
      <c r="AS48" s="245">
        <f>SUM(AS15,AS17,AS19,AS21)</f>
        <v>0</v>
      </c>
      <c r="AT48" s="245">
        <f>SUM(AT15,AT17,AT19,AT21)</f>
        <v>0</v>
      </c>
      <c r="AU48" s="198" t="str">
        <f>AU61</f>
        <v>-</v>
      </c>
      <c r="AV48" s="244">
        <f>SUM(AV15,AV17,AV19,AV21)</f>
        <v>0</v>
      </c>
      <c r="AW48" s="245">
        <f>SUM(AW15,AW17,AW19,AW21)</f>
        <v>0</v>
      </c>
      <c r="AX48" s="245">
        <f>SUM(AX15,AX17,AX19,AX21)</f>
        <v>0</v>
      </c>
      <c r="AY48" s="245">
        <f>SUM(AY15,AY17,AY19,AY21)</f>
        <v>0</v>
      </c>
      <c r="AZ48" s="198" t="str">
        <f>AZ61</f>
        <v>-</v>
      </c>
      <c r="BA48" s="244">
        <f>SUM(BA15,BA17,BA19,BA21)</f>
        <v>0</v>
      </c>
      <c r="BB48" s="245">
        <f>SUM(BB15,BB17,BB19,BB21)</f>
        <v>0</v>
      </c>
      <c r="BC48" s="245">
        <f>SUM(BC15,BC17,BC19,BC21)</f>
        <v>0</v>
      </c>
      <c r="BD48" s="245">
        <f>SUM(BD15,BD17,BD19,BD21)</f>
        <v>0</v>
      </c>
      <c r="BE48" s="198" t="str">
        <f>BE61</f>
        <v>-</v>
      </c>
      <c r="BF48" s="244">
        <f>SUM(BF15,BF17,BF19,BF21)</f>
        <v>0</v>
      </c>
      <c r="BG48" s="245">
        <f>SUM(BG15,BG17,BG19,BG21)</f>
        <v>0</v>
      </c>
      <c r="BH48" s="245">
        <f>SUM(BH15,BH17,BH19,BH21)</f>
        <v>0</v>
      </c>
      <c r="BI48" s="245">
        <f>SUM(BI15,BI17,BI19,BI21)</f>
        <v>0</v>
      </c>
      <c r="BJ48" s="198" t="str">
        <f>BJ61</f>
        <v>-</v>
      </c>
    </row>
    <row r="49" spans="1:70" ht="13.5" customHeight="1">
      <c r="A49" s="757"/>
      <c r="B49" s="772"/>
      <c r="C49" s="246">
        <f>IF(ISERR(C48/SUM(C48:F48)*100),0,C48/SUM(C48:F48)*100)</f>
        <v>0</v>
      </c>
      <c r="D49" s="247">
        <f>IF(ISERR(D48/SUM(C48:F48)*100),0,D48/SUM(C48:F48)*100)</f>
        <v>0</v>
      </c>
      <c r="E49" s="247">
        <f>IF(ISERR(E48/SUM(C48:F48)*100),0,E48/SUM(C48:F48)*100)</f>
        <v>0</v>
      </c>
      <c r="F49" s="247">
        <f>IF(ISERR(F48/SUM(C48:F48)*100),0,F48/SUM(C48:F48)*100)</f>
        <v>0</v>
      </c>
      <c r="G49" s="199" t="str">
        <f>IF(ISERR(SUM(C48*5,D48*4,E48*3,F48*2)/SUM(C48:F48)),"-",SUM(C48*5,D48*4,E48*3,F48*2)/SUM(C48:F48))</f>
        <v>-</v>
      </c>
      <c r="H49" s="246">
        <f>IF(ISERR(H48/SUM(H48:K48)*100),0,H48/SUM(H48:K48)*100)</f>
        <v>0</v>
      </c>
      <c r="I49" s="247">
        <f>IF(ISERR(I48/SUM(H48:K48)*100),0,I48/SUM(H48:K48)*100)</f>
        <v>0</v>
      </c>
      <c r="J49" s="247">
        <f>IF(ISERR(J48/SUM(H48:K48)*100),0,J48/SUM(H48:K48)*100)</f>
        <v>0</v>
      </c>
      <c r="K49" s="247">
        <f>IF(ISERR(K48/SUM(H48:K48)*100),0,K48/SUM(H48:K48)*100)</f>
        <v>0</v>
      </c>
      <c r="L49" s="199" t="str">
        <f>IF(ISERR(SUM(H48*5,I48*4,J48*3,K48*2)/SUM(H48:K48)),"-",SUM(H48*5,I48*4,J48*3,K48*2)/SUM(H48:K48))</f>
        <v>-</v>
      </c>
      <c r="M49" s="246">
        <f>IF(ISERR(M48/SUM(M48:P48)*100),0,M48/SUM(M48:P48)*100)</f>
        <v>0</v>
      </c>
      <c r="N49" s="247">
        <f>IF(ISERR(N48/SUM(M48:P48)*100),0,N48/SUM(M48:P48)*100)</f>
        <v>0</v>
      </c>
      <c r="O49" s="247">
        <f>IF(ISERR(O48/SUM(M48:P48)*100),0,O48/SUM(M48:P48)*100)</f>
        <v>0</v>
      </c>
      <c r="P49" s="247">
        <f>IF(ISERR(P48/SUM(M48:P48)*100),0,P48/SUM(M48:P48)*100)</f>
        <v>0</v>
      </c>
      <c r="Q49" s="199" t="str">
        <f>IF(ISERR(SUM(M48*5,N48*4,O48*3,P48*2)/SUM(M48:P48)),"-",SUM(M48*5,N48*4,O48*3,P48*2)/SUM(M48:P48))</f>
        <v>-</v>
      </c>
      <c r="R49" s="246">
        <f>IF(ISERR(R48/SUM(R48:U48)*100),0,R48/SUM(R48:U48)*100)</f>
        <v>0</v>
      </c>
      <c r="S49" s="247">
        <f>IF(ISERR(S48/SUM(R48:U48)*100),0,S48/SUM(R48:U48)*100)</f>
        <v>0</v>
      </c>
      <c r="T49" s="247">
        <f>IF(ISERR(T48/SUM(R48:U48)*100),0,T48/SUM(R48:U48)*100)</f>
        <v>0</v>
      </c>
      <c r="U49" s="247">
        <f>IF(ISERR(U48/SUM(R48:U48)*100),0,U48/SUM(R48:U48)*100)</f>
        <v>0</v>
      </c>
      <c r="V49" s="199" t="str">
        <f>IF(ISERR(SUM(R48*5,S48*4,T48*3,U48*2)/SUM(R48:U48)),"-",SUM(R48*5,S48*4,T48*3,U48*2)/SUM(R48:U48))</f>
        <v>-</v>
      </c>
      <c r="W49" s="246">
        <f>IF(ISERR(W48/SUM(W48:Z48)*100),0,W48/SUM(W48:Z48)*100)</f>
        <v>0</v>
      </c>
      <c r="X49" s="247">
        <f>IF(ISERR(X48/SUM(W48:Z48)*100),0,X48/SUM(W48:Z48)*100)</f>
        <v>0</v>
      </c>
      <c r="Y49" s="247">
        <f>IF(ISERR(Y48/SUM(W48:Z48)*100),0,Y48/SUM(W48:Z48)*100)</f>
        <v>0</v>
      </c>
      <c r="Z49" s="247">
        <f>IF(ISERR(Z48/SUM(W48:Z48)*100),0,Z48/SUM(W48:Z48)*100)</f>
        <v>0</v>
      </c>
      <c r="AA49" s="199" t="str">
        <f>IF(ISERR(SUM(W48*5,X48*4,Y48*3,Z48*2)/SUM(W48:Z48)),"-",SUM(W48*5,X48*4,Y48*3,Z48*2)/SUM(W48:Z48))</f>
        <v>-</v>
      </c>
      <c r="AB49" s="246">
        <f>IF(ISERR(AB48/SUM(AB48:AE48)*100),0,AB48/SUM(AB48:AE48)*100)</f>
        <v>0</v>
      </c>
      <c r="AC49" s="247">
        <f>IF(ISERR(AC48/SUM(AB48:AE48)*100),0,AC48/SUM(AB48:AE48)*100)</f>
        <v>0</v>
      </c>
      <c r="AD49" s="247">
        <f>IF(ISERR(AD48/SUM(AB48:AE48)*100),0,AD48/SUM(AB48:AE48)*100)</f>
        <v>0</v>
      </c>
      <c r="AE49" s="247">
        <f>IF(ISERR(AE48/SUM(AB48:AE48)*100),0,AE48/SUM(AB48:AE48)*100)</f>
        <v>0</v>
      </c>
      <c r="AF49" s="199" t="str">
        <f>IF(ISERR(SUM(AB48*5,AC48*4,AD48*3,AE48*2)/SUM(AB48:AE48)),"-",SUM(AB48*5,AC48*4,AD48*3,AE48*2)/SUM(AB48:AE48))</f>
        <v>-</v>
      </c>
      <c r="AG49" s="246">
        <f>IF(ISERR(AG48/SUM(AG48:AJ48)*100),0,AG48/SUM(AG48:AJ48)*100)</f>
        <v>0</v>
      </c>
      <c r="AH49" s="247">
        <f>IF(ISERR(AH48/SUM(AG48:AJ48)*100),0,AH48/SUM(AG48:AJ48)*100)</f>
        <v>0</v>
      </c>
      <c r="AI49" s="247">
        <f>IF(ISERR(AI48/SUM(AG48:AJ48)*100),0,AI48/SUM(AG48:AJ48)*100)</f>
        <v>0</v>
      </c>
      <c r="AJ49" s="247">
        <f>IF(ISERR(AJ48/SUM(AG48:AJ48)*100),0,AJ48/SUM(AG48:AJ48)*100)</f>
        <v>0</v>
      </c>
      <c r="AK49" s="199" t="str">
        <f>IF(ISERR(SUM(AG48*5,AH48*4,AI48*3,AJ48*2)/SUM(AG48:AJ48)),"-",SUM(AG48*5,AH48*4,AI48*3,AJ48*2)/SUM(AG48:AJ48))</f>
        <v>-</v>
      </c>
      <c r="AL49" s="246">
        <f>IF(ISERR(AL48/SUM(AL48:AO48)*100),0,AL48/SUM(AL48:AO48)*100)</f>
        <v>0</v>
      </c>
      <c r="AM49" s="247">
        <f>IF(ISERR(AM48/SUM(AL48:AO48)*100),0,AM48/SUM(AL48:AO48)*100)</f>
        <v>0</v>
      </c>
      <c r="AN49" s="247">
        <f>IF(ISERR(AN48/SUM(AL48:AO48)*100),0,AN48/SUM(AL48:AO48)*100)</f>
        <v>0</v>
      </c>
      <c r="AO49" s="247">
        <f>IF(ISERR(AO48/SUM(AL48:AO48)*100),0,AO48/SUM(AL48:AO48)*100)</f>
        <v>0</v>
      </c>
      <c r="AP49" s="199" t="str">
        <f>IF(ISERR(SUM(AL48*5,AM48*4,AN48*3,AO48*2)/SUM(AL48:AO48)),"-",SUM(AL48*5,AM48*4,AN48*3,AO48*2)/SUM(AL48:AO48))</f>
        <v>-</v>
      </c>
      <c r="AQ49" s="246">
        <f>IF(ISERR(AQ48/SUM(AQ48:AT48)*100),0,AQ48/SUM(AQ48:AT48)*100)</f>
        <v>0</v>
      </c>
      <c r="AR49" s="247">
        <f>IF(ISERR(AR48/SUM(AQ48:AT48)*100),0,AR48/SUM(AQ48:AT48)*100)</f>
        <v>0</v>
      </c>
      <c r="AS49" s="247">
        <f>IF(ISERR(AS48/SUM(AQ48:AT48)*100),0,AS48/SUM(AQ48:AT48)*100)</f>
        <v>0</v>
      </c>
      <c r="AT49" s="247">
        <f>IF(ISERR(AT48/SUM(AQ48:AT48)*100),0,AT48/SUM(AQ48:AT48)*100)</f>
        <v>0</v>
      </c>
      <c r="AU49" s="199" t="str">
        <f>IF(ISERR(SUM(AQ48*5,AR48*4,AS48*3,AT48*2)/SUM(AQ48:AT48)),"-",SUM(AQ48*5,AR48*4,AS48*3,AT48*2)/SUM(AQ48:AT48))</f>
        <v>-</v>
      </c>
      <c r="AV49" s="246">
        <f>IF(ISERR(AV48/SUM(AV48:AY48)*100),0,AV48/SUM(AV48:AY48)*100)</f>
        <v>0</v>
      </c>
      <c r="AW49" s="247">
        <f>IF(ISERR(AW48/SUM(AV48:AY48)*100),0,AW48/SUM(AV48:AY48)*100)</f>
        <v>0</v>
      </c>
      <c r="AX49" s="247">
        <f>IF(ISERR(AX48/SUM(AV48:AY48)*100),0,AX48/SUM(AV48:AY48)*100)</f>
        <v>0</v>
      </c>
      <c r="AY49" s="247">
        <f>IF(ISERR(AY48/SUM(AV48:AY48)*100),0,AY48/SUM(AV48:AY48)*100)</f>
        <v>0</v>
      </c>
      <c r="AZ49" s="199" t="str">
        <f>IF(ISERR(SUM(AV48*5,AW48*4,AX48*3,AY48*2)/SUM(AV48:AY48)),"-",SUM(AV48*5,AW48*4,AX48*3,AY48*2)/SUM(AV48:AY48))</f>
        <v>-</v>
      </c>
      <c r="BA49" s="246">
        <f>IF(ISERR(BA48/SUM(BA48:BD48)*100),0,BA48/SUM(BA48:BD48)*100)</f>
        <v>0</v>
      </c>
      <c r="BB49" s="247">
        <f>IF(ISERR(BB48/SUM(BA48:BD48)*100),0,BB48/SUM(BA48:BD48)*100)</f>
        <v>0</v>
      </c>
      <c r="BC49" s="247">
        <f>IF(ISERR(BC48/SUM(BA48:BD48)*100),0,BC48/SUM(BA48:BD48)*100)</f>
        <v>0</v>
      </c>
      <c r="BD49" s="247">
        <f>IF(ISERR(BD48/SUM(BA48:BD48)*100),0,BD48/SUM(BA48:BD48)*100)</f>
        <v>0</v>
      </c>
      <c r="BE49" s="199" t="str">
        <f>IF(ISERR(SUM(BA48*5,BB48*4,BC48*3,BD48*2)/SUM(BA48:BD48)),"-",SUM(BA48*5,BB48*4,BC48*3,BD48*2)/SUM(BA48:BD48))</f>
        <v>-</v>
      </c>
      <c r="BF49" s="246">
        <f>IF(ISERR(BF48/SUM(BF48:BI48)*100),0,BF48/SUM(BF48:BI48)*100)</f>
        <v>0</v>
      </c>
      <c r="BG49" s="247">
        <f>IF(ISERR(BG48/SUM(BF48:BI48)*100),0,BG48/SUM(BF48:BI48)*100)</f>
        <v>0</v>
      </c>
      <c r="BH49" s="247">
        <f>IF(ISERR(BH48/SUM(BF48:BI48)*100),0,BH48/SUM(BF48:BI48)*100)</f>
        <v>0</v>
      </c>
      <c r="BI49" s="247">
        <f>IF(ISERR(BI48/SUM(BF48:BI48)*100),0,BI48/SUM(BF48:BI48)*100)</f>
        <v>0</v>
      </c>
      <c r="BJ49" s="199" t="str">
        <f>IF(ISERR(SUM(BF48*5,BG48*4,BH48*3,BI48*2)/SUM(BF48:BI48)),"-",SUM(BF48*5,BG48*4,BH48*3,BI48*2)/SUM(BF48:BI48))</f>
        <v>-</v>
      </c>
      <c r="BL49" s="133"/>
      <c r="BM49" s="133"/>
      <c r="BN49" s="133"/>
      <c r="BO49" s="133"/>
      <c r="BP49" s="133"/>
      <c r="BQ49" s="133"/>
      <c r="BR49" s="133"/>
    </row>
    <row r="50" spans="1:70" ht="13.5" customHeight="1">
      <c r="A50" s="757">
        <v>3</v>
      </c>
      <c r="B50" s="772">
        <f>SUM(B23:B30)</f>
        <v>0</v>
      </c>
      <c r="C50" s="244">
        <f>SUM(C23,C25,C27,C29)</f>
        <v>0</v>
      </c>
      <c r="D50" s="245">
        <f>SUM(D23,D25,D27,D29)</f>
        <v>0</v>
      </c>
      <c r="E50" s="245">
        <f>SUM(E23,E25,E27,E29)</f>
        <v>0</v>
      </c>
      <c r="F50" s="245">
        <f>SUM(F23,F25,F27,F29)</f>
        <v>0</v>
      </c>
      <c r="G50" s="198" t="str">
        <f>G63</f>
        <v>-</v>
      </c>
      <c r="H50" s="244">
        <f>SUM(H23,H25,H27,H29)</f>
        <v>0</v>
      </c>
      <c r="I50" s="245">
        <f>SUM(I23,I25,I27,I29)</f>
        <v>0</v>
      </c>
      <c r="J50" s="245">
        <f>SUM(J23,J25,J27,J29)</f>
        <v>0</v>
      </c>
      <c r="K50" s="245">
        <f>SUM(K23,K25,K27,K29)</f>
        <v>0</v>
      </c>
      <c r="L50" s="198" t="str">
        <f>L63</f>
        <v>-</v>
      </c>
      <c r="M50" s="244">
        <f>SUM(M23,M25,M27,M29)</f>
        <v>0</v>
      </c>
      <c r="N50" s="245">
        <f>SUM(N23,N25,N27,N29)</f>
        <v>0</v>
      </c>
      <c r="O50" s="245">
        <f>SUM(O23,O25,O27,O29)</f>
        <v>0</v>
      </c>
      <c r="P50" s="245">
        <f>SUM(P23,P25,P27,P29)</f>
        <v>0</v>
      </c>
      <c r="Q50" s="198" t="str">
        <f>Q63</f>
        <v>-</v>
      </c>
      <c r="R50" s="244">
        <f>SUM(R23,R25,R27,R29)</f>
        <v>0</v>
      </c>
      <c r="S50" s="245">
        <f>SUM(S23,S25,S27,S29)</f>
        <v>0</v>
      </c>
      <c r="T50" s="245">
        <f>SUM(T23,T25,T27,T29)</f>
        <v>0</v>
      </c>
      <c r="U50" s="245">
        <f>SUM(U23,U25,U27,U29)</f>
        <v>0</v>
      </c>
      <c r="V50" s="198" t="str">
        <f>V63</f>
        <v>-</v>
      </c>
      <c r="W50" s="244">
        <f>SUM(W23,W25,W27,W29)</f>
        <v>0</v>
      </c>
      <c r="X50" s="245">
        <f>SUM(X23,X25,X27,X29)</f>
        <v>0</v>
      </c>
      <c r="Y50" s="245">
        <f>SUM(Y23,Y25,Y27,Y29)</f>
        <v>0</v>
      </c>
      <c r="Z50" s="245">
        <f>SUM(Z23,Z25,Z27,Z29)</f>
        <v>0</v>
      </c>
      <c r="AA50" s="198" t="str">
        <f>AA63</f>
        <v>-</v>
      </c>
      <c r="AB50" s="244">
        <f>SUM(AB23,AB25,AB27,AB29)</f>
        <v>0</v>
      </c>
      <c r="AC50" s="245">
        <f>SUM(AC23,AC25,AC27,AC29)</f>
        <v>0</v>
      </c>
      <c r="AD50" s="245">
        <f>SUM(AD23,AD25,AD27,AD29)</f>
        <v>0</v>
      </c>
      <c r="AE50" s="245">
        <f>SUM(AE23,AE25,AE27,AE29)</f>
        <v>0</v>
      </c>
      <c r="AF50" s="198" t="str">
        <f>AF63</f>
        <v>-</v>
      </c>
      <c r="AG50" s="244">
        <f>SUM(AG23,AG25,AG27,AG29)</f>
        <v>0</v>
      </c>
      <c r="AH50" s="245">
        <f>SUM(AH23,AH25,AH27,AH29)</f>
        <v>0</v>
      </c>
      <c r="AI50" s="245">
        <f>SUM(AI23,AI25,AI27,AI29)</f>
        <v>0</v>
      </c>
      <c r="AJ50" s="245">
        <f>SUM(AJ23,AJ25,AJ27,AJ29)</f>
        <v>0</v>
      </c>
      <c r="AK50" s="198" t="str">
        <f>AK63</f>
        <v>-</v>
      </c>
      <c r="AL50" s="244">
        <f>SUM(AL23,AL25,AL27,AL29)</f>
        <v>0</v>
      </c>
      <c r="AM50" s="245">
        <f>SUM(AM23,AM25,AM27,AM29)</f>
        <v>0</v>
      </c>
      <c r="AN50" s="245">
        <f>SUM(AN23,AN25,AN27,AN29)</f>
        <v>0</v>
      </c>
      <c r="AO50" s="245">
        <f>SUM(AO23,AO25,AO27,AO29)</f>
        <v>0</v>
      </c>
      <c r="AP50" s="198" t="str">
        <f>AP63</f>
        <v>-</v>
      </c>
      <c r="AQ50" s="244">
        <f>SUM(AQ23,AQ25,AQ27,AQ29)</f>
        <v>0</v>
      </c>
      <c r="AR50" s="245">
        <f>SUM(AR23,AR25,AR27,AR29)</f>
        <v>0</v>
      </c>
      <c r="AS50" s="245">
        <f>SUM(AS23,AS25,AS27,AS29)</f>
        <v>0</v>
      </c>
      <c r="AT50" s="245">
        <f>SUM(AT23,AT25,AT27,AT29)</f>
        <v>0</v>
      </c>
      <c r="AU50" s="198" t="str">
        <f>AU63</f>
        <v>-</v>
      </c>
      <c r="AV50" s="244">
        <f>SUM(AV23,AV25,AV27,AV29)</f>
        <v>0</v>
      </c>
      <c r="AW50" s="245">
        <f>SUM(AW23,AW25,AW27,AW29)</f>
        <v>0</v>
      </c>
      <c r="AX50" s="245">
        <f>SUM(AX23,AX25,AX27,AX29)</f>
        <v>0</v>
      </c>
      <c r="AY50" s="245">
        <f>SUM(AY23,AY25,AY27,AY29)</f>
        <v>0</v>
      </c>
      <c r="AZ50" s="198" t="str">
        <f>AZ63</f>
        <v>-</v>
      </c>
      <c r="BA50" s="244">
        <f>SUM(BA23,BA25,BA27,BA29)</f>
        <v>0</v>
      </c>
      <c r="BB50" s="245">
        <f>SUM(BB23,BB25,BB27,BB29)</f>
        <v>0</v>
      </c>
      <c r="BC50" s="245">
        <f>SUM(BC23,BC25,BC27,BC29)</f>
        <v>0</v>
      </c>
      <c r="BD50" s="245">
        <f>SUM(BD23,BD25,BD27,BD29)</f>
        <v>0</v>
      </c>
      <c r="BE50" s="198" t="str">
        <f>BE63</f>
        <v>-</v>
      </c>
      <c r="BF50" s="244">
        <f>SUM(BF23,BF25,BF27,BF29)</f>
        <v>0</v>
      </c>
      <c r="BG50" s="245">
        <f>SUM(BG23,BG25,BG27,BG29)</f>
        <v>0</v>
      </c>
      <c r="BH50" s="245">
        <f>SUM(BH23,BH25,BH27,BH29)</f>
        <v>0</v>
      </c>
      <c r="BI50" s="245">
        <f>SUM(BI23,BI25,BI27,BI29)</f>
        <v>0</v>
      </c>
      <c r="BJ50" s="198" t="str">
        <f>BJ63</f>
        <v>-</v>
      </c>
    </row>
    <row r="51" spans="1:70" ht="13.5" customHeight="1">
      <c r="A51" s="757"/>
      <c r="B51" s="772"/>
      <c r="C51" s="246">
        <f>IF(ISERR(C50/SUM(C50:F50)*100),0,C50/SUM(C50:F50)*100)</f>
        <v>0</v>
      </c>
      <c r="D51" s="247">
        <f>IF(ISERR(D50/SUM(C50:F50)*100),0,D50/SUM(C50:F50)*100)</f>
        <v>0</v>
      </c>
      <c r="E51" s="247">
        <f>IF(ISERR(E50/SUM(C50:F50)*100),0,E50/SUM(C50:F50)*100)</f>
        <v>0</v>
      </c>
      <c r="F51" s="247">
        <f>IF(ISERR(F50/SUM(C50:F50)*100),0,F50/SUM(C50:F50)*100)</f>
        <v>0</v>
      </c>
      <c r="G51" s="199" t="str">
        <f>IF(ISERR(SUM(C50*5,D50*4,E50*3,F50*2)/SUM(C50:F50)),"-",SUM(C50*5,D50*4,E50*3,F50*2)/SUM(C50:F50))</f>
        <v>-</v>
      </c>
      <c r="H51" s="246">
        <f>IF(ISERR(H50/SUM(H50:K50)*100),0,H50/SUM(H50:K50)*100)</f>
        <v>0</v>
      </c>
      <c r="I51" s="247">
        <f>IF(ISERR(I50/SUM(H50:K50)*100),0,I50/SUM(H50:K50)*100)</f>
        <v>0</v>
      </c>
      <c r="J51" s="247">
        <f>IF(ISERR(J50/SUM(H50:K50)*100),0,J50/SUM(H50:K50)*100)</f>
        <v>0</v>
      </c>
      <c r="K51" s="247">
        <f>IF(ISERR(K50/SUM(H50:K50)*100),0,K50/SUM(H50:K50)*100)</f>
        <v>0</v>
      </c>
      <c r="L51" s="199" t="str">
        <f>IF(ISERR(SUM(H50*5,I50*4,J50*3,K50*2)/SUM(H50:K50)),"-",SUM(H50*5,I50*4,J50*3,K50*2)/SUM(H50:K50))</f>
        <v>-</v>
      </c>
      <c r="M51" s="246">
        <f>IF(ISERR(M50/SUM(M50:P50)*100),0,M50/SUM(M50:P50)*100)</f>
        <v>0</v>
      </c>
      <c r="N51" s="247">
        <f>IF(ISERR(N50/SUM(M50:P50)*100),0,N50/SUM(M50:P50)*100)</f>
        <v>0</v>
      </c>
      <c r="O51" s="247">
        <f>IF(ISERR(O50/SUM(M50:P50)*100),0,O50/SUM(M50:P50)*100)</f>
        <v>0</v>
      </c>
      <c r="P51" s="247">
        <f>IF(ISERR(P50/SUM(M50:P50)*100),0,P50/SUM(M50:P50)*100)</f>
        <v>0</v>
      </c>
      <c r="Q51" s="199" t="str">
        <f>IF(ISERR(SUM(M50*5,N50*4,O50*3,P50*2)/SUM(M50:P50)),"-",SUM(M50*5,N50*4,O50*3,P50*2)/SUM(M50:P50))</f>
        <v>-</v>
      </c>
      <c r="R51" s="246">
        <f>IF(ISERR(R50/SUM(R50:U50)*100),0,R50/SUM(R50:U50)*100)</f>
        <v>0</v>
      </c>
      <c r="S51" s="247">
        <f>IF(ISERR(S50/SUM(R50:U50)*100),0,S50/SUM(R50:U50)*100)</f>
        <v>0</v>
      </c>
      <c r="T51" s="247">
        <f>IF(ISERR(T50/SUM(R50:U50)*100),0,T50/SUM(R50:U50)*100)</f>
        <v>0</v>
      </c>
      <c r="U51" s="247">
        <f>IF(ISERR(U50/SUM(R50:U50)*100),0,U50/SUM(R50:U50)*100)</f>
        <v>0</v>
      </c>
      <c r="V51" s="199" t="str">
        <f>IF(ISERR(SUM(R50*5,S50*4,T50*3,U50*2)/SUM(R50:U50)),"-",SUM(R50*5,S50*4,T50*3,U50*2)/SUM(R50:U50))</f>
        <v>-</v>
      </c>
      <c r="W51" s="246">
        <f>IF(ISERR(W50/SUM(W50:Z50)*100),0,W50/SUM(W50:Z50)*100)</f>
        <v>0</v>
      </c>
      <c r="X51" s="247">
        <f>IF(ISERR(X50/SUM(W50:Z50)*100),0,X50/SUM(W50:Z50)*100)</f>
        <v>0</v>
      </c>
      <c r="Y51" s="247">
        <f>IF(ISERR(Y50/SUM(W50:Z50)*100),0,Y50/SUM(W50:Z50)*100)</f>
        <v>0</v>
      </c>
      <c r="Z51" s="247">
        <f>IF(ISERR(Z50/SUM(W50:Z50)*100),0,Z50/SUM(W50:Z50)*100)</f>
        <v>0</v>
      </c>
      <c r="AA51" s="199" t="str">
        <f>IF(ISERR(SUM(W50*5,X50*4,Y50*3,Z50*2)/SUM(W50:Z50)),"-",SUM(W50*5,X50*4,Y50*3,Z50*2)/SUM(W50:Z50))</f>
        <v>-</v>
      </c>
      <c r="AB51" s="246">
        <f>IF(ISERR(AB50/SUM(AB50:AE50)*100),0,AB50/SUM(AB50:AE50)*100)</f>
        <v>0</v>
      </c>
      <c r="AC51" s="247">
        <f>IF(ISERR(AC50/SUM(AB50:AE50)*100),0,AC50/SUM(AB50:AE50)*100)</f>
        <v>0</v>
      </c>
      <c r="AD51" s="247">
        <f>IF(ISERR(AD50/SUM(AB50:AE50)*100),0,AD50/SUM(AB50:AE50)*100)</f>
        <v>0</v>
      </c>
      <c r="AE51" s="247">
        <f>IF(ISERR(AE50/SUM(AB50:AE50)*100),0,AE50/SUM(AB50:AE50)*100)</f>
        <v>0</v>
      </c>
      <c r="AF51" s="199" t="str">
        <f>IF(ISERR(SUM(AB50*5,AC50*4,AD50*3,AE50*2)/SUM(AB50:AE50)),"-",SUM(AB50*5,AC50*4,AD50*3,AE50*2)/SUM(AB50:AE50))</f>
        <v>-</v>
      </c>
      <c r="AG51" s="246">
        <f>IF(ISERR(AG50/SUM(AG50:AJ50)*100),0,AG50/SUM(AG50:AJ50)*100)</f>
        <v>0</v>
      </c>
      <c r="AH51" s="247">
        <f>IF(ISERR(AH50/SUM(AG50:AJ50)*100),0,AH50/SUM(AG50:AJ50)*100)</f>
        <v>0</v>
      </c>
      <c r="AI51" s="247">
        <f>IF(ISERR(AI50/SUM(AG50:AJ50)*100),0,AI50/SUM(AG50:AJ50)*100)</f>
        <v>0</v>
      </c>
      <c r="AJ51" s="247">
        <f>IF(ISERR(AJ50/SUM(AG50:AJ50)*100),0,AJ50/SUM(AG50:AJ50)*100)</f>
        <v>0</v>
      </c>
      <c r="AK51" s="199" t="str">
        <f>IF(ISERR(SUM(AG50*5,AH50*4,AI50*3,AJ50*2)/SUM(AG50:AJ50)),"-",SUM(AG50*5,AH50*4,AI50*3,AJ50*2)/SUM(AG50:AJ50))</f>
        <v>-</v>
      </c>
      <c r="AL51" s="246">
        <f>IF(ISERR(AL50/SUM(AL50:AO50)*100),0,AL50/SUM(AL50:AO50)*100)</f>
        <v>0</v>
      </c>
      <c r="AM51" s="247">
        <f>IF(ISERR(AM50/SUM(AL50:AO50)*100),0,AM50/SUM(AL50:AO50)*100)</f>
        <v>0</v>
      </c>
      <c r="AN51" s="247">
        <f>IF(ISERR(AN50/SUM(AL50:AO50)*100),0,AN50/SUM(AL50:AO50)*100)</f>
        <v>0</v>
      </c>
      <c r="AO51" s="247">
        <f>IF(ISERR(AO50/SUM(AL50:AO50)*100),0,AO50/SUM(AL50:AO50)*100)</f>
        <v>0</v>
      </c>
      <c r="AP51" s="199" t="str">
        <f>IF(ISERR(SUM(AL50*5,AM50*4,AN50*3,AO50*2)/SUM(AL50:AO50)),"-",SUM(AL50*5,AM50*4,AN50*3,AO50*2)/SUM(AL50:AO50))</f>
        <v>-</v>
      </c>
      <c r="AQ51" s="246">
        <f>IF(ISERR(AQ50/SUM(AQ50:AT50)*100),0,AQ50/SUM(AQ50:AT50)*100)</f>
        <v>0</v>
      </c>
      <c r="AR51" s="247">
        <f>IF(ISERR(AR50/SUM(AQ50:AT50)*100),0,AR50/SUM(AQ50:AT50)*100)</f>
        <v>0</v>
      </c>
      <c r="AS51" s="247">
        <f>IF(ISERR(AS50/SUM(AQ50:AT50)*100),0,AS50/SUM(AQ50:AT50)*100)</f>
        <v>0</v>
      </c>
      <c r="AT51" s="247">
        <f>IF(ISERR(AT50/SUM(AQ50:AT50)*100),0,AT50/SUM(AQ50:AT50)*100)</f>
        <v>0</v>
      </c>
      <c r="AU51" s="199" t="str">
        <f>IF(ISERR(SUM(AQ50*5,AR50*4,AS50*3,AT50*2)/SUM(AQ50:AT50)),"-",SUM(AQ50*5,AR50*4,AS50*3,AT50*2)/SUM(AQ50:AT50))</f>
        <v>-</v>
      </c>
      <c r="AV51" s="246">
        <f>IF(ISERR(AV50/SUM(AV50:AY50)*100),0,AV50/SUM(AV50:AY50)*100)</f>
        <v>0</v>
      </c>
      <c r="AW51" s="247">
        <f>IF(ISERR(AW50/SUM(AV50:AY50)*100),0,AW50/SUM(AV50:AY50)*100)</f>
        <v>0</v>
      </c>
      <c r="AX51" s="247">
        <f>IF(ISERR(AX50/SUM(AV50:AY50)*100),0,AX50/SUM(AV50:AY50)*100)</f>
        <v>0</v>
      </c>
      <c r="AY51" s="247">
        <f>IF(ISERR(AY50/SUM(AV50:AY50)*100),0,AY50/SUM(AV50:AY50)*100)</f>
        <v>0</v>
      </c>
      <c r="AZ51" s="199" t="str">
        <f>IF(ISERR(SUM(AV50*5,AW50*4,AX50*3,AY50*2)/SUM(AV50:AY50)),"-",SUM(AV50*5,AW50*4,AX50*3,AY50*2)/SUM(AV50:AY50))</f>
        <v>-</v>
      </c>
      <c r="BA51" s="246">
        <f>IF(ISERR(BA50/SUM(BA50:BD50)*100),0,BA50/SUM(BA50:BD50)*100)</f>
        <v>0</v>
      </c>
      <c r="BB51" s="247">
        <f>IF(ISERR(BB50/SUM(BA50:BD50)*100),0,BB50/SUM(BA50:BD50)*100)</f>
        <v>0</v>
      </c>
      <c r="BC51" s="247">
        <f>IF(ISERR(BC50/SUM(BA50:BD50)*100),0,BC50/SUM(BA50:BD50)*100)</f>
        <v>0</v>
      </c>
      <c r="BD51" s="247">
        <f>IF(ISERR(BD50/SUM(BA50:BD50)*100),0,BD50/SUM(BA50:BD50)*100)</f>
        <v>0</v>
      </c>
      <c r="BE51" s="199" t="str">
        <f>IF(ISERR(SUM(BA50*5,BB50*4,BC50*3,BD50*2)/SUM(BA50:BD50)),"-",SUM(BA50*5,BB50*4,BC50*3,BD50*2)/SUM(BA50:BD50))</f>
        <v>-</v>
      </c>
      <c r="BF51" s="246">
        <f>IF(ISERR(BF50/SUM(BF50:BI50)*100),0,BF50/SUM(BF50:BI50)*100)</f>
        <v>0</v>
      </c>
      <c r="BG51" s="247">
        <f>IF(ISERR(BG50/SUM(BF50:BI50)*100),0,BG50/SUM(BF50:BI50)*100)</f>
        <v>0</v>
      </c>
      <c r="BH51" s="247">
        <f>IF(ISERR(BH50/SUM(BF50:BI50)*100),0,BH50/SUM(BF50:BI50)*100)</f>
        <v>0</v>
      </c>
      <c r="BI51" s="247">
        <f>IF(ISERR(BI50/SUM(BF50:BI50)*100),0,BI50/SUM(BF50:BI50)*100)</f>
        <v>0</v>
      </c>
      <c r="BJ51" s="199" t="str">
        <f>IF(ISERR(SUM(BF50*5,BG50*4,BH50*3,BI50*2)/SUM(BF50:BI50)),"-",SUM(BF50*5,BG50*4,BH50*3,BI50*2)/SUM(BF50:BI50))</f>
        <v>-</v>
      </c>
      <c r="BL51" s="133"/>
      <c r="BM51" s="133"/>
      <c r="BN51" s="133"/>
      <c r="BO51" s="133"/>
      <c r="BP51" s="133"/>
      <c r="BQ51" s="133"/>
      <c r="BR51" s="133"/>
    </row>
    <row r="52" spans="1:70" ht="13.5" customHeight="1">
      <c r="A52" s="757" t="s">
        <v>362</v>
      </c>
      <c r="B52" s="772">
        <f>SUM(B33:B40)</f>
        <v>0</v>
      </c>
      <c r="C52" s="244">
        <f>SUM(C33,C35,C37,C39)</f>
        <v>0</v>
      </c>
      <c r="D52" s="245">
        <f>SUM(D33,D35,D37,D39)</f>
        <v>0</v>
      </c>
      <c r="E52" s="245">
        <f t="shared" ref="E52:F52" si="0">SUM(E33,E35,E37,E39)</f>
        <v>0</v>
      </c>
      <c r="F52" s="245">
        <f t="shared" si="0"/>
        <v>0</v>
      </c>
      <c r="G52" s="198" t="str">
        <f>G65</f>
        <v>-</v>
      </c>
      <c r="H52" s="244">
        <f t="shared" ref="H52:BD52" si="1">SUM(H33,H35,H37,H39)</f>
        <v>0</v>
      </c>
      <c r="I52" s="245">
        <f t="shared" si="1"/>
        <v>0</v>
      </c>
      <c r="J52" s="245">
        <f t="shared" si="1"/>
        <v>0</v>
      </c>
      <c r="K52" s="245">
        <f t="shared" si="1"/>
        <v>0</v>
      </c>
      <c r="L52" s="198" t="str">
        <f t="shared" ref="L52" si="2">L65</f>
        <v>-</v>
      </c>
      <c r="M52" s="244">
        <f t="shared" ref="M52:N52" si="3">SUM(M33,M35,M37,M39)</f>
        <v>0</v>
      </c>
      <c r="N52" s="245">
        <f t="shared" si="3"/>
        <v>0</v>
      </c>
      <c r="O52" s="245">
        <f t="shared" si="1"/>
        <v>0</v>
      </c>
      <c r="P52" s="245">
        <f t="shared" si="1"/>
        <v>0</v>
      </c>
      <c r="Q52" s="198" t="str">
        <f t="shared" ref="Q52" si="4">Q65</f>
        <v>-</v>
      </c>
      <c r="R52" s="244">
        <f t="shared" ref="R52:S52" si="5">SUM(R33,R35,R37,R39)</f>
        <v>0</v>
      </c>
      <c r="S52" s="245">
        <f t="shared" si="5"/>
        <v>0</v>
      </c>
      <c r="T52" s="245">
        <f t="shared" si="1"/>
        <v>0</v>
      </c>
      <c r="U52" s="245">
        <f t="shared" si="1"/>
        <v>0</v>
      </c>
      <c r="V52" s="198" t="str">
        <f t="shared" ref="V52" si="6">V65</f>
        <v>-</v>
      </c>
      <c r="W52" s="244">
        <f t="shared" ref="W52:X52" si="7">SUM(W33,W35,W37,W39)</f>
        <v>0</v>
      </c>
      <c r="X52" s="245">
        <f t="shared" si="7"/>
        <v>0</v>
      </c>
      <c r="Y52" s="245">
        <f t="shared" si="1"/>
        <v>0</v>
      </c>
      <c r="Z52" s="245">
        <f t="shared" si="1"/>
        <v>0</v>
      </c>
      <c r="AA52" s="198" t="str">
        <f t="shared" ref="AA52" si="8">AA65</f>
        <v>-</v>
      </c>
      <c r="AB52" s="244">
        <f t="shared" ref="AB52:AC52" si="9">SUM(AB33,AB35,AB37,AB39)</f>
        <v>0</v>
      </c>
      <c r="AC52" s="245">
        <f t="shared" si="9"/>
        <v>0</v>
      </c>
      <c r="AD52" s="245">
        <f t="shared" si="1"/>
        <v>0</v>
      </c>
      <c r="AE52" s="245">
        <f t="shared" si="1"/>
        <v>0</v>
      </c>
      <c r="AF52" s="198" t="str">
        <f t="shared" ref="AF52" si="10">AF65</f>
        <v>-</v>
      </c>
      <c r="AG52" s="244">
        <f t="shared" ref="AG52:AH52" si="11">SUM(AG33,AG35,AG37,AG39)</f>
        <v>0</v>
      </c>
      <c r="AH52" s="245">
        <f t="shared" si="11"/>
        <v>0</v>
      </c>
      <c r="AI52" s="245">
        <f t="shared" si="1"/>
        <v>0</v>
      </c>
      <c r="AJ52" s="245">
        <f t="shared" si="1"/>
        <v>0</v>
      </c>
      <c r="AK52" s="198" t="str">
        <f t="shared" ref="AK52" si="12">AK65</f>
        <v>-</v>
      </c>
      <c r="AL52" s="244">
        <f t="shared" ref="AL52:AM52" si="13">SUM(AL33,AL35,AL37,AL39)</f>
        <v>0</v>
      </c>
      <c r="AM52" s="245">
        <f t="shared" si="13"/>
        <v>0</v>
      </c>
      <c r="AN52" s="245">
        <f t="shared" si="1"/>
        <v>0</v>
      </c>
      <c r="AO52" s="245">
        <f t="shared" si="1"/>
        <v>0</v>
      </c>
      <c r="AP52" s="198" t="str">
        <f t="shared" ref="AP52" si="14">AP65</f>
        <v>-</v>
      </c>
      <c r="AQ52" s="244">
        <f t="shared" ref="AQ52:AR52" si="15">SUM(AQ33,AQ35,AQ37,AQ39)</f>
        <v>0</v>
      </c>
      <c r="AR52" s="245">
        <f t="shared" si="15"/>
        <v>0</v>
      </c>
      <c r="AS52" s="245">
        <f t="shared" si="1"/>
        <v>0</v>
      </c>
      <c r="AT52" s="245">
        <f t="shared" si="1"/>
        <v>0</v>
      </c>
      <c r="AU52" s="198" t="str">
        <f t="shared" ref="AU52" si="16">AU65</f>
        <v>-</v>
      </c>
      <c r="AV52" s="244">
        <f t="shared" ref="AV52:AY52" si="17">SUM(AV33,AV35,AV37,AV39)</f>
        <v>0</v>
      </c>
      <c r="AW52" s="245">
        <f t="shared" si="17"/>
        <v>0</v>
      </c>
      <c r="AX52" s="245">
        <f t="shared" si="17"/>
        <v>0</v>
      </c>
      <c r="AY52" s="245">
        <f t="shared" si="17"/>
        <v>0</v>
      </c>
      <c r="AZ52" s="198" t="str">
        <f t="shared" ref="AZ52" si="18">AZ65</f>
        <v>-</v>
      </c>
      <c r="BA52" s="244">
        <f t="shared" ref="BA52:BB52" si="19">SUM(BA33,BA35,BA37,BA39)</f>
        <v>0</v>
      </c>
      <c r="BB52" s="245">
        <f t="shared" si="19"/>
        <v>0</v>
      </c>
      <c r="BC52" s="245">
        <f t="shared" si="1"/>
        <v>0</v>
      </c>
      <c r="BD52" s="245">
        <f t="shared" si="1"/>
        <v>0</v>
      </c>
      <c r="BE52" s="198" t="str">
        <f t="shared" ref="BE52" si="20">BE65</f>
        <v>-</v>
      </c>
      <c r="BF52" s="734" t="s">
        <v>366</v>
      </c>
      <c r="BG52" s="735"/>
      <c r="BH52" s="735"/>
      <c r="BI52" s="735"/>
      <c r="BJ52" s="736"/>
    </row>
    <row r="53" spans="1:70" ht="13.5" customHeight="1" thickBot="1">
      <c r="A53" s="757"/>
      <c r="B53" s="772"/>
      <c r="C53" s="248">
        <f>IF(ISERR(C52/SUM(C52:F52)*100),0,C52/SUM(C52:F52)*100)</f>
        <v>0</v>
      </c>
      <c r="D53" s="249">
        <f>IF(ISERR(D52/SUM(C52:F52)*100),0,D52/SUM(C52:F52)*100)</f>
        <v>0</v>
      </c>
      <c r="E53" s="249">
        <f>IF(ISERR(E52/SUM(C52:F52)*100),0,E52/SUM(C52:F52)*100)</f>
        <v>0</v>
      </c>
      <c r="F53" s="249">
        <f>IF(ISERR(F52/SUM(C52:F52)*100),0,F52/SUM(C52:F52)*100)</f>
        <v>0</v>
      </c>
      <c r="G53" s="200" t="str">
        <f>IF(ISERR(SUM(C52*5,D52*4,E52*3,F52*2)/SUM(C52:F52)),"-",SUM(C52*5,D52*4,E52*3,F52*2)/SUM(C52:F52))</f>
        <v>-</v>
      </c>
      <c r="H53" s="248">
        <f>IF(ISERR(H52/SUM(H52:K52)*100),0,H52/SUM(H52:K52)*100)</f>
        <v>0</v>
      </c>
      <c r="I53" s="249">
        <f>IF(ISERR(I52/SUM(H52:K52)*100),0,I52/SUM(H52:K52)*100)</f>
        <v>0</v>
      </c>
      <c r="J53" s="249">
        <f>IF(ISERR(J52/SUM(H52:K52)*100),0,J52/SUM(H52:K52)*100)</f>
        <v>0</v>
      </c>
      <c r="K53" s="249">
        <f>IF(ISERR(K52/SUM(H52:K52)*100),0,K52/SUM(H52:K52)*100)</f>
        <v>0</v>
      </c>
      <c r="L53" s="200" t="str">
        <f>IF(ISERR(SUM(H52*5,I52*4,J52*3,K52*2)/SUM(H52:K52)),"-",SUM(H52*5,I52*4,J52*3,K52*2)/SUM(H52:K52))</f>
        <v>-</v>
      </c>
      <c r="M53" s="248">
        <f>IF(ISERR(M52/SUM(M52:P52)*100),0,M52/SUM(M52:P52)*100)</f>
        <v>0</v>
      </c>
      <c r="N53" s="249">
        <f>IF(ISERR(N52/SUM(M52:P52)*100),0,N52/SUM(M52:P52)*100)</f>
        <v>0</v>
      </c>
      <c r="O53" s="249">
        <f>IF(ISERR(O52/SUM(M52:P52)*100),0,O52/SUM(M52:P52)*100)</f>
        <v>0</v>
      </c>
      <c r="P53" s="249">
        <f>IF(ISERR(P52/SUM(M52:P52)*100),0,P52/SUM(M52:P52)*100)</f>
        <v>0</v>
      </c>
      <c r="Q53" s="200" t="str">
        <f>IF(ISERR(SUM(M52*5,N52*4,O52*3,P52*2)/SUM(M52:P52)),"-",SUM(M52*5,N52*4,O52*3,P52*2)/SUM(M52:P52))</f>
        <v>-</v>
      </c>
      <c r="R53" s="248">
        <f>IF(ISERR(R52/SUM(R52:U52)*100),0,R52/SUM(R52:U52)*100)</f>
        <v>0</v>
      </c>
      <c r="S53" s="249">
        <f>IF(ISERR(S52/SUM(R52:U52)*100),0,S52/SUM(R52:U52)*100)</f>
        <v>0</v>
      </c>
      <c r="T53" s="249">
        <f>IF(ISERR(T52/SUM(R52:U52)*100),0,T52/SUM(R52:U52)*100)</f>
        <v>0</v>
      </c>
      <c r="U53" s="249">
        <f>IF(ISERR(U52/SUM(R52:U52)*100),0,U52/SUM(R52:U52)*100)</f>
        <v>0</v>
      </c>
      <c r="V53" s="200" t="str">
        <f>IF(ISERR(SUM(R52*5,S52*4,T52*3,U52*2)/SUM(R52:U52)),"-",SUM(R52*5,S52*4,T52*3,U52*2)/SUM(R52:U52))</f>
        <v>-</v>
      </c>
      <c r="W53" s="248">
        <f>IF(ISERR(W52/SUM(W52:Z52)*100),0,W52/SUM(W52:Z52)*100)</f>
        <v>0</v>
      </c>
      <c r="X53" s="249">
        <f>IF(ISERR(X52/SUM(W52:Z52)*100),0,X52/SUM(W52:Z52)*100)</f>
        <v>0</v>
      </c>
      <c r="Y53" s="249">
        <f>IF(ISERR(Y52/SUM(W52:Z52)*100),0,Y52/SUM(W52:Z52)*100)</f>
        <v>0</v>
      </c>
      <c r="Z53" s="249">
        <f>IF(ISERR(Z52/SUM(W52:Z52)*100),0,Z52/SUM(W52:Z52)*100)</f>
        <v>0</v>
      </c>
      <c r="AA53" s="200" t="str">
        <f>IF(ISERR(SUM(W52*5,X52*4,Y52*3,Z52*2)/SUM(W52:Z52)),"-",SUM(W52*5,X52*4,Y52*3,Z52*2)/SUM(W52:Z52))</f>
        <v>-</v>
      </c>
      <c r="AB53" s="248">
        <f>IF(ISERR(AB52/SUM(AB52:AE52)*100),0,AB52/SUM(AB52:AE52)*100)</f>
        <v>0</v>
      </c>
      <c r="AC53" s="249">
        <f>IF(ISERR(AC52/SUM(AB52:AE52)*100),0,AC52/SUM(AB52:AE52)*100)</f>
        <v>0</v>
      </c>
      <c r="AD53" s="249">
        <f>IF(ISERR(AD52/SUM(AB52:AE52)*100),0,AD52/SUM(AB52:AE52)*100)</f>
        <v>0</v>
      </c>
      <c r="AE53" s="249">
        <f>IF(ISERR(AE52/SUM(AB52:AE52)*100),0,AE52/SUM(AB52:AE52)*100)</f>
        <v>0</v>
      </c>
      <c r="AF53" s="200" t="str">
        <f>IF(ISERR(SUM(AB52*5,AC52*4,AD52*3,AE52*2)/SUM(AB52:AE52)),"-",SUM(AB52*5,AC52*4,AD52*3,AE52*2)/SUM(AB52:AE52))</f>
        <v>-</v>
      </c>
      <c r="AG53" s="248">
        <f>IF(ISERR(AG52/SUM(AG52:AJ52)*100),0,AG52/SUM(AG52:AJ52)*100)</f>
        <v>0</v>
      </c>
      <c r="AH53" s="249">
        <f>IF(ISERR(AH52/SUM(AG52:AJ52)*100),0,AH52/SUM(AG52:AJ52)*100)</f>
        <v>0</v>
      </c>
      <c r="AI53" s="249">
        <f>IF(ISERR(AI52/SUM(AG52:AJ52)*100),0,AI52/SUM(AG52:AJ52)*100)</f>
        <v>0</v>
      </c>
      <c r="AJ53" s="249">
        <f>IF(ISERR(AJ52/SUM(AG52:AJ52)*100),0,AJ52/SUM(AG52:AJ52)*100)</f>
        <v>0</v>
      </c>
      <c r="AK53" s="200" t="str">
        <f>IF(ISERR(SUM(AG52*5,AH52*4,AI52*3,AJ52*2)/SUM(AG52:AJ52)),"-",SUM(AG52*5,AH52*4,AI52*3,AJ52*2)/SUM(AG52:AJ52))</f>
        <v>-</v>
      </c>
      <c r="AL53" s="248">
        <f>IF(ISERR(AL52/SUM(AL52:AO52)*100),0,AL52/SUM(AL52:AO52)*100)</f>
        <v>0</v>
      </c>
      <c r="AM53" s="249">
        <f>IF(ISERR(AM52/SUM(AL52:AO52)*100),0,AM52/SUM(AL52:AO52)*100)</f>
        <v>0</v>
      </c>
      <c r="AN53" s="249">
        <f>IF(ISERR(AN52/SUM(AL52:AO52)*100),0,AN52/SUM(AL52:AO52)*100)</f>
        <v>0</v>
      </c>
      <c r="AO53" s="249">
        <f>IF(ISERR(AO52/SUM(AL52:AO52)*100),0,AO52/SUM(AL52:AO52)*100)</f>
        <v>0</v>
      </c>
      <c r="AP53" s="200" t="str">
        <f>IF(ISERR(SUM(AL52*5,AM52*4,AN52*3,AO52*2)/SUM(AL52:AO52)),"-",SUM(AL52*5,AM52*4,AN52*3,AO52*2)/SUM(AL52:AO52))</f>
        <v>-</v>
      </c>
      <c r="AQ53" s="248">
        <f>IF(ISERR(AQ52/SUM(AQ52:AT52)*100),0,AQ52/SUM(AQ52:AT52)*100)</f>
        <v>0</v>
      </c>
      <c r="AR53" s="249">
        <f>IF(ISERR(AR52/SUM(AQ52:AT52)*100),0,AR52/SUM(AQ52:AT52)*100)</f>
        <v>0</v>
      </c>
      <c r="AS53" s="249">
        <f>IF(ISERR(AS52/SUM(AQ52:AT52)*100),0,AS52/SUM(AQ52:AT52)*100)</f>
        <v>0</v>
      </c>
      <c r="AT53" s="249">
        <f>IF(ISERR(AT52/SUM(AQ52:AT52)*100),0,AT52/SUM(AQ52:AT52)*100)</f>
        <v>0</v>
      </c>
      <c r="AU53" s="200" t="str">
        <f>IF(ISERR(SUM(AQ52*5,AR52*4,AS52*3,AT52*2)/SUM(AQ52:AT52)),"-",SUM(AQ52*5,AR52*4,AS52*3,AT52*2)/SUM(AQ52:AT52))</f>
        <v>-</v>
      </c>
      <c r="AV53" s="248">
        <f>IF(ISERR(AV52/SUM(AV52:AY52)*100),0,AV52/SUM(AV52:AY52)*100)</f>
        <v>0</v>
      </c>
      <c r="AW53" s="249">
        <f>IF(ISERR(AW52/SUM(AV52:AY52)*100),0,AW52/SUM(AV52:AY52)*100)</f>
        <v>0</v>
      </c>
      <c r="AX53" s="249">
        <f>IF(ISERR(AX52/SUM(AV52:AY52)*100),0,AX52/SUM(AV52:AY52)*100)</f>
        <v>0</v>
      </c>
      <c r="AY53" s="249">
        <f>IF(ISERR(AY52/SUM(AV52:AY52)*100),0,AY52/SUM(AV52:AY52)*100)</f>
        <v>0</v>
      </c>
      <c r="AZ53" s="200" t="str">
        <f>IF(ISERR(SUM(AV52*5,AW52*4,AX52*3,AY52*2)/SUM(AV52:AY52)),"-",SUM(AV52*5,AW52*4,AX52*3,AY52*2)/SUM(AV52:AY52))</f>
        <v>-</v>
      </c>
      <c r="BA53" s="248">
        <f>IF(ISERR(BA52/SUM(BA52:BD52)*100),0,BA52/SUM(BA52:BD52)*100)</f>
        <v>0</v>
      </c>
      <c r="BB53" s="249">
        <f>IF(ISERR(BB52/SUM(BA52:BD52)*100),0,BB52/SUM(BA52:BD52)*100)</f>
        <v>0</v>
      </c>
      <c r="BC53" s="249">
        <f>IF(ISERR(BC52/SUM(BA52:BD52)*100),0,BC52/SUM(BA52:BD52)*100)</f>
        <v>0</v>
      </c>
      <c r="BD53" s="249">
        <f>IF(ISERR(BD52/SUM(BA52:BD52)*100),0,BD52/SUM(BA52:BD52)*100)</f>
        <v>0</v>
      </c>
      <c r="BE53" s="200" t="str">
        <f>IF(ISERR(SUM(BA52*5,BB52*4,BC52*3,BD52*2)/SUM(BA52:BD52)),"-",SUM(BA52*5,BB52*4,BC52*3,BD52*2)/SUM(BA52:BD52))</f>
        <v>-</v>
      </c>
      <c r="BF53" s="737"/>
      <c r="BG53" s="738"/>
      <c r="BH53" s="738"/>
      <c r="BI53" s="738"/>
      <c r="BJ53" s="739"/>
      <c r="BL53" s="133"/>
      <c r="BM53" s="133"/>
      <c r="BN53" s="133"/>
      <c r="BO53" s="133"/>
      <c r="BP53" s="133"/>
      <c r="BQ53" s="133"/>
      <c r="BR53" s="133"/>
    </row>
    <row r="54" spans="1:70">
      <c r="A54" s="187"/>
      <c r="B54" s="187"/>
      <c r="C54" s="187"/>
      <c r="D54" s="187"/>
      <c r="E54" s="187"/>
      <c r="F54" s="187"/>
      <c r="G54" s="187"/>
      <c r="H54" s="187"/>
      <c r="I54" s="187"/>
      <c r="J54" s="187"/>
      <c r="K54" s="187"/>
      <c r="L54" s="187"/>
      <c r="M54" s="187"/>
      <c r="N54" s="187"/>
      <c r="O54" s="187"/>
      <c r="P54" s="187"/>
      <c r="Q54" s="187"/>
      <c r="R54" s="187"/>
      <c r="S54" s="187"/>
      <c r="T54" s="187"/>
      <c r="U54" s="187"/>
      <c r="V54" s="187"/>
      <c r="W54" s="187"/>
      <c r="X54" s="187"/>
      <c r="Y54" s="187"/>
      <c r="Z54" s="187"/>
      <c r="AA54" s="187"/>
      <c r="AB54" s="187"/>
      <c r="AC54" s="187"/>
      <c r="AD54" s="187"/>
      <c r="AE54" s="187"/>
      <c r="AF54" s="187"/>
      <c r="AG54" s="187"/>
      <c r="AH54" s="187"/>
      <c r="AI54" s="187"/>
      <c r="AJ54" s="187"/>
      <c r="AK54" s="187"/>
      <c r="AL54" s="187"/>
      <c r="AM54" s="187"/>
      <c r="AN54" s="187"/>
      <c r="AO54" s="187"/>
      <c r="AP54" s="187"/>
      <c r="AQ54" s="187"/>
      <c r="AR54" s="187"/>
      <c r="AS54" s="187"/>
      <c r="AT54" s="187"/>
      <c r="AU54" s="187"/>
      <c r="AV54" s="187"/>
      <c r="AW54" s="187"/>
      <c r="AX54" s="187"/>
      <c r="AY54" s="187"/>
      <c r="AZ54" s="187"/>
      <c r="BA54" s="187"/>
      <c r="BB54" s="187"/>
      <c r="BC54" s="187"/>
      <c r="BD54" s="187"/>
      <c r="BE54" s="187"/>
      <c r="BF54" s="187"/>
      <c r="BG54" s="187"/>
      <c r="BH54" s="187"/>
      <c r="BI54" s="187"/>
      <c r="BJ54" s="187"/>
    </row>
    <row r="55" spans="1:70">
      <c r="A55" s="760" t="s">
        <v>108</v>
      </c>
      <c r="B55" s="760"/>
      <c r="C55" s="760"/>
      <c r="D55" s="760"/>
      <c r="E55" s="760"/>
      <c r="F55" s="760"/>
      <c r="G55" s="760"/>
      <c r="H55" s="760"/>
      <c r="I55" s="760"/>
      <c r="J55" s="760"/>
      <c r="K55" s="760"/>
      <c r="L55" s="760"/>
      <c r="M55" s="760"/>
      <c r="N55" s="760"/>
      <c r="O55" s="760"/>
      <c r="P55" s="760"/>
      <c r="Q55" s="760"/>
      <c r="R55" s="760"/>
      <c r="S55" s="760"/>
      <c r="T55" s="760"/>
      <c r="U55" s="760"/>
      <c r="V55" s="760"/>
      <c r="W55" s="760"/>
      <c r="X55" s="760"/>
      <c r="Y55" s="760"/>
      <c r="Z55" s="760"/>
      <c r="AA55" s="760"/>
      <c r="AB55" s="760"/>
      <c r="AC55" s="760"/>
      <c r="AD55" s="760"/>
      <c r="AE55" s="760"/>
      <c r="AF55" s="760"/>
      <c r="AG55" s="760"/>
      <c r="AH55" s="760"/>
      <c r="AI55" s="760"/>
      <c r="AJ55" s="760"/>
      <c r="AK55" s="760"/>
      <c r="AL55" s="760"/>
      <c r="AM55" s="760"/>
      <c r="AN55" s="760"/>
      <c r="AO55" s="760"/>
      <c r="AP55" s="760"/>
      <c r="AQ55" s="760"/>
      <c r="AR55" s="760"/>
      <c r="AS55" s="760"/>
      <c r="AT55" s="760"/>
      <c r="AU55" s="760"/>
      <c r="AV55" s="760"/>
      <c r="AW55" s="760"/>
      <c r="AX55" s="760"/>
      <c r="AY55" s="760"/>
      <c r="AZ55" s="760"/>
      <c r="BA55" s="760"/>
      <c r="BB55" s="760"/>
      <c r="BC55" s="760"/>
      <c r="BD55" s="760"/>
      <c r="BE55" s="760"/>
      <c r="BF55" s="760"/>
      <c r="BG55" s="760"/>
      <c r="BH55" s="760"/>
      <c r="BI55" s="760"/>
      <c r="BJ55" s="760"/>
    </row>
    <row r="56" spans="1:70" ht="15.75" customHeight="1">
      <c r="A56" s="730" t="s">
        <v>8</v>
      </c>
      <c r="B56" s="754"/>
      <c r="C56" s="756" t="s">
        <v>11</v>
      </c>
      <c r="D56" s="756"/>
      <c r="E56" s="756"/>
      <c r="F56" s="756"/>
      <c r="G56" s="756"/>
      <c r="H56" s="756"/>
      <c r="I56" s="756"/>
      <c r="J56" s="756"/>
      <c r="K56" s="756"/>
      <c r="L56" s="756"/>
      <c r="M56" s="756"/>
      <c r="N56" s="756"/>
      <c r="O56" s="756"/>
      <c r="P56" s="756"/>
      <c r="Q56" s="756"/>
      <c r="R56" s="756"/>
      <c r="S56" s="756"/>
      <c r="T56" s="756"/>
      <c r="U56" s="756"/>
      <c r="V56" s="756"/>
      <c r="W56" s="756" t="s">
        <v>12</v>
      </c>
      <c r="X56" s="756"/>
      <c r="Y56" s="756"/>
      <c r="Z56" s="756"/>
      <c r="AA56" s="756"/>
      <c r="AB56" s="756"/>
      <c r="AC56" s="756"/>
      <c r="AD56" s="756"/>
      <c r="AE56" s="756"/>
      <c r="AF56" s="756"/>
      <c r="AG56" s="756"/>
      <c r="AH56" s="756"/>
      <c r="AI56" s="756"/>
      <c r="AJ56" s="756"/>
      <c r="AK56" s="756"/>
      <c r="AL56" s="756"/>
      <c r="AM56" s="756"/>
      <c r="AN56" s="756"/>
      <c r="AO56" s="756"/>
      <c r="AP56" s="756"/>
      <c r="AQ56" s="756"/>
      <c r="AR56" s="756"/>
      <c r="AS56" s="756"/>
      <c r="AT56" s="756"/>
      <c r="AU56" s="756"/>
      <c r="AV56" s="756"/>
      <c r="AW56" s="756"/>
      <c r="AX56" s="756"/>
      <c r="AY56" s="756"/>
      <c r="AZ56" s="756"/>
      <c r="BA56" s="756"/>
      <c r="BB56" s="756"/>
      <c r="BC56" s="756"/>
      <c r="BD56" s="756"/>
      <c r="BE56" s="756"/>
      <c r="BF56" s="317"/>
      <c r="BG56" s="317"/>
      <c r="BH56" s="317"/>
      <c r="BI56" s="317"/>
      <c r="BJ56" s="317"/>
      <c r="BK56" s="103"/>
    </row>
    <row r="57" spans="1:70" ht="12.75" customHeight="1">
      <c r="A57" s="753"/>
      <c r="B57" s="755"/>
      <c r="C57" s="730" t="s">
        <v>128</v>
      </c>
      <c r="D57" s="730"/>
      <c r="E57" s="730"/>
      <c r="F57" s="730"/>
      <c r="G57" s="730"/>
      <c r="H57" s="730" t="s">
        <v>74</v>
      </c>
      <c r="I57" s="730"/>
      <c r="J57" s="730"/>
      <c r="K57" s="730"/>
      <c r="L57" s="730"/>
      <c r="M57" s="730" t="s">
        <v>75</v>
      </c>
      <c r="N57" s="730"/>
      <c r="O57" s="730"/>
      <c r="P57" s="730"/>
      <c r="Q57" s="730"/>
      <c r="R57" s="730" t="s">
        <v>14</v>
      </c>
      <c r="S57" s="730"/>
      <c r="T57" s="730"/>
      <c r="U57" s="730"/>
      <c r="V57" s="730"/>
      <c r="W57" s="730" t="s">
        <v>80</v>
      </c>
      <c r="X57" s="730"/>
      <c r="Y57" s="730"/>
      <c r="Z57" s="730"/>
      <c r="AA57" s="730"/>
      <c r="AB57" s="730" t="s">
        <v>129</v>
      </c>
      <c r="AC57" s="730"/>
      <c r="AD57" s="730"/>
      <c r="AE57" s="730"/>
      <c r="AF57" s="730"/>
      <c r="AG57" s="730" t="s">
        <v>15</v>
      </c>
      <c r="AH57" s="730"/>
      <c r="AI57" s="730"/>
      <c r="AJ57" s="730"/>
      <c r="AK57" s="730"/>
      <c r="AL57" s="730" t="s">
        <v>13</v>
      </c>
      <c r="AM57" s="730"/>
      <c r="AN57" s="730"/>
      <c r="AO57" s="730"/>
      <c r="AP57" s="730"/>
      <c r="AQ57" s="730" t="s">
        <v>78</v>
      </c>
      <c r="AR57" s="730"/>
      <c r="AS57" s="730"/>
      <c r="AT57" s="730"/>
      <c r="AU57" s="730"/>
      <c r="AV57" s="730" t="s">
        <v>78</v>
      </c>
      <c r="AW57" s="730"/>
      <c r="AX57" s="730"/>
      <c r="AY57" s="730"/>
      <c r="AZ57" s="730"/>
      <c r="BA57" s="730" t="s">
        <v>357</v>
      </c>
      <c r="BB57" s="730"/>
      <c r="BC57" s="730"/>
      <c r="BD57" s="730"/>
      <c r="BE57" s="730"/>
      <c r="BF57" s="730" t="s">
        <v>356</v>
      </c>
      <c r="BG57" s="730"/>
      <c r="BH57" s="730"/>
      <c r="BI57" s="730"/>
      <c r="BJ57" s="730"/>
      <c r="BK57" s="103"/>
    </row>
    <row r="58" spans="1:70" ht="51">
      <c r="A58" s="753"/>
      <c r="B58" s="755"/>
      <c r="C58" s="316">
        <v>5</v>
      </c>
      <c r="D58" s="316">
        <v>4</v>
      </c>
      <c r="E58" s="316">
        <v>3</v>
      </c>
      <c r="F58" s="316">
        <v>2</v>
      </c>
      <c r="G58" s="189" t="s">
        <v>93</v>
      </c>
      <c r="H58" s="316">
        <v>5</v>
      </c>
      <c r="I58" s="316">
        <v>4</v>
      </c>
      <c r="J58" s="316">
        <v>3</v>
      </c>
      <c r="K58" s="316">
        <v>2</v>
      </c>
      <c r="L58" s="189" t="s">
        <v>93</v>
      </c>
      <c r="M58" s="316">
        <v>5</v>
      </c>
      <c r="N58" s="316">
        <v>4</v>
      </c>
      <c r="O58" s="316">
        <v>3</v>
      </c>
      <c r="P58" s="316">
        <v>2</v>
      </c>
      <c r="Q58" s="189" t="s">
        <v>93</v>
      </c>
      <c r="R58" s="316">
        <v>5</v>
      </c>
      <c r="S58" s="316">
        <v>4</v>
      </c>
      <c r="T58" s="316">
        <v>3</v>
      </c>
      <c r="U58" s="316">
        <v>2</v>
      </c>
      <c r="V58" s="316" t="s">
        <v>93</v>
      </c>
      <c r="W58" s="316">
        <v>5</v>
      </c>
      <c r="X58" s="316">
        <v>4</v>
      </c>
      <c r="Y58" s="316">
        <v>3</v>
      </c>
      <c r="Z58" s="316">
        <v>2</v>
      </c>
      <c r="AA58" s="316" t="s">
        <v>93</v>
      </c>
      <c r="AB58" s="316">
        <v>5</v>
      </c>
      <c r="AC58" s="316">
        <v>4</v>
      </c>
      <c r="AD58" s="316">
        <v>3</v>
      </c>
      <c r="AE58" s="316">
        <v>2</v>
      </c>
      <c r="AF58" s="316" t="s">
        <v>93</v>
      </c>
      <c r="AG58" s="316">
        <v>5</v>
      </c>
      <c r="AH58" s="316">
        <v>4</v>
      </c>
      <c r="AI58" s="316">
        <v>3</v>
      </c>
      <c r="AJ58" s="316">
        <v>2</v>
      </c>
      <c r="AK58" s="316" t="s">
        <v>93</v>
      </c>
      <c r="AL58" s="316">
        <v>5</v>
      </c>
      <c r="AM58" s="316">
        <v>4</v>
      </c>
      <c r="AN58" s="316">
        <v>3</v>
      </c>
      <c r="AO58" s="316">
        <v>2</v>
      </c>
      <c r="AP58" s="316" t="s">
        <v>93</v>
      </c>
      <c r="AQ58" s="316">
        <v>5</v>
      </c>
      <c r="AR58" s="316">
        <v>4</v>
      </c>
      <c r="AS58" s="316">
        <v>3</v>
      </c>
      <c r="AT58" s="316">
        <v>2</v>
      </c>
      <c r="AU58" s="316" t="s">
        <v>93</v>
      </c>
      <c r="AV58" s="597">
        <v>5</v>
      </c>
      <c r="AW58" s="597">
        <v>4</v>
      </c>
      <c r="AX58" s="597">
        <v>3</v>
      </c>
      <c r="AY58" s="597">
        <v>2</v>
      </c>
      <c r="AZ58" s="597" t="s">
        <v>93</v>
      </c>
      <c r="BA58" s="316">
        <v>5</v>
      </c>
      <c r="BB58" s="316">
        <v>4</v>
      </c>
      <c r="BC58" s="316">
        <v>3</v>
      </c>
      <c r="BD58" s="316">
        <v>2</v>
      </c>
      <c r="BE58" s="316" t="s">
        <v>93</v>
      </c>
      <c r="BF58" s="316">
        <v>5</v>
      </c>
      <c r="BG58" s="316">
        <v>4</v>
      </c>
      <c r="BH58" s="316">
        <v>3</v>
      </c>
      <c r="BI58" s="316">
        <v>2</v>
      </c>
      <c r="BJ58" s="316" t="s">
        <v>93</v>
      </c>
      <c r="BK58" s="185"/>
    </row>
    <row r="59" spans="1:70" ht="13.5" customHeight="1">
      <c r="A59" s="730">
        <v>1</v>
      </c>
      <c r="B59" s="731"/>
      <c r="C59" s="194">
        <f>IF(G$9=5,1,0) + IF(G$11=5,1,0) + IF(G$13=5,1,0)</f>
        <v>0</v>
      </c>
      <c r="D59" s="195">
        <f>IF(G$9=4,1,0) + IF(G$11=4,1,0) + IF(G$13=4,1,0)</f>
        <v>0</v>
      </c>
      <c r="E59" s="195">
        <f>IF(G$9=3,1,0) + IF(G$11=3,1,0) + IF(G$13=3,1,0)</f>
        <v>0</v>
      </c>
      <c r="F59" s="195">
        <f>IF(G$9=2,1,0) + IF(G$11=2,1,0) + IF(G$13=2,1,0)</f>
        <v>0</v>
      </c>
      <c r="G59" s="732" t="str">
        <f>IF(SUM(C60:F60)=0,"-",MIN(G7,IF(AND(C60&gt;=50,E60=0,F60=0),5,IF(AND((C60+D60)&gt;=50,F60=0),4,IF(OR(AND(SUM(C59:F59)&gt;=3,F59&lt;=1),AND(SUM(C59:F59)&lt;3,F59=0)),3,2)))))</f>
        <v>-</v>
      </c>
      <c r="H59" s="194">
        <f>IF(L$9=5,1,0) + IF(L$11=5,1,0) + IF(L$13=5,1,0)</f>
        <v>0</v>
      </c>
      <c r="I59" s="195">
        <f>IF(L$9=4,1,0) + IF(L$11=4,1,0) + IF(L$13=4,1,0)</f>
        <v>0</v>
      </c>
      <c r="J59" s="195">
        <f>IF(L$9=3,1,0) + IF(L$11=3,1,0) + IF(L$13=3,1,0)</f>
        <v>0</v>
      </c>
      <c r="K59" s="195">
        <f>IF(L$9=2,1,0) + IF(L$11=2,1,0) + IF(L$13=2,1,0)</f>
        <v>0</v>
      </c>
      <c r="L59" s="728" t="str">
        <f>IF(SUM(H60:K60)=0,"-",MIN(L7,IF(AND(H60&gt;=50,J60=0,K60=0),5,IF(AND((H60+I60)&gt;=50,K60=0),4,IF(OR(AND(SUM(H59:K59)&gt;=3,K59&lt;=1),AND(SUM(H59:K59)&lt;3,K59=0)),3,2)))))</f>
        <v>-</v>
      </c>
      <c r="M59" s="194">
        <f>IF(Q$9=5,1,0) + IF(Q$11=5,1,0) + IF(Q$13=5,1,0)</f>
        <v>0</v>
      </c>
      <c r="N59" s="195">
        <f>IF(Q$9=4,1,0) + IF(Q$11=4,1,0) + IF(Q$13=4,1,0)</f>
        <v>0</v>
      </c>
      <c r="O59" s="195">
        <f>IF(Q$9=3,1,0) + IF(Q$11=3,1,0) + IF(Q$13=3,1,0)</f>
        <v>0</v>
      </c>
      <c r="P59" s="195">
        <f>IF(Q$9=2,1,0) + IF(Q$11=2,1,0) + IF(Q$13=2,1,0)</f>
        <v>0</v>
      </c>
      <c r="Q59" s="728" t="str">
        <f>IF(SUM(M60:P60)=0,"-",MIN(Q7,IF(AND(M60&gt;=50,O60=0,P60=0),5,IF(AND((M60+N60)&gt;=50,P60=0),4,IF(OR(AND(SUM(M59:P59)&gt;=3,P59&lt;=1),AND(SUM(M59:P59)&lt;3,P59=0)),3,2)))))</f>
        <v>-</v>
      </c>
      <c r="R59" s="194">
        <f>IF(V$9=5,1,0) + IF(V$11=5,1,0) + IF(V$13=5,1,0)</f>
        <v>0</v>
      </c>
      <c r="S59" s="195">
        <f>IF(V$9=4,1,0) + IF(V$11=4,1,0) + IF(V$13=4,1,0)</f>
        <v>0</v>
      </c>
      <c r="T59" s="195">
        <f>IF(V$9=3,1,0) + IF(V$11=3,1,0) + IF(V$13=3,1,0)</f>
        <v>0</v>
      </c>
      <c r="U59" s="195">
        <f>IF(V$9=2,1,0) + IF(V$11=2,1,0) + IF(V$13=2,1,0)</f>
        <v>0</v>
      </c>
      <c r="V59" s="728" t="str">
        <f>IF(SUM(R60:U60)=0,"-",MIN(V7,IF(AND(R60&gt;=50,T60=0,U60=0),5,IF(AND((R60+S60)&gt;=50,U60=0),4,IF(OR(AND(SUM(R59:U59)&gt;=3,U59&lt;=1),AND(SUM(R59:U59)&lt;3,U59=0)),3,2)))))</f>
        <v>-</v>
      </c>
      <c r="W59" s="194">
        <f>IF(AA$9=5,1,0) + IF(AA$11=5,1,0) + IF(AA$13=5,1,0)</f>
        <v>0</v>
      </c>
      <c r="X59" s="195">
        <f>IF(AA$9=4,1,0) + IF(AA$11=4,1,0) + IF(AA$13=4,1,0)</f>
        <v>0</v>
      </c>
      <c r="Y59" s="195">
        <f>IF(AA$9=3,1,0) + IF(AA$11=3,1,0) + IF(AA$13=3,1,0)</f>
        <v>0</v>
      </c>
      <c r="Z59" s="195">
        <f>IF(AA$9=2,1,0) + IF(AA$11=2,1,0) + IF(AA$13=2,1,0)</f>
        <v>0</v>
      </c>
      <c r="AA59" s="728" t="str">
        <f>IF(SUM(W60:Z60)=0,"-",MIN(AA7,IF(AND(W60&gt;=50,Y60=0,Z60=0),5,IF(AND((W60+X60)&gt;=50,Z60=0),4,IF(OR(AND(SUM(W59:Z59)&gt;=3,Z59&lt;=1),AND(SUM(W59:Z59)&lt;3,Z59=0)),3,2)))))</f>
        <v>-</v>
      </c>
      <c r="AB59" s="194">
        <f>IF(AF$9=5,1,0) + IF(AF$11=5,1,0) + IF(AF$13=5,1,0)</f>
        <v>0</v>
      </c>
      <c r="AC59" s="195">
        <f>IF(AF$9=4,1,0) + IF(AF$11=4,1,0) + IF(AF$13=4,1,0)</f>
        <v>0</v>
      </c>
      <c r="AD59" s="195">
        <f>IF(AF$9=3,1,0) + IF(AF$11=3,1,0) + IF(AF$13=3,1,0)</f>
        <v>0</v>
      </c>
      <c r="AE59" s="195">
        <f>IF(AF$9=2,1,0) + IF(AF$11=2,1,0) + IF(AF$13=2,1,0)</f>
        <v>0</v>
      </c>
      <c r="AF59" s="728" t="str">
        <f>IF(SUM(AB60:AE60)=0,"-",MIN(AF7,IF(AND(AB60&gt;=50,AD60=0,AE60=0),5,IF(AND((AB60+AC60)&gt;=50,AE60=0),4,IF(OR(AND(SUM(AB59:AE59)&gt;=3,AE59&lt;=1),AND(SUM(AB59:AE59)&lt;3,AE59=0)),3,2)))))</f>
        <v>-</v>
      </c>
      <c r="AG59" s="194">
        <f>IF(AK$9=5,1,0) + IF(AK$11=5,1,0) + IF(AK$13=5,1,0)</f>
        <v>0</v>
      </c>
      <c r="AH59" s="195">
        <f>IF(AK$9=4,1,0) + IF(AK$11=4,1,0) + IF(AK$13=4,1,0)</f>
        <v>0</v>
      </c>
      <c r="AI59" s="195">
        <f>IF(AK$9=3,1,0) + IF(AK$11=3,1,0) + IF(AK$13=3,1,0)</f>
        <v>0</v>
      </c>
      <c r="AJ59" s="195">
        <f>IF(AK$9=2,1,0) + IF(AK$11=2,1,0) + IF(AK$13=2,1,0)</f>
        <v>0</v>
      </c>
      <c r="AK59" s="728" t="str">
        <f>IF(SUM(AG60:AJ60)=0,"-",MIN(AK7,IF(AND(AG60&gt;=50,AI60=0,AJ60=0),5,IF(AND((AG60+AH60)&gt;=50,AJ60=0),4,IF(OR(AND(SUM(AG59:AJ59)&gt;=3,AJ59&lt;=1),AND(SUM(AG59:AJ59)&lt;3,AJ59=0)),3,2)))))</f>
        <v>-</v>
      </c>
      <c r="AL59" s="194">
        <f>IF(AP$9=5,1,0) + IF(AP$11=5,1,0) + IF(AP$13=5,1,0)</f>
        <v>0</v>
      </c>
      <c r="AM59" s="195">
        <f>IF(AP$9=4,1,0) + IF(AP$11=4,1,0) + IF(AP$13=4,1,0)</f>
        <v>0</v>
      </c>
      <c r="AN59" s="195">
        <f>IF(AP$9=3,1,0) + IF(AP$11=3,1,0) + IF(AP$13=3,1,0)</f>
        <v>0</v>
      </c>
      <c r="AO59" s="195">
        <f>IF(AP$9=2,1,0) + IF(AP$11=2,1,0) + IF(AP$13=2,1,0)</f>
        <v>0</v>
      </c>
      <c r="AP59" s="728" t="str">
        <f>IF(SUM(AL60:AO60)=0,"-",MIN(AP7,IF(AND(AL60&gt;=50,AN60=0,AO60=0),5,IF(AND((AL60+AM60)&gt;=50,AO60=0),4,IF(OR(AND(SUM(AL59:AO59)&gt;=3,AO59&lt;=1),AND(SUM(AL59:AO59)&lt;3,AO59=0)),3,2)))))</f>
        <v>-</v>
      </c>
      <c r="AQ59" s="194">
        <f>IF(AU$9=5,1,0) + IF(AU$11=5,1,0) + IF(AU$13=5,1,0)</f>
        <v>0</v>
      </c>
      <c r="AR59" s="195">
        <f>IF(AU$9=4,1,0) + IF(AU$11=4,1,0) + IF(AU$13=4,1,0)</f>
        <v>0</v>
      </c>
      <c r="AS59" s="195">
        <f>IF(AU$9=3,1,0) + IF(AU$11=3,1,0) + IF(AU$13=3,1,0)</f>
        <v>0</v>
      </c>
      <c r="AT59" s="195">
        <f>IF(AU$9=2,1,0) + IF(AU$11=2,1,0) + IF(AU$13=2,1,0)</f>
        <v>0</v>
      </c>
      <c r="AU59" s="728" t="str">
        <f>IF(SUM(AQ60:AT60)=0,"-",MIN(AU7,IF(AND(AQ60&gt;=50,AS60=0,AT60=0),5,IF(AND((AQ60+AR60)&gt;=50,AT60=0),4,IF(OR(AND(SUM(AQ59:AT59)&gt;=3,AT59&lt;=1),AND(SUM(AQ59:AT59)&lt;3,AT59=0)),3,2)))))</f>
        <v>-</v>
      </c>
      <c r="AV59" s="194">
        <f>IF(AZ$9=5,1,0) + IF(AZ$11=5,1,0) + IF(AZ$13=5,1,0)</f>
        <v>0</v>
      </c>
      <c r="AW59" s="195">
        <f>IF(AZ$9=4,1,0) + IF(AZ$11=4,1,0) + IF(AZ$13=4,1,0)</f>
        <v>0</v>
      </c>
      <c r="AX59" s="195">
        <f>IF(AZ$9=3,1,0) + IF(AZ$11=3,1,0) + IF(AZ$13=3,1,0)</f>
        <v>0</v>
      </c>
      <c r="AY59" s="195">
        <f>IF(AZ$9=2,1,0) + IF(AZ$11=2,1,0) + IF(AZ$13=2,1,0)</f>
        <v>0</v>
      </c>
      <c r="AZ59" s="728" t="str">
        <f>IF(SUM(AV60:AY60)=0,"-",MIN(AZ7,IF(AND(AV60&gt;=50,AX60=0,AY60=0),5,IF(AND((AV60+AW60)&gt;=50,AY60=0),4,IF(OR(AND(SUM(AV59:AY59)&gt;=3,AY59&lt;=1),AND(SUM(AV59:AY59)&lt;3,AY59=0)),3,2)))))</f>
        <v>-</v>
      </c>
      <c r="BA59" s="194">
        <f>IF(BE$9=5,1,0) + IF(BE$11=5,1,0) + IF(BE$13=5,1,0)</f>
        <v>0</v>
      </c>
      <c r="BB59" s="195">
        <f>IF(BE$9=4,1,0) + IF(BE$11=4,1,0) + IF(BE$13=4,1,0)</f>
        <v>0</v>
      </c>
      <c r="BC59" s="195">
        <f>IF(BE$9=3,1,0) + IF(BE$11=3,1,0) + IF(BE$13=3,1,0)</f>
        <v>0</v>
      </c>
      <c r="BD59" s="195">
        <f>IF(BE$9=2,1,0) + IF(BE$11=2,1,0) + IF(BE$13=2,1,0)</f>
        <v>0</v>
      </c>
      <c r="BE59" s="728" t="str">
        <f>BJ59</f>
        <v>-</v>
      </c>
      <c r="BF59" s="194">
        <f>IF(BJ$9=5,1,0) + IF(BJ$11=5,1,0) + IF(BJ$13=5,1,0)</f>
        <v>0</v>
      </c>
      <c r="BG59" s="195">
        <f>IF(BJ$9=4,1,0) + IF(BJ$11=4,1,0) + IF(BJ$13=4,1,0)</f>
        <v>0</v>
      </c>
      <c r="BH59" s="195">
        <f>IF(BJ$9=3,1,0) + IF(BJ$11=3,1,0) + IF(BJ$13=3,1,0)</f>
        <v>0</v>
      </c>
      <c r="BI59" s="195">
        <f>IF(BJ$9=2,1,0) + IF(BJ$11=2,1,0) + IF(BJ$13=2,1,0)</f>
        <v>0</v>
      </c>
      <c r="BJ59" s="728" t="str">
        <f>IF(SUM(BF60:BI60)=0,"-",MIN(AF59,BJ7,IF(AND(BF60&gt;=50,BH60=0,BI60=0),5,IF(AND((BF60+BG60)&gt;=50,BI60=0),4,IF(OR(AND(SUM(BF59:BI59)&gt;=3,BI59&lt;=1),AND(SUM(BF59:BI59)&lt;3,BI59=0)),3,2)))))</f>
        <v>-</v>
      </c>
    </row>
    <row r="60" spans="1:70" ht="13.5" customHeight="1">
      <c r="A60" s="730"/>
      <c r="B60" s="731"/>
      <c r="C60" s="196">
        <f>IF(ISERR(C59/SUM(C59:F59)*100),0,C59/SUM(C59:F59)*100)</f>
        <v>0</v>
      </c>
      <c r="D60" s="197">
        <f>IF(ISERR(D59/SUM(C59:F59)*100),0,D59/SUM(C59:F59)*100)</f>
        <v>0</v>
      </c>
      <c r="E60" s="197">
        <f>IF(ISERR(E59/SUM(C59:F59)*100),0,E59/SUM(C59:F59)*100)</f>
        <v>0</v>
      </c>
      <c r="F60" s="197">
        <f>IF(ISERR(F59/SUM(C59:F59)*100),0,F59/SUM(C59:F59)*100)</f>
        <v>0</v>
      </c>
      <c r="G60" s="733"/>
      <c r="H60" s="196">
        <f>IF(ISERR(H59/SUM(H59:K59)*100),0,H59/SUM(H59:K59)*100)</f>
        <v>0</v>
      </c>
      <c r="I60" s="197">
        <f>IF(ISERR(I59/SUM(H59:K59)*100),0,I59/SUM(H59:K59)*100)</f>
        <v>0</v>
      </c>
      <c r="J60" s="197">
        <f>IF(ISERR(J59/SUM(H59:K59)*100),0,J59/SUM(H59:K59)*100)</f>
        <v>0</v>
      </c>
      <c r="K60" s="197">
        <f>IF(ISERR(K59/SUM(H59:K59)*100),0,K59/SUM(H59:K59)*100)</f>
        <v>0</v>
      </c>
      <c r="L60" s="729"/>
      <c r="M60" s="196">
        <f>IF(ISERR(M59/SUM(M59:P59)*100),0,M59/SUM(M59:P59)*100)</f>
        <v>0</v>
      </c>
      <c r="N60" s="197">
        <f>IF(ISERR(N59/SUM(M59:P59)*100),0,N59/SUM(M59:P59)*100)</f>
        <v>0</v>
      </c>
      <c r="O60" s="197">
        <f>IF(ISERR(O59/SUM(M59:P59)*100),0,O59/SUM(M59:P59)*100)</f>
        <v>0</v>
      </c>
      <c r="P60" s="197">
        <f>IF(ISERR(P59/SUM(M59:P59)*100),0,P59/SUM(M59:P59)*100)</f>
        <v>0</v>
      </c>
      <c r="Q60" s="729"/>
      <c r="R60" s="196">
        <f>IF(ISERR(R59/SUM(R59:U59)*100),0,R59/SUM(R59:U59)*100)</f>
        <v>0</v>
      </c>
      <c r="S60" s="197">
        <f>IF(ISERR(S59/SUM(R59:U59)*100),0,S59/SUM(R59:U59)*100)</f>
        <v>0</v>
      </c>
      <c r="T60" s="197">
        <f>IF(ISERR(T59/SUM(R59:U59)*100),0,T59/SUM(R59:U59)*100)</f>
        <v>0</v>
      </c>
      <c r="U60" s="197">
        <f>IF(ISERR(U59/SUM(R59:U59)*100),0,U59/SUM(R59:U59)*100)</f>
        <v>0</v>
      </c>
      <c r="V60" s="729"/>
      <c r="W60" s="196">
        <f>IF(ISERR(W59/SUM(W59:Z59)*100),0,W59/SUM(W59:Z59)*100)</f>
        <v>0</v>
      </c>
      <c r="X60" s="197">
        <f>IF(ISERR(X59/SUM(W59:Z59)*100),0,X59/SUM(W59:Z59)*100)</f>
        <v>0</v>
      </c>
      <c r="Y60" s="197">
        <f>IF(ISERR(Y59/SUM(W59:Z59)*100),0,Y59/SUM(W59:Z59)*100)</f>
        <v>0</v>
      </c>
      <c r="Z60" s="197">
        <f>IF(ISERR(Z59/SUM(W59:Z59)*100),0,Z59/SUM(W59:Z59)*100)</f>
        <v>0</v>
      </c>
      <c r="AA60" s="729"/>
      <c r="AB60" s="196">
        <f>IF(ISERR(AB59/SUM(AB59:AE59)*100),0,AB59/SUM(AB59:AE59)*100)</f>
        <v>0</v>
      </c>
      <c r="AC60" s="197">
        <f>IF(ISERR(AC59/SUM(AB59:AE59)*100),0,AC59/SUM(AB59:AE59)*100)</f>
        <v>0</v>
      </c>
      <c r="AD60" s="197">
        <f>IF(ISERR(AD59/SUM(AB59:AE59)*100),0,AD59/SUM(AB59:AE59)*100)</f>
        <v>0</v>
      </c>
      <c r="AE60" s="197">
        <f>IF(ISERR(AE59/SUM(AB59:AE59)*100),0,AE59/SUM(AB59:AE59)*100)</f>
        <v>0</v>
      </c>
      <c r="AF60" s="729"/>
      <c r="AG60" s="196">
        <f>IF(ISERR(AG59/SUM(AG59:AJ59)*100),0,AG59/SUM(AG59:AJ59)*100)</f>
        <v>0</v>
      </c>
      <c r="AH60" s="197">
        <f>IF(ISERR(AH59/SUM(AG59:AJ59)*100),0,AH59/SUM(AG59:AJ59)*100)</f>
        <v>0</v>
      </c>
      <c r="AI60" s="197">
        <f>IF(ISERR(AI59/SUM(AG59:AJ59)*100),0,AI59/SUM(AG59:AJ59)*100)</f>
        <v>0</v>
      </c>
      <c r="AJ60" s="197">
        <f>IF(ISERR(AJ59/SUM(AG59:AJ59)*100),0,AJ59/SUM(AG59:AJ59)*100)</f>
        <v>0</v>
      </c>
      <c r="AK60" s="729"/>
      <c r="AL60" s="196">
        <f>IF(ISERR(AL59/SUM(AL59:AO59)*100),0,AL59/SUM(AL59:AO59)*100)</f>
        <v>0</v>
      </c>
      <c r="AM60" s="197">
        <f>IF(ISERR(AM59/SUM(AL59:AO59)*100),0,AM59/SUM(AL59:AO59)*100)</f>
        <v>0</v>
      </c>
      <c r="AN60" s="197">
        <f>IF(ISERR(AN59/SUM(AL59:AO59)*100),0,AN59/SUM(AL59:AO59)*100)</f>
        <v>0</v>
      </c>
      <c r="AO60" s="197">
        <f>IF(ISERR(AO59/SUM(AL59:AO59)*100),0,AO59/SUM(AL59:AO59)*100)</f>
        <v>0</v>
      </c>
      <c r="AP60" s="729"/>
      <c r="AQ60" s="196">
        <f>IF(ISERR(AQ59/SUM(AQ59:AT59)*100),0,AQ59/SUM(AQ59:AT59)*100)</f>
        <v>0</v>
      </c>
      <c r="AR60" s="197">
        <f>IF(ISERR(AR59/SUM(AQ59:AT59)*100),0,AR59/SUM(AQ59:AT59)*100)</f>
        <v>0</v>
      </c>
      <c r="AS60" s="197">
        <f>IF(ISERR(AS59/SUM(AQ59:AT59)*100),0,AS59/SUM(AQ59:AT59)*100)</f>
        <v>0</v>
      </c>
      <c r="AT60" s="197">
        <f>IF(ISERR(AT59/SUM(AQ59:AT59)*100),0,AT59/SUM(AQ59:AT59)*100)</f>
        <v>0</v>
      </c>
      <c r="AU60" s="729"/>
      <c r="AV60" s="196">
        <f>IF(ISERR(AV59/SUM(AV59:AY59)*100),0,AV59/SUM(AV59:AY59)*100)</f>
        <v>0</v>
      </c>
      <c r="AW60" s="197">
        <f>IF(ISERR(AW59/SUM(AV59:AY59)*100),0,AW59/SUM(AV59:AY59)*100)</f>
        <v>0</v>
      </c>
      <c r="AX60" s="197">
        <f>IF(ISERR(AX59/SUM(AV59:AY59)*100),0,AX59/SUM(AV59:AY59)*100)</f>
        <v>0</v>
      </c>
      <c r="AY60" s="197">
        <f>IF(ISERR(AY59/SUM(AV59:AY59)*100),0,AY59/SUM(AV59:AY59)*100)</f>
        <v>0</v>
      </c>
      <c r="AZ60" s="729"/>
      <c r="BA60" s="196">
        <f>IF(ISERR(BA59/SUM(BA59:BD59)*100),0,BA59/SUM(BA59:BD59)*100)</f>
        <v>0</v>
      </c>
      <c r="BB60" s="197">
        <f>IF(ISERR(BB59/SUM(BA59:BD59)*100),0,BB59/SUM(BA59:BD59)*100)</f>
        <v>0</v>
      </c>
      <c r="BC60" s="197">
        <f>IF(ISERR(BC59/SUM(BA59:BD59)*100),0,BC59/SUM(BA59:BD59)*100)</f>
        <v>0</v>
      </c>
      <c r="BD60" s="197">
        <f>IF(ISERR(BD59/SUM(BA59:BD59)*100),0,BD59/SUM(BA59:BD59)*100)</f>
        <v>0</v>
      </c>
      <c r="BE60" s="729"/>
      <c r="BF60" s="196">
        <f>IF(ISERR(BF59/SUM(BF59:BI59)*100),0,BF59/SUM(BF59:BI59)*100)</f>
        <v>0</v>
      </c>
      <c r="BG60" s="197">
        <f>IF(ISERR(BG59/SUM(BF59:BI59)*100),0,BG59/SUM(BF59:BI59)*100)</f>
        <v>0</v>
      </c>
      <c r="BH60" s="197">
        <f>IF(ISERR(BH59/SUM(BF59:BI59)*100),0,BH59/SUM(BF59:BI59)*100)</f>
        <v>0</v>
      </c>
      <c r="BI60" s="197">
        <f>IF(ISERR(BI59/SUM(BF59:BI59)*100),0,BI59/SUM(BF59:BI59)*100)</f>
        <v>0</v>
      </c>
      <c r="BJ60" s="729"/>
      <c r="BL60" s="133"/>
      <c r="BM60" s="133"/>
      <c r="BN60" s="133"/>
      <c r="BO60" s="133"/>
      <c r="BP60" s="133"/>
      <c r="BQ60" s="133"/>
      <c r="BR60" s="133"/>
    </row>
    <row r="61" spans="1:70" ht="13.5" customHeight="1">
      <c r="A61" s="730">
        <v>2</v>
      </c>
      <c r="B61" s="731"/>
      <c r="C61" s="194">
        <f>IF(G$17=5,1,0) + IF(G$19=5,1,0) + IF(G$21=5,1,0)</f>
        <v>0</v>
      </c>
      <c r="D61" s="195">
        <f>IF(G$17=4,1,0) + IF(G$19=4,1,0) + IF(G$21=4,1,0)</f>
        <v>0</v>
      </c>
      <c r="E61" s="195">
        <f>IF(G$17=3,1,0) + IF(G$19=3,1,0) + IF(G$21=3,1,0)</f>
        <v>0</v>
      </c>
      <c r="F61" s="195">
        <f>IF(G$17=2,1,0) + IF(G$19=2,1,0) + IF(G$21=2,1,0)</f>
        <v>0</v>
      </c>
      <c r="G61" s="732" t="str">
        <f>IF(SUM(C62:F62)=0,"-",MIN(G15,IF(AND(C62&gt;=50,E62=0,F62=0),5,IF(AND((C62+D62)&gt;=50,F62=0),4,IF(OR(AND(SUM(C61:F61)&gt;=3,F61&lt;=1),AND(SUM(C61:F61)&lt;3,F61=0)),3,2)))))</f>
        <v>-</v>
      </c>
      <c r="H61" s="194">
        <f>IF(L$17=5,1,0) + IF(L$19=5,1,0) + IF(L$21=5,1,0)</f>
        <v>0</v>
      </c>
      <c r="I61" s="195">
        <f>IF(L$17=4,1,0) + IF(L$19=4,1,0) + IF(L$21=4,1,0)</f>
        <v>0</v>
      </c>
      <c r="J61" s="195">
        <f>IF(L$17=3,1,0) + IF(L$19=3,1,0) + IF(L$21=3,1,0)</f>
        <v>0</v>
      </c>
      <c r="K61" s="195">
        <f>IF(L$17=2,1,0) + IF(L$19=2,1,0) + IF(L$21=2,1,0)</f>
        <v>0</v>
      </c>
      <c r="L61" s="728" t="str">
        <f>IF(SUM(H62:K62)=0,"-",MIN(L15,IF(AND(H62&gt;=50,J62=0,K62=0),5,IF(AND((H62+I62)&gt;=50,K62=0),4,IF(OR(AND(SUM(H61:K61)&gt;=3,K61&lt;=1),AND(SUM(H61:K61)&lt;3,K61=0)),3,2)))))</f>
        <v>-</v>
      </c>
      <c r="M61" s="194">
        <f>IF(Q$17=5,1,0) + IF(Q$19=5,1,0) + IF(Q$21=5,1,0)</f>
        <v>0</v>
      </c>
      <c r="N61" s="195">
        <f>IF(Q$17=4,1,0) + IF(Q$19=4,1,0) + IF(Q$21=4,1,0)</f>
        <v>0</v>
      </c>
      <c r="O61" s="195">
        <f>IF(Q$17=3,1,0) + IF(Q$19=3,1,0) + IF(Q$21=3,1,0)</f>
        <v>0</v>
      </c>
      <c r="P61" s="195">
        <f>IF(Q$17=2,1,0) + IF(Q$19=2,1,0) + IF(Q$21=2,1,0)</f>
        <v>0</v>
      </c>
      <c r="Q61" s="728" t="str">
        <f>IF(SUM(M62:P62)=0,"-",MIN(Q15,IF(AND(M62&gt;=50,O62=0,P62=0),5,IF(AND((M62+N62)&gt;=50,P62=0),4,IF(OR(AND(SUM(M61:P61)&gt;=3,P61&lt;=1),AND(SUM(M61:P61)&lt;3,P61=0)),3,2)))))</f>
        <v>-</v>
      </c>
      <c r="R61" s="194">
        <f>IF(V$17=5,1,0) + IF(V$19=5,1,0) + IF(V$21=5,1,0)</f>
        <v>0</v>
      </c>
      <c r="S61" s="195">
        <f>IF(V$17=4,1,0) + IF(V$19=4,1,0) + IF(V$21=4,1,0)</f>
        <v>0</v>
      </c>
      <c r="T61" s="195">
        <f>IF(V$17=3,1,0) + IF(V$19=3,1,0) + IF(V$21=3,1,0)</f>
        <v>0</v>
      </c>
      <c r="U61" s="195">
        <f>IF(V$17=2,1,0) + IF(V$19=2,1,0) + IF(V$21=2,1,0)</f>
        <v>0</v>
      </c>
      <c r="V61" s="728" t="str">
        <f>IF(SUM(R62:U62)=0,"-",MIN(V15,IF(AND(R62&gt;=50,T62=0,U62=0),5,IF(AND((R62+S62)&gt;=50,U62=0),4,IF(OR(AND(SUM(R61:U61)&gt;=3,U61&lt;=1),AND(SUM(R61:U61)&lt;3,U61=0)),3,2)))))</f>
        <v>-</v>
      </c>
      <c r="W61" s="194">
        <f>IF(AA$17=5,1,0) + IF(AA$19=5,1,0) + IF(AA$21=5,1,0)</f>
        <v>0</v>
      </c>
      <c r="X61" s="195">
        <f>IF(AA$17=4,1,0) + IF(AA$19=4,1,0) + IF(AA$21=4,1,0)</f>
        <v>0</v>
      </c>
      <c r="Y61" s="195">
        <f>IF(AA$17=3,1,0) + IF(AA$19=3,1,0) + IF(AA$21=3,1,0)</f>
        <v>0</v>
      </c>
      <c r="Z61" s="195">
        <f>IF(AA$17=2,1,0) + IF(AA$19=2,1,0) + IF(AA$21=2,1,0)</f>
        <v>0</v>
      </c>
      <c r="AA61" s="728" t="str">
        <f>IF(SUM(W62:Z62)=0,"-",MIN(AA15,IF(AND(W62&gt;=50,Y62=0,Z62=0),5,IF(AND((W62+X62)&gt;=50,Z62=0),4,IF(OR(AND(SUM(W61:Z61)&gt;=3,Z61&lt;=1),AND(SUM(W61:Z61)&lt;3,Z61=0)),3,2)))))</f>
        <v>-</v>
      </c>
      <c r="AB61" s="194">
        <f>IF(AF$17=5,1,0) + IF(AF$19=5,1,0) + IF(AF$21=5,1,0)</f>
        <v>0</v>
      </c>
      <c r="AC61" s="195">
        <f>IF(AF$17=4,1,0) + IF(AF$19=4,1,0) + IF(AF$21=4,1,0)</f>
        <v>0</v>
      </c>
      <c r="AD61" s="195">
        <f>IF(AF$17=3,1,0) + IF(AF$19=3,1,0) + IF(AF$21=3,1,0)</f>
        <v>0</v>
      </c>
      <c r="AE61" s="195">
        <f>IF(AF$17=2,1,0) + IF(AF$19=2,1,0) + IF(AF$21=2,1,0)</f>
        <v>0</v>
      </c>
      <c r="AF61" s="728" t="str">
        <f>IF(SUM(AB62:AE62)=0,"-",MIN(AF15,IF(AND(AB62&gt;=50,AD62=0,AE62=0),5,IF(AND((AB62+AC62)&gt;=50,AE62=0),4,IF(OR(AND(SUM(AB61:AE61)&gt;=3,AE61&lt;=1),AND(SUM(AB61:AE61)&lt;3,AE61=0)),3,2)))))</f>
        <v>-</v>
      </c>
      <c r="AG61" s="194">
        <f>IF(AK$17=5,1,0) + IF(AK$19=5,1,0) + IF(AK$21=5,1,0)</f>
        <v>0</v>
      </c>
      <c r="AH61" s="195">
        <f>IF(AK$17=4,1,0) + IF(AK$19=4,1,0) + IF(AK$21=4,1,0)</f>
        <v>0</v>
      </c>
      <c r="AI61" s="195">
        <f>IF(AK$17=3,1,0) + IF(AK$19=3,1,0) + IF(AK$21=3,1,0)</f>
        <v>0</v>
      </c>
      <c r="AJ61" s="195">
        <f>IF(AK$17=2,1,0) + IF(AK$19=2,1,0) + IF(AK$21=2,1,0)</f>
        <v>0</v>
      </c>
      <c r="AK61" s="728" t="str">
        <f>IF(SUM(AG62:AJ62)=0,"-",MIN(AK15,IF(AND(AG62&gt;=50,AI62=0,AJ62=0),5,IF(AND((AG62+AH62)&gt;=50,AJ62=0),4,IF(OR(AND(SUM(AG61:AJ61)&gt;=3,AJ61&lt;=1),AND(SUM(AG61:AJ61)&lt;3,AJ61=0)),3,2)))))</f>
        <v>-</v>
      </c>
      <c r="AL61" s="194">
        <f>IF(AP$17=5,1,0) + IF(AP$19=5,1,0) + IF(AP$21=5,1,0)</f>
        <v>0</v>
      </c>
      <c r="AM61" s="195">
        <f>IF(AP$17=4,1,0) + IF(AP$19=4,1,0) + IF(AP$21=4,1,0)</f>
        <v>0</v>
      </c>
      <c r="AN61" s="195">
        <f>IF(AP$17=3,1,0) + IF(AP$19=3,1,0) + IF(AP$21=3,1,0)</f>
        <v>0</v>
      </c>
      <c r="AO61" s="195">
        <f>IF(AP$17=2,1,0) + IF(AP$19=2,1,0) + IF(AP$21=2,1,0)</f>
        <v>0</v>
      </c>
      <c r="AP61" s="728" t="str">
        <f>IF(SUM(AL62:AO62)=0,"-",MIN(AP15,IF(AND(AL62&gt;=50,AN62=0,AO62=0),5,IF(AND((AL62+AM62)&gt;=50,AO62=0),4,IF(OR(AND(SUM(AL61:AO61)&gt;=3,AO61&lt;=1),AND(SUM(AL61:AO61)&lt;3,AO61=0)),3,2)))))</f>
        <v>-</v>
      </c>
      <c r="AQ61" s="194">
        <f>IF(AU$17=5,1,0) + IF(AU$19=5,1,0) + IF(AU$21=5,1,0)</f>
        <v>0</v>
      </c>
      <c r="AR61" s="195">
        <f>IF(AU$17=4,1,0) + IF(AU$19=4,1,0) + IF(AU$21=4,1,0)</f>
        <v>0</v>
      </c>
      <c r="AS61" s="195">
        <f>IF(AU$17=3,1,0) + IF(AU$19=3,1,0) + IF(AU$21=3,1,0)</f>
        <v>0</v>
      </c>
      <c r="AT61" s="195">
        <f>IF(AU$17=2,1,0) + IF(AU$19=2,1,0) + IF(AU$21=2,1,0)</f>
        <v>0</v>
      </c>
      <c r="AU61" s="728" t="str">
        <f>IF(SUM(AQ62:AT62)=0,"-",MIN(AU15,IF(AND(AQ62&gt;=50,AS62=0,AT62=0),5,IF(AND((AQ62+AR62)&gt;=50,AT62=0),4,IF(OR(AND(SUM(AQ61:AT61)&gt;=3,AT61&lt;=1),AND(SUM(AQ61:AT61)&lt;3,AT61=0)),3,2)))))</f>
        <v>-</v>
      </c>
      <c r="AV61" s="194">
        <f>IF(AZ$17=5,1,0) + IF(AZ$19=5,1,0) + IF(AZ$21=5,1,0)</f>
        <v>0</v>
      </c>
      <c r="AW61" s="195">
        <f>IF(AZ$17=4,1,0) + IF(AZ$19=4,1,0) + IF(AZ$21=4,1,0)</f>
        <v>0</v>
      </c>
      <c r="AX61" s="195">
        <f>IF(AZ$17=3,1,0) + IF(AZ$19=3,1,0) + IF(AZ$21=3,1,0)</f>
        <v>0</v>
      </c>
      <c r="AY61" s="195">
        <f>IF(AZ$17=2,1,0) + IF(AZ$19=2,1,0) + IF(AZ$21=2,1,0)</f>
        <v>0</v>
      </c>
      <c r="AZ61" s="728" t="str">
        <f>IF(SUM(AV62:AY62)=0,"-",MIN(AZ15,IF(AND(AV62&gt;=50,AX62=0,AY62=0),5,IF(AND((AV62+AW62)&gt;=50,AY62=0),4,IF(OR(AND(SUM(AV61:AY61)&gt;=3,AY61&lt;=1),AND(SUM(AV61:AY61)&lt;3,AY61=0)),3,2)))))</f>
        <v>-</v>
      </c>
      <c r="BA61" s="194">
        <f>IF(BE$17=5,1,0) + IF(BE$19=5,1,0) + IF(BE$21=5,1,0)</f>
        <v>0</v>
      </c>
      <c r="BB61" s="195">
        <f>IF(BE$17=4,1,0) + IF(BE$19=4,1,0) + IF(BE$21=4,1,0)</f>
        <v>0</v>
      </c>
      <c r="BC61" s="195">
        <f>IF(BE$17=3,1,0) + IF(BE$19=3,1,0) + IF(BE$21=3,1,0)</f>
        <v>0</v>
      </c>
      <c r="BD61" s="195">
        <f>IF(BE$17=2,1,0) + IF(BE$19=2,1,0) + IF(BE$21=2,1,0)</f>
        <v>0</v>
      </c>
      <c r="BE61" s="728" t="str">
        <f>BJ61</f>
        <v>-</v>
      </c>
      <c r="BF61" s="194">
        <f>IF(BJ$17=5,1,0) + IF(BJ$19=5,1,0) + IF(BJ$21=5,1,0)</f>
        <v>0</v>
      </c>
      <c r="BG61" s="195">
        <f>IF(BJ$17=4,1,0) + IF(BJ$19=4,1,0) + IF(BJ$21=4,1,0)</f>
        <v>0</v>
      </c>
      <c r="BH61" s="195">
        <f>IF(BJ$17=3,1,0) + IF(BJ$19=3,1,0) + IF(BJ$21=3,1,0)</f>
        <v>0</v>
      </c>
      <c r="BI61" s="195">
        <f>IF(BJ$17=2,1,0) + IF(BJ$19=2,1,0) + IF(BJ$21=2,1,0)</f>
        <v>0</v>
      </c>
      <c r="BJ61" s="728" t="str">
        <f>IF(SUM(BF62:BI62)=0,"-",MIN(AF61,BJ15,IF(AND(BF62&gt;=50,BH62=0,BI62=0),5,IF(AND((BF62+BG62)&gt;=50,BI62=0),4,IF(OR(AND(SUM(BF61:BI61)&gt;=3,BI61&lt;=1),AND(SUM(BF61:BI61)&lt;3,BI61=0)),3,2)))))</f>
        <v>-</v>
      </c>
    </row>
    <row r="62" spans="1:70" ht="13.5" customHeight="1">
      <c r="A62" s="730"/>
      <c r="B62" s="731"/>
      <c r="C62" s="196">
        <f>IF(ISERR(C61/SUM(C61:F61)*100),0,C61/SUM(C61:F61)*100)</f>
        <v>0</v>
      </c>
      <c r="D62" s="197">
        <f>IF(ISERR(D61/SUM(C61:F61)*100),0,D61/SUM(C61:F61)*100)</f>
        <v>0</v>
      </c>
      <c r="E62" s="197">
        <f>IF(ISERR(E61/SUM(C61:F61)*100),0,E61/SUM(C61:F61)*100)</f>
        <v>0</v>
      </c>
      <c r="F62" s="197">
        <f>IF(ISERR(F61/SUM(C61:F61)*100),0,F61/SUM(C61:F61)*100)</f>
        <v>0</v>
      </c>
      <c r="G62" s="733"/>
      <c r="H62" s="196">
        <f>IF(ISERR(H61/SUM(H61:K61)*100),0,H61/SUM(H61:K61)*100)</f>
        <v>0</v>
      </c>
      <c r="I62" s="197">
        <f>IF(ISERR(I61/SUM(H61:K61)*100),0,I61/SUM(H61:K61)*100)</f>
        <v>0</v>
      </c>
      <c r="J62" s="197">
        <f>IF(ISERR(J61/SUM(H61:K61)*100),0,J61/SUM(H61:K61)*100)</f>
        <v>0</v>
      </c>
      <c r="K62" s="197">
        <f>IF(ISERR(K61/SUM(H61:K61)*100),0,K61/SUM(H61:K61)*100)</f>
        <v>0</v>
      </c>
      <c r="L62" s="729"/>
      <c r="M62" s="196">
        <f>IF(ISERR(M61/SUM(M61:P61)*100),0,M61/SUM(M61:P61)*100)</f>
        <v>0</v>
      </c>
      <c r="N62" s="197">
        <f>IF(ISERR(N61/SUM(M61:P61)*100),0,N61/SUM(M61:P61)*100)</f>
        <v>0</v>
      </c>
      <c r="O62" s="197">
        <f>IF(ISERR(O61/SUM(M61:P61)*100),0,O61/SUM(M61:P61)*100)</f>
        <v>0</v>
      </c>
      <c r="P62" s="197">
        <f>IF(ISERR(P61/SUM(M61:P61)*100),0,P61/SUM(M61:P61)*100)</f>
        <v>0</v>
      </c>
      <c r="Q62" s="729"/>
      <c r="R62" s="196">
        <f>IF(ISERR(R61/SUM(R61:U61)*100),0,R61/SUM(R61:U61)*100)</f>
        <v>0</v>
      </c>
      <c r="S62" s="197">
        <f>IF(ISERR(S61/SUM(R61:U61)*100),0,S61/SUM(R61:U61)*100)</f>
        <v>0</v>
      </c>
      <c r="T62" s="197">
        <f>IF(ISERR(T61/SUM(R61:U61)*100),0,T61/SUM(R61:U61)*100)</f>
        <v>0</v>
      </c>
      <c r="U62" s="197">
        <f>IF(ISERR(U61/SUM(R61:U61)*100),0,U61/SUM(R61:U61)*100)</f>
        <v>0</v>
      </c>
      <c r="V62" s="729"/>
      <c r="W62" s="196">
        <f>IF(ISERR(W61/SUM(W61:Z61)*100),0,W61/SUM(W61:Z61)*100)</f>
        <v>0</v>
      </c>
      <c r="X62" s="197">
        <f>IF(ISERR(X61/SUM(W61:Z61)*100),0,X61/SUM(W61:Z61)*100)</f>
        <v>0</v>
      </c>
      <c r="Y62" s="197">
        <f>IF(ISERR(Y61/SUM(W61:Z61)*100),0,Y61/SUM(W61:Z61)*100)</f>
        <v>0</v>
      </c>
      <c r="Z62" s="197">
        <f>IF(ISERR(Z61/SUM(W61:Z61)*100),0,Z61/SUM(W61:Z61)*100)</f>
        <v>0</v>
      </c>
      <c r="AA62" s="729"/>
      <c r="AB62" s="196">
        <f>IF(ISERR(AB61/SUM(AB61:AE61)*100),0,AB61/SUM(AB61:AE61)*100)</f>
        <v>0</v>
      </c>
      <c r="AC62" s="197">
        <f>IF(ISERR(AC61/SUM(AB61:AE61)*100),0,AC61/SUM(AB61:AE61)*100)</f>
        <v>0</v>
      </c>
      <c r="AD62" s="197">
        <f>IF(ISERR(AD61/SUM(AB61:AE61)*100),0,AD61/SUM(AB61:AE61)*100)</f>
        <v>0</v>
      </c>
      <c r="AE62" s="197">
        <f>IF(ISERR(AE61/SUM(AB61:AE61)*100),0,AE61/SUM(AB61:AE61)*100)</f>
        <v>0</v>
      </c>
      <c r="AF62" s="729"/>
      <c r="AG62" s="196">
        <f>IF(ISERR(AG61/SUM(AG61:AJ61)*100),0,AG61/SUM(AG61:AJ61)*100)</f>
        <v>0</v>
      </c>
      <c r="AH62" s="197">
        <f>IF(ISERR(AH61/SUM(AG61:AJ61)*100),0,AH61/SUM(AG61:AJ61)*100)</f>
        <v>0</v>
      </c>
      <c r="AI62" s="197">
        <f>IF(ISERR(AI61/SUM(AG61:AJ61)*100),0,AI61/SUM(AG61:AJ61)*100)</f>
        <v>0</v>
      </c>
      <c r="AJ62" s="197">
        <f>IF(ISERR(AJ61/SUM(AG61:AJ61)*100),0,AJ61/SUM(AG61:AJ61)*100)</f>
        <v>0</v>
      </c>
      <c r="AK62" s="729"/>
      <c r="AL62" s="196">
        <f>IF(ISERR(AL61/SUM(AL61:AO61)*100),0,AL61/SUM(AL61:AO61)*100)</f>
        <v>0</v>
      </c>
      <c r="AM62" s="197">
        <f>IF(ISERR(AM61/SUM(AL61:AO61)*100),0,AM61/SUM(AL61:AO61)*100)</f>
        <v>0</v>
      </c>
      <c r="AN62" s="197">
        <f>IF(ISERR(AN61/SUM(AL61:AO61)*100),0,AN61/SUM(AL61:AO61)*100)</f>
        <v>0</v>
      </c>
      <c r="AO62" s="197">
        <f>IF(ISERR(AO61/SUM(AL61:AO61)*100),0,AO61/SUM(AL61:AO61)*100)</f>
        <v>0</v>
      </c>
      <c r="AP62" s="729"/>
      <c r="AQ62" s="196">
        <f>IF(ISERR(AQ61/SUM(AQ61:AT61)*100),0,AQ61/SUM(AQ61:AT61)*100)</f>
        <v>0</v>
      </c>
      <c r="AR62" s="197">
        <f>IF(ISERR(AR61/SUM(AQ61:AT61)*100),0,AR61/SUM(AQ61:AT61)*100)</f>
        <v>0</v>
      </c>
      <c r="AS62" s="197">
        <f>IF(ISERR(AS61/SUM(AQ61:AT61)*100),0,AS61/SUM(AQ61:AT61)*100)</f>
        <v>0</v>
      </c>
      <c r="AT62" s="197">
        <f>IF(ISERR(AT61/SUM(AQ61:AT61)*100),0,AT61/SUM(AQ61:AT61)*100)</f>
        <v>0</v>
      </c>
      <c r="AU62" s="729"/>
      <c r="AV62" s="196">
        <f>IF(ISERR(AV61/SUM(AV61:AY61)*100),0,AV61/SUM(AV61:AY61)*100)</f>
        <v>0</v>
      </c>
      <c r="AW62" s="197">
        <f>IF(ISERR(AW61/SUM(AV61:AY61)*100),0,AW61/SUM(AV61:AY61)*100)</f>
        <v>0</v>
      </c>
      <c r="AX62" s="197">
        <f>IF(ISERR(AX61/SUM(AV61:AY61)*100),0,AX61/SUM(AV61:AY61)*100)</f>
        <v>0</v>
      </c>
      <c r="AY62" s="197">
        <f>IF(ISERR(AY61/SUM(AV61:AY61)*100),0,AY61/SUM(AV61:AY61)*100)</f>
        <v>0</v>
      </c>
      <c r="AZ62" s="729"/>
      <c r="BA62" s="196">
        <f>IF(ISERR(BA61/SUM(BA61:BD61)*100),0,BA61/SUM(BA61:BD61)*100)</f>
        <v>0</v>
      </c>
      <c r="BB62" s="197">
        <f>IF(ISERR(BB61/SUM(BA61:BD61)*100),0,BB61/SUM(BA61:BD61)*100)</f>
        <v>0</v>
      </c>
      <c r="BC62" s="197">
        <f>IF(ISERR(BC61/SUM(BA61:BD61)*100),0,BC61/SUM(BA61:BD61)*100)</f>
        <v>0</v>
      </c>
      <c r="BD62" s="197">
        <f>IF(ISERR(BD61/SUM(BA61:BD61)*100),0,BD61/SUM(BA61:BD61)*100)</f>
        <v>0</v>
      </c>
      <c r="BE62" s="729"/>
      <c r="BF62" s="196">
        <f>IF(ISERR(BF61/SUM(BF61:BI61)*100),0,BF61/SUM(BF61:BI61)*100)</f>
        <v>0</v>
      </c>
      <c r="BG62" s="197">
        <f>IF(ISERR(BG61/SUM(BF61:BI61)*100),0,BG61/SUM(BF61:BI61)*100)</f>
        <v>0</v>
      </c>
      <c r="BH62" s="197">
        <f>IF(ISERR(BH61/SUM(BF61:BI61)*100),0,BH61/SUM(BF61:BI61)*100)</f>
        <v>0</v>
      </c>
      <c r="BI62" s="197">
        <f>IF(ISERR(BI61/SUM(BF61:BI61)*100),0,BI61/SUM(BF61:BI61)*100)</f>
        <v>0</v>
      </c>
      <c r="BJ62" s="729"/>
      <c r="BL62" s="133"/>
      <c r="BM62" s="133"/>
      <c r="BN62" s="133"/>
      <c r="BO62" s="133"/>
      <c r="BP62" s="133"/>
      <c r="BQ62" s="133"/>
      <c r="BR62" s="133"/>
    </row>
    <row r="63" spans="1:70" ht="13.5" customHeight="1">
      <c r="A63" s="730">
        <v>3</v>
      </c>
      <c r="B63" s="731"/>
      <c r="C63" s="194">
        <f>IF(G$25=5,1,0) + IF(G$27=5,1,0) + IF(G$29=5,1,0)</f>
        <v>0</v>
      </c>
      <c r="D63" s="195">
        <f>IF(G$25=4,1,0) + IF(G$27=4,1,0) + IF(G$29=4,1,0)</f>
        <v>0</v>
      </c>
      <c r="E63" s="195">
        <f>IF(G$25=3,1,0) + IF(G$27=3,1,0) + IF(G$29=3,1,0)</f>
        <v>0</v>
      </c>
      <c r="F63" s="195">
        <f>IF(G$25=2,1,0) + IF(G$27=2,1,0) + IF(G$29=2,1,0)</f>
        <v>0</v>
      </c>
      <c r="G63" s="732" t="str">
        <f>IF(SUM(C64:F64)=0,"-",MIN(G23,IF(AND(C64&gt;=50,E64=0,F64=0),5,IF(AND((C64+D64)&gt;=50,F64=0),4,IF(OR(AND(SUM(C63:F63)&gt;=3,F63&lt;=1),AND(SUM(C63:F63)&lt;3,F63=0)),3,2)))))</f>
        <v>-</v>
      </c>
      <c r="H63" s="194">
        <f>IF(L$25=5,1,0) + IF(L$27=5,1,0) + IF(L$29=5,1,0)</f>
        <v>0</v>
      </c>
      <c r="I63" s="195">
        <f>IF(L$25=4,1,0) + IF(L$27=4,1,0) + IF(L$29=4,1,0)</f>
        <v>0</v>
      </c>
      <c r="J63" s="195">
        <f>IF(L$25=3,1,0) + IF(L$27=3,1,0) + IF(L$29=3,1,0)</f>
        <v>0</v>
      </c>
      <c r="K63" s="195">
        <f>IF(L$25=2,1,0) + IF(L$27=2,1,0) + IF(L$29=2,1,0)</f>
        <v>0</v>
      </c>
      <c r="L63" s="728" t="str">
        <f>IF(SUM(H64:K64)=0,"-",MIN(L23,IF(AND(H64&gt;=50,J64=0,K64=0),5,IF(AND((H64+I64)&gt;=50,K64=0),4,IF(OR(AND(SUM(H63:K63)&gt;=3,K63&lt;=1),AND(SUM(H63:K63)&lt;3,K63=0)),3,2)))))</f>
        <v>-</v>
      </c>
      <c r="M63" s="194">
        <f>IF(Q$25=5,1,0) + IF(Q$27=5,1,0) + IF(Q$29=5,1,0)</f>
        <v>0</v>
      </c>
      <c r="N63" s="195">
        <f>IF(Q$25=4,1,0) + IF(Q$27=4,1,0) + IF(Q$29=4,1,0)</f>
        <v>0</v>
      </c>
      <c r="O63" s="195">
        <f>IF(Q$25=3,1,0) + IF(Q$27=3,1,0) + IF(Q$29=3,1,0)</f>
        <v>0</v>
      </c>
      <c r="P63" s="195">
        <f>IF(Q$25=2,1,0) + IF(Q$27=2,1,0) + IF(Q$29=2,1,0)</f>
        <v>0</v>
      </c>
      <c r="Q63" s="728" t="str">
        <f>IF(SUM(M64:P64)=0,"-",MIN(Q23,IF(AND(M64&gt;=50,O64=0,P64=0),5,IF(AND((M64+N64)&gt;=50,P64=0),4,IF(OR(AND(SUM(M63:P63)&gt;=3,P63&lt;=1),AND(SUM(M63:P63)&lt;3,P63=0)),3,2)))))</f>
        <v>-</v>
      </c>
      <c r="R63" s="194">
        <f>IF(V$25=5,1,0) + IF(V$27=5,1,0) + IF(V$29=5,1,0)</f>
        <v>0</v>
      </c>
      <c r="S63" s="195">
        <f>IF(V$25=4,1,0) + IF(V$27=4,1,0) + IF(V$29=4,1,0)</f>
        <v>0</v>
      </c>
      <c r="T63" s="195">
        <f>IF(V$25=3,1,0) + IF(V$27=3,1,0) + IF(V$29=3,1,0)</f>
        <v>0</v>
      </c>
      <c r="U63" s="195">
        <f>IF(V$25=2,1,0) + IF(V$27=2,1,0) + IF(V$29=2,1,0)</f>
        <v>0</v>
      </c>
      <c r="V63" s="728" t="str">
        <f>IF(SUM(R64:U64)=0,"-",MIN(V23,IF(AND(R64&gt;=50,T64=0,U64=0),5,IF(AND((R64+S64)&gt;=50,U64=0),4,IF(OR(AND(SUM(R63:U63)&gt;=3,U63&lt;=1),AND(SUM(R63:U63)&lt;3,U63=0)),3,2)))))</f>
        <v>-</v>
      </c>
      <c r="W63" s="194">
        <f>IF(AA$25=5,1,0) + IF(AA$27=5,1,0) + IF(AA$29=5,1,0)</f>
        <v>0</v>
      </c>
      <c r="X63" s="195">
        <f>IF(AA$25=4,1,0) + IF(AA$27=4,1,0) + IF(AA$29=4,1,0)</f>
        <v>0</v>
      </c>
      <c r="Y63" s="195">
        <f>IF(AA$25=3,1,0) + IF(AA$27=3,1,0) + IF(AA$29=3,1,0)</f>
        <v>0</v>
      </c>
      <c r="Z63" s="195">
        <f>IF(AA$25=2,1,0) + IF(AA$27=2,1,0) + IF(AA$29=2,1,0)</f>
        <v>0</v>
      </c>
      <c r="AA63" s="728" t="str">
        <f>IF(SUM(W64:Z64)=0,"-",MIN(AA23,IF(AND(W64&gt;=50,Y64=0,Z64=0),5,IF(AND((W64+X64)&gt;=50,Z64=0),4,IF(OR(AND(SUM(W63:Z63)&gt;=3,Z63&lt;=1),AND(SUM(W63:Z63)&lt;3,Z63=0)),3,2)))))</f>
        <v>-</v>
      </c>
      <c r="AB63" s="194">
        <f>IF(AF$25=5,1,0) + IF(AF$27=5,1,0) + IF(AF$29=5,1,0)</f>
        <v>0</v>
      </c>
      <c r="AC63" s="195">
        <f>IF(AF$25=4,1,0) + IF(AF$27=4,1,0) + IF(AF$29=4,1,0)</f>
        <v>0</v>
      </c>
      <c r="AD63" s="195">
        <f>IF(AF$25=3,1,0) + IF(AF$27=3,1,0) + IF(AF$29=3,1,0)</f>
        <v>0</v>
      </c>
      <c r="AE63" s="195">
        <f>IF(AF$25=2,1,0) + IF(AF$27=2,1,0) + IF(AF$29=2,1,0)</f>
        <v>0</v>
      </c>
      <c r="AF63" s="728" t="str">
        <f>IF(SUM(AB64:AE64)=0,"-",MIN(AF23,IF(AND(AB64&gt;=50,AD64=0,AE64=0),5,IF(AND((AB64+AC64)&gt;=50,AE64=0),4,IF(OR(AND(SUM(AB63:AE63)&gt;=3,AE63&lt;=1),AND(SUM(AB63:AE63)&lt;3,AE63=0)),3,2)))))</f>
        <v>-</v>
      </c>
      <c r="AG63" s="194">
        <f>IF(AK$25=5,1,0) + IF(AK$27=5,1,0) + IF(AK$29=5,1,0)</f>
        <v>0</v>
      </c>
      <c r="AH63" s="195">
        <f>IF(AK$25=4,1,0) + IF(AK$27=4,1,0) + IF(AK$29=4,1,0)</f>
        <v>0</v>
      </c>
      <c r="AI63" s="195">
        <f>IF(AK$25=3,1,0) + IF(AK$27=3,1,0) + IF(AK$29=3,1,0)</f>
        <v>0</v>
      </c>
      <c r="AJ63" s="195">
        <f>IF(AK$25=2,1,0) + IF(AK$27=2,1,0) + IF(AK$29=2,1,0)</f>
        <v>0</v>
      </c>
      <c r="AK63" s="728" t="str">
        <f>IF(SUM(AG64:AJ64)=0,"-",MIN(AK23,IF(AND(AG64&gt;=50,AI64=0,AJ64=0),5,IF(AND((AG64+AH64)&gt;=50,AJ64=0),4,IF(OR(AND(SUM(AG63:AJ63)&gt;=3,AJ63&lt;=1),AND(SUM(AG63:AJ63)&lt;3,AJ63=0)),3,2)))))</f>
        <v>-</v>
      </c>
      <c r="AL63" s="194">
        <f>IF(AP$25=5,1,0) + IF(AP$27=5,1,0) + IF(AP$29=5,1,0)</f>
        <v>0</v>
      </c>
      <c r="AM63" s="195">
        <f>IF(AP$25=4,1,0) + IF(AP$27=4,1,0) + IF(AP$29=4,1,0)</f>
        <v>0</v>
      </c>
      <c r="AN63" s="195">
        <f>IF(AP$25=3,1,0) + IF(AP$27=3,1,0) + IF(AP$29=3,1,0)</f>
        <v>0</v>
      </c>
      <c r="AO63" s="195">
        <f>IF(AP$25=2,1,0) + IF(AP$27=2,1,0) + IF(AP$29=2,1,0)</f>
        <v>0</v>
      </c>
      <c r="AP63" s="728" t="str">
        <f>IF(SUM(AL64:AO64)=0,"-",MIN(AP23,IF(AND(AL64&gt;=50,AN64=0,AO64=0),5,IF(AND((AL64+AM64)&gt;=50,AO64=0),4,IF(OR(AND(SUM(AL63:AO63)&gt;=3,AO63&lt;=1),AND(SUM(AL63:AO63)&lt;3,AO63=0)),3,2)))))</f>
        <v>-</v>
      </c>
      <c r="AQ63" s="194">
        <f>IF(AU$25=5,1,0) + IF(AU$27=5,1,0) + IF(AU$29=5,1,0)</f>
        <v>0</v>
      </c>
      <c r="AR63" s="195">
        <f>IF(AU$25=4,1,0) + IF(AU$27=4,1,0) + IF(AU$29=4,1,0)</f>
        <v>0</v>
      </c>
      <c r="AS63" s="195">
        <f>IF(AU$25=3,1,0) + IF(AU$27=3,1,0) + IF(AU$29=3,1,0)</f>
        <v>0</v>
      </c>
      <c r="AT63" s="195">
        <f>IF(AU$25=2,1,0) + IF(AU$27=2,1,0) + IF(AU$29=2,1,0)</f>
        <v>0</v>
      </c>
      <c r="AU63" s="728" t="str">
        <f>IF(SUM(AQ64:AT64)=0,"-",MIN(AU23,IF(AND(AQ64&gt;=50,AS64=0,AT64=0),5,IF(AND((AQ64+AR64)&gt;=50,AT64=0),4,IF(OR(AND(SUM(AQ63:AT63)&gt;=3,AT63&lt;=1),AND(SUM(AQ63:AT63)&lt;3,AT63=0)),3,2)))))</f>
        <v>-</v>
      </c>
      <c r="AV63" s="194">
        <f>IF(AZ$25=5,1,0) + IF(AZ$27=5,1,0) + IF(AZ$29=5,1,0)</f>
        <v>0</v>
      </c>
      <c r="AW63" s="195">
        <f>IF(AZ$25=4,1,0) + IF(AZ$27=4,1,0) + IF(AZ$29=4,1,0)</f>
        <v>0</v>
      </c>
      <c r="AX63" s="195">
        <f>IF(AZ$25=3,1,0) + IF(AZ$27=3,1,0) + IF(AZ$29=3,1,0)</f>
        <v>0</v>
      </c>
      <c r="AY63" s="195">
        <f>IF(AZ$25=2,1,0) + IF(AZ$27=2,1,0) + IF(AZ$29=2,1,0)</f>
        <v>0</v>
      </c>
      <c r="AZ63" s="728" t="str">
        <f>IF(SUM(AV64:AY64)=0,"-",MIN(AZ23,IF(AND(AV64&gt;=50,AX64=0,AY64=0),5,IF(AND((AV64+AW64)&gt;=50,AY64=0),4,IF(OR(AND(SUM(AV63:AY63)&gt;=3,AY63&lt;=1),AND(SUM(AV63:AY63)&lt;3,AY63=0)),3,2)))))</f>
        <v>-</v>
      </c>
      <c r="BA63" s="194">
        <f>IF(BE$25=5,1,0) + IF(BE$27=5,1,0) + IF(BE$29=5,1,0)</f>
        <v>0</v>
      </c>
      <c r="BB63" s="195">
        <f>IF(BE$25=4,1,0) + IF(BE$27=4,1,0) + IF(BE$29=4,1,0)</f>
        <v>0</v>
      </c>
      <c r="BC63" s="195">
        <f>IF(BE$25=3,1,0) + IF(BE$27=3,1,0) + IF(BE$29=3,1,0)</f>
        <v>0</v>
      </c>
      <c r="BD63" s="195">
        <f>IF(BE$25=2,1,0) + IF(BE$27=2,1,0) + IF(BE$29=2,1,0)</f>
        <v>0</v>
      </c>
      <c r="BE63" s="728" t="str">
        <f>BJ63</f>
        <v>-</v>
      </c>
      <c r="BF63" s="194">
        <f>IF(BJ$25=5,1,0) + IF(BJ$27=5,1,0) + IF(BJ$29=5,1,0)</f>
        <v>0</v>
      </c>
      <c r="BG63" s="195">
        <f>IF(BJ$25=4,1,0) + IF(BJ$27=4,1,0) + IF(BJ$29=4,1,0)</f>
        <v>0</v>
      </c>
      <c r="BH63" s="195">
        <f>IF(BJ$25=3,1,0) + IF(BJ$27=3,1,0) + IF(BJ$29=3,1,0)</f>
        <v>0</v>
      </c>
      <c r="BI63" s="195">
        <f>IF(BJ$25=2,1,0) + IF(BJ$27=2,1,0) + IF(BJ$29=2,1,0)</f>
        <v>0</v>
      </c>
      <c r="BJ63" s="728" t="str">
        <f>IF(SUM(BF64:BI64)=0,"-",MIN(AF63,BJ23,IF(AND(BF64&gt;=50,BH64=0,BI64=0),5,IF(AND((BF64+BG64)&gt;=50,BI64=0),4,IF(OR(AND(SUM(BF63:BI63)&gt;=3,BI63&lt;=1),AND(SUM(BF63:BI63)&lt;3,BI63=0)),3,2)))))</f>
        <v>-</v>
      </c>
    </row>
    <row r="64" spans="1:70" ht="13.5" customHeight="1">
      <c r="A64" s="730"/>
      <c r="B64" s="731"/>
      <c r="C64" s="196">
        <f>IF(ISERR(C63/SUM(C63:F63)*100),0,C63/SUM(C63:F63)*100)</f>
        <v>0</v>
      </c>
      <c r="D64" s="197">
        <f>IF(ISERR(D63/SUM(C63:F63)*100),0,D63/SUM(C63:F63)*100)</f>
        <v>0</v>
      </c>
      <c r="E64" s="197">
        <f>IF(ISERR(E63/SUM(C63:F63)*100),0,E63/SUM(C63:F63)*100)</f>
        <v>0</v>
      </c>
      <c r="F64" s="197">
        <f>IF(ISERR(F63/SUM(C63:F63)*100),0,F63/SUM(C63:F63)*100)</f>
        <v>0</v>
      </c>
      <c r="G64" s="733"/>
      <c r="H64" s="196">
        <f>IF(ISERR(H63/SUM(H63:K63)*100),0,H63/SUM(H63:K63)*100)</f>
        <v>0</v>
      </c>
      <c r="I64" s="197">
        <f>IF(ISERR(I63/SUM(H63:K63)*100),0,I63/SUM(H63:K63)*100)</f>
        <v>0</v>
      </c>
      <c r="J64" s="197">
        <f>IF(ISERR(J63/SUM(H63:K63)*100),0,J63/SUM(H63:K63)*100)</f>
        <v>0</v>
      </c>
      <c r="K64" s="197">
        <f>IF(ISERR(K63/SUM(H63:K63)*100),0,K63/SUM(H63:K63)*100)</f>
        <v>0</v>
      </c>
      <c r="L64" s="729"/>
      <c r="M64" s="196">
        <f>IF(ISERR(M63/SUM(M63:P63)*100),0,M63/SUM(M63:P63)*100)</f>
        <v>0</v>
      </c>
      <c r="N64" s="197">
        <f>IF(ISERR(N63/SUM(M63:P63)*100),0,N63/SUM(M63:P63)*100)</f>
        <v>0</v>
      </c>
      <c r="O64" s="197">
        <f>IF(ISERR(O63/SUM(M63:P63)*100),0,O63/SUM(M63:P63)*100)</f>
        <v>0</v>
      </c>
      <c r="P64" s="197">
        <f>IF(ISERR(P63/SUM(M63:P63)*100),0,P63/SUM(M63:P63)*100)</f>
        <v>0</v>
      </c>
      <c r="Q64" s="729"/>
      <c r="R64" s="196">
        <f>IF(ISERR(R63/SUM(R63:U63)*100),0,R63/SUM(R63:U63)*100)</f>
        <v>0</v>
      </c>
      <c r="S64" s="197">
        <f>IF(ISERR(S63/SUM(R63:U63)*100),0,S63/SUM(R63:U63)*100)</f>
        <v>0</v>
      </c>
      <c r="T64" s="197">
        <f>IF(ISERR(T63/SUM(R63:U63)*100),0,T63/SUM(R63:U63)*100)</f>
        <v>0</v>
      </c>
      <c r="U64" s="197">
        <f>IF(ISERR(U63/SUM(R63:U63)*100),0,U63/SUM(R63:U63)*100)</f>
        <v>0</v>
      </c>
      <c r="V64" s="729"/>
      <c r="W64" s="196">
        <f>IF(ISERR(W63/SUM(W63:Z63)*100),0,W63/SUM(W63:Z63)*100)</f>
        <v>0</v>
      </c>
      <c r="X64" s="197">
        <f>IF(ISERR(X63/SUM(W63:Z63)*100),0,X63/SUM(W63:Z63)*100)</f>
        <v>0</v>
      </c>
      <c r="Y64" s="197">
        <f>IF(ISERR(Y63/SUM(W63:Z63)*100),0,Y63/SUM(W63:Z63)*100)</f>
        <v>0</v>
      </c>
      <c r="Z64" s="197">
        <f>IF(ISERR(Z63/SUM(W63:Z63)*100),0,Z63/SUM(W63:Z63)*100)</f>
        <v>0</v>
      </c>
      <c r="AA64" s="729"/>
      <c r="AB64" s="196">
        <f>IF(ISERR(AB63/SUM(AB63:AE63)*100),0,AB63/SUM(AB63:AE63)*100)</f>
        <v>0</v>
      </c>
      <c r="AC64" s="197">
        <f>IF(ISERR(AC63/SUM(AB63:AE63)*100),0,AC63/SUM(AB63:AE63)*100)</f>
        <v>0</v>
      </c>
      <c r="AD64" s="197">
        <f>IF(ISERR(AD63/SUM(AB63:AE63)*100),0,AD63/SUM(AB63:AE63)*100)</f>
        <v>0</v>
      </c>
      <c r="AE64" s="197">
        <f>IF(ISERR(AE63/SUM(AB63:AE63)*100),0,AE63/SUM(AB63:AE63)*100)</f>
        <v>0</v>
      </c>
      <c r="AF64" s="729"/>
      <c r="AG64" s="196">
        <f>IF(ISERR(AG63/SUM(AG63:AJ63)*100),0,AG63/SUM(AG63:AJ63)*100)</f>
        <v>0</v>
      </c>
      <c r="AH64" s="197">
        <f>IF(ISERR(AH63/SUM(AG63:AJ63)*100),0,AH63/SUM(AG63:AJ63)*100)</f>
        <v>0</v>
      </c>
      <c r="AI64" s="197">
        <f>IF(ISERR(AI63/SUM(AG63:AJ63)*100),0,AI63/SUM(AG63:AJ63)*100)</f>
        <v>0</v>
      </c>
      <c r="AJ64" s="197">
        <f>IF(ISERR(AJ63/SUM(AG63:AJ63)*100),0,AJ63/SUM(AG63:AJ63)*100)</f>
        <v>0</v>
      </c>
      <c r="AK64" s="729"/>
      <c r="AL64" s="196">
        <f>IF(ISERR(AL63/SUM(AL63:AO63)*100),0,AL63/SUM(AL63:AO63)*100)</f>
        <v>0</v>
      </c>
      <c r="AM64" s="197">
        <f>IF(ISERR(AM63/SUM(AL63:AO63)*100),0,AM63/SUM(AL63:AO63)*100)</f>
        <v>0</v>
      </c>
      <c r="AN64" s="197">
        <f>IF(ISERR(AN63/SUM(AL63:AO63)*100),0,AN63/SUM(AL63:AO63)*100)</f>
        <v>0</v>
      </c>
      <c r="AO64" s="197">
        <f>IF(ISERR(AO63/SUM(AL63:AO63)*100),0,AO63/SUM(AL63:AO63)*100)</f>
        <v>0</v>
      </c>
      <c r="AP64" s="729"/>
      <c r="AQ64" s="196">
        <f>IF(ISERR(AQ63/SUM(AQ63:AT63)*100),0,AQ63/SUM(AQ63:AT63)*100)</f>
        <v>0</v>
      </c>
      <c r="AR64" s="197">
        <f>IF(ISERR(AR63/SUM(AQ63:AT63)*100),0,AR63/SUM(AQ63:AT63)*100)</f>
        <v>0</v>
      </c>
      <c r="AS64" s="197">
        <f>IF(ISERR(AS63/SUM(AQ63:AT63)*100),0,AS63/SUM(AQ63:AT63)*100)</f>
        <v>0</v>
      </c>
      <c r="AT64" s="197">
        <f>IF(ISERR(AT63/SUM(AQ63:AT63)*100),0,AT63/SUM(AQ63:AT63)*100)</f>
        <v>0</v>
      </c>
      <c r="AU64" s="729"/>
      <c r="AV64" s="196">
        <f>IF(ISERR(AV63/SUM(AV63:AY63)*100),0,AV63/SUM(AV63:AY63)*100)</f>
        <v>0</v>
      </c>
      <c r="AW64" s="197">
        <f>IF(ISERR(AW63/SUM(AV63:AY63)*100),0,AW63/SUM(AV63:AY63)*100)</f>
        <v>0</v>
      </c>
      <c r="AX64" s="197">
        <f>IF(ISERR(AX63/SUM(AV63:AY63)*100),0,AX63/SUM(AV63:AY63)*100)</f>
        <v>0</v>
      </c>
      <c r="AY64" s="197">
        <f>IF(ISERR(AY63/SUM(AV63:AY63)*100),0,AY63/SUM(AV63:AY63)*100)</f>
        <v>0</v>
      </c>
      <c r="AZ64" s="729"/>
      <c r="BA64" s="196">
        <f>IF(ISERR(BA63/SUM(BA63:BD63)*100),0,BA63/SUM(BA63:BD63)*100)</f>
        <v>0</v>
      </c>
      <c r="BB64" s="197">
        <f>IF(ISERR(BB63/SUM(BA63:BD63)*100),0,BB63/SUM(BA63:BD63)*100)</f>
        <v>0</v>
      </c>
      <c r="BC64" s="197">
        <f>IF(ISERR(BC63/SUM(BA63:BD63)*100),0,BC63/SUM(BA63:BD63)*100)</f>
        <v>0</v>
      </c>
      <c r="BD64" s="197">
        <f>IF(ISERR(BD63/SUM(BA63:BD63)*100),0,BD63/SUM(BA63:BD63)*100)</f>
        <v>0</v>
      </c>
      <c r="BE64" s="729"/>
      <c r="BF64" s="196">
        <f>IF(ISERR(BF63/SUM(BF63:BI63)*100),0,BF63/SUM(BF63:BI63)*100)</f>
        <v>0</v>
      </c>
      <c r="BG64" s="197">
        <f>IF(ISERR(BG63/SUM(BF63:BI63)*100),0,BG63/SUM(BF63:BI63)*100)</f>
        <v>0</v>
      </c>
      <c r="BH64" s="197">
        <f>IF(ISERR(BH63/SUM(BF63:BI63)*100),0,BH63/SUM(BF63:BI63)*100)</f>
        <v>0</v>
      </c>
      <c r="BI64" s="197">
        <f>IF(ISERR(BI63/SUM(BF63:BI63)*100),0,BI63/SUM(BF63:BI63)*100)</f>
        <v>0</v>
      </c>
      <c r="BJ64" s="729"/>
      <c r="BL64" s="133"/>
      <c r="BM64" s="133"/>
      <c r="BN64" s="133"/>
      <c r="BO64" s="133"/>
      <c r="BP64" s="133"/>
      <c r="BQ64" s="133"/>
      <c r="BR64" s="133"/>
    </row>
    <row r="65" spans="1:70" ht="13.5" customHeight="1">
      <c r="A65" s="730" t="s">
        <v>362</v>
      </c>
      <c r="B65" s="731"/>
      <c r="C65" s="194">
        <f>IF(G$33=5,1,0) + IF(G$35=5,1,0) + IF(G$37=5,1,0) + IF(G$39=5,1,0)</f>
        <v>0</v>
      </c>
      <c r="D65" s="195">
        <f>IF(G$33=4,1,0) + IF(G$35=4,1,0) + IF(G$37=4,1,0) + IF(G$39=4,1,0)</f>
        <v>0</v>
      </c>
      <c r="E65" s="195">
        <f>IF(G$33=3,1,0) + IF(G$35=3,1,0) + IF(G$37=3,1,0) + IF(G$39=3,1,0)</f>
        <v>0</v>
      </c>
      <c r="F65" s="195">
        <f>IF(G$33=2,1,0) + IF(G$35=2,1,0) + IF(G$37=2,1,0) + IF(G$39=2,1,0)</f>
        <v>0</v>
      </c>
      <c r="G65" s="732" t="str">
        <f>IF(SUM(C66:F66)=0,"-",MIN(IF(AND(C66&gt;=50,E66=0,F66=0),5,IF(AND((C66+D66)&gt;=50,F66=0),4,IF(OR(AND(SUM(C65:F65)&gt;=3,F65&lt;=1),AND(SUM(C65:F65)&lt;3,F65=0)),3,2)))))</f>
        <v>-</v>
      </c>
      <c r="H65" s="194">
        <f>IF(L$33=5,1,0) + IF(L$35=5,1,0) + IF(L$37=5,1,0) + IF(L$39=5,1,0)</f>
        <v>0</v>
      </c>
      <c r="I65" s="195">
        <f>IF(L$33=4,1,0) + IF(L$35=4,1,0) + IF(L$37=4,1,0) + IF(L$39=4,1,0)</f>
        <v>0</v>
      </c>
      <c r="J65" s="195">
        <f>IF(L$33=3,1,0) + IF(L$35=3,1,0) + IF(L$37=3,1,0) + IF(L$39=3,1,0)</f>
        <v>0</v>
      </c>
      <c r="K65" s="195">
        <f>IF(L$33=2,1,0) + IF(L$35=2,1,0) + IF(L$37=2,1,0) + IF(L$39=2,1,0)</f>
        <v>0</v>
      </c>
      <c r="L65" s="728" t="str">
        <f>IF(SUM(H66:K66)=0,"-",MIN(IF(AND(H66&gt;=50,J66=0,K66=0),5,IF(AND((H66+I66)&gt;=50,K66=0),4,IF(OR(AND(SUM(H65:K65)&gt;=3,K65&lt;=1),AND(SUM(H65:K65)&lt;3,K65=0)),3,2)))))</f>
        <v>-</v>
      </c>
      <c r="M65" s="194">
        <f>IF(Q$33=5,1,0) + IF(Q$35=5,1,0) + IF(Q$37=5,1,0) + IF(Q$39=5,1,0)</f>
        <v>0</v>
      </c>
      <c r="N65" s="195">
        <f>IF(Q$33=4,1,0) + IF(Q$35=4,1,0) + IF(Q$37=4,1,0) + IF(Q$39=4,1,0)</f>
        <v>0</v>
      </c>
      <c r="O65" s="195">
        <f>IF(Q$33=3,1,0) + IF(Q$35=3,1,0) + IF(Q$37=3,1,0) + IF(Q$39=3,1,0)</f>
        <v>0</v>
      </c>
      <c r="P65" s="195">
        <f>IF(Q$33=2,1,0) + IF(Q$35=2,1,0) + IF(Q$37=2,1,0) + IF(Q$39=2,1,0)</f>
        <v>0</v>
      </c>
      <c r="Q65" s="728" t="str">
        <f>IF(SUM(M66:P66)=0,"-",MIN(IF(AND(M66&gt;=50,O66=0,P66=0),5,IF(AND((M66+N66)&gt;=50,P66=0),4,IF(OR(AND(SUM(M65:P65)&gt;=3,P65&lt;=1),AND(SUM(M65:P65)&lt;3,P65=0)),3,2)))))</f>
        <v>-</v>
      </c>
      <c r="R65" s="194">
        <f>IF(V$33=5,1,0) + IF(V$35=5,1,0) + IF(V$37=5,1,0) + IF(V$39=5,1,0)</f>
        <v>0</v>
      </c>
      <c r="S65" s="195">
        <f>IF(V$33=4,1,0) + IF(V$35=4,1,0) + IF(V$37=4,1,0) + IF(V$39=4,1,0)</f>
        <v>0</v>
      </c>
      <c r="T65" s="195">
        <f>IF(V$33=3,1,0) + IF(V$35=3,1,0) + IF(V$37=3,1,0) + IF(V$39=3,1,0)</f>
        <v>0</v>
      </c>
      <c r="U65" s="195">
        <f>IF(V$33=2,1,0) + IF(V$35=2,1,0) + IF(V$37=2,1,0) + IF(V$39=2,1,0)</f>
        <v>0</v>
      </c>
      <c r="V65" s="728" t="str">
        <f>IF(SUM(R66:U66)=0,"-",MIN(IF(AND(R66&gt;=50,T66=0,U66=0),5,IF(AND((R66+S66)&gt;=50,U66=0),4,IF(OR(AND(SUM(R65:U65)&gt;=3,U65&lt;=1),AND(SUM(R65:U65)&lt;3,U65=0)),3,2)))))</f>
        <v>-</v>
      </c>
      <c r="W65" s="194">
        <f>IF(AA$33=5,1,0) + IF(AA$35=5,1,0) + IF(AA$37=5,1,0) + IF(AA$39=5,1,0)</f>
        <v>0</v>
      </c>
      <c r="X65" s="195">
        <f>IF(AA$33=4,1,0) + IF(AA$35=4,1,0) + IF(AA$37=4,1,0) + IF(AA$39=4,1,0)</f>
        <v>0</v>
      </c>
      <c r="Y65" s="195">
        <f>IF(AA$33=3,1,0) + IF(AA$35=3,1,0) + IF(AA$37=3,1,0) + IF(AA$39=3,1,0)</f>
        <v>0</v>
      </c>
      <c r="Z65" s="195">
        <f>IF(AA$33=2,1,0) + IF(AA$35=2,1,0) + IF(AA$37=2,1,0) + IF(AA$39=2,1,0)</f>
        <v>0</v>
      </c>
      <c r="AA65" s="728" t="str">
        <f>IF(SUM(W66:Z66)=0,"-",MIN(IF(AND(W66&gt;=50,Y66=0,Z66=0),5,IF(AND((W66+X66)&gt;=50,Z66=0),4,IF(OR(AND(SUM(W65:Z65)&gt;=3,Z65&lt;=1),AND(SUM(W65:Z65)&lt;3,Z65=0)),3,2)))))</f>
        <v>-</v>
      </c>
      <c r="AB65" s="194">
        <f>IF(AF$33=5,1,0) + IF(AF$35=5,1,0) + IF(AF$37=5,1,0) + IF(AF$39=5,1,0)</f>
        <v>0</v>
      </c>
      <c r="AC65" s="195">
        <f>IF(AF$33=4,1,0) + IF(AF$35=4,1,0) + IF(AF$37=4,1,0) + IF(AF$39=4,1,0)</f>
        <v>0</v>
      </c>
      <c r="AD65" s="195">
        <f>IF(AF$33=3,1,0) + IF(AF$35=3,1,0) + IF(AF$37=3,1,0) + IF(AF$39=3,1,0)</f>
        <v>0</v>
      </c>
      <c r="AE65" s="195">
        <f>IF(AF$33=2,1,0) + IF(AF$35=2,1,0) + IF(AF$37=2,1,0) + IF(AF$39=2,1,0)</f>
        <v>0</v>
      </c>
      <c r="AF65" s="728" t="str">
        <f>IF(SUM(AB66:AE66)=0,"-",MIN(#REF!,IF(AND(AB66&gt;=50,AD66=0,AE66=0),5,IF(AND((AB66+AC66)&gt;=50,AE66=0),4,IF(OR(AND(SUM(AB65:AE65)&gt;=3,AE65&lt;=1),AND(SUM(AB65:AE65)&lt;3,AE65=0)),3,2)))))</f>
        <v>-</v>
      </c>
      <c r="AG65" s="194">
        <f>IF(AK$33=5,1,0) + IF(AK$35=5,1,0) + IF(AK$37=5,1,0) + IF(AK$39=5,1,0)</f>
        <v>0</v>
      </c>
      <c r="AH65" s="195">
        <f>IF(AK$33=4,1,0) + IF(AK$35=4,1,0) + IF(AK$37=4,1,0) + IF(AK$39=4,1,0)</f>
        <v>0</v>
      </c>
      <c r="AI65" s="195">
        <f>IF(AK$33=3,1,0) + IF(AK$35=3,1,0) + IF(AK$37=3,1,0) + IF(AK$39=3,1,0)</f>
        <v>0</v>
      </c>
      <c r="AJ65" s="195">
        <f>IF(AK$33=2,1,0) + IF(AK$35=2,1,0) + IF(AK$37=2,1,0) + IF(AK$39=2,1,0)</f>
        <v>0</v>
      </c>
      <c r="AK65" s="728" t="str">
        <f>IF(SUM(AG66:AJ66)=0,"-",MIN(IF(AND(AG66&gt;=50,AI66=0,AJ66=0),5,IF(AND((AG66+AH66)&gt;=50,AJ66=0),4,IF(OR(AND(SUM(AG65:AJ65)&gt;=3,AJ65&lt;=1),AND(SUM(AG65:AJ65)&lt;3,AJ65=0)),3,2)))))</f>
        <v>-</v>
      </c>
      <c r="AL65" s="194">
        <f>IF(AP$33=5,1,0) + IF(AP$35=5,1,0) + IF(AP$37=5,1,0) + IF(AP$39=5,1,0)</f>
        <v>0</v>
      </c>
      <c r="AM65" s="195">
        <f>IF(AP$33=4,1,0) + IF(AP$35=4,1,0) + IF(AP$37=4,1,0) + IF(AP$39=4,1,0)</f>
        <v>0</v>
      </c>
      <c r="AN65" s="195">
        <f>IF(AP$33=3,1,0) + IF(AP$35=3,1,0) + IF(AP$37=3,1,0) + IF(AP$39=3,1,0)</f>
        <v>0</v>
      </c>
      <c r="AO65" s="195">
        <f>IF(AP$33=2,1,0) + IF(AP$35=2,1,0) + IF(AP$37=2,1,0) + IF(AP$39=2,1,0)</f>
        <v>0</v>
      </c>
      <c r="AP65" s="728" t="str">
        <f>IF(SUM(AL66:AO66)=0,"-",MIN(IF(AND(AL66&gt;=50,AN66=0,AO66=0),5,IF(AND((AL66+AM66)&gt;=50,AO66=0),4,IF(OR(AND(SUM(AL65:AO65)&gt;=3,AO65&lt;=1),AND(SUM(AL65:AO65)&lt;3,AO65=0)),3,2)))))</f>
        <v>-</v>
      </c>
      <c r="AQ65" s="194">
        <f>IF(AU$33=5,1,0) + IF(AU$35=5,1,0) + IF(AU$37=5,1,0) + IF(AU$39=5,1,0)</f>
        <v>0</v>
      </c>
      <c r="AR65" s="195">
        <f>IF(AU$33=4,1,0) + IF(AU$35=4,1,0) + IF(AU$37=4,1,0) + IF(AU$39=4,1,0)</f>
        <v>0</v>
      </c>
      <c r="AS65" s="195">
        <f>IF(AU$33=3,1,0) + IF(AU$35=3,1,0) + IF(AU$37=3,1,0) + IF(AU$39=3,1,0)</f>
        <v>0</v>
      </c>
      <c r="AT65" s="195">
        <f>IF(AU$33=2,1,0) + IF(AU$35=2,1,0) + IF(AU$37=2,1,0) + IF(AU$39=2,1,0)</f>
        <v>0</v>
      </c>
      <c r="AU65" s="728" t="str">
        <f>IF(SUM(AQ66:AT66)=0,"-",MIN(IF(AND(AQ66&gt;=50,AS66=0,AT66=0),5,IF(AND((AQ66+AR66)&gt;=50,AT66=0),4,IF(OR(AND(SUM(AQ65:AT65)&gt;=3,AT65&lt;=1),AND(SUM(AQ65:AT65)&lt;3,AT65=0)),3,2)))))</f>
        <v>-</v>
      </c>
      <c r="AV65" s="194">
        <f>IF(AZ$33=5,1,0) + IF(AZ$35=5,1,0) + IF(AZ$37=5,1,0) + IF(AZ$39=5,1,0)</f>
        <v>0</v>
      </c>
      <c r="AW65" s="195">
        <f>IF(AZ$33=4,1,0) + IF(AZ$35=4,1,0) + IF(AZ$37=4,1,0) + IF(AZ$39=4,1,0)</f>
        <v>0</v>
      </c>
      <c r="AX65" s="195">
        <f>IF(AZ$33=3,1,0) + IF(AZ$35=3,1,0) + IF(AZ$37=3,1,0) + IF(AZ$39=3,1,0)</f>
        <v>0</v>
      </c>
      <c r="AY65" s="195">
        <f>IF(AZ$33=2,1,0) + IF(AZ$35=2,1,0) + IF(AZ$37=2,1,0) + IF(AZ$39=2,1,0)</f>
        <v>0</v>
      </c>
      <c r="AZ65" s="728" t="str">
        <f>IF(SUM(AV66:AY66)=0,"-",MIN(IF(AND(AV66&gt;=50,AX66=0,AY66=0),5,IF(AND((AV66+AW66)&gt;=50,AY66=0),4,IF(OR(AND(SUM(AV65:AY65)&gt;=3,AY65&lt;=1),AND(SUM(AV65:AY65)&lt;3,AY65=0)),3,2)))))</f>
        <v>-</v>
      </c>
      <c r="BA65" s="194">
        <f>IF(BE$33=5,1,0) + IF(BE$35=5,1,0) + IF(BE$37=5,1,0) + IF(BE$39=5,1,0)</f>
        <v>0</v>
      </c>
      <c r="BB65" s="195">
        <f>IF(BE$33=4,1,0) + IF(BE$35=4,1,0) + IF(BE$37=4,1,0) + IF(BE$39=4,1,0)</f>
        <v>0</v>
      </c>
      <c r="BC65" s="195">
        <f>IF(BE$33=3,1,0) + IF(BE$35=3,1,0) + IF(BE$37=3,1,0) + IF(BE$39=3,1,0)</f>
        <v>0</v>
      </c>
      <c r="BD65" s="195">
        <f>IF(BE$33=2,1,0) + IF(BE$35=2,1,0) + IF(BE$37=2,1,0) + IF(BE$39=2,1,0)</f>
        <v>0</v>
      </c>
      <c r="BE65" s="728" t="str">
        <f>IF(SUM(BA66:BD66)=0,"-",MIN(IF(AND(BA66&gt;=50,BC66=0,BD66=0),5,IF(AND((BA66+BB66)&gt;=50,BD66=0),4,IF(OR(AND(SUM(BA65:BD65)&gt;=3,BD65&lt;=1),AND(SUM(BA65:BD65)&lt;3,BD65=0),AND(BE33&gt;=3,BE35&gt;=3,BE37&gt;=2,BE39&gt;=2),OR(AND(BE35&gt;=4,BE37&gt;=3,BE39&gt;=3),AND(BE33&gt;=4,BE35&gt;=2,BE37&gt;=3,BE39&gt;=3))),3,2)))))</f>
        <v>-</v>
      </c>
      <c r="BF65" s="194">
        <f>IF(BF$33=5,1,0) + IF(BF$35=5,1,0) + IF(BF$37=5,1,0) + IF(BF$39=5,1,0)</f>
        <v>0</v>
      </c>
      <c r="BG65" s="195">
        <f>IF(BF$33=4,1,0) + IF(BF$35=4,1,0) + IF(BF$37=4,1,0) + IF(BF$39=4,1,0)</f>
        <v>0</v>
      </c>
      <c r="BH65" s="195">
        <f>IF(BF$33=3,1,0) + IF(BF$35=3,1,0) + IF(BF$37=3,1,0) + IF(BF$39=3,1,0)</f>
        <v>0</v>
      </c>
      <c r="BI65" s="195">
        <f>IF(BF$33=2,1,0) + IF(BF$35=2,1,0) + IF(BF$37=2,1,0) + IF(BF$39=2,1,0)</f>
        <v>0</v>
      </c>
      <c r="BJ65" s="728" t="str">
        <f>IF(SUM(BF66:BI66)=0,"-",MIN(BJ31,IF(AND(BF66&gt;=50,BH66=0,BI66=0),5,IF(AND((BF66+BG66)&gt;=50,BI66=0),4,IF(OR(AND(SUM(BF65:BI65)&gt;=3,BI65&lt;=1),AND(SUM(BF65:BI65)&lt;3,BI65=0)),3,2)))))</f>
        <v>-</v>
      </c>
    </row>
    <row r="66" spans="1:70" ht="13.5" customHeight="1">
      <c r="A66" s="730"/>
      <c r="B66" s="731"/>
      <c r="C66" s="196">
        <f>IF(ISERR(C65/SUM(C65:F65)*100),0,C65/SUM(C65:F65)*100)</f>
        <v>0</v>
      </c>
      <c r="D66" s="197">
        <f>IF(ISERR(D65/SUM(C65:F65)*100),0,D65/SUM(C65:F65)*100)</f>
        <v>0</v>
      </c>
      <c r="E66" s="197">
        <f>IF(ISERR(E65/SUM(C65:F65)*100),0,E65/SUM(C65:F65)*100)</f>
        <v>0</v>
      </c>
      <c r="F66" s="197">
        <f>IF(ISERR(F65/SUM(C65:F65)*100),0,F65/SUM(C65:F65)*100)</f>
        <v>0</v>
      </c>
      <c r="G66" s="733"/>
      <c r="H66" s="196">
        <f>IF(ISERR(H65/SUM(H65:K65)*100),0,H65/SUM(H65:K65)*100)</f>
        <v>0</v>
      </c>
      <c r="I66" s="197">
        <f>IF(ISERR(I65/SUM(H65:K65)*100),0,I65/SUM(H65:K65)*100)</f>
        <v>0</v>
      </c>
      <c r="J66" s="197">
        <f>IF(ISERR(J65/SUM(H65:K65)*100),0,J65/SUM(H65:K65)*100)</f>
        <v>0</v>
      </c>
      <c r="K66" s="197">
        <f>IF(ISERR(K65/SUM(H65:K65)*100),0,K65/SUM(H65:K65)*100)</f>
        <v>0</v>
      </c>
      <c r="L66" s="729"/>
      <c r="M66" s="196">
        <f>IF(ISERR(M65/SUM(M65:P65)*100),0,M65/SUM(M65:P65)*100)</f>
        <v>0</v>
      </c>
      <c r="N66" s="197">
        <f>IF(ISERR(N65/SUM(M65:P65)*100),0,N65/SUM(M65:P65)*100)</f>
        <v>0</v>
      </c>
      <c r="O66" s="197">
        <f>IF(ISERR(O65/SUM(M65:P65)*100),0,O65/SUM(M65:P65)*100)</f>
        <v>0</v>
      </c>
      <c r="P66" s="197">
        <f>IF(ISERR(P65/SUM(M65:P65)*100),0,P65/SUM(M65:P65)*100)</f>
        <v>0</v>
      </c>
      <c r="Q66" s="729"/>
      <c r="R66" s="196">
        <f>IF(ISERR(R65/SUM(R65:U65)*100),0,R65/SUM(R65:U65)*100)</f>
        <v>0</v>
      </c>
      <c r="S66" s="197">
        <f>IF(ISERR(S65/SUM(R65:U65)*100),0,S65/SUM(R65:U65)*100)</f>
        <v>0</v>
      </c>
      <c r="T66" s="197">
        <f>IF(ISERR(T65/SUM(R65:U65)*100),0,T65/SUM(R65:U65)*100)</f>
        <v>0</v>
      </c>
      <c r="U66" s="197">
        <f>IF(ISERR(U65/SUM(R65:U65)*100),0,U65/SUM(R65:U65)*100)</f>
        <v>0</v>
      </c>
      <c r="V66" s="729"/>
      <c r="W66" s="196">
        <f>IF(ISERR(W65/SUM(W65:Z65)*100),0,W65/SUM(W65:Z65)*100)</f>
        <v>0</v>
      </c>
      <c r="X66" s="197">
        <f>IF(ISERR(X65/SUM(W65:Z65)*100),0,X65/SUM(W65:Z65)*100)</f>
        <v>0</v>
      </c>
      <c r="Y66" s="197">
        <f>IF(ISERR(Y65/SUM(W65:Z65)*100),0,Y65/SUM(W65:Z65)*100)</f>
        <v>0</v>
      </c>
      <c r="Z66" s="197">
        <f>IF(ISERR(Z65/SUM(W65:Z65)*100),0,Z65/SUM(W65:Z65)*100)</f>
        <v>0</v>
      </c>
      <c r="AA66" s="729"/>
      <c r="AB66" s="196">
        <f>IF(ISERR(AB65/SUM(AB65:AE65)*100),0,AB65/SUM(AB65:AE65)*100)</f>
        <v>0</v>
      </c>
      <c r="AC66" s="197">
        <f>IF(ISERR(AC65/SUM(AB65:AE65)*100),0,AC65/SUM(AB65:AE65)*100)</f>
        <v>0</v>
      </c>
      <c r="AD66" s="197">
        <f>IF(ISERR(AD65/SUM(AB65:AE65)*100),0,AD65/SUM(AB65:AE65)*100)</f>
        <v>0</v>
      </c>
      <c r="AE66" s="197">
        <f>IF(ISERR(AE65/SUM(AB65:AE65)*100),0,AE65/SUM(AB65:AE65)*100)</f>
        <v>0</v>
      </c>
      <c r="AF66" s="729"/>
      <c r="AG66" s="196">
        <f>IF(ISERR(AG65/SUM(AG65:AJ65)*100),0,AG65/SUM(AG65:AJ65)*100)</f>
        <v>0</v>
      </c>
      <c r="AH66" s="197">
        <f>IF(ISERR(AH65/SUM(AG65:AJ65)*100),0,AH65/SUM(AG65:AJ65)*100)</f>
        <v>0</v>
      </c>
      <c r="AI66" s="197">
        <f>IF(ISERR(AI65/SUM(AG65:AJ65)*100),0,AI65/SUM(AG65:AJ65)*100)</f>
        <v>0</v>
      </c>
      <c r="AJ66" s="197">
        <f>IF(ISERR(AJ65/SUM(AG65:AJ65)*100),0,AJ65/SUM(AG65:AJ65)*100)</f>
        <v>0</v>
      </c>
      <c r="AK66" s="729"/>
      <c r="AL66" s="196">
        <f>IF(ISERR(AL65/SUM(AL65:AO65)*100),0,AL65/SUM(AL65:AO65)*100)</f>
        <v>0</v>
      </c>
      <c r="AM66" s="197">
        <f>IF(ISERR(AM65/SUM(AL65:AO65)*100),0,AM65/SUM(AL65:AO65)*100)</f>
        <v>0</v>
      </c>
      <c r="AN66" s="197">
        <f>IF(ISERR(AN65/SUM(AL65:AO65)*100),0,AN65/SUM(AL65:AO65)*100)</f>
        <v>0</v>
      </c>
      <c r="AO66" s="197">
        <f>IF(ISERR(AO65/SUM(AL65:AO65)*100),0,AO65/SUM(AL65:AO65)*100)</f>
        <v>0</v>
      </c>
      <c r="AP66" s="729"/>
      <c r="AQ66" s="196">
        <f>IF(ISERR(AQ65/SUM(AQ65:AT65)*100),0,AQ65/SUM(AQ65:AT65)*100)</f>
        <v>0</v>
      </c>
      <c r="AR66" s="197">
        <f>IF(ISERR(AR65/SUM(AQ65:AT65)*100),0,AR65/SUM(AQ65:AT65)*100)</f>
        <v>0</v>
      </c>
      <c r="AS66" s="197">
        <f>IF(ISERR(AS65/SUM(AQ65:AT65)*100),0,AS65/SUM(AQ65:AT65)*100)</f>
        <v>0</v>
      </c>
      <c r="AT66" s="197">
        <f>IF(ISERR(AT65/SUM(AQ65:AT65)*100),0,AT65/SUM(AQ65:AT65)*100)</f>
        <v>0</v>
      </c>
      <c r="AU66" s="729"/>
      <c r="AV66" s="196">
        <f>IF(ISERR(AV65/SUM(AV65:AY65)*100),0,AV65/SUM(AV65:AY65)*100)</f>
        <v>0</v>
      </c>
      <c r="AW66" s="197">
        <f>IF(ISERR(AW65/SUM(AV65:AY65)*100),0,AW65/SUM(AV65:AY65)*100)</f>
        <v>0</v>
      </c>
      <c r="AX66" s="197">
        <f>IF(ISERR(AX65/SUM(AV65:AY65)*100),0,AX65/SUM(AV65:AY65)*100)</f>
        <v>0</v>
      </c>
      <c r="AY66" s="197">
        <f>IF(ISERR(AY65/SUM(AV65:AY65)*100),0,AY65/SUM(AV65:AY65)*100)</f>
        <v>0</v>
      </c>
      <c r="AZ66" s="729"/>
      <c r="BA66" s="196">
        <f>IF(ISERR(BA65/SUM(BA65:BD65)*100),0,BA65/SUM(BA65:BD65)*100)</f>
        <v>0</v>
      </c>
      <c r="BB66" s="197">
        <f>IF(ISERR(BB65/SUM(BA65:BD65)*100),0,BB65/SUM(BA65:BD65)*100)</f>
        <v>0</v>
      </c>
      <c r="BC66" s="197">
        <f>IF(ISERR(BC65/SUM(BA65:BD65)*100),0,BC65/SUM(BA65:BD65)*100)</f>
        <v>0</v>
      </c>
      <c r="BD66" s="197">
        <f>IF(ISERR(BD65/SUM(BA65:BD65)*100),0,BD65/SUM(BA65:BD65)*100)</f>
        <v>0</v>
      </c>
      <c r="BE66" s="729"/>
      <c r="BF66" s="196">
        <f>IF(ISERR(BF65/SUM(BF65:BI65)*100),0,BF65/SUM(BF65:BI65)*100)</f>
        <v>0</v>
      </c>
      <c r="BG66" s="197">
        <f>IF(ISERR(BG65/SUM(BF65:BI65)*100),0,BG65/SUM(BF65:BI65)*100)</f>
        <v>0</v>
      </c>
      <c r="BH66" s="197">
        <f>IF(ISERR(BH65/SUM(BF65:BI65)*100),0,BH65/SUM(BF65:BI65)*100)</f>
        <v>0</v>
      </c>
      <c r="BI66" s="197">
        <f>IF(ISERR(BI65/SUM(BF65:BI65)*100),0,BI65/SUM(BF65:BI65)*100)</f>
        <v>0</v>
      </c>
      <c r="BJ66" s="729"/>
      <c r="BL66" s="133"/>
      <c r="BM66" s="133"/>
      <c r="BN66" s="133"/>
      <c r="BO66" s="133"/>
      <c r="BP66" s="133"/>
      <c r="BQ66" s="133"/>
      <c r="BR66" s="133"/>
    </row>
    <row r="67" spans="1:70" ht="13.5" customHeight="1">
      <c r="A67" s="730" t="s">
        <v>364</v>
      </c>
      <c r="B67" s="731"/>
      <c r="C67" s="194">
        <f>IF(G$31=C$58,1,0) + IF(G$46=C$58,1,0) + IF(G$48=C$58,1,0) + IF(G$50=C$58,1,0)</f>
        <v>0</v>
      </c>
      <c r="D67" s="195">
        <f t="shared" ref="D67:F67" si="21">IF(H$31=D$58,1,0) + IF(H$46=D$58,1,0) + IF(H$48=D$58,1,0) + IF(H$50=D$58,1,0)</f>
        <v>0</v>
      </c>
      <c r="E67" s="195">
        <f t="shared" si="21"/>
        <v>0</v>
      </c>
      <c r="F67" s="195">
        <f t="shared" si="21"/>
        <v>0</v>
      </c>
      <c r="G67" s="732"/>
      <c r="H67" s="194">
        <f>IF(L$31=H$58,1,0) + IF(L$46=H$58,1,0) + IF(L$48=H$58,1,0) + IF(L$50=H$58,1,0)</f>
        <v>0</v>
      </c>
      <c r="I67" s="195">
        <f t="shared" ref="I67" si="22">IF(M$31=I$58,1,0) + IF(M$46=I$58,1,0) + IF(M$48=I$58,1,0) + IF(M$50=I$58,1,0)</f>
        <v>0</v>
      </c>
      <c r="J67" s="195">
        <f t="shared" ref="J67" si="23">IF(N$31=J$58,1,0) + IF(N$46=J$58,1,0) + IF(N$48=J$58,1,0) + IF(N$50=J$58,1,0)</f>
        <v>0</v>
      </c>
      <c r="K67" s="195">
        <f t="shared" ref="K67" si="24">IF(O$31=K$58,1,0) + IF(O$46=K$58,1,0) + IF(O$48=K$58,1,0) + IF(O$50=K$58,1,0)</f>
        <v>0</v>
      </c>
      <c r="L67" s="728"/>
      <c r="M67" s="194">
        <f t="shared" ref="M67" si="25">IF(Q$31=M$58,1,0) + IF(Q$46=M$58,1,0) + IF(Q$48=M$58,1,0) + IF(Q$50=M$58,1,0)</f>
        <v>0</v>
      </c>
      <c r="N67" s="195">
        <f t="shared" ref="N67" si="26">IF(R$31=N$58,1,0) + IF(R$46=N$58,1,0) + IF(R$48=N$58,1,0) + IF(R$50=N$58,1,0)</f>
        <v>0</v>
      </c>
      <c r="O67" s="195">
        <f t="shared" ref="O67" si="27">IF(S$31=O$58,1,0) + IF(S$46=O$58,1,0) + IF(S$48=O$58,1,0) + IF(S$50=O$58,1,0)</f>
        <v>0</v>
      </c>
      <c r="P67" s="195">
        <f t="shared" ref="P67" si="28">IF(T$31=P$58,1,0) + IF(T$46=P$58,1,0) + IF(T$48=P$58,1,0) + IF(T$50=P$58,1,0)</f>
        <v>0</v>
      </c>
      <c r="Q67" s="728"/>
      <c r="R67" s="194">
        <f t="shared" ref="R67" si="29">IF(V$31=R$58,1,0) + IF(V$46=R$58,1,0) + IF(V$48=R$58,1,0) + IF(V$50=R$58,1,0)</f>
        <v>0</v>
      </c>
      <c r="S67" s="195">
        <f t="shared" ref="S67" si="30">IF(W$31=S$58,1,0) + IF(W$46=S$58,1,0) + IF(W$48=S$58,1,0) + IF(W$50=S$58,1,0)</f>
        <v>0</v>
      </c>
      <c r="T67" s="195">
        <f t="shared" ref="T67" si="31">IF(X$31=T$58,1,0) + IF(X$46=T$58,1,0) + IF(X$48=T$58,1,0) + IF(X$50=T$58,1,0)</f>
        <v>0</v>
      </c>
      <c r="U67" s="195">
        <f t="shared" ref="U67" si="32">IF(Y$31=U$58,1,0) + IF(Y$46=U$58,1,0) + IF(Y$48=U$58,1,0) + IF(Y$50=U$58,1,0)</f>
        <v>0</v>
      </c>
      <c r="V67" s="728"/>
      <c r="W67" s="194">
        <f t="shared" ref="W67" si="33">IF(AA$31=W$58,1,0) + IF(AA$46=W$58,1,0) + IF(AA$48=W$58,1,0) + IF(AA$50=W$58,1,0)</f>
        <v>0</v>
      </c>
      <c r="X67" s="195">
        <f t="shared" ref="X67" si="34">IF(AB$31=X$58,1,0) + IF(AB$46=X$58,1,0) + IF(AB$48=X$58,1,0) + IF(AB$50=X$58,1,0)</f>
        <v>0</v>
      </c>
      <c r="Y67" s="195">
        <f t="shared" ref="Y67" si="35">IF(AC$31=Y$58,1,0) + IF(AC$46=Y$58,1,0) + IF(AC$48=Y$58,1,0) + IF(AC$50=Y$58,1,0)</f>
        <v>0</v>
      </c>
      <c r="Z67" s="195">
        <f t="shared" ref="Z67" si="36">IF(AD$31=Z$58,1,0) + IF(AD$46=Z$58,1,0) + IF(AD$48=Z$58,1,0) + IF(AD$50=Z$58,1,0)</f>
        <v>0</v>
      </c>
      <c r="AA67" s="728"/>
      <c r="AB67" s="194">
        <f t="shared" ref="AB67" si="37">IF(AF$31=AB$58,1,0) + IF(AF$46=AB$58,1,0) + IF(AF$48=AB$58,1,0) + IF(AF$50=AB$58,1,0)</f>
        <v>0</v>
      </c>
      <c r="AC67" s="195">
        <f t="shared" ref="AC67" si="38">IF(AG$31=AC$58,1,0) + IF(AG$46=AC$58,1,0) + IF(AG$48=AC$58,1,0) + IF(AG$50=AC$58,1,0)</f>
        <v>0</v>
      </c>
      <c r="AD67" s="195">
        <f t="shared" ref="AD67" si="39">IF(AH$31=AD$58,1,0) + IF(AH$46=AD$58,1,0) + IF(AH$48=AD$58,1,0) + IF(AH$50=AD$58,1,0)</f>
        <v>0</v>
      </c>
      <c r="AE67" s="195">
        <f t="shared" ref="AE67" si="40">IF(AI$31=AE$58,1,0) + IF(AI$46=AE$58,1,0) + IF(AI$48=AE$58,1,0) + IF(AI$50=AE$58,1,0)</f>
        <v>0</v>
      </c>
      <c r="AF67" s="728"/>
      <c r="AG67" s="194">
        <f t="shared" ref="AG67" si="41">IF(AK$31=AG$58,1,0) + IF(AK$46=AG$58,1,0) + IF(AK$48=AG$58,1,0) + IF(AK$50=AG$58,1,0)</f>
        <v>0</v>
      </c>
      <c r="AH67" s="195">
        <f t="shared" ref="AH67" si="42">IF(AL$31=AH$58,1,0) + IF(AL$46=AH$58,1,0) + IF(AL$48=AH$58,1,0) + IF(AL$50=AH$58,1,0)</f>
        <v>0</v>
      </c>
      <c r="AI67" s="195">
        <f t="shared" ref="AI67" si="43">IF(AM$31=AI$58,1,0) + IF(AM$46=AI$58,1,0) + IF(AM$48=AI$58,1,0) + IF(AM$50=AI$58,1,0)</f>
        <v>0</v>
      </c>
      <c r="AJ67" s="195">
        <f t="shared" ref="AJ67" si="44">IF(AN$31=AJ$58,1,0) + IF(AN$46=AJ$58,1,0) + IF(AN$48=AJ$58,1,0) + IF(AN$50=AJ$58,1,0)</f>
        <v>0</v>
      </c>
      <c r="AK67" s="728"/>
      <c r="AL67" s="194">
        <f t="shared" ref="AL67" si="45">IF(AP$31=AL$58,1,0) + IF(AP$46=AL$58,1,0) + IF(AP$48=AL$58,1,0) + IF(AP$50=AL$58,1,0)</f>
        <v>0</v>
      </c>
      <c r="AM67" s="195">
        <f t="shared" ref="AM67" si="46">IF(AQ$31=AM$58,1,0) + IF(AQ$46=AM$58,1,0) + IF(AQ$48=AM$58,1,0) + IF(AQ$50=AM$58,1,0)</f>
        <v>0</v>
      </c>
      <c r="AN67" s="195">
        <f t="shared" ref="AN67" si="47">IF(AR$31=AN$58,1,0) + IF(AR$46=AN$58,1,0) + IF(AR$48=AN$58,1,0) + IF(AR$50=AN$58,1,0)</f>
        <v>0</v>
      </c>
      <c r="AO67" s="195">
        <f t="shared" ref="AO67" si="48">IF(AS$31=AO$58,1,0) + IF(AS$46=AO$58,1,0) + IF(AS$48=AO$58,1,0) + IF(AS$50=AO$58,1,0)</f>
        <v>0</v>
      </c>
      <c r="AP67" s="728"/>
      <c r="AQ67" s="194">
        <f t="shared" ref="AQ67" si="49">IF(AU$31=AQ$58,1,0) + IF(AU$46=AQ$58,1,0) + IF(AU$48=AQ$58,1,0) + IF(AU$50=AQ$58,1,0)</f>
        <v>0</v>
      </c>
      <c r="AR67" s="195">
        <f t="shared" ref="AR67" si="50">IF(BA$31=AR$58,1,0) + IF(BA$46=AR$58,1,0) + IF(BA$48=AR$58,1,0) + IF(BA$50=AR$58,1,0)</f>
        <v>0</v>
      </c>
      <c r="AS67" s="195">
        <f t="shared" ref="AS67" si="51">IF(BB$31=AS$58,1,0) + IF(BB$46=AS$58,1,0) + IF(BB$48=AS$58,1,0) + IF(BB$50=AS$58,1,0)</f>
        <v>0</v>
      </c>
      <c r="AT67" s="195">
        <f t="shared" ref="AT67" si="52">IF(BC$31=AT$58,1,0) + IF(BC$46=AT$58,1,0) + IF(BC$48=AT$58,1,0) + IF(BC$50=AT$58,1,0)</f>
        <v>0</v>
      </c>
      <c r="AU67" s="728"/>
      <c r="AV67" s="194">
        <f t="shared" ref="AV67" si="53">IF(AZ$31=AV$58,1,0) + IF(AZ$46=AV$58,1,0) + IF(AZ$48=AV$58,1,0) + IF(AZ$50=AV$58,1,0)</f>
        <v>0</v>
      </c>
      <c r="AW67" s="195">
        <f t="shared" ref="AW67" si="54">IF(BF$31=AW$58,1,0) + IF(BF$46=AW$58,1,0) + IF(BF$48=AW$58,1,0) + IF(BF$50=AW$58,1,0)</f>
        <v>0</v>
      </c>
      <c r="AX67" s="195">
        <f t="shared" ref="AX67" si="55">IF(BG$31=AX$58,1,0) + IF(BG$46=AX$58,1,0) + IF(BG$48=AX$58,1,0) + IF(BG$50=AX$58,1,0)</f>
        <v>0</v>
      </c>
      <c r="AY67" s="195">
        <f t="shared" ref="AY67" si="56">IF(BH$31=AY$58,1,0) + IF(BH$46=AY$58,1,0) + IF(BH$48=AY$58,1,0) + IF(BH$50=AY$58,1,0)</f>
        <v>0</v>
      </c>
      <c r="AZ67" s="728"/>
      <c r="BA67" s="194">
        <f t="shared" ref="BA67" si="57">IF(BE$31=BA$58,1,0) + IF(BE$46=BA$58,1,0) + IF(BE$48=BA$58,1,0) + IF(BE$50=BA$58,1,0)</f>
        <v>0</v>
      </c>
      <c r="BB67" s="195">
        <f t="shared" ref="BB67" si="58">IF(BF$31=BB$58,1,0) + IF(BF$46=BB$58,1,0) + IF(BF$48=BB$58,1,0) + IF(BF$50=BB$58,1,0)</f>
        <v>0</v>
      </c>
      <c r="BC67" s="195">
        <f t="shared" ref="BC67" si="59">IF(BG$31=BC$58,1,0) + IF(BG$46=BC$58,1,0) + IF(BG$48=BC$58,1,0) + IF(BG$50=BC$58,1,0)</f>
        <v>0</v>
      </c>
      <c r="BD67" s="195">
        <f t="shared" ref="BD67" si="60">IF(BH$31=BD$58,1,0) + IF(BH$46=BD$58,1,0) + IF(BH$48=BD$58,1,0) + IF(BH$50=BD$58,1,0)</f>
        <v>0</v>
      </c>
      <c r="BE67" s="728"/>
      <c r="BF67" s="194">
        <f t="shared" ref="BF67" si="61">IF(BJ$31=BF$58,1,0) + IF(BJ$46=BF$58,1,0) + IF(BJ$48=BF$58,1,0) + IF(BJ$50=BF$58,1,0)</f>
        <v>0</v>
      </c>
      <c r="BG67" s="195">
        <f t="shared" ref="BG67" si="62">IF(BK$31=BG$58,1,0) + IF(BK$46=BG$58,1,0) + IF(BK$48=BG$58,1,0) + IF(BK$50=BG$58,1,0)</f>
        <v>0</v>
      </c>
      <c r="BH67" s="195">
        <f t="shared" ref="BH67" si="63">IF(BL$31=BH$58,1,0) + IF(BL$46=BH$58,1,0) + IF(BL$48=BH$58,1,0) + IF(BL$50=BH$58,1,0)</f>
        <v>0</v>
      </c>
      <c r="BI67" s="195">
        <f t="shared" ref="BI67" si="64">IF(BM$31=BI$58,1,0) + IF(BM$46=BI$58,1,0) + IF(BM$48=BI$58,1,0) + IF(BM$50=BI$58,1,0)</f>
        <v>0</v>
      </c>
      <c r="BJ67" s="728"/>
    </row>
    <row r="68" spans="1:70" ht="13.5" customHeight="1">
      <c r="A68" s="730"/>
      <c r="B68" s="731"/>
      <c r="C68" s="196">
        <f>IF(ISERR(C67/SUM(C67:F67)*100),0,C67/SUM(C67:F67)*100)</f>
        <v>0</v>
      </c>
      <c r="D68" s="197">
        <f>IF(ISERR(D67/SUM(C67:F67)*100),0,D67/SUM(C67:F67)*100)</f>
        <v>0</v>
      </c>
      <c r="E68" s="197">
        <f>IF(ISERR(E67/SUM(C67:F67)*100),0,E67/SUM(C67:F67)*100)</f>
        <v>0</v>
      </c>
      <c r="F68" s="197">
        <f>IF(ISERR(F67/SUM(C67:F67)*100),0,F67/SUM(C67:F67)*100)</f>
        <v>0</v>
      </c>
      <c r="G68" s="733"/>
      <c r="H68" s="196">
        <f>IF(ISERR(H67/SUM(H67:K67)*100),0,H67/SUM(H67:K67)*100)</f>
        <v>0</v>
      </c>
      <c r="I68" s="197">
        <f>IF(ISERR(I67/SUM(H67:K67)*100),0,I67/SUM(H67:K67)*100)</f>
        <v>0</v>
      </c>
      <c r="J68" s="197">
        <f>IF(ISERR(J67/SUM(H67:K67)*100),0,J67/SUM(H67:K67)*100)</f>
        <v>0</v>
      </c>
      <c r="K68" s="197">
        <f>IF(ISERR(K67/SUM(H67:K67)*100),0,K67/SUM(H67:K67)*100)</f>
        <v>0</v>
      </c>
      <c r="L68" s="729"/>
      <c r="M68" s="196">
        <f t="shared" ref="M68" si="65">IF(ISERR(M67/SUM(M67:P67)*100),0,M67/SUM(M67:P67)*100)</f>
        <v>0</v>
      </c>
      <c r="N68" s="197">
        <f t="shared" ref="N68" si="66">IF(ISERR(N67/SUM(M67:P67)*100),0,N67/SUM(M67:P67)*100)</f>
        <v>0</v>
      </c>
      <c r="O68" s="197">
        <f t="shared" ref="O68" si="67">IF(ISERR(O67/SUM(M67:P67)*100),0,O67/SUM(M67:P67)*100)</f>
        <v>0</v>
      </c>
      <c r="P68" s="197">
        <f t="shared" ref="P68" si="68">IF(ISERR(P67/SUM(M67:P67)*100),0,P67/SUM(M67:P67)*100)</f>
        <v>0</v>
      </c>
      <c r="Q68" s="729"/>
      <c r="R68" s="196">
        <f t="shared" ref="R68" si="69">IF(ISERR(R67/SUM(R67:U67)*100),0,R67/SUM(R67:U67)*100)</f>
        <v>0</v>
      </c>
      <c r="S68" s="197">
        <f t="shared" ref="S68" si="70">IF(ISERR(S67/SUM(R67:U67)*100),0,S67/SUM(R67:U67)*100)</f>
        <v>0</v>
      </c>
      <c r="T68" s="197">
        <f t="shared" ref="T68" si="71">IF(ISERR(T67/SUM(R67:U67)*100),0,T67/SUM(R67:U67)*100)</f>
        <v>0</v>
      </c>
      <c r="U68" s="197">
        <f t="shared" ref="U68" si="72">IF(ISERR(U67/SUM(R67:U67)*100),0,U67/SUM(R67:U67)*100)</f>
        <v>0</v>
      </c>
      <c r="V68" s="729"/>
      <c r="W68" s="196">
        <f t="shared" ref="W68" si="73">IF(ISERR(W67/SUM(W67:Z67)*100),0,W67/SUM(W67:Z67)*100)</f>
        <v>0</v>
      </c>
      <c r="X68" s="197">
        <f t="shared" ref="X68" si="74">IF(ISERR(X67/SUM(W67:Z67)*100),0,X67/SUM(W67:Z67)*100)</f>
        <v>0</v>
      </c>
      <c r="Y68" s="197">
        <f t="shared" ref="Y68" si="75">IF(ISERR(Y67/SUM(W67:Z67)*100),0,Y67/SUM(W67:Z67)*100)</f>
        <v>0</v>
      </c>
      <c r="Z68" s="197">
        <f t="shared" ref="Z68" si="76">IF(ISERR(Z67/SUM(W67:Z67)*100),0,Z67/SUM(W67:Z67)*100)</f>
        <v>0</v>
      </c>
      <c r="AA68" s="729"/>
      <c r="AB68" s="196">
        <f t="shared" ref="AB68" si="77">IF(ISERR(AB67/SUM(AB67:AE67)*100),0,AB67/SUM(AB67:AE67)*100)</f>
        <v>0</v>
      </c>
      <c r="AC68" s="197">
        <f t="shared" ref="AC68" si="78">IF(ISERR(AC67/SUM(AB67:AE67)*100),0,AC67/SUM(AB67:AE67)*100)</f>
        <v>0</v>
      </c>
      <c r="AD68" s="197">
        <f t="shared" ref="AD68" si="79">IF(ISERR(AD67/SUM(AB67:AE67)*100),0,AD67/SUM(AB67:AE67)*100)</f>
        <v>0</v>
      </c>
      <c r="AE68" s="197">
        <f t="shared" ref="AE68" si="80">IF(ISERR(AE67/SUM(AB67:AE67)*100),0,AE67/SUM(AB67:AE67)*100)</f>
        <v>0</v>
      </c>
      <c r="AF68" s="729"/>
      <c r="AG68" s="196">
        <f t="shared" ref="AG68" si="81">IF(ISERR(AG67/SUM(AG67:AJ67)*100),0,AG67/SUM(AG67:AJ67)*100)</f>
        <v>0</v>
      </c>
      <c r="AH68" s="197">
        <f t="shared" ref="AH68" si="82">IF(ISERR(AH67/SUM(AG67:AJ67)*100),0,AH67/SUM(AG67:AJ67)*100)</f>
        <v>0</v>
      </c>
      <c r="AI68" s="197">
        <f t="shared" ref="AI68" si="83">IF(ISERR(AI67/SUM(AG67:AJ67)*100),0,AI67/SUM(AG67:AJ67)*100)</f>
        <v>0</v>
      </c>
      <c r="AJ68" s="197">
        <f t="shared" ref="AJ68" si="84">IF(ISERR(AJ67/SUM(AG67:AJ67)*100),0,AJ67/SUM(AG67:AJ67)*100)</f>
        <v>0</v>
      </c>
      <c r="AK68" s="729"/>
      <c r="AL68" s="196">
        <f t="shared" ref="AL68" si="85">IF(ISERR(AL67/SUM(AL67:AO67)*100),0,AL67/SUM(AL67:AO67)*100)</f>
        <v>0</v>
      </c>
      <c r="AM68" s="197">
        <f t="shared" ref="AM68" si="86">IF(ISERR(AM67/SUM(AL67:AO67)*100),0,AM67/SUM(AL67:AO67)*100)</f>
        <v>0</v>
      </c>
      <c r="AN68" s="197">
        <f t="shared" ref="AN68" si="87">IF(ISERR(AN67/SUM(AL67:AO67)*100),0,AN67/SUM(AL67:AO67)*100)</f>
        <v>0</v>
      </c>
      <c r="AO68" s="197">
        <f t="shared" ref="AO68" si="88">IF(ISERR(AO67/SUM(AL67:AO67)*100),0,AO67/SUM(AL67:AO67)*100)</f>
        <v>0</v>
      </c>
      <c r="AP68" s="729"/>
      <c r="AQ68" s="196">
        <f t="shared" ref="AQ68" si="89">IF(ISERR(AQ67/SUM(AQ67:AT67)*100),0,AQ67/SUM(AQ67:AT67)*100)</f>
        <v>0</v>
      </c>
      <c r="AR68" s="197">
        <f t="shared" ref="AR68" si="90">IF(ISERR(AR67/SUM(AQ67:AT67)*100),0,AR67/SUM(AQ67:AT67)*100)</f>
        <v>0</v>
      </c>
      <c r="AS68" s="197">
        <f t="shared" ref="AS68" si="91">IF(ISERR(AS67/SUM(AQ67:AT67)*100),0,AS67/SUM(AQ67:AT67)*100)</f>
        <v>0</v>
      </c>
      <c r="AT68" s="197">
        <f t="shared" ref="AT68" si="92">IF(ISERR(AT67/SUM(AQ67:AT67)*100),0,AT67/SUM(AQ67:AT67)*100)</f>
        <v>0</v>
      </c>
      <c r="AU68" s="729"/>
      <c r="AV68" s="196">
        <f t="shared" ref="AV68" si="93">IF(ISERR(AV67/SUM(AV67:AY67)*100),0,AV67/SUM(AV67:AY67)*100)</f>
        <v>0</v>
      </c>
      <c r="AW68" s="197">
        <f t="shared" ref="AW68" si="94">IF(ISERR(AW67/SUM(AV67:AY67)*100),0,AW67/SUM(AV67:AY67)*100)</f>
        <v>0</v>
      </c>
      <c r="AX68" s="197">
        <f t="shared" ref="AX68" si="95">IF(ISERR(AX67/SUM(AV67:AY67)*100),0,AX67/SUM(AV67:AY67)*100)</f>
        <v>0</v>
      </c>
      <c r="AY68" s="197">
        <f t="shared" ref="AY68" si="96">IF(ISERR(AY67/SUM(AV67:AY67)*100),0,AY67/SUM(AV67:AY67)*100)</f>
        <v>0</v>
      </c>
      <c r="AZ68" s="729"/>
      <c r="BA68" s="196">
        <f>IF(ISERR(BA67/SUM(BA67:BD67)*100),0,BA67/SUM(BA67:BD67)*100)</f>
        <v>0</v>
      </c>
      <c r="BB68" s="197">
        <f>IF(ISERR(BB67/SUM(BA67:BD67)*100),0,BB67/SUM(BA67:BD67)*100)</f>
        <v>0</v>
      </c>
      <c r="BC68" s="197">
        <f>IF(ISERR(BC67/SUM(BA67:BD67)*100),0,BC67/SUM(BA67:BD67)*100)</f>
        <v>0</v>
      </c>
      <c r="BD68" s="197">
        <f>IF(ISERR(BD67/SUM(BA67:BD67)*100),0,BD67/SUM(BA67:BD67)*100)</f>
        <v>0</v>
      </c>
      <c r="BE68" s="729"/>
      <c r="BF68" s="196">
        <f>IF(ISERR(BF67/SUM(BF67:BI67)*100),0,BF67/SUM(BF67:BI67)*100)</f>
        <v>0</v>
      </c>
      <c r="BG68" s="197">
        <f>IF(ISERR(BG67/SUM(BF67:BI67)*100),0,BG67/SUM(BF67:BI67)*100)</f>
        <v>0</v>
      </c>
      <c r="BH68" s="197">
        <f>IF(ISERR(BH67/SUM(BF67:BI67)*100),0,BH67/SUM(BF67:BI67)*100)</f>
        <v>0</v>
      </c>
      <c r="BI68" s="197">
        <f>IF(ISERR(BI67/SUM(BF67:BI67)*100),0,BI67/SUM(BF67:BI67)*100)</f>
        <v>0</v>
      </c>
      <c r="BJ68" s="729"/>
      <c r="BL68" s="133"/>
      <c r="BM68" s="133"/>
      <c r="BN68" s="133"/>
      <c r="BO68" s="133"/>
      <c r="BP68" s="133"/>
      <c r="BQ68" s="133"/>
      <c r="BR68" s="133"/>
    </row>
    <row r="69" spans="1:70" ht="13.5" customHeight="1">
      <c r="A69" s="730" t="s">
        <v>365</v>
      </c>
      <c r="B69" s="731"/>
      <c r="C69" s="194">
        <f>IF(G$31=C$58,1,0) + IF(G$46=C$58,1,0) + IF(G$48=C$58,1,0) + IF(G$50=C$58,1,0) + IF(G$52=C$58,1,0)</f>
        <v>0</v>
      </c>
      <c r="D69" s="195">
        <f t="shared" ref="D69:F69" si="97">IF(H$31=D$58,1,0) + IF(H$46=D$58,1,0) + IF(H$48=D$58,1,0) + IF(H$50=D$58,1,0) + IF(H$52=D$58,1,0)</f>
        <v>0</v>
      </c>
      <c r="E69" s="195">
        <f t="shared" si="97"/>
        <v>0</v>
      </c>
      <c r="F69" s="195">
        <f t="shared" si="97"/>
        <v>0</v>
      </c>
      <c r="G69" s="732"/>
      <c r="H69" s="194">
        <f t="shared" ref="H69" si="98">IF(L$31=H$58,1,0) + IF(L$46=H$58,1,0) + IF(L$48=H$58,1,0) + IF(L$50=H$58,1,0) + IF(L$52=H$58,1,0)</f>
        <v>0</v>
      </c>
      <c r="I69" s="195">
        <f t="shared" ref="I69" si="99">IF(M$31=I$58,1,0) + IF(M$46=I$58,1,0) + IF(M$48=I$58,1,0) + IF(M$50=I$58,1,0) + IF(M$52=I$58,1,0)</f>
        <v>0</v>
      </c>
      <c r="J69" s="195">
        <f t="shared" ref="J69" si="100">IF(N$31=J$58,1,0) + IF(N$46=J$58,1,0) + IF(N$48=J$58,1,0) + IF(N$50=J$58,1,0) + IF(N$52=J$58,1,0)</f>
        <v>0</v>
      </c>
      <c r="K69" s="195">
        <f t="shared" ref="K69" si="101">IF(O$31=K$58,1,0) + IF(O$46=K$58,1,0) + IF(O$48=K$58,1,0) + IF(O$50=K$58,1,0) + IF(O$52=K$58,1,0)</f>
        <v>0</v>
      </c>
      <c r="L69" s="728"/>
      <c r="M69" s="194">
        <f t="shared" ref="M69" si="102">IF(Q$31=M$58,1,0) + IF(Q$46=M$58,1,0) + IF(Q$48=M$58,1,0) + IF(Q$50=M$58,1,0) + IF(Q$52=M$58,1,0)</f>
        <v>0</v>
      </c>
      <c r="N69" s="195">
        <f t="shared" ref="N69" si="103">IF(R$31=N$58,1,0) + IF(R$46=N$58,1,0) + IF(R$48=N$58,1,0) + IF(R$50=N$58,1,0) + IF(R$52=N$58,1,0)</f>
        <v>0</v>
      </c>
      <c r="O69" s="195">
        <f t="shared" ref="O69" si="104">IF(S$31=O$58,1,0) + IF(S$46=O$58,1,0) + IF(S$48=O$58,1,0) + IF(S$50=O$58,1,0) + IF(S$52=O$58,1,0)</f>
        <v>0</v>
      </c>
      <c r="P69" s="195">
        <f t="shared" ref="P69" si="105">IF(T$31=P$58,1,0) + IF(T$46=P$58,1,0) + IF(T$48=P$58,1,0) + IF(T$50=P$58,1,0) + IF(T$52=P$58,1,0)</f>
        <v>0</v>
      </c>
      <c r="Q69" s="728"/>
      <c r="R69" s="194">
        <f t="shared" ref="R69" si="106">IF(V$31=R$58,1,0) + IF(V$46=R$58,1,0) + IF(V$48=R$58,1,0) + IF(V$50=R$58,1,0) + IF(V$52=R$58,1,0)</f>
        <v>0</v>
      </c>
      <c r="S69" s="195">
        <f t="shared" ref="S69" si="107">IF(W$31=S$58,1,0) + IF(W$46=S$58,1,0) + IF(W$48=S$58,1,0) + IF(W$50=S$58,1,0) + IF(W$52=S$58,1,0)</f>
        <v>0</v>
      </c>
      <c r="T69" s="195">
        <f t="shared" ref="T69" si="108">IF(X$31=T$58,1,0) + IF(X$46=T$58,1,0) + IF(X$48=T$58,1,0) + IF(X$50=T$58,1,0) + IF(X$52=T$58,1,0)</f>
        <v>0</v>
      </c>
      <c r="U69" s="195">
        <f t="shared" ref="U69" si="109">IF(Y$31=U$58,1,0) + IF(Y$46=U$58,1,0) + IF(Y$48=U$58,1,0) + IF(Y$50=U$58,1,0) + IF(Y$52=U$58,1,0)</f>
        <v>0</v>
      </c>
      <c r="V69" s="728"/>
      <c r="W69" s="194">
        <f t="shared" ref="W69" si="110">IF(AA$31=W$58,1,0) + IF(AA$46=W$58,1,0) + IF(AA$48=W$58,1,0) + IF(AA$50=W$58,1,0) + IF(AA$52=W$58,1,0)</f>
        <v>0</v>
      </c>
      <c r="X69" s="195">
        <f t="shared" ref="X69" si="111">IF(AB$31=X$58,1,0) + IF(AB$46=X$58,1,0) + IF(AB$48=X$58,1,0) + IF(AB$50=X$58,1,0) + IF(AB$52=X$58,1,0)</f>
        <v>0</v>
      </c>
      <c r="Y69" s="195">
        <f t="shared" ref="Y69" si="112">IF(AC$31=Y$58,1,0) + IF(AC$46=Y$58,1,0) + IF(AC$48=Y$58,1,0) + IF(AC$50=Y$58,1,0) + IF(AC$52=Y$58,1,0)</f>
        <v>0</v>
      </c>
      <c r="Z69" s="195">
        <f t="shared" ref="Z69" si="113">IF(AD$31=Z$58,1,0) + IF(AD$46=Z$58,1,0) + IF(AD$48=Z$58,1,0) + IF(AD$50=Z$58,1,0) + IF(AD$52=Z$58,1,0)</f>
        <v>0</v>
      </c>
      <c r="AA69" s="728"/>
      <c r="AB69" s="194">
        <f t="shared" ref="AB69" si="114">IF(AF$31=AB$58,1,0) + IF(AF$46=AB$58,1,0) + IF(AF$48=AB$58,1,0) + IF(AF$50=AB$58,1,0) + IF(AF$52=AB$58,1,0)</f>
        <v>0</v>
      </c>
      <c r="AC69" s="195">
        <f t="shared" ref="AC69" si="115">IF(AG$31=AC$58,1,0) + IF(AG$46=AC$58,1,0) + IF(AG$48=AC$58,1,0) + IF(AG$50=AC$58,1,0) + IF(AG$52=AC$58,1,0)</f>
        <v>0</v>
      </c>
      <c r="AD69" s="195">
        <f t="shared" ref="AD69" si="116">IF(AH$31=AD$58,1,0) + IF(AH$46=AD$58,1,0) + IF(AH$48=AD$58,1,0) + IF(AH$50=AD$58,1,0) + IF(AH$52=AD$58,1,0)</f>
        <v>0</v>
      </c>
      <c r="AE69" s="195">
        <f t="shared" ref="AE69" si="117">IF(AI$31=AE$58,1,0) + IF(AI$46=AE$58,1,0) + IF(AI$48=AE$58,1,0) + IF(AI$50=AE$58,1,0) + IF(AI$52=AE$58,1,0)</f>
        <v>0</v>
      </c>
      <c r="AF69" s="728"/>
      <c r="AG69" s="194">
        <f t="shared" ref="AG69" si="118">IF(AK$31=AG$58,1,0) + IF(AK$46=AG$58,1,0) + IF(AK$48=AG$58,1,0) + IF(AK$50=AG$58,1,0) + IF(AK$52=AG$58,1,0)</f>
        <v>0</v>
      </c>
      <c r="AH69" s="195">
        <f t="shared" ref="AH69" si="119">IF(AL$31=AH$58,1,0) + IF(AL$46=AH$58,1,0) + IF(AL$48=AH$58,1,0) + IF(AL$50=AH$58,1,0) + IF(AL$52=AH$58,1,0)</f>
        <v>0</v>
      </c>
      <c r="AI69" s="195">
        <f t="shared" ref="AI69" si="120">IF(AM$31=AI$58,1,0) + IF(AM$46=AI$58,1,0) + IF(AM$48=AI$58,1,0) + IF(AM$50=AI$58,1,0) + IF(AM$52=AI$58,1,0)</f>
        <v>0</v>
      </c>
      <c r="AJ69" s="195">
        <f t="shared" ref="AJ69" si="121">IF(AN$31=AJ$58,1,0) + IF(AN$46=AJ$58,1,0) + IF(AN$48=AJ$58,1,0) + IF(AN$50=AJ$58,1,0) + IF(AN$52=AJ$58,1,0)</f>
        <v>0</v>
      </c>
      <c r="AK69" s="728"/>
      <c r="AL69" s="194">
        <f t="shared" ref="AL69" si="122">IF(AP$31=AL$58,1,0) + IF(AP$46=AL$58,1,0) + IF(AP$48=AL$58,1,0) + IF(AP$50=AL$58,1,0) + IF(AP$52=AL$58,1,0)</f>
        <v>0</v>
      </c>
      <c r="AM69" s="195">
        <f t="shared" ref="AM69" si="123">IF(AQ$31=AM$58,1,0) + IF(AQ$46=AM$58,1,0) + IF(AQ$48=AM$58,1,0) + IF(AQ$50=AM$58,1,0) + IF(AQ$52=AM$58,1,0)</f>
        <v>0</v>
      </c>
      <c r="AN69" s="195">
        <f t="shared" ref="AN69" si="124">IF(AR$31=AN$58,1,0) + IF(AR$46=AN$58,1,0) + IF(AR$48=AN$58,1,0) + IF(AR$50=AN$58,1,0) + IF(AR$52=AN$58,1,0)</f>
        <v>0</v>
      </c>
      <c r="AO69" s="195">
        <f t="shared" ref="AO69" si="125">IF(AS$31=AO$58,1,0) + IF(AS$46=AO$58,1,0) + IF(AS$48=AO$58,1,0) + IF(AS$50=AO$58,1,0) + IF(AS$52=AO$58,1,0)</f>
        <v>0</v>
      </c>
      <c r="AP69" s="728"/>
      <c r="AQ69" s="194">
        <f t="shared" ref="AQ69" si="126">IF(AU$31=AQ$58,1,0) + IF(AU$46=AQ$58,1,0) + IF(AU$48=AQ$58,1,0) + IF(AU$50=AQ$58,1,0) + IF(AU$52=AQ$58,1,0)</f>
        <v>0</v>
      </c>
      <c r="AR69" s="195">
        <f t="shared" ref="AR69" si="127">IF(BA$31=AR$58,1,0) + IF(BA$46=AR$58,1,0) + IF(BA$48=AR$58,1,0) + IF(BA$50=AR$58,1,0) + IF(BA$52=AR$58,1,0)</f>
        <v>0</v>
      </c>
      <c r="AS69" s="195">
        <f t="shared" ref="AS69" si="128">IF(BB$31=AS$58,1,0) + IF(BB$46=AS$58,1,0) + IF(BB$48=AS$58,1,0) + IF(BB$50=AS$58,1,0) + IF(BB$52=AS$58,1,0)</f>
        <v>0</v>
      </c>
      <c r="AT69" s="195">
        <f t="shared" ref="AT69" si="129">IF(BC$31=AT$58,1,0) + IF(BC$46=AT$58,1,0) + IF(BC$48=AT$58,1,0) + IF(BC$50=AT$58,1,0) + IF(BC$52=AT$58,1,0)</f>
        <v>0</v>
      </c>
      <c r="AU69" s="728"/>
      <c r="AV69" s="194">
        <f t="shared" ref="AV69" si="130">IF(AZ$31=AV$58,1,0) + IF(AZ$46=AV$58,1,0) + IF(AZ$48=AV$58,1,0) + IF(AZ$50=AV$58,1,0) + IF(AZ$52=AV$58,1,0)</f>
        <v>0</v>
      </c>
      <c r="AW69" s="195">
        <f t="shared" ref="AW69" si="131">IF(BF$31=AW$58,1,0) + IF(BF$46=AW$58,1,0) + IF(BF$48=AW$58,1,0) + IF(BF$50=AW$58,1,0) + IF(BF$52=AW$58,1,0)</f>
        <v>0</v>
      </c>
      <c r="AX69" s="195">
        <f t="shared" ref="AX69" si="132">IF(BG$31=AX$58,1,0) + IF(BG$46=AX$58,1,0) + IF(BG$48=AX$58,1,0) + IF(BG$50=AX$58,1,0) + IF(BG$52=AX$58,1,0)</f>
        <v>0</v>
      </c>
      <c r="AY69" s="195">
        <f t="shared" ref="AY69" si="133">IF(BH$31=AY$58,1,0) + IF(BH$46=AY$58,1,0) + IF(BH$48=AY$58,1,0) + IF(BH$50=AY$58,1,0) + IF(BH$52=AY$58,1,0)</f>
        <v>0</v>
      </c>
      <c r="AZ69" s="728"/>
      <c r="BA69" s="194">
        <f t="shared" ref="BA69" si="134">IF(BE$31=BA$58,1,0) + IF(BE$46=BA$58,1,0) + IF(BE$48=BA$58,1,0) + IF(BE$50=BA$58,1,0) + IF(BE$52=BA$58,1,0)</f>
        <v>0</v>
      </c>
      <c r="BB69" s="195">
        <f t="shared" ref="BB69" si="135">IF(BF$31=BB$58,1,0) + IF(BF$46=BB$58,1,0) + IF(BF$48=BB$58,1,0) + IF(BF$50=BB$58,1,0) + IF(BF$52=BB$58,1,0)</f>
        <v>0</v>
      </c>
      <c r="BC69" s="195">
        <f t="shared" ref="BC69" si="136">IF(BG$31=BC$58,1,0) + IF(BG$46=BC$58,1,0) + IF(BG$48=BC$58,1,0) + IF(BG$50=BC$58,1,0) + IF(BG$52=BC$58,1,0)</f>
        <v>0</v>
      </c>
      <c r="BD69" s="195">
        <f t="shared" ref="BD69" si="137">IF(BH$31=BD$58,1,0) + IF(BH$46=BD$58,1,0) + IF(BH$48=BD$58,1,0) + IF(BH$50=BD$58,1,0) + IF(BH$52=BD$58,1,0)</f>
        <v>0</v>
      </c>
      <c r="BE69" s="728"/>
      <c r="BF69" s="194">
        <f t="shared" ref="BF69" si="138">IF(BJ$31=BF$58,1,0) + IF(BJ$46=BF$58,1,0) + IF(BJ$48=BF$58,1,0) + IF(BJ$50=BF$58,1,0) + IF(BJ$52=BF$58,1,0)</f>
        <v>0</v>
      </c>
      <c r="BG69" s="195">
        <f t="shared" ref="BG69" si="139">IF(BK$31=BG$58,1,0) + IF(BK$46=BG$58,1,0) + IF(BK$48=BG$58,1,0) + IF(BK$50=BG$58,1,0) + IF(BK$52=BG$58,1,0)</f>
        <v>0</v>
      </c>
      <c r="BH69" s="195">
        <f t="shared" ref="BH69" si="140">IF(BL$31=BH$58,1,0) + IF(BL$46=BH$58,1,0) + IF(BL$48=BH$58,1,0) + IF(BL$50=BH$58,1,0) + IF(BL$52=BH$58,1,0)</f>
        <v>0</v>
      </c>
      <c r="BI69" s="195">
        <f t="shared" ref="BI69" si="141">IF(BM$31=BI$58,1,0) + IF(BM$46=BI$58,1,0) + IF(BM$48=BI$58,1,0) + IF(BM$50=BI$58,1,0) + IF(BM$52=BI$58,1,0)</f>
        <v>0</v>
      </c>
      <c r="BJ69" s="728"/>
    </row>
    <row r="70" spans="1:70" ht="13.5" customHeight="1">
      <c r="A70" s="730"/>
      <c r="B70" s="731"/>
      <c r="C70" s="196">
        <f>IF(ISERR(C69/SUM(C69:F69)*100),0,C69/SUM(C69:F69)*100)</f>
        <v>0</v>
      </c>
      <c r="D70" s="197">
        <f>IF(ISERR(D69/SUM(C69:F69)*100),0,D69/SUM(C69:F69)*100)</f>
        <v>0</v>
      </c>
      <c r="E70" s="197">
        <f>IF(ISERR(E69/SUM(C69:F69)*100),0,E69/SUM(C69:F69)*100)</f>
        <v>0</v>
      </c>
      <c r="F70" s="197">
        <f>IF(ISERR(F69/SUM(C69:F69)*100),0,F69/SUM(C69:F69)*100)</f>
        <v>0</v>
      </c>
      <c r="G70" s="733"/>
      <c r="H70" s="196">
        <f t="shared" ref="H70" si="142">IF(ISERR(H69/SUM(H69:K69)*100),0,H69/SUM(H69:K69)*100)</f>
        <v>0</v>
      </c>
      <c r="I70" s="197">
        <f t="shared" ref="I70" si="143">IF(ISERR(I69/SUM(H69:K69)*100),0,I69/SUM(H69:K69)*100)</f>
        <v>0</v>
      </c>
      <c r="J70" s="197">
        <f t="shared" ref="J70" si="144">IF(ISERR(J69/SUM(H69:K69)*100),0,J69/SUM(H69:K69)*100)</f>
        <v>0</v>
      </c>
      <c r="K70" s="197">
        <f t="shared" ref="K70" si="145">IF(ISERR(K69/SUM(H69:K69)*100),0,K69/SUM(H69:K69)*100)</f>
        <v>0</v>
      </c>
      <c r="L70" s="729"/>
      <c r="M70" s="196">
        <f t="shared" ref="M70" si="146">IF(ISERR(M69/SUM(M69:P69)*100),0,M69/SUM(M69:P69)*100)</f>
        <v>0</v>
      </c>
      <c r="N70" s="197">
        <f t="shared" ref="N70" si="147">IF(ISERR(N69/SUM(M69:P69)*100),0,N69/SUM(M69:P69)*100)</f>
        <v>0</v>
      </c>
      <c r="O70" s="197">
        <f t="shared" ref="O70" si="148">IF(ISERR(O69/SUM(M69:P69)*100),0,O69/SUM(M69:P69)*100)</f>
        <v>0</v>
      </c>
      <c r="P70" s="197">
        <f t="shared" ref="P70" si="149">IF(ISERR(P69/SUM(M69:P69)*100),0,P69/SUM(M69:P69)*100)</f>
        <v>0</v>
      </c>
      <c r="Q70" s="729"/>
      <c r="R70" s="196">
        <f t="shared" ref="R70" si="150">IF(ISERR(R69/SUM(R69:U69)*100),0,R69/SUM(R69:U69)*100)</f>
        <v>0</v>
      </c>
      <c r="S70" s="197">
        <f t="shared" ref="S70" si="151">IF(ISERR(S69/SUM(R69:U69)*100),0,S69/SUM(R69:U69)*100)</f>
        <v>0</v>
      </c>
      <c r="T70" s="197">
        <f t="shared" ref="T70" si="152">IF(ISERR(T69/SUM(R69:U69)*100),0,T69/SUM(R69:U69)*100)</f>
        <v>0</v>
      </c>
      <c r="U70" s="197">
        <f t="shared" ref="U70" si="153">IF(ISERR(U69/SUM(R69:U69)*100),0,U69/SUM(R69:U69)*100)</f>
        <v>0</v>
      </c>
      <c r="V70" s="729"/>
      <c r="W70" s="196">
        <f t="shared" ref="W70" si="154">IF(ISERR(W69/SUM(W69:Z69)*100),0,W69/SUM(W69:Z69)*100)</f>
        <v>0</v>
      </c>
      <c r="X70" s="197">
        <f t="shared" ref="X70" si="155">IF(ISERR(X69/SUM(W69:Z69)*100),0,X69/SUM(W69:Z69)*100)</f>
        <v>0</v>
      </c>
      <c r="Y70" s="197">
        <f t="shared" ref="Y70" si="156">IF(ISERR(Y69/SUM(W69:Z69)*100),0,Y69/SUM(W69:Z69)*100)</f>
        <v>0</v>
      </c>
      <c r="Z70" s="197">
        <f t="shared" ref="Z70" si="157">IF(ISERR(Z69/SUM(W69:Z69)*100),0,Z69/SUM(W69:Z69)*100)</f>
        <v>0</v>
      </c>
      <c r="AA70" s="729"/>
      <c r="AB70" s="196">
        <f t="shared" ref="AB70" si="158">IF(ISERR(AB69/SUM(AB69:AE69)*100),0,AB69/SUM(AB69:AE69)*100)</f>
        <v>0</v>
      </c>
      <c r="AC70" s="197">
        <f t="shared" ref="AC70" si="159">IF(ISERR(AC69/SUM(AB69:AE69)*100),0,AC69/SUM(AB69:AE69)*100)</f>
        <v>0</v>
      </c>
      <c r="AD70" s="197">
        <f t="shared" ref="AD70" si="160">IF(ISERR(AD69/SUM(AB69:AE69)*100),0,AD69/SUM(AB69:AE69)*100)</f>
        <v>0</v>
      </c>
      <c r="AE70" s="197">
        <f t="shared" ref="AE70" si="161">IF(ISERR(AE69/SUM(AB69:AE69)*100),0,AE69/SUM(AB69:AE69)*100)</f>
        <v>0</v>
      </c>
      <c r="AF70" s="729"/>
      <c r="AG70" s="196">
        <f t="shared" ref="AG70" si="162">IF(ISERR(AG69/SUM(AG69:AJ69)*100),0,AG69/SUM(AG69:AJ69)*100)</f>
        <v>0</v>
      </c>
      <c r="AH70" s="197">
        <f t="shared" ref="AH70" si="163">IF(ISERR(AH69/SUM(AG69:AJ69)*100),0,AH69/SUM(AG69:AJ69)*100)</f>
        <v>0</v>
      </c>
      <c r="AI70" s="197">
        <f t="shared" ref="AI70" si="164">IF(ISERR(AI69/SUM(AG69:AJ69)*100),0,AI69/SUM(AG69:AJ69)*100)</f>
        <v>0</v>
      </c>
      <c r="AJ70" s="197">
        <f t="shared" ref="AJ70" si="165">IF(ISERR(AJ69/SUM(AG69:AJ69)*100),0,AJ69/SUM(AG69:AJ69)*100)</f>
        <v>0</v>
      </c>
      <c r="AK70" s="729"/>
      <c r="AL70" s="196">
        <f t="shared" ref="AL70" si="166">IF(ISERR(AL69/SUM(AL69:AO69)*100),0,AL69/SUM(AL69:AO69)*100)</f>
        <v>0</v>
      </c>
      <c r="AM70" s="197">
        <f t="shared" ref="AM70" si="167">IF(ISERR(AM69/SUM(AL69:AO69)*100),0,AM69/SUM(AL69:AO69)*100)</f>
        <v>0</v>
      </c>
      <c r="AN70" s="197">
        <f t="shared" ref="AN70" si="168">IF(ISERR(AN69/SUM(AL69:AO69)*100),0,AN69/SUM(AL69:AO69)*100)</f>
        <v>0</v>
      </c>
      <c r="AO70" s="197">
        <f t="shared" ref="AO70" si="169">IF(ISERR(AO69/SUM(AL69:AO69)*100),0,AO69/SUM(AL69:AO69)*100)</f>
        <v>0</v>
      </c>
      <c r="AP70" s="729"/>
      <c r="AQ70" s="196">
        <f t="shared" ref="AQ70" si="170">IF(ISERR(AQ69/SUM(AQ69:AT69)*100),0,AQ69/SUM(AQ69:AT69)*100)</f>
        <v>0</v>
      </c>
      <c r="AR70" s="197">
        <f t="shared" ref="AR70" si="171">IF(ISERR(AR69/SUM(AQ69:AT69)*100),0,AR69/SUM(AQ69:AT69)*100)</f>
        <v>0</v>
      </c>
      <c r="AS70" s="197">
        <f t="shared" ref="AS70" si="172">IF(ISERR(AS69/SUM(AQ69:AT69)*100),0,AS69/SUM(AQ69:AT69)*100)</f>
        <v>0</v>
      </c>
      <c r="AT70" s="197">
        <f t="shared" ref="AT70" si="173">IF(ISERR(AT69/SUM(AQ69:AT69)*100),0,AT69/SUM(AQ69:AT69)*100)</f>
        <v>0</v>
      </c>
      <c r="AU70" s="729"/>
      <c r="AV70" s="196">
        <f t="shared" ref="AV70" si="174">IF(ISERR(AV69/SUM(AV69:AY69)*100),0,AV69/SUM(AV69:AY69)*100)</f>
        <v>0</v>
      </c>
      <c r="AW70" s="197">
        <f t="shared" ref="AW70" si="175">IF(ISERR(AW69/SUM(AV69:AY69)*100),0,AW69/SUM(AV69:AY69)*100)</f>
        <v>0</v>
      </c>
      <c r="AX70" s="197">
        <f t="shared" ref="AX70" si="176">IF(ISERR(AX69/SUM(AV69:AY69)*100),0,AX69/SUM(AV69:AY69)*100)</f>
        <v>0</v>
      </c>
      <c r="AY70" s="197">
        <f t="shared" ref="AY70" si="177">IF(ISERR(AY69/SUM(AV69:AY69)*100),0,AY69/SUM(AV69:AY69)*100)</f>
        <v>0</v>
      </c>
      <c r="AZ70" s="729"/>
      <c r="BA70" s="196">
        <f t="shared" ref="BA70" si="178">IF(ISERR(BA69/SUM(BA69:BD69)*100),0,BA69/SUM(BA69:BD69)*100)</f>
        <v>0</v>
      </c>
      <c r="BB70" s="197">
        <f t="shared" ref="BB70" si="179">IF(ISERR(BB69/SUM(BA69:BD69)*100),0,BB69/SUM(BA69:BD69)*100)</f>
        <v>0</v>
      </c>
      <c r="BC70" s="197">
        <f t="shared" ref="BC70" si="180">IF(ISERR(BC69/SUM(BA69:BD69)*100),0,BC69/SUM(BA69:BD69)*100)</f>
        <v>0</v>
      </c>
      <c r="BD70" s="197">
        <f t="shared" ref="BD70" si="181">IF(ISERR(BD69/SUM(BA69:BD69)*100),0,BD69/SUM(BA69:BD69)*100)</f>
        <v>0</v>
      </c>
      <c r="BE70" s="729"/>
      <c r="BF70" s="196">
        <f t="shared" ref="BF70" si="182">IF(ISERR(BF69/SUM(BF69:BI69)*100),0,BF69/SUM(BF69:BI69)*100)</f>
        <v>0</v>
      </c>
      <c r="BG70" s="197">
        <f t="shared" ref="BG70" si="183">IF(ISERR(BG69/SUM(BF69:BI69)*100),0,BG69/SUM(BF69:BI69)*100)</f>
        <v>0</v>
      </c>
      <c r="BH70" s="197">
        <f t="shared" ref="BH70" si="184">IF(ISERR(BH69/SUM(BF69:BI69)*100),0,BH69/SUM(BF69:BI69)*100)</f>
        <v>0</v>
      </c>
      <c r="BI70" s="197">
        <f t="shared" ref="BI70" si="185">IF(ISERR(BI69/SUM(BF69:BI69)*100),0,BI69/SUM(BF69:BI69)*100)</f>
        <v>0</v>
      </c>
      <c r="BJ70" s="729"/>
      <c r="BL70" s="133"/>
      <c r="BM70" s="133"/>
      <c r="BN70" s="133"/>
      <c r="BO70" s="133"/>
      <c r="BP70" s="133"/>
      <c r="BQ70" s="133"/>
      <c r="BR70" s="133"/>
    </row>
    <row r="71" spans="1:70" ht="13.5" thickBot="1">
      <c r="A71" s="187"/>
      <c r="B71" s="187"/>
      <c r="C71" s="187"/>
      <c r="D71" s="187"/>
      <c r="E71" s="187"/>
      <c r="F71" s="187"/>
      <c r="G71" s="187"/>
      <c r="H71" s="187"/>
      <c r="I71" s="187"/>
      <c r="J71" s="187"/>
      <c r="K71" s="187"/>
      <c r="L71" s="187"/>
      <c r="M71" s="187"/>
      <c r="N71" s="187"/>
      <c r="O71" s="187"/>
      <c r="P71" s="187"/>
      <c r="Q71" s="187"/>
      <c r="R71" s="187"/>
      <c r="S71" s="187"/>
      <c r="T71" s="187"/>
      <c r="U71" s="187"/>
      <c r="V71" s="187"/>
      <c r="W71" s="187"/>
      <c r="X71" s="187"/>
      <c r="Y71" s="187"/>
      <c r="Z71" s="187"/>
      <c r="AA71" s="187"/>
      <c r="AB71" s="187"/>
      <c r="AC71" s="187"/>
      <c r="AD71" s="187"/>
      <c r="AE71" s="187"/>
      <c r="AF71" s="187"/>
      <c r="AG71" s="187"/>
      <c r="AH71" s="187"/>
      <c r="AI71" s="187"/>
      <c r="AJ71" s="187"/>
      <c r="AK71" s="187"/>
      <c r="AL71" s="187"/>
      <c r="AM71" s="187"/>
      <c r="AN71" s="187"/>
      <c r="AO71" s="187"/>
      <c r="AP71" s="187"/>
      <c r="AQ71" s="187"/>
      <c r="AR71" s="187"/>
      <c r="AS71" s="187"/>
      <c r="AT71" s="187"/>
      <c r="AU71" s="187"/>
      <c r="AV71" s="187"/>
      <c r="AW71" s="187"/>
      <c r="AX71" s="187"/>
      <c r="AY71" s="187"/>
      <c r="AZ71" s="187"/>
      <c r="BA71" s="187"/>
      <c r="BB71" s="187"/>
      <c r="BC71" s="187"/>
      <c r="BD71" s="187"/>
      <c r="BE71" s="187"/>
      <c r="BF71" s="187"/>
      <c r="BG71" s="187"/>
      <c r="BH71" s="187"/>
      <c r="BI71" s="187"/>
      <c r="BJ71" s="187"/>
    </row>
    <row r="72" spans="1:70" ht="12.75" customHeight="1">
      <c r="A72" s="724" t="s">
        <v>688</v>
      </c>
      <c r="B72" s="752"/>
      <c r="C72" s="725" t="s">
        <v>128</v>
      </c>
      <c r="D72" s="726"/>
      <c r="E72" s="726"/>
      <c r="F72" s="726"/>
      <c r="G72" s="727"/>
      <c r="H72" s="725" t="s">
        <v>74</v>
      </c>
      <c r="I72" s="726"/>
      <c r="J72" s="726"/>
      <c r="K72" s="726"/>
      <c r="L72" s="727"/>
      <c r="M72" s="725" t="s">
        <v>75</v>
      </c>
      <c r="N72" s="726"/>
      <c r="O72" s="726"/>
      <c r="P72" s="726"/>
      <c r="Q72" s="727"/>
      <c r="R72" s="725" t="s">
        <v>14</v>
      </c>
      <c r="S72" s="726"/>
      <c r="T72" s="726"/>
      <c r="U72" s="726"/>
      <c r="V72" s="727"/>
      <c r="W72" s="725" t="s">
        <v>80</v>
      </c>
      <c r="X72" s="726"/>
      <c r="Y72" s="726"/>
      <c r="Z72" s="726"/>
      <c r="AA72" s="727"/>
      <c r="AB72" s="725" t="s">
        <v>129</v>
      </c>
      <c r="AC72" s="726"/>
      <c r="AD72" s="726"/>
      <c r="AE72" s="726"/>
      <c r="AF72" s="727"/>
      <c r="AG72" s="725" t="s">
        <v>15</v>
      </c>
      <c r="AH72" s="726"/>
      <c r="AI72" s="726"/>
      <c r="AJ72" s="726"/>
      <c r="AK72" s="727"/>
      <c r="AL72" s="725" t="s">
        <v>13</v>
      </c>
      <c r="AM72" s="726"/>
      <c r="AN72" s="726"/>
      <c r="AO72" s="726"/>
      <c r="AP72" s="727"/>
      <c r="AQ72" s="725" t="s">
        <v>78</v>
      </c>
      <c r="AR72" s="726"/>
      <c r="AS72" s="726"/>
      <c r="AT72" s="726"/>
      <c r="AU72" s="727"/>
      <c r="AV72" s="725" t="s">
        <v>78</v>
      </c>
      <c r="AW72" s="726"/>
      <c r="AX72" s="726"/>
      <c r="AY72" s="726"/>
      <c r="AZ72" s="727"/>
      <c r="BA72" s="725" t="s">
        <v>357</v>
      </c>
      <c r="BB72" s="726"/>
      <c r="BC72" s="726"/>
      <c r="BD72" s="726"/>
      <c r="BE72" s="727"/>
      <c r="BF72" s="725" t="s">
        <v>356</v>
      </c>
      <c r="BG72" s="726"/>
      <c r="BH72" s="726"/>
      <c r="BI72" s="726"/>
      <c r="BJ72" s="727"/>
      <c r="BK72" s="103"/>
    </row>
    <row r="73" spans="1:70" ht="12.75" customHeight="1">
      <c r="A73" s="724"/>
      <c r="B73" s="752"/>
      <c r="C73" s="203">
        <v>5</v>
      </c>
      <c r="D73" s="201">
        <v>4</v>
      </c>
      <c r="E73" s="201">
        <v>3</v>
      </c>
      <c r="F73" s="201">
        <v>2</v>
      </c>
      <c r="G73" s="204"/>
      <c r="H73" s="203">
        <v>5</v>
      </c>
      <c r="I73" s="201">
        <v>4</v>
      </c>
      <c r="J73" s="201">
        <v>3</v>
      </c>
      <c r="K73" s="201">
        <v>2</v>
      </c>
      <c r="L73" s="204"/>
      <c r="M73" s="203">
        <v>5</v>
      </c>
      <c r="N73" s="201">
        <v>4</v>
      </c>
      <c r="O73" s="201">
        <v>3</v>
      </c>
      <c r="P73" s="201">
        <v>2</v>
      </c>
      <c r="Q73" s="204"/>
      <c r="R73" s="203">
        <v>5</v>
      </c>
      <c r="S73" s="201">
        <v>4</v>
      </c>
      <c r="T73" s="201">
        <v>3</v>
      </c>
      <c r="U73" s="201">
        <v>2</v>
      </c>
      <c r="V73" s="204"/>
      <c r="W73" s="203">
        <v>5</v>
      </c>
      <c r="X73" s="201">
        <v>4</v>
      </c>
      <c r="Y73" s="201">
        <v>3</v>
      </c>
      <c r="Z73" s="201">
        <v>2</v>
      </c>
      <c r="AA73" s="204"/>
      <c r="AB73" s="203">
        <v>5</v>
      </c>
      <c r="AC73" s="201">
        <v>4</v>
      </c>
      <c r="AD73" s="201">
        <v>3</v>
      </c>
      <c r="AE73" s="201">
        <v>2</v>
      </c>
      <c r="AF73" s="204"/>
      <c r="AG73" s="203">
        <v>5</v>
      </c>
      <c r="AH73" s="201">
        <v>4</v>
      </c>
      <c r="AI73" s="201">
        <v>3</v>
      </c>
      <c r="AJ73" s="201">
        <v>2</v>
      </c>
      <c r="AK73" s="204"/>
      <c r="AL73" s="203">
        <v>5</v>
      </c>
      <c r="AM73" s="201">
        <v>4</v>
      </c>
      <c r="AN73" s="201">
        <v>3</v>
      </c>
      <c r="AO73" s="201">
        <v>2</v>
      </c>
      <c r="AP73" s="204"/>
      <c r="AQ73" s="203">
        <v>5</v>
      </c>
      <c r="AR73" s="201">
        <v>4</v>
      </c>
      <c r="AS73" s="201">
        <v>3</v>
      </c>
      <c r="AT73" s="201">
        <v>2</v>
      </c>
      <c r="AU73" s="204"/>
      <c r="AV73" s="203">
        <v>5</v>
      </c>
      <c r="AW73" s="201">
        <v>4</v>
      </c>
      <c r="AX73" s="201">
        <v>3</v>
      </c>
      <c r="AY73" s="201">
        <v>2</v>
      </c>
      <c r="AZ73" s="204"/>
      <c r="BA73" s="203">
        <v>5</v>
      </c>
      <c r="BB73" s="201">
        <v>4</v>
      </c>
      <c r="BC73" s="201">
        <v>3</v>
      </c>
      <c r="BD73" s="201">
        <v>2</v>
      </c>
      <c r="BE73" s="204"/>
      <c r="BF73" s="203">
        <v>5</v>
      </c>
      <c r="BG73" s="201">
        <v>4</v>
      </c>
      <c r="BH73" s="201">
        <v>3</v>
      </c>
      <c r="BI73" s="201">
        <v>2</v>
      </c>
      <c r="BJ73" s="204"/>
      <c r="BK73" s="185"/>
    </row>
    <row r="74" spans="1:70" s="182" customFormat="1" ht="12.75" customHeight="1">
      <c r="A74" s="724"/>
      <c r="B74" s="750">
        <f>SUM(B5:B40)</f>
        <v>0</v>
      </c>
      <c r="C74" s="205">
        <f>C69+C5</f>
        <v>0</v>
      </c>
      <c r="D74" s="202">
        <f>D69+D5</f>
        <v>0</v>
      </c>
      <c r="E74" s="202">
        <f>E69+E5</f>
        <v>0</v>
      </c>
      <c r="F74" s="202">
        <f>F69+F5</f>
        <v>0</v>
      </c>
      <c r="G74" s="206" t="str">
        <f>IF(SUM(C75:F75)=0,"-",MIN(G5,IF(AND(C70&gt;=50,C68&gt;=50,E70=0,F70=0),5,IF(AND((C70+D70)&gt;=50,(C68+D68)&gt;=50,F70=0),4,IF(F70=0,3,2)))))</f>
        <v>-</v>
      </c>
      <c r="H74" s="205">
        <f>H69+H5</f>
        <v>0</v>
      </c>
      <c r="I74" s="202">
        <f>I69+I5</f>
        <v>0</v>
      </c>
      <c r="J74" s="202">
        <f>J69+J5</f>
        <v>0</v>
      </c>
      <c r="K74" s="202">
        <f>K69+K5</f>
        <v>0</v>
      </c>
      <c r="L74" s="206" t="str">
        <f>IF(SUM(H75:K75)=0,"-",MIN(L5,IF(AND(H70&gt;=50,H68&gt;=50,J70=0,K70=0),5,IF(AND((H70+I70)&gt;=50,(H68+I68)&gt;=50,K70=0),4,IF(K70=0,3,2)))))</f>
        <v>-</v>
      </c>
      <c r="M74" s="205">
        <f>M69+M5</f>
        <v>0</v>
      </c>
      <c r="N74" s="202">
        <f>N69+N5</f>
        <v>0</v>
      </c>
      <c r="O74" s="202">
        <f>O69+O5</f>
        <v>0</v>
      </c>
      <c r="P74" s="202">
        <f>P69+P5</f>
        <v>0</v>
      </c>
      <c r="Q74" s="206" t="str">
        <f>IF(SUM(M75:P75)=0,"-",MIN(Q5,IF(AND(M70&gt;=50,M68&gt;=50,O70=0,P70=0),5,IF(AND((M70+N70)&gt;=50,(M68+N68)&gt;=50,P70=0),4,IF(P70=0,3,2)))))</f>
        <v>-</v>
      </c>
      <c r="R74" s="205">
        <f>R69+R5</f>
        <v>0</v>
      </c>
      <c r="S74" s="202">
        <f>S69+S5</f>
        <v>0</v>
      </c>
      <c r="T74" s="202">
        <f>T69+T5</f>
        <v>0</v>
      </c>
      <c r="U74" s="202">
        <f>U69+U5</f>
        <v>0</v>
      </c>
      <c r="V74" s="206" t="str">
        <f>IF(SUM(R75:U75)=0,"-",MIN(V5,IF(AND(R70&gt;=50,R68&gt;=50,T70=0,U70=0),5,IF(AND((R70+S70)&gt;=50,(R68+S68)&gt;=50,U70=0),4,IF(U70=0,3,2)))))</f>
        <v>-</v>
      </c>
      <c r="W74" s="205">
        <f>W69+W5</f>
        <v>0</v>
      </c>
      <c r="X74" s="202">
        <f>X69+X5</f>
        <v>0</v>
      </c>
      <c r="Y74" s="202">
        <f>Y69+Y5</f>
        <v>0</v>
      </c>
      <c r="Z74" s="202">
        <f>Z69+Z5</f>
        <v>0</v>
      </c>
      <c r="AA74" s="206" t="str">
        <f>IF(SUM(W75:Z75)=0,"-",MIN(AA5,IF(AND(W70&gt;=50,W68&gt;=50,Y70=0,Z70=0),5,IF(AND((W70+X70)&gt;=50,(W68+X68)&gt;=50,Z70=0),4,IF(Z70=0,3,2)))))</f>
        <v>-</v>
      </c>
      <c r="AB74" s="205">
        <f>AB69+AB5</f>
        <v>0</v>
      </c>
      <c r="AC74" s="202">
        <f>AC69+AC5</f>
        <v>0</v>
      </c>
      <c r="AD74" s="202">
        <f>AD69+AD5</f>
        <v>0</v>
      </c>
      <c r="AE74" s="202">
        <f>AE69+AE5</f>
        <v>0</v>
      </c>
      <c r="AF74" s="206" t="str">
        <f>IF(SUM(AB75:AE75)=0,"-",MIN(AF5,IF(AND(AB70&gt;=50,AB68&gt;=50,AD70=0,AE70=0),5,IF(AND((AB70+AC70)&gt;=50,(AB68+AC68)&gt;=50,AE70=0),4,IF(AE70=0,3,2)))))</f>
        <v>-</v>
      </c>
      <c r="AG74" s="205">
        <f>AG69+AG5</f>
        <v>0</v>
      </c>
      <c r="AH74" s="202">
        <f>AH69+AH5</f>
        <v>0</v>
      </c>
      <c r="AI74" s="202">
        <f>AI69+AI5</f>
        <v>0</v>
      </c>
      <c r="AJ74" s="202">
        <f>AJ69+AJ5</f>
        <v>0</v>
      </c>
      <c r="AK74" s="206" t="str">
        <f>IF(SUM(AG75:AJ75)=0,"-",MIN(AK5,IF(AND(AG70&gt;=50,AG68&gt;=50,AI70=0,AJ70=0),5,IF(AND((AG70+AH70)&gt;=50,(AG68+AH68)&gt;=50,AJ70=0),4,IF(AJ70=0,3,2)))))</f>
        <v>-</v>
      </c>
      <c r="AL74" s="205">
        <f>AL69+AL5</f>
        <v>0</v>
      </c>
      <c r="AM74" s="202">
        <f>AM69+AM5</f>
        <v>0</v>
      </c>
      <c r="AN74" s="202">
        <f>AN69+AN5</f>
        <v>0</v>
      </c>
      <c r="AO74" s="202">
        <f>AO69+AO5</f>
        <v>0</v>
      </c>
      <c r="AP74" s="206" t="str">
        <f>IF(SUM(AL75:AO75)=0,"-",MIN(AP5,IF(AND(AL70&gt;=50,AL68&gt;=50,AN70=0,AO70=0),5,IF(AND((AL70+AM70)&gt;=50,(AL68+AM68)&gt;=50,AO70=0),4,IF(AO70=0,3,2)))))</f>
        <v>-</v>
      </c>
      <c r="AQ74" s="205">
        <f>AQ69+AQ5</f>
        <v>0</v>
      </c>
      <c r="AR74" s="202">
        <f>AR69+AR5</f>
        <v>0</v>
      </c>
      <c r="AS74" s="202">
        <f>AS69+AS5</f>
        <v>0</v>
      </c>
      <c r="AT74" s="202">
        <f>AT69+AT5</f>
        <v>0</v>
      </c>
      <c r="AU74" s="206" t="str">
        <f>IF(SUM(AQ75:AT75)=0,"-",MIN(AU5,IF(AND(AQ70&gt;=50,AQ68&gt;=50,AS70=0,AT70=0),5,IF(AND((AQ70+AR70)&gt;=50,(AQ68+AR68)&gt;=50,AT70=0),4,IF(AT70=0,3,2)))))</f>
        <v>-</v>
      </c>
      <c r="AV74" s="205">
        <f>AV69+AV5</f>
        <v>0</v>
      </c>
      <c r="AW74" s="202">
        <f>AW69+AW5</f>
        <v>0</v>
      </c>
      <c r="AX74" s="202">
        <f>AX69+AX5</f>
        <v>0</v>
      </c>
      <c r="AY74" s="202">
        <f>AY69+AY5</f>
        <v>0</v>
      </c>
      <c r="AZ74" s="206" t="str">
        <f>IF(SUM(AV75:AY75)=0,"-",MIN(AZ5,IF(AND(AV70&gt;=50,AV68&gt;=50,AX70=0,AY70=0),5,IF(AND((AV70+AW70)&gt;=50,(AV68+AW68)&gt;=50,AY70=0),4,IF(AY70=0,3,2)))))</f>
        <v>-</v>
      </c>
      <c r="BA74" s="205">
        <f>BA69+BA5</f>
        <v>0</v>
      </c>
      <c r="BB74" s="202">
        <f>BB69+BB5</f>
        <v>0</v>
      </c>
      <c r="BC74" s="202">
        <f>BC69+BC5</f>
        <v>0</v>
      </c>
      <c r="BD74" s="202">
        <f>BD69+BD5</f>
        <v>0</v>
      </c>
      <c r="BE74" s="206" t="str">
        <f>IF(SUM(BA75:BD75)=0,"-",MIN(BE5,IF(AND(BA68&gt;=50,BC70=0,BD70=0),5,IF(AND((BA68+BB68)&gt;=50,BD70=0),4,IF(OR(BD70=0,AND(BD67=1,BE63&gt;2,BE61&gt;2,BE59&gt;2,BE31&gt;2)),3,2)))))</f>
        <v>-</v>
      </c>
      <c r="BF74" s="205">
        <f>BF69+BF5</f>
        <v>0</v>
      </c>
      <c r="BG74" s="202">
        <f>BG69+BG5</f>
        <v>0</v>
      </c>
      <c r="BH74" s="202">
        <f>BH69+BH5</f>
        <v>0</v>
      </c>
      <c r="BI74" s="202">
        <f>BI69+BI5</f>
        <v>0</v>
      </c>
      <c r="BJ74" s="206" t="str">
        <f>IF(SUM(BF74:BI74)=0,"-",MIN(AF74,IF(AND(BI75&lt;10,BF75&gt;=50),5,IF(AND(BI75&lt;20,(BF75+BG75)&gt;=50),4,IF(BI75&lt;30,3,2)))))</f>
        <v>-</v>
      </c>
      <c r="BL74" s="183"/>
      <c r="BM74" s="183"/>
      <c r="BN74" s="183"/>
      <c r="BO74" s="183"/>
      <c r="BP74" s="183"/>
      <c r="BQ74" s="183"/>
      <c r="BR74" s="183"/>
    </row>
    <row r="75" spans="1:70" s="182" customFormat="1" ht="13.5" customHeight="1" thickBot="1">
      <c r="A75" s="724"/>
      <c r="B75" s="751"/>
      <c r="C75" s="207">
        <f>IF(ISERR(C74/SUM(C74:F74)*100),0,C74/SUM(C74:F74)*100)</f>
        <v>0</v>
      </c>
      <c r="D75" s="208">
        <f>IF(ISERR(D74/SUM(C74:F74)*100),0,D74/SUM(C74:F74)*100)</f>
        <v>0</v>
      </c>
      <c r="E75" s="208">
        <f>IF(ISERR(E74/SUM(C74:F74)*100),0,E74/SUM(C74:F74)*100)</f>
        <v>0</v>
      </c>
      <c r="F75" s="208">
        <f>IF(ISERR(F74/SUM(C74:F74)*100),0,F74/SUM(C74:F74)*100)</f>
        <v>0</v>
      </c>
      <c r="G75" s="209" t="str">
        <f>IF(ISERR(SUM(C74*5,D74*4,E74*3,F74*2)/SUM(C74:F74)),"-",SUM(C74*5,D74*4,E74*3,F74*2)/SUM(C74:F74))</f>
        <v>-</v>
      </c>
      <c r="H75" s="207">
        <f>IF(ISERR(H74/SUM(H74:K74)*100),0,H74/SUM(H74:K74)*100)</f>
        <v>0</v>
      </c>
      <c r="I75" s="208">
        <f>IF(ISERR(I74/SUM(H74:K74)*100),0,I74/SUM(H74:K74)*100)</f>
        <v>0</v>
      </c>
      <c r="J75" s="208">
        <f>IF(ISERR(J74/SUM(H74:K74)*100),0,J74/SUM(H74:K74)*100)</f>
        <v>0</v>
      </c>
      <c r="K75" s="208">
        <f>IF(ISERR(K74/SUM(H74:K74)*100),0,K74/SUM(H74:K74)*100)</f>
        <v>0</v>
      </c>
      <c r="L75" s="209" t="str">
        <f>IF(ISERR(SUM(H74*5,I74*4,J74*3,K74*2)/SUM(H74:K74)),"-",SUM(H74*5,I74*4,J74*3,K74*2)/SUM(H74:K74))</f>
        <v>-</v>
      </c>
      <c r="M75" s="207">
        <f>IF(ISERR(M74/SUM(M74:P74)*100),0,M74/SUM(M74:P74)*100)</f>
        <v>0</v>
      </c>
      <c r="N75" s="208">
        <f>IF(ISERR(N74/SUM(M74:P74)*100),0,N74/SUM(M74:P74)*100)</f>
        <v>0</v>
      </c>
      <c r="O75" s="208">
        <f>IF(ISERR(O74/SUM(M74:P74)*100),0,O74/SUM(M74:P74)*100)</f>
        <v>0</v>
      </c>
      <c r="P75" s="208">
        <f>IF(ISERR(P74/SUM(M74:P74)*100),0,P74/SUM(M74:P74)*100)</f>
        <v>0</v>
      </c>
      <c r="Q75" s="209" t="str">
        <f>IF(ISERR(SUM(M74*5,N74*4,O74*3,P74*2)/SUM(M74:P74)),"-",SUM(M74*5,N74*4,O74*3,P74*2)/SUM(M74:P74))</f>
        <v>-</v>
      </c>
      <c r="R75" s="207">
        <f>IF(ISERR(R74/SUM(R74:U74)*100),0,R74/SUM(R74:U74)*100)</f>
        <v>0</v>
      </c>
      <c r="S75" s="208">
        <f>IF(ISERR(S74/SUM(R74:U74)*100),0,S74/SUM(R74:U74)*100)</f>
        <v>0</v>
      </c>
      <c r="T75" s="208">
        <f>IF(ISERR(T74/SUM(R74:U74)*100),0,T74/SUM(R74:U74)*100)</f>
        <v>0</v>
      </c>
      <c r="U75" s="208">
        <f>IF(ISERR(U74/SUM(R74:U74)*100),0,U74/SUM(R74:U74)*100)</f>
        <v>0</v>
      </c>
      <c r="V75" s="209" t="str">
        <f>IF(ISERR(SUM(R74*5,S74*4,T74*3,U74*2)/SUM(R74:U74)),"-",SUM(R74*5,S74*4,T74*3,U74*2)/SUM(R74:U74))</f>
        <v>-</v>
      </c>
      <c r="W75" s="207">
        <f>IF(ISERR(W74/SUM(W74:Z74)*100),0,W74/SUM(W74:Z74)*100)</f>
        <v>0</v>
      </c>
      <c r="X75" s="208">
        <f>IF(ISERR(X74/SUM(W74:Z74)*100),0,X74/SUM(W74:Z74)*100)</f>
        <v>0</v>
      </c>
      <c r="Y75" s="208">
        <f>IF(ISERR(Y74/SUM(W74:Z74)*100),0,Y74/SUM(W74:Z74)*100)</f>
        <v>0</v>
      </c>
      <c r="Z75" s="208">
        <f>IF(ISERR(Z74/SUM(W74:Z74)*100),0,Z74/SUM(W74:Z74)*100)</f>
        <v>0</v>
      </c>
      <c r="AA75" s="209" t="str">
        <f>IF(ISERR(SUM(W74*5,X74*4,Y74*3,Z74*2)/SUM(W74:Z74)),"-",SUM(W74*5,X74*4,Y74*3,Z74*2)/SUM(W74:Z74))</f>
        <v>-</v>
      </c>
      <c r="AB75" s="207">
        <f>IF(ISERR(AB74/SUM(AB74:AE74)*100),0,AB74/SUM(AB74:AE74)*100)</f>
        <v>0</v>
      </c>
      <c r="AC75" s="208">
        <f>IF(ISERR(AC74/SUM(AB74:AE74)*100),0,AC74/SUM(AB74:AE74)*100)</f>
        <v>0</v>
      </c>
      <c r="AD75" s="208">
        <f>IF(ISERR(AD74/SUM(AB74:AE74)*100),0,AD74/SUM(AB74:AE74)*100)</f>
        <v>0</v>
      </c>
      <c r="AE75" s="208">
        <f>IF(ISERR(AE74/SUM(AB74:AE74)*100),0,AE74/SUM(AB74:AE74)*100)</f>
        <v>0</v>
      </c>
      <c r="AF75" s="209" t="str">
        <f>IF(ISERR(SUM(AB74*5,AC74*4,AD74*3,AE74*2)/SUM(AB74:AE74)),"-",SUM(AB74*5,AC74*4,AD74*3,AE74*2)/SUM(AB74:AE74))</f>
        <v>-</v>
      </c>
      <c r="AG75" s="207">
        <f>IF(ISERR(AG74/SUM(AG74:AJ74)*100),0,AG74/SUM(AG74:AJ74)*100)</f>
        <v>0</v>
      </c>
      <c r="AH75" s="208">
        <f>IF(ISERR(AH74/SUM(AG74:AJ74)*100),0,AH74/SUM(AG74:AJ74)*100)</f>
        <v>0</v>
      </c>
      <c r="AI75" s="208">
        <f>IF(ISERR(AI74/SUM(AG74:AJ74)*100),0,AI74/SUM(AG74:AJ74)*100)</f>
        <v>0</v>
      </c>
      <c r="AJ75" s="208">
        <f>IF(ISERR(AJ74/SUM(AG74:AJ74)*100),0,AJ74/SUM(AG74:AJ74)*100)</f>
        <v>0</v>
      </c>
      <c r="AK75" s="209" t="str">
        <f>IF(ISERR(SUM(AG74*5,AH74*4,AI74*3,AJ74*2)/SUM(AG74:AJ74)),"-",SUM(AG74*5,AH74*4,AI74*3,AJ74*2)/SUM(AG74:AJ74))</f>
        <v>-</v>
      </c>
      <c r="AL75" s="207">
        <f>IF(ISERR(AL74/SUM(AL74:AO74)*100),0,AL74/SUM(AL74:AO74)*100)</f>
        <v>0</v>
      </c>
      <c r="AM75" s="208">
        <f>IF(ISERR(AM74/SUM(AL74:AO74)*100),0,AM74/SUM(AL74:AO74)*100)</f>
        <v>0</v>
      </c>
      <c r="AN75" s="208">
        <f>IF(ISERR(AN74/SUM(AL74:AO74)*100),0,AN74/SUM(AL74:AO74)*100)</f>
        <v>0</v>
      </c>
      <c r="AO75" s="208">
        <f>IF(ISERR(AO74/SUM(AL74:AO74)*100),0,AO74/SUM(AL74:AO74)*100)</f>
        <v>0</v>
      </c>
      <c r="AP75" s="209" t="str">
        <f>IF(ISERR(SUM(AL74*5,AM74*4,AN74*3,AO74*2)/SUM(AL74:AO74)),"-",SUM(AL74*5,AM74*4,AN74*3,AO74*2)/SUM(AL74:AO74))</f>
        <v>-</v>
      </c>
      <c r="AQ75" s="207">
        <f>IF(ISERR(AQ74/SUM(AQ74:AT74)*100),0,AQ74/SUM(AQ74:AT74)*100)</f>
        <v>0</v>
      </c>
      <c r="AR75" s="208">
        <f>IF(ISERR(AR74/SUM(AQ74:AT74)*100),0,AR74/SUM(AQ74:AT74)*100)</f>
        <v>0</v>
      </c>
      <c r="AS75" s="208">
        <f>IF(ISERR(AS74/SUM(AQ74:AT74)*100),0,AS74/SUM(AQ74:AT74)*100)</f>
        <v>0</v>
      </c>
      <c r="AT75" s="208">
        <f>IF(ISERR(AT74/SUM(AQ74:AT74)*100),0,AT74/SUM(AQ74:AT74)*100)</f>
        <v>0</v>
      </c>
      <c r="AU75" s="209" t="str">
        <f>IF(ISERR(SUM(AQ74*5,AR74*4,AS74*3,AT74*2)/SUM(AQ74:AT74)),"-",SUM(AQ74*5,AR74*4,AS74*3,AT74*2)/SUM(AQ74:AT74))</f>
        <v>-</v>
      </c>
      <c r="AV75" s="207">
        <f>IF(ISERR(AV74/SUM(AV74:AY74)*100),0,AV74/SUM(AV74:AY74)*100)</f>
        <v>0</v>
      </c>
      <c r="AW75" s="208">
        <f>IF(ISERR(AW74/SUM(AV74:AY74)*100),0,AW74/SUM(AV74:AY74)*100)</f>
        <v>0</v>
      </c>
      <c r="AX75" s="208">
        <f>IF(ISERR(AX74/SUM(AV74:AY74)*100),0,AX74/SUM(AV74:AY74)*100)</f>
        <v>0</v>
      </c>
      <c r="AY75" s="208">
        <f>IF(ISERR(AY74/SUM(AV74:AY74)*100),0,AY74/SUM(AV74:AY74)*100)</f>
        <v>0</v>
      </c>
      <c r="AZ75" s="209" t="str">
        <f>IF(ISERR(SUM(AV74*5,AW74*4,AX74*3,AY74*2)/SUM(AV74:AY74)),"-",SUM(AV74*5,AW74*4,AX74*3,AY74*2)/SUM(AV74:AY74))</f>
        <v>-</v>
      </c>
      <c r="BA75" s="207">
        <f>IF(ISERR(BA74/SUM(BA74:BD74)*100),0,BA74/SUM(BA74:BD74)*100)</f>
        <v>0</v>
      </c>
      <c r="BB75" s="208">
        <f>IF(ISERR(BB74/SUM(BA74:BD74)*100),0,BB74/SUM(BA74:BD74)*100)</f>
        <v>0</v>
      </c>
      <c r="BC75" s="208">
        <f>IF(ISERR(BC74/SUM(BA74:BD74)*100),0,BC74/SUM(BA74:BD74)*100)</f>
        <v>0</v>
      </c>
      <c r="BD75" s="208">
        <f>IF(ISERR(BD74/SUM(BA74:BD74)*100),0,BD74/SUM(BA74:BD74)*100)</f>
        <v>0</v>
      </c>
      <c r="BE75" s="209" t="str">
        <f>IF(ISERR(SUM(BA74*5,BB74*4,BC74*3,BD74*2)/SUM(BA74:BD74)),"-",SUM(BA74*5,BB74*4,BC74*3,BD74*2)/SUM(BA74:BD74))</f>
        <v>-</v>
      </c>
      <c r="BF75" s="207">
        <f>IF(ISERR(BF74/SUM(BF74:BI74)*100),0,BF74/SUM(BF74:BI74)*100)</f>
        <v>0</v>
      </c>
      <c r="BG75" s="208">
        <f>IF(ISERR(BG74/SUM(BF74:BI74)*100),0,BG74/SUM(BF74:BI74)*100)</f>
        <v>0</v>
      </c>
      <c r="BH75" s="208">
        <f>IF(ISERR(BH74/SUM(BF74:BI74)*100),0,BH74/SUM(BF74:BI74)*100)</f>
        <v>0</v>
      </c>
      <c r="BI75" s="208">
        <f>IF(ISERR(BI74/SUM(BF74:BI74)*100),0,BI74/SUM(BF74:BI74)*100)</f>
        <v>0</v>
      </c>
      <c r="BJ75" s="209" t="str">
        <f>IF(ISERR(SUM(BF74*5,BG74*4,BH74*3,BI74*2)/SUM(BF74:BI74)),"-",SUM(BF74*5,BG74*4,BH74*3,BI74*2)/SUM(BF74:BI74))</f>
        <v>-</v>
      </c>
      <c r="BK75" s="182" t="s">
        <v>3</v>
      </c>
      <c r="BL75" s="184"/>
      <c r="BM75" s="184"/>
      <c r="BN75" s="184"/>
      <c r="BO75" s="184"/>
      <c r="BP75" s="184"/>
      <c r="BQ75" s="184"/>
      <c r="BR75" s="184"/>
    </row>
    <row r="76" spans="1:70">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c r="AH76" s="106"/>
      <c r="AI76" s="106"/>
      <c r="AJ76" s="106"/>
      <c r="AK76" s="106"/>
      <c r="AL76" s="106"/>
      <c r="AM76" s="106"/>
      <c r="AN76" s="106"/>
      <c r="AO76" s="106"/>
      <c r="AP76" s="106"/>
      <c r="AQ76" s="106"/>
      <c r="AR76" s="106"/>
      <c r="AS76" s="106"/>
      <c r="AT76" s="106"/>
      <c r="AU76" s="106"/>
      <c r="AV76" s="106"/>
      <c r="AW76" s="106"/>
      <c r="AX76" s="106"/>
      <c r="AY76" s="106"/>
      <c r="AZ76" s="106"/>
      <c r="BA76" s="106"/>
      <c r="BB76" s="106"/>
      <c r="BC76" s="106"/>
      <c r="BD76" s="106"/>
      <c r="BE76" s="106"/>
      <c r="BF76" s="106"/>
      <c r="BG76" s="106"/>
      <c r="BH76" s="106"/>
      <c r="BI76" s="106"/>
      <c r="BJ76" s="106"/>
    </row>
  </sheetData>
  <sheetProtection selectLockedCells="1"/>
  <mergeCells count="199">
    <mergeCell ref="A1:BJ1"/>
    <mergeCell ref="A2:A4"/>
    <mergeCell ref="B2:B4"/>
    <mergeCell ref="C2:AU2"/>
    <mergeCell ref="BA2:BJ2"/>
    <mergeCell ref="C3:G3"/>
    <mergeCell ref="H3:L3"/>
    <mergeCell ref="M3:Q3"/>
    <mergeCell ref="R3:V3"/>
    <mergeCell ref="W3:AA3"/>
    <mergeCell ref="BF3:BJ3"/>
    <mergeCell ref="AQ3:AU3"/>
    <mergeCell ref="BA3:BE3"/>
    <mergeCell ref="AV3:AZ3"/>
    <mergeCell ref="A5:A6"/>
    <mergeCell ref="B5:B6"/>
    <mergeCell ref="A7:A8"/>
    <mergeCell ref="B7:B8"/>
    <mergeCell ref="A9:A10"/>
    <mergeCell ref="B9:B10"/>
    <mergeCell ref="AB3:AF3"/>
    <mergeCell ref="AG3:AK3"/>
    <mergeCell ref="AL3:AP3"/>
    <mergeCell ref="A17:A18"/>
    <mergeCell ref="B17:B18"/>
    <mergeCell ref="A19:A20"/>
    <mergeCell ref="B19:B20"/>
    <mergeCell ref="A21:A22"/>
    <mergeCell ref="B21:B22"/>
    <mergeCell ref="A11:A12"/>
    <mergeCell ref="B11:B12"/>
    <mergeCell ref="A13:A14"/>
    <mergeCell ref="B13:B14"/>
    <mergeCell ref="A15:A16"/>
    <mergeCell ref="B15:B16"/>
    <mergeCell ref="A31:A32"/>
    <mergeCell ref="B31:B32"/>
    <mergeCell ref="A29:A30"/>
    <mergeCell ref="B29:B30"/>
    <mergeCell ref="A23:A24"/>
    <mergeCell ref="B23:B24"/>
    <mergeCell ref="A25:A26"/>
    <mergeCell ref="B25:B26"/>
    <mergeCell ref="A27:A28"/>
    <mergeCell ref="B27:B28"/>
    <mergeCell ref="A37:A38"/>
    <mergeCell ref="B37:B38"/>
    <mergeCell ref="BF37:BJ38"/>
    <mergeCell ref="A39:A40"/>
    <mergeCell ref="B39:B40"/>
    <mergeCell ref="BF39:BJ40"/>
    <mergeCell ref="A33:A34"/>
    <mergeCell ref="B33:B34"/>
    <mergeCell ref="BF33:BJ34"/>
    <mergeCell ref="A35:A36"/>
    <mergeCell ref="B35:B36"/>
    <mergeCell ref="BF35:BJ36"/>
    <mergeCell ref="A42:BJ42"/>
    <mergeCell ref="A43:A45"/>
    <mergeCell ref="B43:B45"/>
    <mergeCell ref="C43:V43"/>
    <mergeCell ref="W43:BE43"/>
    <mergeCell ref="C44:G44"/>
    <mergeCell ref="H44:L44"/>
    <mergeCell ref="M44:Q44"/>
    <mergeCell ref="R44:V44"/>
    <mergeCell ref="W44:AA44"/>
    <mergeCell ref="BF44:BJ44"/>
    <mergeCell ref="AQ44:AU44"/>
    <mergeCell ref="BA44:BE44"/>
    <mergeCell ref="AV44:AZ44"/>
    <mergeCell ref="A46:A47"/>
    <mergeCell ref="B46:B47"/>
    <mergeCell ref="A48:A49"/>
    <mergeCell ref="B48:B49"/>
    <mergeCell ref="A50:A51"/>
    <mergeCell ref="B50:B51"/>
    <mergeCell ref="AB44:AF44"/>
    <mergeCell ref="AG44:AK44"/>
    <mergeCell ref="AL44:AP44"/>
    <mergeCell ref="Q59:Q60"/>
    <mergeCell ref="V59:V60"/>
    <mergeCell ref="M57:Q57"/>
    <mergeCell ref="R57:V57"/>
    <mergeCell ref="W57:AA57"/>
    <mergeCell ref="A52:A53"/>
    <mergeCell ref="B52:B53"/>
    <mergeCell ref="BF52:BJ53"/>
    <mergeCell ref="A55:BJ55"/>
    <mergeCell ref="A56:A58"/>
    <mergeCell ref="B56:B58"/>
    <mergeCell ref="C56:V56"/>
    <mergeCell ref="W56:BE56"/>
    <mergeCell ref="C57:G57"/>
    <mergeCell ref="H57:L57"/>
    <mergeCell ref="AQ57:AU57"/>
    <mergeCell ref="BA57:BE57"/>
    <mergeCell ref="BF57:BJ57"/>
    <mergeCell ref="AB57:AF57"/>
    <mergeCell ref="AG57:AK57"/>
    <mergeCell ref="AL57:AP57"/>
    <mergeCell ref="AV57:AZ57"/>
    <mergeCell ref="AZ59:AZ60"/>
    <mergeCell ref="AK61:AK62"/>
    <mergeCell ref="AP61:AP62"/>
    <mergeCell ref="AU61:AU62"/>
    <mergeCell ref="BE61:BE62"/>
    <mergeCell ref="BJ61:BJ62"/>
    <mergeCell ref="BE59:BE60"/>
    <mergeCell ref="BJ59:BJ60"/>
    <mergeCell ref="A61:A62"/>
    <mergeCell ref="B61:B62"/>
    <mergeCell ref="G61:G62"/>
    <mergeCell ref="L61:L62"/>
    <mergeCell ref="Q61:Q62"/>
    <mergeCell ref="V61:V62"/>
    <mergeCell ref="AA61:AA62"/>
    <mergeCell ref="AF61:AF62"/>
    <mergeCell ref="AA59:AA60"/>
    <mergeCell ref="AF59:AF60"/>
    <mergeCell ref="AK59:AK60"/>
    <mergeCell ref="AP59:AP60"/>
    <mergeCell ref="AU59:AU60"/>
    <mergeCell ref="A59:A60"/>
    <mergeCell ref="B59:B60"/>
    <mergeCell ref="G59:G60"/>
    <mergeCell ref="L59:L60"/>
    <mergeCell ref="BJ65:BJ66"/>
    <mergeCell ref="BE63:BE64"/>
    <mergeCell ref="BJ63:BJ64"/>
    <mergeCell ref="AK63:AK64"/>
    <mergeCell ref="AP63:AP64"/>
    <mergeCell ref="AU63:AU64"/>
    <mergeCell ref="A65:A66"/>
    <mergeCell ref="B65:B66"/>
    <mergeCell ref="G65:G66"/>
    <mergeCell ref="L65:L66"/>
    <mergeCell ref="Q65:Q66"/>
    <mergeCell ref="V65:V66"/>
    <mergeCell ref="AA65:AA66"/>
    <mergeCell ref="AF65:AF66"/>
    <mergeCell ref="AA63:AA64"/>
    <mergeCell ref="AF63:AF64"/>
    <mergeCell ref="A63:A64"/>
    <mergeCell ref="B63:B64"/>
    <mergeCell ref="G63:G64"/>
    <mergeCell ref="L63:L64"/>
    <mergeCell ref="Q63:Q64"/>
    <mergeCell ref="V63:V64"/>
    <mergeCell ref="A67:A68"/>
    <mergeCell ref="B67:B68"/>
    <mergeCell ref="G67:G68"/>
    <mergeCell ref="L67:L68"/>
    <mergeCell ref="Q67:Q68"/>
    <mergeCell ref="V67:V68"/>
    <mergeCell ref="AK65:AK66"/>
    <mergeCell ref="AP65:AP66"/>
    <mergeCell ref="AU65:AU66"/>
    <mergeCell ref="A72:A75"/>
    <mergeCell ref="B72:B73"/>
    <mergeCell ref="C72:G72"/>
    <mergeCell ref="H72:L72"/>
    <mergeCell ref="M72:Q72"/>
    <mergeCell ref="R72:V72"/>
    <mergeCell ref="AK69:AK70"/>
    <mergeCell ref="AP69:AP70"/>
    <mergeCell ref="AU69:AU70"/>
    <mergeCell ref="A69:A70"/>
    <mergeCell ref="B69:B70"/>
    <mergeCell ref="G69:G70"/>
    <mergeCell ref="L69:L70"/>
    <mergeCell ref="Q69:Q70"/>
    <mergeCell ref="V69:V70"/>
    <mergeCell ref="AA69:AA70"/>
    <mergeCell ref="AF69:AF70"/>
    <mergeCell ref="AZ61:AZ62"/>
    <mergeCell ref="AZ63:AZ64"/>
    <mergeCell ref="AZ65:AZ66"/>
    <mergeCell ref="AZ67:AZ68"/>
    <mergeCell ref="AZ69:AZ70"/>
    <mergeCell ref="AV72:AZ72"/>
    <mergeCell ref="BA72:BE72"/>
    <mergeCell ref="BF72:BJ72"/>
    <mergeCell ref="B74:B75"/>
    <mergeCell ref="W72:AA72"/>
    <mergeCell ref="AB72:AF72"/>
    <mergeCell ref="AG72:AK72"/>
    <mergeCell ref="AL72:AP72"/>
    <mergeCell ref="AQ72:AU72"/>
    <mergeCell ref="BE69:BE70"/>
    <mergeCell ref="BJ69:BJ70"/>
    <mergeCell ref="BE67:BE68"/>
    <mergeCell ref="BJ67:BJ68"/>
    <mergeCell ref="AA67:AA68"/>
    <mergeCell ref="AF67:AF68"/>
    <mergeCell ref="AK67:AK68"/>
    <mergeCell ref="AP67:AP68"/>
    <mergeCell ref="AU67:AU68"/>
    <mergeCell ref="BE65:BE66"/>
  </mergeCells>
  <printOptions horizontalCentered="1"/>
  <pageMargins left="0.5" right="0.25" top="0.64" bottom="0.19685039370078741" header="0.25" footer="0.34"/>
  <pageSetup paperSize="9" scale="46" orientation="landscape"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58">
    <tabColor theme="5" tint="-0.499984740745262"/>
    <pageSetUpPr fitToPage="1"/>
  </sheetPr>
  <dimension ref="A1:BR76"/>
  <sheetViews>
    <sheetView view="pageBreakPreview" zoomScale="70" zoomScaleSheetLayoutView="70" workbookViewId="0">
      <selection activeCell="BE30" sqref="BE30"/>
    </sheetView>
  </sheetViews>
  <sheetFormatPr defaultRowHeight="12.75"/>
  <cols>
    <col min="1" max="1" width="15" style="104" customWidth="1"/>
    <col min="2" max="2" width="4.7109375" style="104" customWidth="1"/>
    <col min="3" max="6" width="4.85546875" style="104" customWidth="1"/>
    <col min="7" max="7" width="5.7109375" style="104" bestFit="1" customWidth="1"/>
    <col min="8" max="11" width="4.85546875" style="104" customWidth="1"/>
    <col min="12" max="12" width="5" style="104" customWidth="1"/>
    <col min="13" max="16" width="4.85546875" style="104" customWidth="1"/>
    <col min="17" max="17" width="4.42578125" style="104" customWidth="1"/>
    <col min="18" max="21" width="4.85546875" style="104" customWidth="1"/>
    <col min="22" max="22" width="4.42578125" style="104" customWidth="1"/>
    <col min="23" max="26" width="4.85546875" style="104" customWidth="1"/>
    <col min="27" max="27" width="4.42578125" style="104" customWidth="1"/>
    <col min="28" max="31" width="4.85546875" style="104" customWidth="1"/>
    <col min="32" max="32" width="4.42578125" style="104" customWidth="1"/>
    <col min="33" max="36" width="4.85546875" style="104" customWidth="1"/>
    <col min="37" max="37" width="4.42578125" style="104" customWidth="1"/>
    <col min="38" max="41" width="4.85546875" style="104" customWidth="1"/>
    <col min="42" max="42" width="4.42578125" style="104" customWidth="1"/>
    <col min="43" max="46" width="4.85546875" style="104" customWidth="1"/>
    <col min="47" max="47" width="4.42578125" style="104" customWidth="1"/>
    <col min="48" max="51" width="4.85546875" style="104" customWidth="1"/>
    <col min="52" max="52" width="4.42578125" style="104" customWidth="1"/>
    <col min="53" max="56" width="4.85546875" style="104" customWidth="1"/>
    <col min="57" max="57" width="4.42578125" style="104" customWidth="1"/>
    <col min="58" max="61" width="4.85546875" style="104" customWidth="1"/>
    <col min="62" max="62" width="4.42578125" style="104" customWidth="1"/>
    <col min="63" max="63" width="4" style="104" customWidth="1"/>
    <col min="64" max="70" width="4" style="186" bestFit="1" customWidth="1"/>
    <col min="71" max="16384" width="9.140625" style="104"/>
  </cols>
  <sheetData>
    <row r="1" spans="1:70" ht="14.25" customHeight="1" thickBot="1">
      <c r="A1" s="758" t="s">
        <v>363</v>
      </c>
      <c r="B1" s="758"/>
      <c r="C1" s="758"/>
      <c r="D1" s="758"/>
      <c r="E1" s="758"/>
      <c r="F1" s="758"/>
      <c r="G1" s="758"/>
      <c r="H1" s="758"/>
      <c r="I1" s="758"/>
      <c r="J1" s="758"/>
      <c r="K1" s="758"/>
      <c r="L1" s="758"/>
      <c r="M1" s="758"/>
      <c r="N1" s="758"/>
      <c r="O1" s="758"/>
      <c r="P1" s="758"/>
      <c r="Q1" s="758"/>
      <c r="R1" s="758"/>
      <c r="S1" s="758"/>
      <c r="T1" s="758"/>
      <c r="U1" s="758"/>
      <c r="V1" s="758"/>
      <c r="W1" s="758"/>
      <c r="X1" s="758"/>
      <c r="Y1" s="758"/>
      <c r="Z1" s="758"/>
      <c r="AA1" s="758"/>
      <c r="AB1" s="758"/>
      <c r="AC1" s="758"/>
      <c r="AD1" s="758"/>
      <c r="AE1" s="758"/>
      <c r="AF1" s="758"/>
      <c r="AG1" s="758"/>
      <c r="AH1" s="758"/>
      <c r="AI1" s="758"/>
      <c r="AJ1" s="758"/>
      <c r="AK1" s="758"/>
      <c r="AL1" s="758"/>
      <c r="AM1" s="758"/>
      <c r="AN1" s="758"/>
      <c r="AO1" s="758"/>
      <c r="AP1" s="758"/>
      <c r="AQ1" s="758"/>
      <c r="AR1" s="758"/>
      <c r="AS1" s="758"/>
      <c r="AT1" s="758"/>
      <c r="AU1" s="758"/>
      <c r="AV1" s="758"/>
      <c r="AW1" s="758"/>
      <c r="AX1" s="758"/>
      <c r="AY1" s="758"/>
      <c r="AZ1" s="758"/>
      <c r="BA1" s="758"/>
      <c r="BB1" s="758"/>
      <c r="BC1" s="758"/>
      <c r="BD1" s="758"/>
      <c r="BE1" s="758"/>
      <c r="BF1" s="758"/>
      <c r="BG1" s="758"/>
      <c r="BH1" s="758"/>
      <c r="BI1" s="758"/>
      <c r="BJ1" s="758"/>
    </row>
    <row r="2" spans="1:70" ht="15.75" customHeight="1" thickBot="1">
      <c r="A2" s="764" t="s">
        <v>5</v>
      </c>
      <c r="B2" s="766" t="s">
        <v>353</v>
      </c>
      <c r="C2" s="769"/>
      <c r="D2" s="770"/>
      <c r="E2" s="770"/>
      <c r="F2" s="770"/>
      <c r="G2" s="770"/>
      <c r="H2" s="770"/>
      <c r="I2" s="770"/>
      <c r="J2" s="770"/>
      <c r="K2" s="770"/>
      <c r="L2" s="770"/>
      <c r="M2" s="770"/>
      <c r="N2" s="770"/>
      <c r="O2" s="770"/>
      <c r="P2" s="770"/>
      <c r="Q2" s="770"/>
      <c r="R2" s="770"/>
      <c r="S2" s="770"/>
      <c r="T2" s="770"/>
      <c r="U2" s="770"/>
      <c r="V2" s="770"/>
      <c r="W2" s="770"/>
      <c r="X2" s="770"/>
      <c r="Y2" s="770"/>
      <c r="Z2" s="770"/>
      <c r="AA2" s="770"/>
      <c r="AB2" s="770"/>
      <c r="AC2" s="770"/>
      <c r="AD2" s="770"/>
      <c r="AE2" s="770"/>
      <c r="AF2" s="770"/>
      <c r="AG2" s="770"/>
      <c r="AH2" s="770"/>
      <c r="AI2" s="770"/>
      <c r="AJ2" s="770"/>
      <c r="AK2" s="770"/>
      <c r="AL2" s="770"/>
      <c r="AM2" s="770"/>
      <c r="AN2" s="770"/>
      <c r="AO2" s="770"/>
      <c r="AP2" s="770"/>
      <c r="AQ2" s="770"/>
      <c r="AR2" s="770"/>
      <c r="AS2" s="770"/>
      <c r="AT2" s="770"/>
      <c r="AU2" s="770"/>
      <c r="AV2" s="599"/>
      <c r="AW2" s="599"/>
      <c r="AX2" s="599"/>
      <c r="AY2" s="599"/>
      <c r="AZ2" s="599"/>
      <c r="BA2" s="769"/>
      <c r="BB2" s="770"/>
      <c r="BC2" s="770"/>
      <c r="BD2" s="770"/>
      <c r="BE2" s="770"/>
      <c r="BF2" s="770"/>
      <c r="BG2" s="770"/>
      <c r="BH2" s="770"/>
      <c r="BI2" s="770"/>
      <c r="BJ2" s="771"/>
      <c r="BK2" s="103"/>
    </row>
    <row r="3" spans="1:70" ht="12.75" customHeight="1">
      <c r="A3" s="765"/>
      <c r="B3" s="767"/>
      <c r="C3" s="761" t="s">
        <v>128</v>
      </c>
      <c r="D3" s="762"/>
      <c r="E3" s="762"/>
      <c r="F3" s="762"/>
      <c r="G3" s="763"/>
      <c r="H3" s="761" t="s">
        <v>74</v>
      </c>
      <c r="I3" s="762"/>
      <c r="J3" s="762"/>
      <c r="K3" s="762"/>
      <c r="L3" s="763"/>
      <c r="M3" s="761" t="s">
        <v>75</v>
      </c>
      <c r="N3" s="762"/>
      <c r="O3" s="762"/>
      <c r="P3" s="762"/>
      <c r="Q3" s="763"/>
      <c r="R3" s="761" t="s">
        <v>14</v>
      </c>
      <c r="S3" s="762"/>
      <c r="T3" s="762"/>
      <c r="U3" s="762"/>
      <c r="V3" s="763"/>
      <c r="W3" s="761" t="s">
        <v>80</v>
      </c>
      <c r="X3" s="762"/>
      <c r="Y3" s="762"/>
      <c r="Z3" s="762"/>
      <c r="AA3" s="763"/>
      <c r="AB3" s="761" t="s">
        <v>129</v>
      </c>
      <c r="AC3" s="762"/>
      <c r="AD3" s="762"/>
      <c r="AE3" s="762"/>
      <c r="AF3" s="763"/>
      <c r="AG3" s="761" t="s">
        <v>15</v>
      </c>
      <c r="AH3" s="762"/>
      <c r="AI3" s="762"/>
      <c r="AJ3" s="762"/>
      <c r="AK3" s="763"/>
      <c r="AL3" s="761" t="s">
        <v>13</v>
      </c>
      <c r="AM3" s="762"/>
      <c r="AN3" s="762"/>
      <c r="AO3" s="762"/>
      <c r="AP3" s="763"/>
      <c r="AQ3" s="761" t="s">
        <v>78</v>
      </c>
      <c r="AR3" s="762"/>
      <c r="AS3" s="762"/>
      <c r="AT3" s="762"/>
      <c r="AU3" s="763"/>
      <c r="AV3" s="761" t="s">
        <v>130</v>
      </c>
      <c r="AW3" s="762"/>
      <c r="AX3" s="762"/>
      <c r="AY3" s="762"/>
      <c r="AZ3" s="763"/>
      <c r="BA3" s="761" t="s">
        <v>357</v>
      </c>
      <c r="BB3" s="762"/>
      <c r="BC3" s="762"/>
      <c r="BD3" s="762"/>
      <c r="BE3" s="763"/>
      <c r="BF3" s="761" t="s">
        <v>356</v>
      </c>
      <c r="BG3" s="762"/>
      <c r="BH3" s="762"/>
      <c r="BI3" s="762"/>
      <c r="BJ3" s="763"/>
      <c r="BK3" s="103"/>
    </row>
    <row r="4" spans="1:70" ht="45.75" customHeight="1">
      <c r="A4" s="765"/>
      <c r="B4" s="768"/>
      <c r="C4" s="234">
        <v>5</v>
      </c>
      <c r="D4" s="319">
        <v>4</v>
      </c>
      <c r="E4" s="319">
        <v>3</v>
      </c>
      <c r="F4" s="319">
        <v>2</v>
      </c>
      <c r="G4" s="236" t="s">
        <v>93</v>
      </c>
      <c r="H4" s="234">
        <v>5</v>
      </c>
      <c r="I4" s="319">
        <v>4</v>
      </c>
      <c r="J4" s="319">
        <v>3</v>
      </c>
      <c r="K4" s="319">
        <v>2</v>
      </c>
      <c r="L4" s="236" t="s">
        <v>93</v>
      </c>
      <c r="M4" s="234">
        <v>5</v>
      </c>
      <c r="N4" s="319">
        <v>4</v>
      </c>
      <c r="O4" s="319">
        <v>3</v>
      </c>
      <c r="P4" s="319">
        <v>2</v>
      </c>
      <c r="Q4" s="236" t="s">
        <v>93</v>
      </c>
      <c r="R4" s="234">
        <v>5</v>
      </c>
      <c r="S4" s="319">
        <v>4</v>
      </c>
      <c r="T4" s="319">
        <v>3</v>
      </c>
      <c r="U4" s="319">
        <v>2</v>
      </c>
      <c r="V4" s="237" t="s">
        <v>93</v>
      </c>
      <c r="W4" s="234">
        <v>5</v>
      </c>
      <c r="X4" s="319">
        <v>4</v>
      </c>
      <c r="Y4" s="319">
        <v>3</v>
      </c>
      <c r="Z4" s="319">
        <v>2</v>
      </c>
      <c r="AA4" s="237" t="s">
        <v>93</v>
      </c>
      <c r="AB4" s="234">
        <v>5</v>
      </c>
      <c r="AC4" s="319">
        <v>4</v>
      </c>
      <c r="AD4" s="319">
        <v>3</v>
      </c>
      <c r="AE4" s="319">
        <v>2</v>
      </c>
      <c r="AF4" s="237" t="s">
        <v>93</v>
      </c>
      <c r="AG4" s="234">
        <v>5</v>
      </c>
      <c r="AH4" s="319">
        <v>4</v>
      </c>
      <c r="AI4" s="319">
        <v>3</v>
      </c>
      <c r="AJ4" s="319">
        <v>2</v>
      </c>
      <c r="AK4" s="237" t="s">
        <v>93</v>
      </c>
      <c r="AL4" s="234">
        <v>5</v>
      </c>
      <c r="AM4" s="319">
        <v>4</v>
      </c>
      <c r="AN4" s="319">
        <v>3</v>
      </c>
      <c r="AO4" s="319">
        <v>2</v>
      </c>
      <c r="AP4" s="237" t="s">
        <v>93</v>
      </c>
      <c r="AQ4" s="234">
        <v>5</v>
      </c>
      <c r="AR4" s="319">
        <v>4</v>
      </c>
      <c r="AS4" s="319">
        <v>3</v>
      </c>
      <c r="AT4" s="319">
        <v>2</v>
      </c>
      <c r="AU4" s="237" t="s">
        <v>93</v>
      </c>
      <c r="AV4" s="234">
        <v>5</v>
      </c>
      <c r="AW4" s="598">
        <v>4</v>
      </c>
      <c r="AX4" s="598">
        <v>3</v>
      </c>
      <c r="AY4" s="598">
        <v>2</v>
      </c>
      <c r="AZ4" s="237" t="s">
        <v>93</v>
      </c>
      <c r="BA4" s="234">
        <v>5</v>
      </c>
      <c r="BB4" s="319">
        <v>4</v>
      </c>
      <c r="BC4" s="319">
        <v>3</v>
      </c>
      <c r="BD4" s="319">
        <v>2</v>
      </c>
      <c r="BE4" s="237" t="s">
        <v>358</v>
      </c>
      <c r="BF4" s="234">
        <v>5</v>
      </c>
      <c r="BG4" s="319">
        <v>4</v>
      </c>
      <c r="BH4" s="319">
        <v>3</v>
      </c>
      <c r="BI4" s="319">
        <v>2</v>
      </c>
      <c r="BJ4" s="237" t="s">
        <v>93</v>
      </c>
      <c r="BK4" s="185"/>
    </row>
    <row r="5" spans="1:70" ht="13.5" customHeight="1">
      <c r="A5" s="747" t="s">
        <v>187</v>
      </c>
      <c r="B5" s="740">
        <f>Упр!W5+Упр!X5</f>
        <v>0</v>
      </c>
      <c r="C5" s="238">
        <f>Упр!$F$57</f>
        <v>0</v>
      </c>
      <c r="D5" s="239">
        <f>Упр!$F$58</f>
        <v>0</v>
      </c>
      <c r="E5" s="239">
        <f>Упр!$F$59</f>
        <v>0</v>
      </c>
      <c r="F5" s="239">
        <f>Упр!$F$60</f>
        <v>0</v>
      </c>
      <c r="G5" s="198" t="str">
        <f>IF(SUM(C5:F5)=0,"-",IF(AND(F6&lt;10,C6&gt;=50),5,IF(AND(F6&lt;20,(C6+D6)&gt;=50),4,IF(F6&lt;30,3,2))))</f>
        <v>-</v>
      </c>
      <c r="H5" s="238">
        <f>Упр!$G$57</f>
        <v>0</v>
      </c>
      <c r="I5" s="239">
        <f>Упр!$G$58</f>
        <v>0</v>
      </c>
      <c r="J5" s="239">
        <f>Упр!$G$59</f>
        <v>0</v>
      </c>
      <c r="K5" s="239">
        <f>Упр!$G$60</f>
        <v>0</v>
      </c>
      <c r="L5" s="198" t="str">
        <f>IF(SUM(H5:K5)=0,"-",IF(AND(K6&lt;10,H6&gt;=50),5,IF(AND(K6&lt;20,(H6+I6)&gt;=50),4,IF(K6&lt;30,3,2))))</f>
        <v>-</v>
      </c>
      <c r="M5" s="238">
        <f>Упр!$H$57</f>
        <v>0</v>
      </c>
      <c r="N5" s="239">
        <f>Упр!$H$58</f>
        <v>0</v>
      </c>
      <c r="O5" s="239">
        <f>Упр!$H$59</f>
        <v>0</v>
      </c>
      <c r="P5" s="239">
        <f>Упр!$F$60</f>
        <v>0</v>
      </c>
      <c r="Q5" s="198" t="str">
        <f>IF(SUM(M5:P5)=0,"-",IF(AND(P6&lt;10,M6&gt;=50),5,IF(AND(P6&lt;20,(M6+N6)&gt;=50),4,IF(P6&lt;30,3,2))))</f>
        <v>-</v>
      </c>
      <c r="R5" s="238">
        <f>Упр!$I$57</f>
        <v>0</v>
      </c>
      <c r="S5" s="239">
        <f>Упр!$I$58</f>
        <v>0</v>
      </c>
      <c r="T5" s="239">
        <f>Упр!$I$59</f>
        <v>0</v>
      </c>
      <c r="U5" s="239">
        <f>Упр!$I$60</f>
        <v>0</v>
      </c>
      <c r="V5" s="198" t="str">
        <f>IF(SUM(R5:U5)=0,"-",IF(AND(U6&lt;10,R6&gt;50),5,IF(AND(U6&lt;20,(R6+S6)&gt;=50),4,IF(U6&lt;30,3,2))))</f>
        <v>-</v>
      </c>
      <c r="W5" s="238">
        <f>Упр!$J$57</f>
        <v>0</v>
      </c>
      <c r="X5" s="239">
        <f>Упр!$J$58</f>
        <v>0</v>
      </c>
      <c r="Y5" s="239">
        <f>Упр!$J$59</f>
        <v>0</v>
      </c>
      <c r="Z5" s="239">
        <f>Упр!$J$60</f>
        <v>0</v>
      </c>
      <c r="AA5" s="198" t="str">
        <f>IF(SUM(W5:Z5)=0,"-",IF(AND(Z6&lt;10,W6&gt;=50),5,IF(AND(Z6&lt;20,(W6+X6)&gt;=50),4,IF(Z6&lt;30,3,2))))</f>
        <v>-</v>
      </c>
      <c r="AB5" s="238">
        <f>Упр!$K$57</f>
        <v>0</v>
      </c>
      <c r="AC5" s="239">
        <f>Упр!$K$58</f>
        <v>0</v>
      </c>
      <c r="AD5" s="239">
        <f>Упр!$K$59</f>
        <v>0</v>
      </c>
      <c r="AE5" s="239">
        <f>Упр!$K$60</f>
        <v>0</v>
      </c>
      <c r="AF5" s="198" t="str">
        <f>IF(SUM(AB5:AE5)=0,"-",IF(AND(AE6&lt;10,AB6&gt;=50),5,IF(AND(AE6&lt;20,(AB6+AC6)&gt;=50),4,IF(AE6&lt;30,3,2))))</f>
        <v>-</v>
      </c>
      <c r="AG5" s="238">
        <f>Упр!$L$57</f>
        <v>0</v>
      </c>
      <c r="AH5" s="239">
        <f>Упр!$L$58</f>
        <v>0</v>
      </c>
      <c r="AI5" s="239">
        <f>Упр!$L$59</f>
        <v>0</v>
      </c>
      <c r="AJ5" s="239">
        <f>Упр!$L$60</f>
        <v>0</v>
      </c>
      <c r="AK5" s="198" t="str">
        <f>IF(SUM(AG5:AJ5)=0,"-",IF(AND(AJ6&lt;10,AG6&gt;=50),5,IF(AND(AJ6&lt;20,(AG6+AH6)&gt;=50),4,IF(AJ6&lt;30,3,2))))</f>
        <v>-</v>
      </c>
      <c r="AL5" s="238">
        <f>Упр!$M$57</f>
        <v>0</v>
      </c>
      <c r="AM5" s="239">
        <f>Упр!$M$58</f>
        <v>0</v>
      </c>
      <c r="AN5" s="239">
        <f>Упр!$M$59</f>
        <v>0</v>
      </c>
      <c r="AO5" s="239">
        <f>Упр!$M$60</f>
        <v>0</v>
      </c>
      <c r="AP5" s="198" t="str">
        <f>IF(SUM(AL5:AO5)=0,"-",IF(AND(AO6&lt;10,AL6&gt;=50),5,IF(AND(AO6&lt;20,(AL6+AM6)&gt;=50),4,IF(AO6&lt;30,3,2))))</f>
        <v>-</v>
      </c>
      <c r="AQ5" s="238">
        <f>Упр!$N$57</f>
        <v>0</v>
      </c>
      <c r="AR5" s="239">
        <f>Упр!$N$58</f>
        <v>0</v>
      </c>
      <c r="AS5" s="239">
        <f>Упр!$N$59</f>
        <v>0</v>
      </c>
      <c r="AT5" s="239">
        <f>Упр!$N$60</f>
        <v>0</v>
      </c>
      <c r="AU5" s="198" t="str">
        <f>IF(SUM(AQ5:AT5)=0,"-",IF(AND(AT6&lt;10,AQ6&gt;=50),5,IF(AND(AT6&lt;20,(AQ6+AR6)&gt;=50),4,IF(AT6&lt;30,3,2))))</f>
        <v>-</v>
      </c>
      <c r="AV5" s="238">
        <f>Упр!$O$57</f>
        <v>0</v>
      </c>
      <c r="AW5" s="239">
        <f>Упр!$O$58</f>
        <v>0</v>
      </c>
      <c r="AX5" s="239">
        <f>Упр!$O$59</f>
        <v>0</v>
      </c>
      <c r="AY5" s="239">
        <f>Упр!$O$60</f>
        <v>0</v>
      </c>
      <c r="AZ5" s="198" t="str">
        <f>IF(SUM(AV5:AY5)=0,"-",IF(AOD(AY6&lt;10,AV6&gt;=50),5,IF(AOD(AY6&lt;20,(AV6+AW6)&gt;=50),4,IF(AY6&lt;30,3,2))))</f>
        <v>-</v>
      </c>
      <c r="BA5" s="238">
        <f>IF(G5=5,1,0) + IF(L5=5,1,0) + IF(Q5=5,1,0) + IF(V5=5,1,0) + IF(AA5=5,1,0) + IF(AF5=5,1,0) + IF(AK5=5,1,0) + IF(AP5=5,1,0) + IF(AU5=5,1,0)</f>
        <v>0</v>
      </c>
      <c r="BB5" s="239">
        <f>IF(G5=4,1,0) + IF(L5=4,1,0) + IF(Q5=4,1,0) + IF(V5=4,1,0) + IF(AA5=4,1,0) + IF(AF5=4,1,0) + IF(AK5=4,1,0) + IF(AP5=4,1,0) + IF(AU5=4,1,0)</f>
        <v>0</v>
      </c>
      <c r="BC5" s="239">
        <f>IF(G5=3,1,0) + IF(L5=3,1,0) + IF(Q5=3,1,0) + IF(V5=3,1,0) + IF(AA5=3,1,0) + IF(AF5=3,1,0) + IF(AK5=3,1,0) + IF(AP5=3,1,0) + IF(AU5=3,1,0)</f>
        <v>0</v>
      </c>
      <c r="BD5" s="239">
        <f>IF(G5=2,1,0) + IF(L5=2,1,0) + IF(Q5=2,1,0) + IF(V5=2,1,0) + IF(AA5=2,1,0) + IF(AF5=2,1,0) + IF(AK5=2,1,0) + IF(AP5=2,1,0) + IF(AU5=2,1,0)</f>
        <v>0</v>
      </c>
      <c r="BE5" s="198" t="str">
        <f>IF(SUM(BA5:BD5)=0,"-",MIN(IF(AND(BA6&gt;=50,BC6=0,BD6=0),5,IF(AND(BA6+BB6&gt;=50,BD6=0),4,IF(BD6&lt;30,3,2))),G5,L5,Q5,AA5))</f>
        <v>-</v>
      </c>
      <c r="BF5" s="238">
        <f>Упр!Q33</f>
        <v>0</v>
      </c>
      <c r="BG5" s="239">
        <f>Упр!Q34</f>
        <v>0</v>
      </c>
      <c r="BH5" s="239">
        <f>Упр!Q35</f>
        <v>0</v>
      </c>
      <c r="BI5" s="239">
        <f>Упр!Q36</f>
        <v>0</v>
      </c>
      <c r="BJ5" s="198" t="str">
        <f>IF(SUM(BF5:BI5)=0,"-",MIN(AF5,IF(AND(BI6&lt;10,BF6&gt;=50),5,IF(AND(BI6&lt;20,(BF6+BG6)&gt;=50),4,IF(BI6&lt;30,3,2)))))</f>
        <v>-</v>
      </c>
    </row>
    <row r="6" spans="1:70" ht="13.5" customHeight="1">
      <c r="A6" s="747"/>
      <c r="B6" s="740"/>
      <c r="C6" s="240">
        <f>IF(ISERR(C5/SUM(C5:F5)*100),0,C5/SUM(C5:F5)*100)</f>
        <v>0</v>
      </c>
      <c r="D6" s="241">
        <f>IF(ISERR(D5/SUM(C5:F5)*100),0,D5/SUM(C5:F5)*100)</f>
        <v>0</v>
      </c>
      <c r="E6" s="241">
        <f>IF(ISERR(E5/SUM(C5:F5)*100),0,E5/SUM(C5:F5)*100)</f>
        <v>0</v>
      </c>
      <c r="F6" s="241">
        <f>IF(ISERR(F5/SUM(C5:F5)*100),0,F5/SUM(C5:F5)*100)</f>
        <v>0</v>
      </c>
      <c r="G6" s="199" t="str">
        <f>IF(ISERR(SUM(C5*5,D5*4,E5*3,F5*2)/SUM(C5:F5)),"-",SUM(C5*5,D5*4,E5*3,F5*2)/SUM(C5:F5))</f>
        <v>-</v>
      </c>
      <c r="H6" s="240">
        <f>IF(ISERR(H5/SUM(H5:K5)*100),0,H5/SUM(H5:K5)*100)</f>
        <v>0</v>
      </c>
      <c r="I6" s="241">
        <f>IF(ISERR(I5/SUM(H5:K5)*100),0,I5/SUM(H5:K5)*100)</f>
        <v>0</v>
      </c>
      <c r="J6" s="241">
        <f>IF(ISERR(J5/SUM(H5:K5)*100),0,J5/SUM(H5:K5)*100)</f>
        <v>0</v>
      </c>
      <c r="K6" s="241">
        <f>IF(ISERR(K5/SUM(H5:K5)*100),0,K5/SUM(H5:K5)*100)</f>
        <v>0</v>
      </c>
      <c r="L6" s="199" t="str">
        <f>IF(ISERR(SUM(H5*5,I5*4,J5*3,K5*2)/SUM(H5:K5)),"-",SUM(H5*5,I5*4,J5*3,K5*2)/SUM(H5:K5))</f>
        <v>-</v>
      </c>
      <c r="M6" s="240">
        <f>IF(ISERR(M5/SUM(M5:P5)*100),0,M5/SUM(M5:P5)*100)</f>
        <v>0</v>
      </c>
      <c r="N6" s="241">
        <f>IF(ISERR(N5/SUM(M5:P5)*100),0,N5/SUM(M5:P5)*100)</f>
        <v>0</v>
      </c>
      <c r="O6" s="241">
        <f>IF(ISERR(O5/SUM(M5:P5)*100),0,O5/SUM(M5:P5)*100)</f>
        <v>0</v>
      </c>
      <c r="P6" s="241">
        <f>IF(ISERR(P5/SUM(M5:P5)*100),0,P5/SUM(M5:P5)*100)</f>
        <v>0</v>
      </c>
      <c r="Q6" s="199" t="str">
        <f>IF(ISERR(SUM(M5*5,N5*4,O5*3,P5*2)/SUM(M5:P5)),"-",SUM(M5*5,N5*4,O5*3,P5*2)/SUM(M5:P5))</f>
        <v>-</v>
      </c>
      <c r="R6" s="240">
        <f>IF(ISERR(R5/SUM(R5:U5)*100),0,R5/SUM(R5:U5)*100)</f>
        <v>0</v>
      </c>
      <c r="S6" s="241">
        <f>IF(ISERR(S5/SUM(R5:U5)*100),0,S5/SUM(R5:U5)*100)</f>
        <v>0</v>
      </c>
      <c r="T6" s="241">
        <f>IF(ISERR(T5/SUM(R5:U5)*100),0,T5/SUM(R5:U5)*100)</f>
        <v>0</v>
      </c>
      <c r="U6" s="241">
        <f>IF(ISERR(U5/SUM(R5:U5)*100),0,U5/SUM(R5:U5)*100)</f>
        <v>0</v>
      </c>
      <c r="V6" s="199" t="str">
        <f>IF(ISERR(SUM(R5*5,S5*4,T5*3,U5*2)/SUM(R5:U5)),"-",SUM(R5*5,S5*4,T5*3,U5*2)/SUM(R5:U5))</f>
        <v>-</v>
      </c>
      <c r="W6" s="240">
        <f>IF(ISERR(W5/SUM(W5:Z5)*100),0,W5/SUM(W5:Z5)*100)</f>
        <v>0</v>
      </c>
      <c r="X6" s="241">
        <f>IF(ISERR(X5/SUM(W5:Z5)*100),0,X5/SUM(W5:Z5)*100)</f>
        <v>0</v>
      </c>
      <c r="Y6" s="241">
        <f>IF(ISERR(Y5/SUM(W5:Z5)*100),0,Y5/SUM(W5:Z5)*100)</f>
        <v>0</v>
      </c>
      <c r="Z6" s="241">
        <f>IF(ISERR(Z5/SUM(W5:Z5)*100),0,Z5/SUM(W5:Z5)*100)</f>
        <v>0</v>
      </c>
      <c r="AA6" s="199" t="str">
        <f>IF(ISERR(SUM(W5*5,X5*4,Y5*3,Z5*2)/SUM(W5:Z5)),"-",SUM(W5*5,X5*4,Y5*3,Z5*2)/SUM(W5:Z5))</f>
        <v>-</v>
      </c>
      <c r="AB6" s="240">
        <f>IF(ISERR(AB5/SUM(AB5:AE5)*100),0,AB5/SUM(AB5:AE5)*100)</f>
        <v>0</v>
      </c>
      <c r="AC6" s="241">
        <f>IF(ISERR(AC5/SUM(AB5:AE5)*100),0,AC5/SUM(AB5:AE5)*100)</f>
        <v>0</v>
      </c>
      <c r="AD6" s="241">
        <f>IF(ISERR(AD5/SUM(AB5:AE5)*100),0,AD5/SUM(AB5:AE5)*100)</f>
        <v>0</v>
      </c>
      <c r="AE6" s="241">
        <f>IF(ISERR(AE5/SUM(AB5:AE5)*100),0,AE5/SUM(AB5:AE5)*100)</f>
        <v>0</v>
      </c>
      <c r="AF6" s="199" t="str">
        <f>IF(ISERR(SUM(AB5*5,AC5*4,AD5*3,AE5*2)/SUM(AB5:AE5)),"-",SUM(AB5*5,AC5*4,AD5*3,AE5*2)/SUM(AB5:AE5))</f>
        <v>-</v>
      </c>
      <c r="AG6" s="240">
        <f>IF(ISERR(AG5/SUM(AG5:AJ5)*100),0,AG5/SUM(AG5:AJ5)*100)</f>
        <v>0</v>
      </c>
      <c r="AH6" s="241">
        <f>IF(ISERR(AH5/SUM(AG5:AJ5)*100),0,AH5/SUM(AG5:AJ5)*100)</f>
        <v>0</v>
      </c>
      <c r="AI6" s="241">
        <f>IF(ISERR(AI5/SUM(AG5:AJ5)*100),0,AI5/SUM(AG5:AJ5)*100)</f>
        <v>0</v>
      </c>
      <c r="AJ6" s="241">
        <f>IF(ISERR(AJ5/SUM(AG5:AJ5)*100),0,AJ5/SUM(AG5:AJ5)*100)</f>
        <v>0</v>
      </c>
      <c r="AK6" s="199" t="str">
        <f>IF(ISERR(SUM(AG5*5,AH5*4,AI5*3,AJ5*2)/SUM(AG5:AJ5)),"-",SUM(AG5*5,AH5*4,AI5*3,AJ5*2)/SUM(AG5:AJ5))</f>
        <v>-</v>
      </c>
      <c r="AL6" s="240">
        <f>IF(ISERR(AL5/SUM(AL5:AO5)*100),0,AL5/SUM(AL5:AO5)*100)</f>
        <v>0</v>
      </c>
      <c r="AM6" s="241">
        <f>IF(ISERR(AM5/SUM(AL5:AO5)*100),0,AM5/SUM(AL5:AO5)*100)</f>
        <v>0</v>
      </c>
      <c r="AN6" s="241">
        <f>IF(ISERR(AN5/SUM(AL5:AO5)*100),0,AN5/SUM(AL5:AO5)*100)</f>
        <v>0</v>
      </c>
      <c r="AO6" s="241">
        <f>IF(ISERR(AO5/SUM(AL5:AO5)*100),0,AO5/SUM(AL5:AO5)*100)</f>
        <v>0</v>
      </c>
      <c r="AP6" s="199" t="str">
        <f>IF(ISERR(SUM(AL5*5,AM5*4,AN5*3,AO5*2)/SUM(AL5:AO5)),"-",SUM(AL5*5,AM5*4,AN5*3,AO5*2)/SUM(AL5:AO5))</f>
        <v>-</v>
      </c>
      <c r="AQ6" s="240">
        <f>IF(ISERR(AQ5/SUM(AQ5:AT5)*100),0,AQ5/SUM(AQ5:AT5)*100)</f>
        <v>0</v>
      </c>
      <c r="AR6" s="241">
        <f>IF(ISERR(AR5/SUM(AQ5:AT5)*100),0,AR5/SUM(AQ5:AT5)*100)</f>
        <v>0</v>
      </c>
      <c r="AS6" s="241">
        <f>IF(ISERR(AS5/SUM(AQ5:AT5)*100),0,AS5/SUM(AQ5:AT5)*100)</f>
        <v>0</v>
      </c>
      <c r="AT6" s="241">
        <f>IF(ISERR(AT5/SUM(AQ5:AT5)*100),0,AT5/SUM(AQ5:AT5)*100)</f>
        <v>0</v>
      </c>
      <c r="AU6" s="199" t="str">
        <f>IF(ISERR(SUM(AQ5*5,AR5*4,AS5*3,AT5*2)/SUM(AQ5:AT5)),"-",SUM(AQ5*5,AR5*4,AS5*3,AT5*2)/SUM(AQ5:AT5))</f>
        <v>-</v>
      </c>
      <c r="AV6" s="240">
        <f>IF(ISERR(AV5/SUM(AV5:AY5)*100),0,AV5/SUM(AV5:AY5)*100)</f>
        <v>0</v>
      </c>
      <c r="AW6" s="241">
        <f>IF(ISERR(AW5/SUM(AV5:AY5)*100),0,AW5/SUM(AV5:AY5)*100)</f>
        <v>0</v>
      </c>
      <c r="AX6" s="241">
        <f>IF(ISERR(AX5/SUM(AV5:AY5)*100),0,AX5/SUM(AV5:AY5)*100)</f>
        <v>0</v>
      </c>
      <c r="AY6" s="241">
        <f>IF(ISERR(AY5/SUM(AV5:AY5)*100),0,AY5/SUM(AV5:AY5)*100)</f>
        <v>0</v>
      </c>
      <c r="AZ6" s="199" t="str">
        <f>IF(ISERR(SUM(AV5*5,AW5*4,AX5*3,AY5*2)/SUM(AV5:AY5)),"-",SUM(AV5*5,AW5*4,AX5*3,AY5*2)/SUM(AV5:AY5))</f>
        <v>-</v>
      </c>
      <c r="BA6" s="240">
        <f>IF(ISERR(BA5/SUM(BA5:BD5)*100),0,BA5/SUM(BA5:BD5)*100)</f>
        <v>0</v>
      </c>
      <c r="BB6" s="241">
        <f>IF(ISERR(BB5/SUM(BA5:BD5)*100),0,BB5/SUM(BA5:BD5)*100)</f>
        <v>0</v>
      </c>
      <c r="BC6" s="241">
        <f>IF(ISERR(BC5/SUM(BA5:BD5)*100),0,BC5/SUM(BA5:BD5)*100)</f>
        <v>0</v>
      </c>
      <c r="BD6" s="241">
        <f>IF(ISERR(BD5/SUM(BA5:BD5)*100),0,BD5/SUM(BA5:BD5)*100)</f>
        <v>0</v>
      </c>
      <c r="BE6" s="199"/>
      <c r="BF6" s="240">
        <f>IF(ISERR(BF5/SUM(BF5:BI5)*100),0,BF5/SUM(BF5:BI5)*100)</f>
        <v>0</v>
      </c>
      <c r="BG6" s="241">
        <f>IF(ISERR(BG5/SUM(BF5:BI5)*100),0,BG5/SUM(BF5:BI5)*100)</f>
        <v>0</v>
      </c>
      <c r="BH6" s="241">
        <f>IF(ISERR(BH5/SUM(BF5:BI5)*100),0,BH5/SUM(BF5:BI5)*100)</f>
        <v>0</v>
      </c>
      <c r="BI6" s="241">
        <f>IF(ISERR(BI5/SUM(BF5:BI5)*100),0,BI5/SUM(BF5:BI5)*100)</f>
        <v>0</v>
      </c>
      <c r="BJ6" s="199" t="str">
        <f>IF(ISERR(SUM(BF5*5,BG5*4,BH5*3,BI5*2)/SUM(BF5:BI5)),"-",SUM(BF5*5,BG5*4,BH5*3,BI5*2)/SUM(BF5:BI5))</f>
        <v>-</v>
      </c>
      <c r="BL6" s="133"/>
      <c r="BM6" s="133"/>
      <c r="BN6" s="133"/>
      <c r="BO6" s="133"/>
      <c r="BP6" s="133"/>
      <c r="BQ6" s="133"/>
      <c r="BR6" s="133"/>
    </row>
    <row r="7" spans="1:70" ht="13.5" customHeight="1">
      <c r="A7" s="747" t="s">
        <v>137</v>
      </c>
      <c r="B7" s="740">
        <f>'1б'!W5+'1б'!X5</f>
        <v>0</v>
      </c>
      <c r="C7" s="238">
        <f>'1б'!$F$40</f>
        <v>0</v>
      </c>
      <c r="D7" s="239">
        <f>'1б'!$F$41</f>
        <v>0</v>
      </c>
      <c r="E7" s="239">
        <f>'1б'!$F$42</f>
        <v>0</v>
      </c>
      <c r="F7" s="239">
        <f>'1б'!$F$43</f>
        <v>0</v>
      </c>
      <c r="G7" s="198" t="str">
        <f>IF(SUM(C7:F7)=0,"-",IF(AND(F8&lt;10,C8&gt;=50),5,IF(AND(F8&lt;20,(C8+D8)&gt;=50),4,IF(F8&lt;30,3,2))))</f>
        <v>-</v>
      </c>
      <c r="H7" s="238">
        <f>'1б'!$G$40</f>
        <v>0</v>
      </c>
      <c r="I7" s="239">
        <f>'1б'!$G$41</f>
        <v>0</v>
      </c>
      <c r="J7" s="239">
        <f>'1б'!$G$42</f>
        <v>0</v>
      </c>
      <c r="K7" s="239">
        <f>'1б'!$G$43</f>
        <v>0</v>
      </c>
      <c r="L7" s="198" t="str">
        <f>IF(SUM(H7:K7)=0,"-",IF(AND(K8&lt;10,H8&gt;=50),5,IF(AND(K8&lt;20,(H8+I8)&gt;=50),4,IF(K8&lt;30,3,2))))</f>
        <v>-</v>
      </c>
      <c r="M7" s="238">
        <f>'1б'!$H$40</f>
        <v>0</v>
      </c>
      <c r="N7" s="239">
        <f>'1б'!$H$41</f>
        <v>0</v>
      </c>
      <c r="O7" s="239">
        <f>'1б'!$H$42</f>
        <v>0</v>
      </c>
      <c r="P7" s="239">
        <f>'1б'!$H$43</f>
        <v>0</v>
      </c>
      <c r="Q7" s="198" t="str">
        <f>IF(SUM(M7:P7)=0,"-",IF(AND(P8&lt;10,M8&gt;=50),5,IF(AND(P8&lt;20,(M8+N8)&gt;=50),4,IF(P8&lt;30,3,2))))</f>
        <v>-</v>
      </c>
      <c r="R7" s="238">
        <f>'1б'!$I$40</f>
        <v>0</v>
      </c>
      <c r="S7" s="239">
        <f>'1б'!$I$41</f>
        <v>0</v>
      </c>
      <c r="T7" s="239">
        <f>'1б'!$I$42</f>
        <v>0</v>
      </c>
      <c r="U7" s="239">
        <f>'1б'!$I$43</f>
        <v>0</v>
      </c>
      <c r="V7" s="198" t="str">
        <f>IF(SUM(R7:U7)=0,"-",IF(AND(U8&lt;10,R8&gt;50),5,IF(AND(U8&lt;20,(R8+S8)&gt;=50),4,IF(U8&lt;30,3,2))))</f>
        <v>-</v>
      </c>
      <c r="W7" s="238">
        <f>'1б'!$J$40</f>
        <v>0</v>
      </c>
      <c r="X7" s="239">
        <f>'1б'!$J$41</f>
        <v>0</v>
      </c>
      <c r="Y7" s="239">
        <f>'1б'!$J$42</f>
        <v>0</v>
      </c>
      <c r="Z7" s="239">
        <f>'1б'!$J$43</f>
        <v>0</v>
      </c>
      <c r="AA7" s="198" t="str">
        <f>IF(SUM(W7:Z7)=0,"-",IF(AND(Z8&lt;10,W8&gt;=50),5,IF(AND(Z8&lt;20,(W8+X8)&gt;=50),4,IF(Z8&lt;30,3,2))))</f>
        <v>-</v>
      </c>
      <c r="AB7" s="238">
        <f>'1б'!$K$40</f>
        <v>0</v>
      </c>
      <c r="AC7" s="239">
        <f>'1б'!$K$41</f>
        <v>0</v>
      </c>
      <c r="AD7" s="239">
        <f>'1б'!$K$42</f>
        <v>0</v>
      </c>
      <c r="AE7" s="239">
        <f>'1б'!$K$43</f>
        <v>0</v>
      </c>
      <c r="AF7" s="198" t="str">
        <f>IF(SUM(AB7:AE7)=0,"-",IF(AND(AE8&lt;10,AB8&gt;=50),5,IF(AND(AE8&lt;20,(AB8+AC8)&gt;=50),4,IF(AE8&lt;30,3,2))))</f>
        <v>-</v>
      </c>
      <c r="AG7" s="238">
        <f>'1б'!$L$40</f>
        <v>0</v>
      </c>
      <c r="AH7" s="239">
        <f>'1б'!$L$41</f>
        <v>0</v>
      </c>
      <c r="AI7" s="239">
        <f>'1б'!$L$42</f>
        <v>0</v>
      </c>
      <c r="AJ7" s="239">
        <f>'1б'!$L$43</f>
        <v>0</v>
      </c>
      <c r="AK7" s="198" t="str">
        <f>IF(SUM(AG7:AJ7)=0,"-",IF(AND(AJ8&lt;10,AG8&gt;=50),5,IF(AND(AJ8&lt;20,(AG8+AH8)&gt;=50),4,IF(AJ8&lt;30,3,2))))</f>
        <v>-</v>
      </c>
      <c r="AL7" s="238">
        <f>'1б'!$M$40</f>
        <v>0</v>
      </c>
      <c r="AM7" s="239">
        <f>'1б'!$M$41</f>
        <v>0</v>
      </c>
      <c r="AN7" s="239">
        <f>'1б'!$M$42</f>
        <v>0</v>
      </c>
      <c r="AO7" s="239">
        <f>'1б'!$M$43</f>
        <v>0</v>
      </c>
      <c r="AP7" s="198" t="str">
        <f>IF(SUM(AL7:AO7)=0,"-",IF(AND(AO8&lt;10,AL8&gt;=50),5,IF(AND(AO8&lt;20,(AL8+AM8)&gt;=50),4,IF(AO8&lt;30,3,2))))</f>
        <v>-</v>
      </c>
      <c r="AQ7" s="238">
        <f>'1б'!$N$40</f>
        <v>0</v>
      </c>
      <c r="AR7" s="239">
        <f>'1б'!$N$41</f>
        <v>0</v>
      </c>
      <c r="AS7" s="239">
        <f>'1б'!$N$42</f>
        <v>0</v>
      </c>
      <c r="AT7" s="239">
        <f>'1б'!$N$43</f>
        <v>0</v>
      </c>
      <c r="AU7" s="198" t="str">
        <f>IF(SUM(AQ7:AT7)=0,"-",IF(AND(AT8&lt;10,AQ8&gt;=50),5,IF(AND(AT8&lt;20,(AQ8+AR8)&gt;=50),4,IF(AT8&lt;30,3,2))))</f>
        <v>-</v>
      </c>
      <c r="AV7" s="238">
        <f>'1б'!$O$40</f>
        <v>0</v>
      </c>
      <c r="AW7" s="239">
        <f>'1б'!$O$41</f>
        <v>0</v>
      </c>
      <c r="AX7" s="239">
        <f>'1б'!$O$42</f>
        <v>0</v>
      </c>
      <c r="AY7" s="239">
        <f>'1б'!$O$43</f>
        <v>0</v>
      </c>
      <c r="AZ7" s="198" t="str">
        <f>IF(SUM(AV7:AY7)=0,"-",IF(AOD(AY8&lt;10,AV8&gt;=50),5,IF(AOD(AY8&lt;20,(AV8+AW8)&gt;=50),4,IF(AY8&lt;30,3,2))))</f>
        <v>-</v>
      </c>
      <c r="BA7" s="238">
        <f>'1б'!Q40</f>
        <v>0</v>
      </c>
      <c r="BB7" s="239">
        <f>'1б'!$Q$41</f>
        <v>0</v>
      </c>
      <c r="BC7" s="239">
        <f>'1б'!$Q$42</f>
        <v>0</v>
      </c>
      <c r="BD7" s="239">
        <f>'1б'!$Q$43</f>
        <v>0</v>
      </c>
      <c r="BE7" s="198" t="str">
        <f>BJ7</f>
        <v>-</v>
      </c>
      <c r="BF7" s="238">
        <f>'1б'!Q40</f>
        <v>0</v>
      </c>
      <c r="BG7" s="239">
        <f>'1б'!$Q$41</f>
        <v>0</v>
      </c>
      <c r="BH7" s="239">
        <f>'1б'!$Q$42</f>
        <v>0</v>
      </c>
      <c r="BI7" s="239">
        <f>'1б'!$Q$43</f>
        <v>0</v>
      </c>
      <c r="BJ7" s="198" t="str">
        <f>IF(SUM(BF7:BI7)=0,"-",MIN(AF7,IF(AND(BI8&lt;10,BF8&gt;=50),5,IF(AND(BI8&lt;20,(BF8+BG8)&gt;=50),4,IF(BI8&lt;30,3,2)))))</f>
        <v>-</v>
      </c>
    </row>
    <row r="8" spans="1:70" ht="13.5" customHeight="1">
      <c r="A8" s="747"/>
      <c r="B8" s="740"/>
      <c r="C8" s="240">
        <f>IF(ISERR(C7/SUM(C7:F7)*100),0,C7/SUM(C7:F7)*100)</f>
        <v>0</v>
      </c>
      <c r="D8" s="241">
        <f>IF(ISERR(D7/SUM(C7:F7)*100),0,D7/SUM(C7:F7)*100)</f>
        <v>0</v>
      </c>
      <c r="E8" s="241">
        <f>IF(ISERR(E7/SUM(C7:F7)*100),0,E7/SUM(C7:F7)*100)</f>
        <v>0</v>
      </c>
      <c r="F8" s="241">
        <f>IF(ISERR(F7/SUM(C7:F7)*100),0,F7/SUM(C7:F7)*100)</f>
        <v>0</v>
      </c>
      <c r="G8" s="199" t="str">
        <f>IF(ISERR(SUM(C7*5,D7*4,E7*3,F7*2)/SUM(C7:F7)),"-",SUM(C7*5,D7*4,E7*3,F7*2)/SUM(C7:F7))</f>
        <v>-</v>
      </c>
      <c r="H8" s="240">
        <f>IF(ISERR(H7/SUM(H7:K7)*100),0,H7/SUM(H7:K7)*100)</f>
        <v>0</v>
      </c>
      <c r="I8" s="241">
        <f>IF(ISERR(I7/SUM(H7:K7)*100),0,I7/SUM(H7:K7)*100)</f>
        <v>0</v>
      </c>
      <c r="J8" s="241">
        <f>IF(ISERR(J7/SUM(H7:K7)*100),0,J7/SUM(H7:K7)*100)</f>
        <v>0</v>
      </c>
      <c r="K8" s="241">
        <f>IF(ISERR(K7/SUM(H7:K7)*100),0,K7/SUM(H7:K7)*100)</f>
        <v>0</v>
      </c>
      <c r="L8" s="199" t="str">
        <f>IF(ISERR(SUM(H7*5,I7*4,J7*3,K7*2)/SUM(H7:K7)),"-",SUM(H7*5,I7*4,J7*3,K7*2)/SUM(H7:K7))</f>
        <v>-</v>
      </c>
      <c r="M8" s="240">
        <f>IF(ISERR(M7/SUM(M7:P7)*100),0,M7/SUM(M7:P7)*100)</f>
        <v>0</v>
      </c>
      <c r="N8" s="241">
        <f>IF(ISERR(N7/SUM(M7:P7)*100),0,N7/SUM(M7:P7)*100)</f>
        <v>0</v>
      </c>
      <c r="O8" s="241">
        <f>IF(ISERR(O7/SUM(M7:P7)*100),0,O7/SUM(M7:P7)*100)</f>
        <v>0</v>
      </c>
      <c r="P8" s="241">
        <f>IF(ISERR(P7/SUM(M7:P7)*100),0,P7/SUM(M7:P7)*100)</f>
        <v>0</v>
      </c>
      <c r="Q8" s="199" t="str">
        <f>IF(ISERR(SUM(M7*5,N7*4,O7*3,P7*2)/SUM(M7:P7)),"-",SUM(M7*5,N7*4,O7*3,P7*2)/SUM(M7:P7))</f>
        <v>-</v>
      </c>
      <c r="R8" s="240">
        <f>IF(ISERR(R7/SUM(R7:U7)*100),0,R7/SUM(R7:U7)*100)</f>
        <v>0</v>
      </c>
      <c r="S8" s="241">
        <f>IF(ISERR(S7/SUM(R7:U7)*100),0,S7/SUM(R7:U7)*100)</f>
        <v>0</v>
      </c>
      <c r="T8" s="241">
        <f>IF(ISERR(T7/SUM(R7:U7)*100),0,T7/SUM(R7:U7)*100)</f>
        <v>0</v>
      </c>
      <c r="U8" s="241">
        <f>IF(ISERR(U7/SUM(R7:U7)*100),0,U7/SUM(R7:U7)*100)</f>
        <v>0</v>
      </c>
      <c r="V8" s="199" t="str">
        <f>IF(ISERR(SUM(R7*5,S7*4,T7*3,U7*2)/SUM(R7:U7)),"-",SUM(R7*5,S7*4,T7*3,U7*2)/SUM(R7:U7))</f>
        <v>-</v>
      </c>
      <c r="W8" s="240">
        <f>IF(ISERR(W7/SUM(W7:Z7)*100),0,W7/SUM(W7:Z7)*100)</f>
        <v>0</v>
      </c>
      <c r="X8" s="241">
        <f>IF(ISERR(X7/SUM(W7:Z7)*100),0,X7/SUM(W7:Z7)*100)</f>
        <v>0</v>
      </c>
      <c r="Y8" s="241">
        <f>IF(ISERR(Y7/SUM(W7:Z7)*100),0,Y7/SUM(W7:Z7)*100)</f>
        <v>0</v>
      </c>
      <c r="Z8" s="241">
        <f>IF(ISERR(Z7/SUM(W7:Z7)*100),0,Z7/SUM(W7:Z7)*100)</f>
        <v>0</v>
      </c>
      <c r="AA8" s="199" t="str">
        <f>IF(ISERR(SUM(W7*5,X7*4,Y7*3,Z7*2)/SUM(W7:Z7)),"-",SUM(W7*5,X7*4,Y7*3,Z7*2)/SUM(W7:Z7))</f>
        <v>-</v>
      </c>
      <c r="AB8" s="240">
        <f>IF(ISERR(AB7/SUM(AB7:AE7)*100),0,AB7/SUM(AB7:AE7)*100)</f>
        <v>0</v>
      </c>
      <c r="AC8" s="241">
        <f>IF(ISERR(AC7/SUM(AB7:AE7)*100),0,AC7/SUM(AB7:AE7)*100)</f>
        <v>0</v>
      </c>
      <c r="AD8" s="241">
        <f>IF(ISERR(AD7/SUM(AB7:AE7)*100),0,AD7/SUM(AB7:AE7)*100)</f>
        <v>0</v>
      </c>
      <c r="AE8" s="241">
        <f>IF(ISERR(AE7/SUM(AB7:AE7)*100),0,AE7/SUM(AB7:AE7)*100)</f>
        <v>0</v>
      </c>
      <c r="AF8" s="199" t="str">
        <f>IF(ISERR(SUM(AB7*5,AC7*4,AD7*3,AE7*2)/SUM(AB7:AE7)),"-",SUM(AB7*5,AC7*4,AD7*3,AE7*2)/SUM(AB7:AE7))</f>
        <v>-</v>
      </c>
      <c r="AG8" s="240">
        <f>IF(ISERR(AG7/SUM(AG7:AJ7)*100),0,AG7/SUM(AG7:AJ7)*100)</f>
        <v>0</v>
      </c>
      <c r="AH8" s="241">
        <f>IF(ISERR(AH7/SUM(AG7:AJ7)*100),0,AH7/SUM(AG7:AJ7)*100)</f>
        <v>0</v>
      </c>
      <c r="AI8" s="241">
        <f>IF(ISERR(AI7/SUM(AG7:AJ7)*100),0,AI7/SUM(AG7:AJ7)*100)</f>
        <v>0</v>
      </c>
      <c r="AJ8" s="241">
        <f>IF(ISERR(AJ7/SUM(AG7:AJ7)*100),0,AJ7/SUM(AG7:AJ7)*100)</f>
        <v>0</v>
      </c>
      <c r="AK8" s="199" t="str">
        <f>IF(ISERR(SUM(AG7*5,AH7*4,AI7*3,AJ7*2)/SUM(AG7:AJ7)),"-",SUM(AG7*5,AH7*4,AI7*3,AJ7*2)/SUM(AG7:AJ7))</f>
        <v>-</v>
      </c>
      <c r="AL8" s="240">
        <f>IF(ISERR(AL7/SUM(AL7:AO7)*100),0,AL7/SUM(AL7:AO7)*100)</f>
        <v>0</v>
      </c>
      <c r="AM8" s="241">
        <f>IF(ISERR(AM7/SUM(AL7:AO7)*100),0,AM7/SUM(AL7:AO7)*100)</f>
        <v>0</v>
      </c>
      <c r="AN8" s="241">
        <f>IF(ISERR(AN7/SUM(AL7:AO7)*100),0,AN7/SUM(AL7:AO7)*100)</f>
        <v>0</v>
      </c>
      <c r="AO8" s="241">
        <f>IF(ISERR(AO7/SUM(AL7:AO7)*100),0,AO7/SUM(AL7:AO7)*100)</f>
        <v>0</v>
      </c>
      <c r="AP8" s="199" t="str">
        <f>IF(ISERR(SUM(AL7*5,AM7*4,AN7*3,AO7*2)/SUM(AL7:AO7)),"-",SUM(AL7*5,AM7*4,AN7*3,AO7*2)/SUM(AL7:AO7))</f>
        <v>-</v>
      </c>
      <c r="AQ8" s="240">
        <f>IF(ISERR(AQ7/SUM(AQ7:AT7)*100),0,AQ7/SUM(AQ7:AT7)*100)</f>
        <v>0</v>
      </c>
      <c r="AR8" s="241">
        <f>IF(ISERR(AR7/SUM(AQ7:AT7)*100),0,AR7/SUM(AQ7:AT7)*100)</f>
        <v>0</v>
      </c>
      <c r="AS8" s="241">
        <f>IF(ISERR(AS7/SUM(AQ7:AT7)*100),0,AS7/SUM(AQ7:AT7)*100)</f>
        <v>0</v>
      </c>
      <c r="AT8" s="241">
        <f>IF(ISERR(AT7/SUM(AQ7:AT7)*100),0,AT7/SUM(AQ7:AT7)*100)</f>
        <v>0</v>
      </c>
      <c r="AU8" s="199" t="str">
        <f>IF(ISERR(SUM(AQ7*5,AR7*4,AS7*3,AT7*2)/SUM(AQ7:AT7)),"-",SUM(AQ7*5,AR7*4,AS7*3,AT7*2)/SUM(AQ7:AT7))</f>
        <v>-</v>
      </c>
      <c r="AV8" s="240">
        <f>IF(ISERR(AV7/SUM(AV7:AY7)*100),0,AV7/SUM(AV7:AY7)*100)</f>
        <v>0</v>
      </c>
      <c r="AW8" s="241">
        <f>IF(ISERR(AW7/SUM(AV7:AY7)*100),0,AW7/SUM(AV7:AY7)*100)</f>
        <v>0</v>
      </c>
      <c r="AX8" s="241">
        <f>IF(ISERR(AX7/SUM(AV7:AY7)*100),0,AX7/SUM(AV7:AY7)*100)</f>
        <v>0</v>
      </c>
      <c r="AY8" s="241">
        <f>IF(ISERR(AY7/SUM(AV7:AY7)*100),0,AY7/SUM(AV7:AY7)*100)</f>
        <v>0</v>
      </c>
      <c r="AZ8" s="199" t="str">
        <f>IF(ISERR(SUM(AV7*5,AW7*4,AX7*3,AY7*2)/SUM(AV7:AY7)),"-",SUM(AV7*5,AW7*4,AX7*3,AY7*2)/SUM(AV7:AY7))</f>
        <v>-</v>
      </c>
      <c r="BA8" s="240">
        <f>IF(ISERR(BA7/SUM(BA7:BD7)*100),0,BA7/SUM(BA7:BD7)*100)</f>
        <v>0</v>
      </c>
      <c r="BB8" s="241">
        <f>IF(ISERR(BB7/SUM(BA7:BD7)*100),0,BB7/SUM(BA7:BD7)*100)</f>
        <v>0</v>
      </c>
      <c r="BC8" s="241">
        <f>IF(ISERR(BC7/SUM(BA7:BD7)*100),0,BC7/SUM(BA7:BD7)*100)</f>
        <v>0</v>
      </c>
      <c r="BD8" s="241">
        <f>IF(ISERR(BD7/SUM(BA7:BD7)*100),0,BD7/SUM(BA7:BD7)*100)</f>
        <v>0</v>
      </c>
      <c r="BE8" s="199"/>
      <c r="BF8" s="240">
        <f>IF(ISERR(BF7/SUM(BF7:BI7)*100),0,BF7/SUM(BF7:BI7)*100)</f>
        <v>0</v>
      </c>
      <c r="BG8" s="241">
        <f>IF(ISERR(BG7/SUM(BF7:BI7)*100),0,BG7/SUM(BF7:BI7)*100)</f>
        <v>0</v>
      </c>
      <c r="BH8" s="241">
        <f>IF(ISERR(BH7/SUM(BF7:BI7)*100),0,BH7/SUM(BF7:BI7)*100)</f>
        <v>0</v>
      </c>
      <c r="BI8" s="241">
        <f>IF(ISERR(BI7/SUM(BF7:BI7)*100),0,BI7/SUM(BF7:BI7)*100)</f>
        <v>0</v>
      </c>
      <c r="BJ8" s="199" t="str">
        <f>IF(ISERR(SUM(BF7*5,BG7*4,BH7*3,BI7*2)/SUM(BF7:BI7)),"-",SUM(BF7*5,BG7*4,BH7*3,BI7*2)/SUM(BF7:BI7))</f>
        <v>-</v>
      </c>
      <c r="BL8" s="133"/>
      <c r="BM8" s="133"/>
      <c r="BN8" s="133"/>
      <c r="BO8" s="133"/>
      <c r="BP8" s="133"/>
      <c r="BQ8" s="133"/>
      <c r="BR8" s="133"/>
    </row>
    <row r="9" spans="1:70" ht="13.5" customHeight="1">
      <c r="A9" s="747" t="s">
        <v>138</v>
      </c>
      <c r="B9" s="740">
        <f>'1б'!W48+'1б'!X48</f>
        <v>0</v>
      </c>
      <c r="C9" s="238">
        <f>'1б'!F82</f>
        <v>0</v>
      </c>
      <c r="D9" s="239">
        <f>'1б'!$F$83</f>
        <v>0</v>
      </c>
      <c r="E9" s="239">
        <f>'1б'!$F$84</f>
        <v>0</v>
      </c>
      <c r="F9" s="239">
        <f>'1б'!$F$85</f>
        <v>0</v>
      </c>
      <c r="G9" s="198" t="str">
        <f>IF(SUM(C9:F9)=0,"-",IF(AND(F10&lt;10,C10&gt;=50),5,IF(AND(F10&lt;20,(C10+D10)&gt;=50),4,IF(F10&lt;30,3,2))))</f>
        <v>-</v>
      </c>
      <c r="H9" s="238">
        <f>'1б'!$G$82</f>
        <v>0</v>
      </c>
      <c r="I9" s="239">
        <f>'1б'!$G$83</f>
        <v>0</v>
      </c>
      <c r="J9" s="239">
        <f>'1б'!$G$84</f>
        <v>0</v>
      </c>
      <c r="K9" s="239">
        <f>'1б'!$G$85</f>
        <v>0</v>
      </c>
      <c r="L9" s="198" t="str">
        <f>IF(SUM(H9:K9)=0,"-",IF(AND(K10&lt;10,H10&gt;=50),5,IF(AND(K10&lt;20,(H10+I10)&gt;=50),4,IF(K10&lt;30,3,2))))</f>
        <v>-</v>
      </c>
      <c r="M9" s="238">
        <f>'1б'!$H$82</f>
        <v>0</v>
      </c>
      <c r="N9" s="239">
        <f>'1б'!$H$83</f>
        <v>0</v>
      </c>
      <c r="O9" s="239">
        <f>'1б'!$H$84</f>
        <v>0</v>
      </c>
      <c r="P9" s="239">
        <f>'1б'!$H$85</f>
        <v>0</v>
      </c>
      <c r="Q9" s="198" t="str">
        <f>IF(SUM(M9:P9)=0,"-",IF(AND(P10&lt;10,M10&gt;=50),5,IF(AND(P10&lt;20,(M10+N10)&gt;=50),4,IF(P10&lt;30,3,2))))</f>
        <v>-</v>
      </c>
      <c r="R9" s="238">
        <f>'1б'!$I$82</f>
        <v>0</v>
      </c>
      <c r="S9" s="239">
        <f>'1б'!$I$83</f>
        <v>0</v>
      </c>
      <c r="T9" s="239">
        <f>'1б'!$I$84</f>
        <v>0</v>
      </c>
      <c r="U9" s="239">
        <f>'1б'!$I$85</f>
        <v>0</v>
      </c>
      <c r="V9" s="198" t="str">
        <f>IF(SUM(R9:U9)=0,"-",IF(AND(U10&lt;10,R10&gt;50),5,IF(AND(U10&lt;20,(R10+S10)&gt;=50),4,IF(U10&lt;30,3,2))))</f>
        <v>-</v>
      </c>
      <c r="W9" s="238">
        <f>'1б'!$J$82</f>
        <v>0</v>
      </c>
      <c r="X9" s="239">
        <f>'1б'!$J$83</f>
        <v>0</v>
      </c>
      <c r="Y9" s="239">
        <f>'1б'!$J$84</f>
        <v>0</v>
      </c>
      <c r="Z9" s="239">
        <f>'1б'!$J$85</f>
        <v>0</v>
      </c>
      <c r="AA9" s="198" t="str">
        <f>IF(SUM(W9:Z9)=0,"-",IF(AND(Z10&lt;10,W10&gt;=50),5,IF(AND(Z10&lt;20,(W10+X10)&gt;=50),4,IF(Z10&lt;30,3,2))))</f>
        <v>-</v>
      </c>
      <c r="AB9" s="238">
        <f>'1б'!$K$82</f>
        <v>0</v>
      </c>
      <c r="AC9" s="239">
        <f>'1б'!$K$83</f>
        <v>0</v>
      </c>
      <c r="AD9" s="239">
        <f>'1б'!$K$84</f>
        <v>0</v>
      </c>
      <c r="AE9" s="239">
        <f>'1б'!$K$85</f>
        <v>0</v>
      </c>
      <c r="AF9" s="198" t="str">
        <f>IF(SUM(AB9:AE9)=0,"-",IF(AND(AE10&lt;10,AB10&gt;=50),5,IF(AND(AE10&lt;20,(AB10+AC10)&gt;=50),4,IF(AE10&lt;30,3,2))))</f>
        <v>-</v>
      </c>
      <c r="AG9" s="238">
        <f>'1б'!$L$82</f>
        <v>0</v>
      </c>
      <c r="AH9" s="239">
        <f>'1б'!$L$83</f>
        <v>0</v>
      </c>
      <c r="AI9" s="239">
        <f>'1б'!$L$84</f>
        <v>0</v>
      </c>
      <c r="AJ9" s="239">
        <f>'1б'!$L$85</f>
        <v>0</v>
      </c>
      <c r="AK9" s="198" t="str">
        <f>IF(SUM(AG9:AJ9)=0,"-",IF(AND(AJ10&lt;10,AG10&gt;=50),5,IF(AND(AJ10&lt;20,(AG10+AH10)&gt;=50),4,IF(AJ10&lt;30,3,2))))</f>
        <v>-</v>
      </c>
      <c r="AL9" s="238">
        <f>'1б'!$M$82</f>
        <v>0</v>
      </c>
      <c r="AM9" s="239">
        <f>'1б'!$M$83</f>
        <v>0</v>
      </c>
      <c r="AN9" s="239">
        <f>'1б'!$M$84</f>
        <v>0</v>
      </c>
      <c r="AO9" s="239">
        <f>'1б'!$M$85</f>
        <v>0</v>
      </c>
      <c r="AP9" s="198" t="str">
        <f>IF(SUM(AL9:AO9)=0,"-",IF(AND(AO10&lt;10,AL10&gt;=50),5,IF(AND(AO10&lt;20,(AL10+AM10)&gt;=50),4,IF(AO10&lt;30,3,2))))</f>
        <v>-</v>
      </c>
      <c r="AQ9" s="238">
        <f>'1б'!$N$82</f>
        <v>0</v>
      </c>
      <c r="AR9" s="239">
        <f>'1б'!$N$83</f>
        <v>0</v>
      </c>
      <c r="AS9" s="239">
        <f>'1б'!$N$84</f>
        <v>0</v>
      </c>
      <c r="AT9" s="239">
        <f>'1б'!$N$85</f>
        <v>0</v>
      </c>
      <c r="AU9" s="198" t="str">
        <f>IF(SUM(AQ9:AT9)=0,"-",IF(AND(AT10&lt;10,AQ10&gt;=50),5,IF(AND(AT10&lt;20,(AQ10+AR10)&gt;=50),4,IF(AT10&lt;30,3,2))))</f>
        <v>-</v>
      </c>
      <c r="AV9" s="238">
        <f>'1б'!$O$82</f>
        <v>0</v>
      </c>
      <c r="AW9" s="239">
        <f>'1б'!$O$83</f>
        <v>0</v>
      </c>
      <c r="AX9" s="239">
        <f>'1б'!$O$84</f>
        <v>0</v>
      </c>
      <c r="AY9" s="239">
        <f>'1б'!$O$85</f>
        <v>0</v>
      </c>
      <c r="AZ9" s="198" t="str">
        <f>IF(SUM(AV9:AY9)=0,"-",IF(AOD(AY10&lt;10,AV10&gt;=50),5,IF(AOD(AY10&lt;20,(AV10+AW10)&gt;=50),4,IF(AY10&lt;30,3,2))))</f>
        <v>-</v>
      </c>
      <c r="BA9" s="238">
        <f>'1б'!Q82</f>
        <v>0</v>
      </c>
      <c r="BB9" s="239">
        <f>'1б'!$Q$83</f>
        <v>0</v>
      </c>
      <c r="BC9" s="239">
        <f>'1б'!$Q$84</f>
        <v>0</v>
      </c>
      <c r="BD9" s="239">
        <f>'1б'!$Q$85</f>
        <v>0</v>
      </c>
      <c r="BE9" s="198" t="str">
        <f>BJ9</f>
        <v>-</v>
      </c>
      <c r="BF9" s="238">
        <f>'1б'!Q82</f>
        <v>0</v>
      </c>
      <c r="BG9" s="239">
        <f>'1б'!$Q$83</f>
        <v>0</v>
      </c>
      <c r="BH9" s="239">
        <f>'1б'!$Q$84</f>
        <v>0</v>
      </c>
      <c r="BI9" s="239">
        <f>'1б'!$Q$85</f>
        <v>0</v>
      </c>
      <c r="BJ9" s="198" t="str">
        <f>IF(SUM(BF9:BI9)=0,"-",MIN(AF9,IF(AND(BI10&lt;10,BF10&gt;=50),5,IF(AND(BI10&lt;20,(BF10+BG10)&gt;=50),4,IF(BI10&lt;30,3,2)))))</f>
        <v>-</v>
      </c>
    </row>
    <row r="10" spans="1:70" ht="13.5" customHeight="1">
      <c r="A10" s="747"/>
      <c r="B10" s="740"/>
      <c r="C10" s="240">
        <f>IF(ISERR(C9/SUM(C9:F9)*100),0,C9/SUM(C9:F9)*100)</f>
        <v>0</v>
      </c>
      <c r="D10" s="241">
        <f>IF(ISERR(D9/SUM(C9:F9)*100),0,D9/SUM(C9:F9)*100)</f>
        <v>0</v>
      </c>
      <c r="E10" s="241">
        <f>IF(ISERR(E9/SUM(C9:F9)*100),0,E9/SUM(C9:F9)*100)</f>
        <v>0</v>
      </c>
      <c r="F10" s="241">
        <f>IF(ISERR(F9/SUM(C9:F9)*100),0,F9/SUM(C9:F9)*100)</f>
        <v>0</v>
      </c>
      <c r="G10" s="199" t="str">
        <f>IF(ISERR(SUM(C9*5,D9*4,E9*3,F9*2)/SUM(C9:F9)),"-",SUM(C9*5,D9*4,E9*3,F9*2)/SUM(C9:F9))</f>
        <v>-</v>
      </c>
      <c r="H10" s="240">
        <f>IF(ISERR(H9/SUM(H9:K9)*100),0,H9/SUM(H9:K9)*100)</f>
        <v>0</v>
      </c>
      <c r="I10" s="241">
        <f>IF(ISERR(I9/SUM(H9:K9)*100),0,I9/SUM(H9:K9)*100)</f>
        <v>0</v>
      </c>
      <c r="J10" s="241">
        <f>IF(ISERR(J9/SUM(H9:K9)*100),0,J9/SUM(H9:K9)*100)</f>
        <v>0</v>
      </c>
      <c r="K10" s="241">
        <f>IF(ISERR(K9/SUM(H9:K9)*100),0,K9/SUM(H9:K9)*100)</f>
        <v>0</v>
      </c>
      <c r="L10" s="199" t="str">
        <f>IF(ISERR(SUM(H9*5,I9*4,J9*3,K9*2)/SUM(H9:K9)),"-",SUM(H9*5,I9*4,J9*3,K9*2)/SUM(H9:K9))</f>
        <v>-</v>
      </c>
      <c r="M10" s="240">
        <f>IF(ISERR(M9/SUM(M9:P9)*100),0,M9/SUM(M9:P9)*100)</f>
        <v>0</v>
      </c>
      <c r="N10" s="241">
        <f>IF(ISERR(N9/SUM(M9:P9)*100),0,N9/SUM(M9:P9)*100)</f>
        <v>0</v>
      </c>
      <c r="O10" s="241">
        <f>IF(ISERR(O9/SUM(M9:P9)*100),0,O9/SUM(M9:P9)*100)</f>
        <v>0</v>
      </c>
      <c r="P10" s="241">
        <f>IF(ISERR(P9/SUM(M9:P9)*100),0,P9/SUM(M9:P9)*100)</f>
        <v>0</v>
      </c>
      <c r="Q10" s="199" t="str">
        <f>IF(ISERR(SUM(M9*5,N9*4,O9*3,P9*2)/SUM(M9:P9)),"-",SUM(M9*5,N9*4,O9*3,P9*2)/SUM(M9:P9))</f>
        <v>-</v>
      </c>
      <c r="R10" s="240">
        <f>IF(ISERR(R9/SUM(R9:U9)*100),0,R9/SUM(R9:U9)*100)</f>
        <v>0</v>
      </c>
      <c r="S10" s="241">
        <f>IF(ISERR(S9/SUM(R9:U9)*100),0,S9/SUM(R9:U9)*100)</f>
        <v>0</v>
      </c>
      <c r="T10" s="241">
        <f>IF(ISERR(T9/SUM(R9:U9)*100),0,T9/SUM(R9:U9)*100)</f>
        <v>0</v>
      </c>
      <c r="U10" s="241">
        <f>IF(ISERR(U9/SUM(R9:U9)*100),0,U9/SUM(R9:U9)*100)</f>
        <v>0</v>
      </c>
      <c r="V10" s="199" t="str">
        <f>IF(ISERR(SUM(R9*5,S9*4,T9*3,U9*2)/SUM(R9:U9)),"-",SUM(R9*5,S9*4,T9*3,U9*2)/SUM(R9:U9))</f>
        <v>-</v>
      </c>
      <c r="W10" s="240">
        <f>IF(ISERR(W9/SUM(W9:Z9)*100),0,W9/SUM(W9:Z9)*100)</f>
        <v>0</v>
      </c>
      <c r="X10" s="241">
        <f>IF(ISERR(X9/SUM(W9:Z9)*100),0,X9/SUM(W9:Z9)*100)</f>
        <v>0</v>
      </c>
      <c r="Y10" s="241">
        <f>IF(ISERR(Y9/SUM(W9:Z9)*100),0,Y9/SUM(W9:Z9)*100)</f>
        <v>0</v>
      </c>
      <c r="Z10" s="241">
        <f>IF(ISERR(Z9/SUM(W9:Z9)*100),0,Z9/SUM(W9:Z9)*100)</f>
        <v>0</v>
      </c>
      <c r="AA10" s="199" t="str">
        <f>IF(ISERR(SUM(W9*5,X9*4,Y9*3,Z9*2)/SUM(W9:Z9)),"-",SUM(W9*5,X9*4,Y9*3,Z9*2)/SUM(W9:Z9))</f>
        <v>-</v>
      </c>
      <c r="AB10" s="240">
        <f>IF(ISERR(AB9/SUM(AB9:AE9)*100),0,AB9/SUM(AB9:AE9)*100)</f>
        <v>0</v>
      </c>
      <c r="AC10" s="241">
        <f>IF(ISERR(AC9/SUM(AB9:AE9)*100),0,AC9/SUM(AB9:AE9)*100)</f>
        <v>0</v>
      </c>
      <c r="AD10" s="241">
        <f>IF(ISERR(AD9/SUM(AB9:AE9)*100),0,AD9/SUM(AB9:AE9)*100)</f>
        <v>0</v>
      </c>
      <c r="AE10" s="241">
        <f>IF(ISERR(AE9/SUM(AB9:AE9)*100),0,AE9/SUM(AB9:AE9)*100)</f>
        <v>0</v>
      </c>
      <c r="AF10" s="199" t="str">
        <f>IF(ISERR(SUM(AB9*5,AC9*4,AD9*3,AE9*2)/SUM(AB9:AE9)),"-",SUM(AB9*5,AC9*4,AD9*3,AE9*2)/SUM(AB9:AE9))</f>
        <v>-</v>
      </c>
      <c r="AG10" s="240">
        <f>IF(ISERR(AG9/SUM(AG9:AJ9)*100),0,AG9/SUM(AG9:AJ9)*100)</f>
        <v>0</v>
      </c>
      <c r="AH10" s="241">
        <f>IF(ISERR(AH9/SUM(AG9:AJ9)*100),0,AH9/SUM(AG9:AJ9)*100)</f>
        <v>0</v>
      </c>
      <c r="AI10" s="241">
        <f>IF(ISERR(AI9/SUM(AG9:AJ9)*100),0,AI9/SUM(AG9:AJ9)*100)</f>
        <v>0</v>
      </c>
      <c r="AJ10" s="241">
        <f>IF(ISERR(AJ9/SUM(AG9:AJ9)*100),0,AJ9/SUM(AG9:AJ9)*100)</f>
        <v>0</v>
      </c>
      <c r="AK10" s="199" t="str">
        <f>IF(ISERR(SUM(AG9*5,AH9*4,AI9*3,AJ9*2)/SUM(AG9:AJ9)),"-",SUM(AG9*5,AH9*4,AI9*3,AJ9*2)/SUM(AG9:AJ9))</f>
        <v>-</v>
      </c>
      <c r="AL10" s="240">
        <f>IF(ISERR(AL9/SUM(AL9:AO9)*100),0,AL9/SUM(AL9:AO9)*100)</f>
        <v>0</v>
      </c>
      <c r="AM10" s="241">
        <f>IF(ISERR(AM9/SUM(AL9:AO9)*100),0,AM9/SUM(AL9:AO9)*100)</f>
        <v>0</v>
      </c>
      <c r="AN10" s="241">
        <f>IF(ISERR(AN9/SUM(AL9:AO9)*100),0,AN9/SUM(AL9:AO9)*100)</f>
        <v>0</v>
      </c>
      <c r="AO10" s="241">
        <f>IF(ISERR(AO9/SUM(AL9:AO9)*100),0,AO9/SUM(AL9:AO9)*100)</f>
        <v>0</v>
      </c>
      <c r="AP10" s="199" t="str">
        <f>IF(ISERR(SUM(AL9*5,AM9*4,AN9*3,AO9*2)/SUM(AL9:AO9)),"-",SUM(AL9*5,AM9*4,AN9*3,AO9*2)/SUM(AL9:AO9))</f>
        <v>-</v>
      </c>
      <c r="AQ10" s="240">
        <f>IF(ISERR(AQ9/SUM(AQ9:AT9)*100),0,AQ9/SUM(AQ9:AT9)*100)</f>
        <v>0</v>
      </c>
      <c r="AR10" s="241">
        <f>IF(ISERR(AR9/SUM(AQ9:AT9)*100),0,AR9/SUM(AQ9:AT9)*100)</f>
        <v>0</v>
      </c>
      <c r="AS10" s="241">
        <f>IF(ISERR(AS9/SUM(AQ9:AT9)*100),0,AS9/SUM(AQ9:AT9)*100)</f>
        <v>0</v>
      </c>
      <c r="AT10" s="241">
        <f>IF(ISERR(AT9/SUM(AQ9:AT9)*100),0,AT9/SUM(AQ9:AT9)*100)</f>
        <v>0</v>
      </c>
      <c r="AU10" s="199" t="str">
        <f>IF(ISERR(SUM(AQ9*5,AR9*4,AS9*3,AT9*2)/SUM(AQ9:AT9)),"-",SUM(AQ9*5,AR9*4,AS9*3,AT9*2)/SUM(AQ9:AT9))</f>
        <v>-</v>
      </c>
      <c r="AV10" s="240">
        <f>IF(ISERR(AV9/SUM(AV9:AY9)*100),0,AV9/SUM(AV9:AY9)*100)</f>
        <v>0</v>
      </c>
      <c r="AW10" s="241">
        <f>IF(ISERR(AW9/SUM(AV9:AY9)*100),0,AW9/SUM(AV9:AY9)*100)</f>
        <v>0</v>
      </c>
      <c r="AX10" s="241">
        <f>IF(ISERR(AX9/SUM(AV9:AY9)*100),0,AX9/SUM(AV9:AY9)*100)</f>
        <v>0</v>
      </c>
      <c r="AY10" s="241">
        <f>IF(ISERR(AY9/SUM(AV9:AY9)*100),0,AY9/SUM(AV9:AY9)*100)</f>
        <v>0</v>
      </c>
      <c r="AZ10" s="199" t="str">
        <f>IF(ISERR(SUM(AV9*5,AW9*4,AX9*3,AY9*2)/SUM(AV9:AY9)),"-",SUM(AV9*5,AW9*4,AX9*3,AY9*2)/SUM(AV9:AY9))</f>
        <v>-</v>
      </c>
      <c r="BA10" s="240">
        <f>IF(ISERR(BA9/SUM(BA9:BD9)*100),0,BA9/SUM(BA9:BD9)*100)</f>
        <v>0</v>
      </c>
      <c r="BB10" s="241">
        <f>IF(ISERR(BB9/SUM(BA9:BD9)*100),0,BB9/SUM(BA9:BD9)*100)</f>
        <v>0</v>
      </c>
      <c r="BC10" s="241">
        <f>IF(ISERR(BC9/SUM(BA9:BD9)*100),0,BC9/SUM(BA9:BD9)*100)</f>
        <v>0</v>
      </c>
      <c r="BD10" s="241">
        <f>IF(ISERR(BD9/SUM(BA9:BD9)*100),0,BD9/SUM(BA9:BD9)*100)</f>
        <v>0</v>
      </c>
      <c r="BE10" s="199"/>
      <c r="BF10" s="240">
        <f>IF(ISERR(BF9/SUM(BF9:BI9)*100),0,BF9/SUM(BF9:BI9)*100)</f>
        <v>0</v>
      </c>
      <c r="BG10" s="241">
        <f>IF(ISERR(BG9/SUM(BF9:BI9)*100),0,BG9/SUM(BF9:BI9)*100)</f>
        <v>0</v>
      </c>
      <c r="BH10" s="241">
        <f>IF(ISERR(BH9/SUM(BF9:BI9)*100),0,BH9/SUM(BF9:BI9)*100)</f>
        <v>0</v>
      </c>
      <c r="BI10" s="241">
        <f>IF(ISERR(BI9/SUM(BF9:BI9)*100),0,BI9/SUM(BF9:BI9)*100)</f>
        <v>0</v>
      </c>
      <c r="BJ10" s="199" t="str">
        <f>IF(ISERR(SUM(BF9*5,BG9*4,BH9*3,BI9*2)/SUM(BF9:BI9)),"-",SUM(BF9*5,BG9*4,BH9*3,BI9*2)/SUM(BF9:BI9))</f>
        <v>-</v>
      </c>
      <c r="BL10" s="133"/>
      <c r="BM10" s="133"/>
      <c r="BN10" s="133"/>
      <c r="BO10" s="133"/>
      <c r="BP10" s="133"/>
      <c r="BQ10" s="133"/>
      <c r="BR10" s="133"/>
    </row>
    <row r="11" spans="1:70" ht="13.5" customHeight="1">
      <c r="A11" s="747" t="s">
        <v>141</v>
      </c>
      <c r="B11" s="740">
        <f>'1б'!W90+'1б'!X90</f>
        <v>0</v>
      </c>
      <c r="C11" s="238">
        <f>'1б'!F129</f>
        <v>0</v>
      </c>
      <c r="D11" s="239">
        <f>'1б'!$F$130</f>
        <v>0</v>
      </c>
      <c r="E11" s="239">
        <f>'1б'!$F$131</f>
        <v>0</v>
      </c>
      <c r="F11" s="239">
        <f>'1б'!$F$132</f>
        <v>0</v>
      </c>
      <c r="G11" s="198" t="str">
        <f>IF(SUM(C11:F11)=0,"-",IF(AND(F12&lt;10,C12&gt;=50),5,IF(AND(F12&lt;20,(C12+D12)&gt;=50),4,IF(F12&lt;30,3,2))))</f>
        <v>-</v>
      </c>
      <c r="H11" s="238">
        <f>'1б'!$G$129</f>
        <v>0</v>
      </c>
      <c r="I11" s="239">
        <f>'1б'!$G$130</f>
        <v>0</v>
      </c>
      <c r="J11" s="239">
        <f>'1б'!$G$131</f>
        <v>0</v>
      </c>
      <c r="K11" s="239">
        <f>'1б'!$G$132</f>
        <v>0</v>
      </c>
      <c r="L11" s="198" t="str">
        <f>IF(SUM(H11:K11)=0,"-",IF(AND(K12&lt;10,H12&gt;=50),5,IF(AND(K12&lt;20,(H12+I12)&gt;=50),4,IF(K12&lt;30,3,2))))</f>
        <v>-</v>
      </c>
      <c r="M11" s="238">
        <f>'1б'!$H$129</f>
        <v>0</v>
      </c>
      <c r="N11" s="239">
        <f>'1б'!$H$130</f>
        <v>0</v>
      </c>
      <c r="O11" s="239">
        <f>'1б'!$H$131</f>
        <v>0</v>
      </c>
      <c r="P11" s="239">
        <f>'1б'!$H$132</f>
        <v>0</v>
      </c>
      <c r="Q11" s="198" t="str">
        <f>IF(SUM(M11:P11)=0,"-",IF(AND(P12&lt;10,M12&gt;=50),5,IF(AND(P12&lt;20,(M12+N12)&gt;=50),4,IF(P12&lt;30,3,2))))</f>
        <v>-</v>
      </c>
      <c r="R11" s="238">
        <f>'1б'!$I$129</f>
        <v>0</v>
      </c>
      <c r="S11" s="239">
        <f>'1б'!$I$130</f>
        <v>0</v>
      </c>
      <c r="T11" s="239">
        <f>'1б'!$I$131</f>
        <v>0</v>
      </c>
      <c r="U11" s="239">
        <f>'1б'!$I$132</f>
        <v>0</v>
      </c>
      <c r="V11" s="198" t="str">
        <f>IF(SUM(R11:U11)=0,"-",IF(AND(U12&lt;10,R12&gt;50),5,IF(AND(U12&lt;20,(R12+S12)&gt;=50),4,IF(U12&lt;30,3,2))))</f>
        <v>-</v>
      </c>
      <c r="W11" s="238">
        <f>'1б'!$J$129</f>
        <v>0</v>
      </c>
      <c r="X11" s="239">
        <f>'1б'!$J$130</f>
        <v>0</v>
      </c>
      <c r="Y11" s="239">
        <f>'1б'!$J$131</f>
        <v>0</v>
      </c>
      <c r="Z11" s="239">
        <f>'1б'!$J$132</f>
        <v>0</v>
      </c>
      <c r="AA11" s="198" t="str">
        <f>IF(SUM(W11:Z11)=0,"-",IF(AND(Z12&lt;10,W12&gt;=50),5,IF(AND(Z12&lt;20,(W12+X12)&gt;=50),4,IF(Z12&lt;30,3,2))))</f>
        <v>-</v>
      </c>
      <c r="AB11" s="238">
        <f>'1б'!$K$129</f>
        <v>0</v>
      </c>
      <c r="AC11" s="239">
        <f>'1б'!$K$130</f>
        <v>0</v>
      </c>
      <c r="AD11" s="239">
        <f>'1б'!$K$131</f>
        <v>0</v>
      </c>
      <c r="AE11" s="239">
        <f>'1б'!$K$132</f>
        <v>0</v>
      </c>
      <c r="AF11" s="198" t="str">
        <f>IF(SUM(AB11:AE11)=0,"-",IF(AND(AE12&lt;10,AB12&gt;=50),5,IF(AND(AE12&lt;20,(AB12+AC12)&gt;=50),4,IF(AE12&lt;30,3,2))))</f>
        <v>-</v>
      </c>
      <c r="AG11" s="238">
        <f>'1б'!$L$129</f>
        <v>0</v>
      </c>
      <c r="AH11" s="239">
        <f>'1б'!$L$130</f>
        <v>0</v>
      </c>
      <c r="AI11" s="239">
        <f>'1б'!$L$131</f>
        <v>0</v>
      </c>
      <c r="AJ11" s="239">
        <f>'1б'!$L$132</f>
        <v>0</v>
      </c>
      <c r="AK11" s="198" t="str">
        <f>IF(SUM(AG11:AJ11)=0,"-",IF(AND(AJ12&lt;10,AG12&gt;=50),5,IF(AND(AJ12&lt;20,(AG12+AH12)&gt;=50),4,IF(AJ12&lt;30,3,2))))</f>
        <v>-</v>
      </c>
      <c r="AL11" s="238">
        <f>'1б'!$M$129</f>
        <v>0</v>
      </c>
      <c r="AM11" s="239">
        <f>'1б'!$M$130</f>
        <v>0</v>
      </c>
      <c r="AN11" s="239">
        <f>'1б'!$M$131</f>
        <v>0</v>
      </c>
      <c r="AO11" s="239">
        <f>'1б'!$M$132</f>
        <v>0</v>
      </c>
      <c r="AP11" s="198" t="str">
        <f>IF(SUM(AL11:AO11)=0,"-",IF(AND(AO12&lt;10,AL12&gt;=50),5,IF(AND(AO12&lt;20,(AL12+AM12)&gt;=50),4,IF(AO12&lt;30,3,2))))</f>
        <v>-</v>
      </c>
      <c r="AQ11" s="238">
        <f>'1б'!$N$129</f>
        <v>0</v>
      </c>
      <c r="AR11" s="239">
        <f>'1б'!$N$130</f>
        <v>0</v>
      </c>
      <c r="AS11" s="239">
        <f>'1б'!$N$131</f>
        <v>0</v>
      </c>
      <c r="AT11" s="239">
        <f>'1б'!$N$132</f>
        <v>0</v>
      </c>
      <c r="AU11" s="198" t="str">
        <f>IF(SUM(AQ11:AT11)=0,"-",IF(AND(AT12&lt;10,AQ12&gt;=50),5,IF(AND(AT12&lt;20,(AQ12+AR12)&gt;=50),4,IF(AT12&lt;30,3,2))))</f>
        <v>-</v>
      </c>
      <c r="AV11" s="238">
        <f>'1б'!$O$129</f>
        <v>0</v>
      </c>
      <c r="AW11" s="239">
        <f>'1б'!$O$130</f>
        <v>0</v>
      </c>
      <c r="AX11" s="239">
        <f>'1б'!$O$131</f>
        <v>0</v>
      </c>
      <c r="AY11" s="239">
        <f>'1б'!$O$132</f>
        <v>0</v>
      </c>
      <c r="AZ11" s="198" t="str">
        <f>IF(SUM(AV11:AY11)=0,"-",IF(AOD(AY12&lt;10,AV12&gt;=50),5,IF(AOD(AY12&lt;20,(AV12+AW12)&gt;=50),4,IF(AY12&lt;30,3,2))))</f>
        <v>-</v>
      </c>
      <c r="BA11" s="238">
        <f>'1б'!Q129</f>
        <v>0</v>
      </c>
      <c r="BB11" s="239">
        <f>'1б'!$Q$130</f>
        <v>0</v>
      </c>
      <c r="BC11" s="239">
        <f>'1б'!$Q$131</f>
        <v>0</v>
      </c>
      <c r="BD11" s="239">
        <f>'1б'!$Q$132</f>
        <v>0</v>
      </c>
      <c r="BE11" s="198" t="str">
        <f>BJ11</f>
        <v>-</v>
      </c>
      <c r="BF11" s="238">
        <f>'1б'!Q129</f>
        <v>0</v>
      </c>
      <c r="BG11" s="239">
        <f>'1б'!$Q$130</f>
        <v>0</v>
      </c>
      <c r="BH11" s="239">
        <f>'1б'!$Q$131</f>
        <v>0</v>
      </c>
      <c r="BI11" s="239">
        <f>'1б'!$Q$132</f>
        <v>0</v>
      </c>
      <c r="BJ11" s="198" t="str">
        <f>IF(SUM(BF11:BI11)=0,"-",MIN(AF11,IF(AND(BI12&lt;10,BF12&gt;=50),5,IF(AND(BI12&lt;20,(BF12+BG12)&gt;=50),4,IF(BI12&lt;30,3,2)))))</f>
        <v>-</v>
      </c>
    </row>
    <row r="12" spans="1:70" ht="13.5" customHeight="1">
      <c r="A12" s="747"/>
      <c r="B12" s="740"/>
      <c r="C12" s="240">
        <f>IF(ISERR(C11/SUM(C11:F11)*100),0,C11/SUM(C11:F11)*100)</f>
        <v>0</v>
      </c>
      <c r="D12" s="241">
        <f>IF(ISERR(D11/SUM(C11:F11)*100),0,D11/SUM(C11:F11)*100)</f>
        <v>0</v>
      </c>
      <c r="E12" s="241">
        <f>IF(ISERR(E11/SUM(C11:F11)*100),0,E11/SUM(C11:F11)*100)</f>
        <v>0</v>
      </c>
      <c r="F12" s="241">
        <f>IF(ISERR(F11/SUM(C11:F11)*100),0,F11/SUM(C11:F11)*100)</f>
        <v>0</v>
      </c>
      <c r="G12" s="199" t="str">
        <f>IF(ISERR(SUM(C11*5,D11*4,E11*3,F11*2)/SUM(C11:F11)),"-",SUM(C11*5,D11*4,E11*3,F11*2)/SUM(C11:F11))</f>
        <v>-</v>
      </c>
      <c r="H12" s="240">
        <f>IF(ISERR(H11/SUM(H11:K11)*100),0,H11/SUM(H11:K11)*100)</f>
        <v>0</v>
      </c>
      <c r="I12" s="241">
        <f>IF(ISERR(I11/SUM(H11:K11)*100),0,I11/SUM(H11:K11)*100)</f>
        <v>0</v>
      </c>
      <c r="J12" s="241">
        <f>IF(ISERR(J11/SUM(H11:K11)*100),0,J11/SUM(H11:K11)*100)</f>
        <v>0</v>
      </c>
      <c r="K12" s="241">
        <f>IF(ISERR(K11/SUM(H11:K11)*100),0,K11/SUM(H11:K11)*100)</f>
        <v>0</v>
      </c>
      <c r="L12" s="199" t="str">
        <f>IF(ISERR(SUM(H11*5,I11*4,J11*3,K11*2)/SUM(H11:K11)),"-",SUM(H11*5,I11*4,J11*3,K11*2)/SUM(H11:K11))</f>
        <v>-</v>
      </c>
      <c r="M12" s="240">
        <f>IF(ISERR(M11/SUM(M11:P11)*100),0,M11/SUM(M11:P11)*100)</f>
        <v>0</v>
      </c>
      <c r="N12" s="241">
        <f>IF(ISERR(N11/SUM(M11:P11)*100),0,N11/SUM(M11:P11)*100)</f>
        <v>0</v>
      </c>
      <c r="O12" s="241">
        <f>IF(ISERR(O11/SUM(M11:P11)*100),0,O11/SUM(M11:P11)*100)</f>
        <v>0</v>
      </c>
      <c r="P12" s="241">
        <f>IF(ISERR(P11/SUM(M11:P11)*100),0,P11/SUM(M11:P11)*100)</f>
        <v>0</v>
      </c>
      <c r="Q12" s="199" t="str">
        <f>IF(ISERR(SUM(M11*5,N11*4,O11*3,P11*2)/SUM(M11:P11)),"-",SUM(M11*5,N11*4,O11*3,P11*2)/SUM(M11:P11))</f>
        <v>-</v>
      </c>
      <c r="R12" s="240">
        <f>IF(ISERR(R11/SUM(R11:U11)*100),0,R11/SUM(R11:U11)*100)</f>
        <v>0</v>
      </c>
      <c r="S12" s="241">
        <f>IF(ISERR(S11/SUM(R11:U11)*100),0,S11/SUM(R11:U11)*100)</f>
        <v>0</v>
      </c>
      <c r="T12" s="241">
        <f>IF(ISERR(T11/SUM(R11:U11)*100),0,T11/SUM(R11:U11)*100)</f>
        <v>0</v>
      </c>
      <c r="U12" s="241">
        <f>IF(ISERR(U11/SUM(R11:U11)*100),0,U11/SUM(R11:U11)*100)</f>
        <v>0</v>
      </c>
      <c r="V12" s="199" t="str">
        <f>IF(ISERR(SUM(R11*5,S11*4,T11*3,U11*2)/SUM(R11:U11)),"-",SUM(R11*5,S11*4,T11*3,U11*2)/SUM(R11:U11))</f>
        <v>-</v>
      </c>
      <c r="W12" s="240">
        <f>IF(ISERR(W11/SUM(W11:Z11)*100),0,W11/SUM(W11:Z11)*100)</f>
        <v>0</v>
      </c>
      <c r="X12" s="241">
        <f>IF(ISERR(X11/SUM(W11:Z11)*100),0,X11/SUM(W11:Z11)*100)</f>
        <v>0</v>
      </c>
      <c r="Y12" s="241">
        <f>IF(ISERR(Y11/SUM(W11:Z11)*100),0,Y11/SUM(W11:Z11)*100)</f>
        <v>0</v>
      </c>
      <c r="Z12" s="241">
        <f>IF(ISERR(Z11/SUM(W11:Z11)*100),0,Z11/SUM(W11:Z11)*100)</f>
        <v>0</v>
      </c>
      <c r="AA12" s="199" t="str">
        <f>IF(ISERR(SUM(W11*5,X11*4,Y11*3,Z11*2)/SUM(W11:Z11)),"-",SUM(W11*5,X11*4,Y11*3,Z11*2)/SUM(W11:Z11))</f>
        <v>-</v>
      </c>
      <c r="AB12" s="240">
        <f>IF(ISERR(AB11/SUM(AB11:AE11)*100),0,AB11/SUM(AB11:AE11)*100)</f>
        <v>0</v>
      </c>
      <c r="AC12" s="241">
        <f>IF(ISERR(AC11/SUM(AB11:AE11)*100),0,AC11/SUM(AB11:AE11)*100)</f>
        <v>0</v>
      </c>
      <c r="AD12" s="241">
        <f>IF(ISERR(AD11/SUM(AB11:AE11)*100),0,AD11/SUM(AB11:AE11)*100)</f>
        <v>0</v>
      </c>
      <c r="AE12" s="241">
        <f>IF(ISERR(AE11/SUM(AB11:AE11)*100),0,AE11/SUM(AB11:AE11)*100)</f>
        <v>0</v>
      </c>
      <c r="AF12" s="199" t="str">
        <f>IF(ISERR(SUM(AB11*5,AC11*4,AD11*3,AE11*2)/SUM(AB11:AE11)),"-",SUM(AB11*5,AC11*4,AD11*3,AE11*2)/SUM(AB11:AE11))</f>
        <v>-</v>
      </c>
      <c r="AG12" s="240">
        <f>IF(ISERR(AG11/SUM(AG11:AJ11)*100),0,AG11/SUM(AG11:AJ11)*100)</f>
        <v>0</v>
      </c>
      <c r="AH12" s="241">
        <f>IF(ISERR(AH11/SUM(AG11:AJ11)*100),0,AH11/SUM(AG11:AJ11)*100)</f>
        <v>0</v>
      </c>
      <c r="AI12" s="241">
        <f>IF(ISERR(AI11/SUM(AG11:AJ11)*100),0,AI11/SUM(AG11:AJ11)*100)</f>
        <v>0</v>
      </c>
      <c r="AJ12" s="241">
        <f>IF(ISERR(AJ11/SUM(AG11:AJ11)*100),0,AJ11/SUM(AG11:AJ11)*100)</f>
        <v>0</v>
      </c>
      <c r="AK12" s="199" t="str">
        <f>IF(ISERR(SUM(AG11*5,AH11*4,AI11*3,AJ11*2)/SUM(AG11:AJ11)),"-",SUM(AG11*5,AH11*4,AI11*3,AJ11*2)/SUM(AG11:AJ11))</f>
        <v>-</v>
      </c>
      <c r="AL12" s="240">
        <f>IF(ISERR(AL11/SUM(AL11:AO11)*100),0,AL11/SUM(AL11:AO11)*100)</f>
        <v>0</v>
      </c>
      <c r="AM12" s="241">
        <f>IF(ISERR(AM11/SUM(AL11:AO11)*100),0,AM11/SUM(AL11:AO11)*100)</f>
        <v>0</v>
      </c>
      <c r="AN12" s="241">
        <f>IF(ISERR(AN11/SUM(AL11:AO11)*100),0,AN11/SUM(AL11:AO11)*100)</f>
        <v>0</v>
      </c>
      <c r="AO12" s="241">
        <f>IF(ISERR(AO11/SUM(AL11:AO11)*100),0,AO11/SUM(AL11:AO11)*100)</f>
        <v>0</v>
      </c>
      <c r="AP12" s="199" t="str">
        <f>IF(ISERR(SUM(AL11*5,AM11*4,AN11*3,AO11*2)/SUM(AL11:AO11)),"-",SUM(AL11*5,AM11*4,AN11*3,AO11*2)/SUM(AL11:AO11))</f>
        <v>-</v>
      </c>
      <c r="AQ12" s="240">
        <f>IF(ISERR(AQ11/SUM(AQ11:AT11)*100),0,AQ11/SUM(AQ11:AT11)*100)</f>
        <v>0</v>
      </c>
      <c r="AR12" s="241">
        <f>IF(ISERR(AR11/SUM(AQ11:AT11)*100),0,AR11/SUM(AQ11:AT11)*100)</f>
        <v>0</v>
      </c>
      <c r="AS12" s="241">
        <f>IF(ISERR(AS11/SUM(AQ11:AT11)*100),0,AS11/SUM(AQ11:AT11)*100)</f>
        <v>0</v>
      </c>
      <c r="AT12" s="241">
        <f>IF(ISERR(AT11/SUM(AQ11:AT11)*100),0,AT11/SUM(AQ11:AT11)*100)</f>
        <v>0</v>
      </c>
      <c r="AU12" s="199" t="str">
        <f>IF(ISERR(SUM(AQ11*5,AR11*4,AS11*3,AT11*2)/SUM(AQ11:AT11)),"-",SUM(AQ11*5,AR11*4,AS11*3,AT11*2)/SUM(AQ11:AT11))</f>
        <v>-</v>
      </c>
      <c r="AV12" s="240">
        <f>IF(ISERR(AV11/SUM(AV11:AY11)*100),0,AV11/SUM(AV11:AY11)*100)</f>
        <v>0</v>
      </c>
      <c r="AW12" s="241">
        <f>IF(ISERR(AW11/SUM(AV11:AY11)*100),0,AW11/SUM(AV11:AY11)*100)</f>
        <v>0</v>
      </c>
      <c r="AX12" s="241">
        <f>IF(ISERR(AX11/SUM(AV11:AY11)*100),0,AX11/SUM(AV11:AY11)*100)</f>
        <v>0</v>
      </c>
      <c r="AY12" s="241">
        <f>IF(ISERR(AY11/SUM(AV11:AY11)*100),0,AY11/SUM(AV11:AY11)*100)</f>
        <v>0</v>
      </c>
      <c r="AZ12" s="199" t="str">
        <f>IF(ISERR(SUM(AV11*5,AW11*4,AX11*3,AY11*2)/SUM(AV11:AY11)),"-",SUM(AV11*5,AW11*4,AX11*3,AY11*2)/SUM(AV11:AY11))</f>
        <v>-</v>
      </c>
      <c r="BA12" s="240">
        <f>IF(ISERR(BA11/SUM(BA11:BD11)*100),0,BA11/SUM(BA11:BD11)*100)</f>
        <v>0</v>
      </c>
      <c r="BB12" s="241">
        <f>IF(ISERR(BB11/SUM(BA11:BD11)*100),0,BB11/SUM(BA11:BD11)*100)</f>
        <v>0</v>
      </c>
      <c r="BC12" s="241">
        <f>IF(ISERR(BC11/SUM(BA11:BD11)*100),0,BC11/SUM(BA11:BD11)*100)</f>
        <v>0</v>
      </c>
      <c r="BD12" s="241">
        <f>IF(ISERR(BD11/SUM(BA11:BD11)*100),0,BD11/SUM(BA11:BD11)*100)</f>
        <v>0</v>
      </c>
      <c r="BE12" s="199"/>
      <c r="BF12" s="240">
        <f>IF(ISERR(BF11/SUM(BF11:BI11)*100),0,BF11/SUM(BF11:BI11)*100)</f>
        <v>0</v>
      </c>
      <c r="BG12" s="241">
        <f>IF(ISERR(BG11/SUM(BF11:BI11)*100),0,BG11/SUM(BF11:BI11)*100)</f>
        <v>0</v>
      </c>
      <c r="BH12" s="241">
        <f>IF(ISERR(BH11/SUM(BF11:BI11)*100),0,BH11/SUM(BF11:BI11)*100)</f>
        <v>0</v>
      </c>
      <c r="BI12" s="241">
        <f>IF(ISERR(BI11/SUM(BF11:BI11)*100),0,BI11/SUM(BF11:BI11)*100)</f>
        <v>0</v>
      </c>
      <c r="BJ12" s="199" t="str">
        <f>IF(ISERR(SUM(BF11*5,BG11*4,BH11*3,BI11*2)/SUM(BF11:BI11)),"-",SUM(BF11*5,BG11*4,BH11*3,BI11*2)/SUM(BF11:BI11))</f>
        <v>-</v>
      </c>
      <c r="BL12" s="133"/>
      <c r="BM12" s="133"/>
      <c r="BN12" s="133"/>
      <c r="BO12" s="133"/>
      <c r="BP12" s="133"/>
      <c r="BQ12" s="133"/>
      <c r="BR12" s="133"/>
    </row>
    <row r="13" spans="1:70" ht="13.5" customHeight="1">
      <c r="A13" s="747" t="s">
        <v>142</v>
      </c>
      <c r="B13" s="740">
        <f>'1б'!W138+'1б'!X138</f>
        <v>0</v>
      </c>
      <c r="C13" s="238">
        <f>'1б'!F182</f>
        <v>0</v>
      </c>
      <c r="D13" s="239">
        <f>'1б'!$F$183</f>
        <v>0</v>
      </c>
      <c r="E13" s="239">
        <f>'1б'!$F$184</f>
        <v>0</v>
      </c>
      <c r="F13" s="239">
        <f>'1б'!$F$185</f>
        <v>0</v>
      </c>
      <c r="G13" s="198" t="str">
        <f>IF(SUM(C13:F13)=0,"-",IF(AND(F14&lt;10,C14&gt;=50),5,IF(AND(F14&lt;20,(C14+D14)&gt;=50),4,IF(F14&lt;30,3,2))))</f>
        <v>-</v>
      </c>
      <c r="H13" s="238">
        <f>'1б'!$G$182</f>
        <v>0</v>
      </c>
      <c r="I13" s="239">
        <f>'1б'!$G$183</f>
        <v>0</v>
      </c>
      <c r="J13" s="239">
        <f>'1б'!$G$184</f>
        <v>0</v>
      </c>
      <c r="K13" s="239">
        <f>'1б'!$G$185</f>
        <v>0</v>
      </c>
      <c r="L13" s="198" t="str">
        <f>IF(SUM(H13:K13)=0,"-",IF(AND(K14&lt;10,H14&gt;=50),5,IF(AND(K14&lt;20,(H14+I14)&gt;=50),4,IF(K14&lt;30,3,2))))</f>
        <v>-</v>
      </c>
      <c r="M13" s="238">
        <f>'1б'!$H$182</f>
        <v>0</v>
      </c>
      <c r="N13" s="239">
        <f>'1б'!$H$183</f>
        <v>0</v>
      </c>
      <c r="O13" s="239">
        <f>'1б'!$H$184</f>
        <v>0</v>
      </c>
      <c r="P13" s="239">
        <f>'1б'!$F$185</f>
        <v>0</v>
      </c>
      <c r="Q13" s="198" t="str">
        <f>IF(SUM(M13:P13)=0,"-",IF(AND(P14&lt;10,M14&gt;=50),5,IF(AND(P14&lt;20,(M14+N14)&gt;=50),4,IF(P14&lt;30,3,2))))</f>
        <v>-</v>
      </c>
      <c r="R13" s="238">
        <f>'1б'!$I$182</f>
        <v>0</v>
      </c>
      <c r="S13" s="239">
        <f>'1б'!$I$183</f>
        <v>0</v>
      </c>
      <c r="T13" s="239">
        <f>'1б'!$I$184</f>
        <v>0</v>
      </c>
      <c r="U13" s="239">
        <f>'1б'!$I$185</f>
        <v>0</v>
      </c>
      <c r="V13" s="198" t="str">
        <f>IF(SUM(R13:U13)=0,"-",IF(AND(U14&lt;10,R14&gt;50),5,IF(AND(U14&lt;20,(R14+S14)&gt;=50),4,IF(U14&lt;30,3,2))))</f>
        <v>-</v>
      </c>
      <c r="W13" s="238">
        <f>'1б'!$J$182</f>
        <v>0</v>
      </c>
      <c r="X13" s="239">
        <f>'1б'!$J$183</f>
        <v>0</v>
      </c>
      <c r="Y13" s="239">
        <f>'1б'!$J$184</f>
        <v>0</v>
      </c>
      <c r="Z13" s="239">
        <f>'1б'!$J$185</f>
        <v>0</v>
      </c>
      <c r="AA13" s="198" t="str">
        <f>IF(SUM(W13:Z13)=0,"-",IF(AND(Z14&lt;10,W14&gt;=50),5,IF(AND(Z14&lt;20,(W14+X14)&gt;=50),4,IF(Z14&lt;30,3,2))))</f>
        <v>-</v>
      </c>
      <c r="AB13" s="238">
        <f>'1б'!$K$182</f>
        <v>0</v>
      </c>
      <c r="AC13" s="239">
        <f>'1б'!$K$183</f>
        <v>0</v>
      </c>
      <c r="AD13" s="239">
        <f>'1б'!$K$184</f>
        <v>0</v>
      </c>
      <c r="AE13" s="239">
        <f>'1б'!$K$185</f>
        <v>0</v>
      </c>
      <c r="AF13" s="198" t="str">
        <f>IF(SUM(AB13:AE13)=0,"-",IF(AND(AE14&lt;10,AB14&gt;=50),5,IF(AND(AE14&lt;20,(AB14+AC14)&gt;=50),4,IF(AE14&lt;30,3,2))))</f>
        <v>-</v>
      </c>
      <c r="AG13" s="238">
        <f>'1б'!$L$182</f>
        <v>0</v>
      </c>
      <c r="AH13" s="239">
        <f>'1б'!$L$183</f>
        <v>0</v>
      </c>
      <c r="AI13" s="239">
        <f>'1б'!$L$184</f>
        <v>0</v>
      </c>
      <c r="AJ13" s="239">
        <f>'1б'!$L$185</f>
        <v>0</v>
      </c>
      <c r="AK13" s="198" t="str">
        <f>IF(SUM(AG13:AJ13)=0,"-",IF(AND(AJ14&lt;10,AG14&gt;=50),5,IF(AND(AJ14&lt;20,(AG14+AH14)&gt;=50),4,IF(AJ14&lt;30,3,2))))</f>
        <v>-</v>
      </c>
      <c r="AL13" s="238">
        <f>'1б'!$M$182</f>
        <v>0</v>
      </c>
      <c r="AM13" s="239">
        <f>'1б'!$M$183</f>
        <v>0</v>
      </c>
      <c r="AN13" s="239">
        <f>'1б'!$M$184</f>
        <v>0</v>
      </c>
      <c r="AO13" s="239">
        <f>'1б'!$M$185</f>
        <v>0</v>
      </c>
      <c r="AP13" s="198" t="str">
        <f>IF(SUM(AL13:AO13)=0,"-",IF(AND(AO14&lt;10,AL14&gt;=50),5,IF(AND(AO14&lt;20,(AL14+AM14)&gt;=50),4,IF(AO14&lt;30,3,2))))</f>
        <v>-</v>
      </c>
      <c r="AQ13" s="238">
        <f>'1б'!$N$182</f>
        <v>0</v>
      </c>
      <c r="AR13" s="239">
        <f>'1б'!$N$183</f>
        <v>0</v>
      </c>
      <c r="AS13" s="239">
        <f>'1б'!$N$184</f>
        <v>0</v>
      </c>
      <c r="AT13" s="239">
        <f>'1б'!$N$185</f>
        <v>0</v>
      </c>
      <c r="AU13" s="198" t="str">
        <f>IF(SUM(AQ13:AT13)=0,"-",IF(AND(AT14&lt;10,AQ14&gt;=50),5,IF(AND(AT14&lt;20,(AQ14+AR14)&gt;=50),4,IF(AT14&lt;30,3,2))))</f>
        <v>-</v>
      </c>
      <c r="AV13" s="238">
        <f>'1б'!$O$182</f>
        <v>0</v>
      </c>
      <c r="AW13" s="239">
        <f>'1б'!$O$183</f>
        <v>0</v>
      </c>
      <c r="AX13" s="239">
        <f>'1б'!$O$184</f>
        <v>0</v>
      </c>
      <c r="AY13" s="239">
        <f>'1б'!$O$185</f>
        <v>0</v>
      </c>
      <c r="AZ13" s="198" t="str">
        <f>IF(SUM(AV13:AY13)=0,"-",IF(AOD(AY14&lt;10,AV14&gt;=50),5,IF(AOD(AY14&lt;20,(AV14+AW14)&gt;=50),4,IF(AY14&lt;30,3,2))))</f>
        <v>-</v>
      </c>
      <c r="BA13" s="238">
        <f>'1б'!$Q$182</f>
        <v>0</v>
      </c>
      <c r="BB13" s="239">
        <f>'1б'!$Q$183</f>
        <v>0</v>
      </c>
      <c r="BC13" s="239">
        <f>'1б'!$Q$184</f>
        <v>0</v>
      </c>
      <c r="BD13" s="239">
        <f>'1б'!$Q$185</f>
        <v>0</v>
      </c>
      <c r="BE13" s="198" t="str">
        <f>BJ13</f>
        <v>-</v>
      </c>
      <c r="BF13" s="238">
        <f>'1б'!$Q$182</f>
        <v>0</v>
      </c>
      <c r="BG13" s="239">
        <f>'1б'!$Q$183</f>
        <v>0</v>
      </c>
      <c r="BH13" s="239">
        <f>'1б'!$Q$184</f>
        <v>0</v>
      </c>
      <c r="BI13" s="239">
        <f>'1б'!$Q$185</f>
        <v>0</v>
      </c>
      <c r="BJ13" s="198" t="str">
        <f>IF(SUM(BF13:BI13)=0,"-",MIN(AF13,IF(AND(BI14&lt;10,BF14&gt;=50),5,IF(AND(BI14&lt;20,(BF14+BG14)&gt;=50),4,IF(BI14&lt;30,3,2)))))</f>
        <v>-</v>
      </c>
    </row>
    <row r="14" spans="1:70" ht="13.5" customHeight="1">
      <c r="A14" s="747"/>
      <c r="B14" s="740"/>
      <c r="C14" s="240">
        <f>IF(ISERR(C13/SUM(C13:F13)*100),0,C13/SUM(C13:F13)*100)</f>
        <v>0</v>
      </c>
      <c r="D14" s="241">
        <f>IF(ISERR(D13/SUM(C13:F13)*100),0,D13/SUM(C13:F13)*100)</f>
        <v>0</v>
      </c>
      <c r="E14" s="241">
        <f>IF(ISERR(E13/SUM(C13:F13)*100),0,E13/SUM(C13:F13)*100)</f>
        <v>0</v>
      </c>
      <c r="F14" s="241">
        <f>IF(ISERR(F13/SUM(C13:F13)*100),0,F13/SUM(C13:F13)*100)</f>
        <v>0</v>
      </c>
      <c r="G14" s="199" t="str">
        <f>IF(ISERR(SUM(C13*5,D13*4,E13*3,F13*2)/SUM(C13:F13)),"-",SUM(C13*5,D13*4,E13*3,F13*2)/SUM(C13:F13))</f>
        <v>-</v>
      </c>
      <c r="H14" s="240">
        <f>IF(ISERR(H13/SUM(H13:K13)*100),0,H13/SUM(H13:K13)*100)</f>
        <v>0</v>
      </c>
      <c r="I14" s="241">
        <f>IF(ISERR(I13/SUM(H13:K13)*100),0,I13/SUM(H13:K13)*100)</f>
        <v>0</v>
      </c>
      <c r="J14" s="241">
        <f>IF(ISERR(J13/SUM(H13:K13)*100),0,J13/SUM(H13:K13)*100)</f>
        <v>0</v>
      </c>
      <c r="K14" s="241">
        <f>IF(ISERR(K13/SUM(H13:K13)*100),0,K13/SUM(H13:K13)*100)</f>
        <v>0</v>
      </c>
      <c r="L14" s="199" t="str">
        <f>IF(ISERR(SUM(H13*5,I13*4,J13*3,K13*2)/SUM(H13:K13)),"-",SUM(H13*5,I13*4,J13*3,K13*2)/SUM(H13:K13))</f>
        <v>-</v>
      </c>
      <c r="M14" s="240">
        <f>IF(ISERR(M13/SUM(M13:P13)*100),0,M13/SUM(M13:P13)*100)</f>
        <v>0</v>
      </c>
      <c r="N14" s="241">
        <f>IF(ISERR(N13/SUM(M13:P13)*100),0,N13/SUM(M13:P13)*100)</f>
        <v>0</v>
      </c>
      <c r="O14" s="241">
        <f>IF(ISERR(O13/SUM(M13:P13)*100),0,O13/SUM(M13:P13)*100)</f>
        <v>0</v>
      </c>
      <c r="P14" s="241">
        <f>IF(ISERR(P13/SUM(M13:P13)*100),0,P13/SUM(M13:P13)*100)</f>
        <v>0</v>
      </c>
      <c r="Q14" s="199" t="str">
        <f>IF(ISERR(SUM(M13*5,N13*4,O13*3,P13*2)/SUM(M13:P13)),"-",SUM(M13*5,N13*4,O13*3,P13*2)/SUM(M13:P13))</f>
        <v>-</v>
      </c>
      <c r="R14" s="240">
        <f>IF(ISERR(R13/SUM(R13:U13)*100),0,R13/SUM(R13:U13)*100)</f>
        <v>0</v>
      </c>
      <c r="S14" s="241">
        <f>IF(ISERR(S13/SUM(R13:U13)*100),0,S13/SUM(R13:U13)*100)</f>
        <v>0</v>
      </c>
      <c r="T14" s="241">
        <f>IF(ISERR(T13/SUM(R13:U13)*100),0,T13/SUM(R13:U13)*100)</f>
        <v>0</v>
      </c>
      <c r="U14" s="241">
        <f>IF(ISERR(U13/SUM(R13:U13)*100),0,U13/SUM(R13:U13)*100)</f>
        <v>0</v>
      </c>
      <c r="V14" s="199" t="str">
        <f>IF(ISERR(SUM(R13*5,S13*4,T13*3,U13*2)/SUM(R13:U13)),"-",SUM(R13*5,S13*4,T13*3,U13*2)/SUM(R13:U13))</f>
        <v>-</v>
      </c>
      <c r="W14" s="240">
        <f>IF(ISERR(W13/SUM(W13:Z13)*100),0,W13/SUM(W13:Z13)*100)</f>
        <v>0</v>
      </c>
      <c r="X14" s="241">
        <f>IF(ISERR(X13/SUM(W13:Z13)*100),0,X13/SUM(W13:Z13)*100)</f>
        <v>0</v>
      </c>
      <c r="Y14" s="241">
        <f>IF(ISERR(Y13/SUM(W13:Z13)*100),0,Y13/SUM(W13:Z13)*100)</f>
        <v>0</v>
      </c>
      <c r="Z14" s="241">
        <f>IF(ISERR(Z13/SUM(W13:Z13)*100),0,Z13/SUM(W13:Z13)*100)</f>
        <v>0</v>
      </c>
      <c r="AA14" s="199" t="str">
        <f>IF(ISERR(SUM(W13*5,X13*4,Y13*3,Z13*2)/SUM(W13:Z13)),"-",SUM(W13*5,X13*4,Y13*3,Z13*2)/SUM(W13:Z13))</f>
        <v>-</v>
      </c>
      <c r="AB14" s="240">
        <f>IF(ISERR(AB13/SUM(AB13:AE13)*100),0,AB13/SUM(AB13:AE13)*100)</f>
        <v>0</v>
      </c>
      <c r="AC14" s="241">
        <f>IF(ISERR(AC13/SUM(AB13:AE13)*100),0,AC13/SUM(AB13:AE13)*100)</f>
        <v>0</v>
      </c>
      <c r="AD14" s="241">
        <f>IF(ISERR(AD13/SUM(AB13:AE13)*100),0,AD13/SUM(AB13:AE13)*100)</f>
        <v>0</v>
      </c>
      <c r="AE14" s="241">
        <f>IF(ISERR(AE13/SUM(AB13:AE13)*100),0,AE13/SUM(AB13:AE13)*100)</f>
        <v>0</v>
      </c>
      <c r="AF14" s="199" t="str">
        <f>IF(ISERR(SUM(AB13*5,AC13*4,AD13*3,AE13*2)/SUM(AB13:AE13)),"-",SUM(AB13*5,AC13*4,AD13*3,AE13*2)/SUM(AB13:AE13))</f>
        <v>-</v>
      </c>
      <c r="AG14" s="240">
        <f>IF(ISERR(AG13/SUM(AG13:AJ13)*100),0,AG13/SUM(AG13:AJ13)*100)</f>
        <v>0</v>
      </c>
      <c r="AH14" s="241">
        <f>IF(ISERR(AH13/SUM(AG13:AJ13)*100),0,AH13/SUM(AG13:AJ13)*100)</f>
        <v>0</v>
      </c>
      <c r="AI14" s="241">
        <f>IF(ISERR(AI13/SUM(AG13:AJ13)*100),0,AI13/SUM(AG13:AJ13)*100)</f>
        <v>0</v>
      </c>
      <c r="AJ14" s="241">
        <f>IF(ISERR(AJ13/SUM(AG13:AJ13)*100),0,AJ13/SUM(AG13:AJ13)*100)</f>
        <v>0</v>
      </c>
      <c r="AK14" s="199" t="str">
        <f>IF(ISERR(SUM(AG13*5,AH13*4,AI13*3,AJ13*2)/SUM(AG13:AJ13)),"-",SUM(AG13*5,AH13*4,AI13*3,AJ13*2)/SUM(AG13:AJ13))</f>
        <v>-</v>
      </c>
      <c r="AL14" s="240">
        <f>IF(ISERR(AL13/SUM(AL13:AO13)*100),0,AL13/SUM(AL13:AO13)*100)</f>
        <v>0</v>
      </c>
      <c r="AM14" s="241">
        <f>IF(ISERR(AM13/SUM(AL13:AO13)*100),0,AM13/SUM(AL13:AO13)*100)</f>
        <v>0</v>
      </c>
      <c r="AN14" s="241">
        <f>IF(ISERR(AN13/SUM(AL13:AO13)*100),0,AN13/SUM(AL13:AO13)*100)</f>
        <v>0</v>
      </c>
      <c r="AO14" s="241">
        <f>IF(ISERR(AO13/SUM(AL13:AO13)*100),0,AO13/SUM(AL13:AO13)*100)</f>
        <v>0</v>
      </c>
      <c r="AP14" s="199" t="str">
        <f>IF(ISERR(SUM(AL13*5,AM13*4,AN13*3,AO13*2)/SUM(AL13:AO13)),"-",SUM(AL13*5,AM13*4,AN13*3,AO13*2)/SUM(AL13:AO13))</f>
        <v>-</v>
      </c>
      <c r="AQ14" s="240">
        <f>IF(ISERR(AQ13/SUM(AQ13:AT13)*100),0,AQ13/SUM(AQ13:AT13)*100)</f>
        <v>0</v>
      </c>
      <c r="AR14" s="241">
        <f>IF(ISERR(AR13/SUM(AQ13:AT13)*100),0,AR13/SUM(AQ13:AT13)*100)</f>
        <v>0</v>
      </c>
      <c r="AS14" s="241">
        <f>IF(ISERR(AS13/SUM(AQ13:AT13)*100),0,AS13/SUM(AQ13:AT13)*100)</f>
        <v>0</v>
      </c>
      <c r="AT14" s="241">
        <f>IF(ISERR(AT13/SUM(AQ13:AT13)*100),0,AT13/SUM(AQ13:AT13)*100)</f>
        <v>0</v>
      </c>
      <c r="AU14" s="199" t="str">
        <f>IF(ISERR(SUM(AQ13*5,AR13*4,AS13*3,AT13*2)/SUM(AQ13:AT13)),"-",SUM(AQ13*5,AR13*4,AS13*3,AT13*2)/SUM(AQ13:AT13))</f>
        <v>-</v>
      </c>
      <c r="AV14" s="240">
        <f>IF(ISERR(AV13/SUM(AV13:AY13)*100),0,AV13/SUM(AV13:AY13)*100)</f>
        <v>0</v>
      </c>
      <c r="AW14" s="241">
        <f>IF(ISERR(AW13/SUM(AV13:AY13)*100),0,AW13/SUM(AV13:AY13)*100)</f>
        <v>0</v>
      </c>
      <c r="AX14" s="241">
        <f>IF(ISERR(AX13/SUM(AV13:AY13)*100),0,AX13/SUM(AV13:AY13)*100)</f>
        <v>0</v>
      </c>
      <c r="AY14" s="241">
        <f>IF(ISERR(AY13/SUM(AV13:AY13)*100),0,AY13/SUM(AV13:AY13)*100)</f>
        <v>0</v>
      </c>
      <c r="AZ14" s="199" t="str">
        <f>IF(ISERR(SUM(AV13*5,AW13*4,AX13*3,AY13*2)/SUM(AV13:AY13)),"-",SUM(AV13*5,AW13*4,AX13*3,AY13*2)/SUM(AV13:AY13))</f>
        <v>-</v>
      </c>
      <c r="BA14" s="240">
        <f>IF(ISERR(BA13/SUM(BA13:BD13)*100),0,BA13/SUM(BA13:BD13)*100)</f>
        <v>0</v>
      </c>
      <c r="BB14" s="241">
        <f>IF(ISERR(BB13/SUM(BA13:BD13)*100),0,BB13/SUM(BA13:BD13)*100)</f>
        <v>0</v>
      </c>
      <c r="BC14" s="241">
        <f>IF(ISERR(BC13/SUM(BA13:BD13)*100),0,BC13/SUM(BA13:BD13)*100)</f>
        <v>0</v>
      </c>
      <c r="BD14" s="241">
        <f>IF(ISERR(BD13/SUM(BA13:BD13)*100),0,BD13/SUM(BA13:BD13)*100)</f>
        <v>0</v>
      </c>
      <c r="BE14" s="199"/>
      <c r="BF14" s="240">
        <f>IF(ISERR(BF13/SUM(BF13:BI13)*100),0,BF13/SUM(BF13:BI13)*100)</f>
        <v>0</v>
      </c>
      <c r="BG14" s="241">
        <f>IF(ISERR(BG13/SUM(BF13:BI13)*100),0,BG13/SUM(BF13:BI13)*100)</f>
        <v>0</v>
      </c>
      <c r="BH14" s="241">
        <f>IF(ISERR(BH13/SUM(BF13:BI13)*100),0,BH13/SUM(BF13:BI13)*100)</f>
        <v>0</v>
      </c>
      <c r="BI14" s="241">
        <f>IF(ISERR(BI13/SUM(BF13:BI13)*100),0,BI13/SUM(BF13:BI13)*100)</f>
        <v>0</v>
      </c>
      <c r="BJ14" s="199" t="str">
        <f>IF(ISERR(SUM(BF13*5,BG13*4,BH13*3,BI13*2)/SUM(BF13:BI13)),"-",SUM(BF13*5,BG13*4,BH13*3,BI13*2)/SUM(BF13:BI13))</f>
        <v>-</v>
      </c>
      <c r="BL14" s="133"/>
      <c r="BM14" s="133"/>
      <c r="BN14" s="133"/>
      <c r="BO14" s="133"/>
      <c r="BP14" s="133"/>
      <c r="BQ14" s="133"/>
      <c r="BR14" s="133"/>
    </row>
    <row r="15" spans="1:70" ht="13.5" customHeight="1">
      <c r="A15" s="747" t="s">
        <v>186</v>
      </c>
      <c r="B15" s="740">
        <f>'2б'!W5+'2б'!X5</f>
        <v>0</v>
      </c>
      <c r="C15" s="238">
        <f>'2б'!F37</f>
        <v>0</v>
      </c>
      <c r="D15" s="239">
        <f>'2б'!$F$38</f>
        <v>0</v>
      </c>
      <c r="E15" s="239">
        <f>'2б'!$F$39</f>
        <v>0</v>
      </c>
      <c r="F15" s="239">
        <f>'2б'!$F$40</f>
        <v>0</v>
      </c>
      <c r="G15" s="198" t="str">
        <f>IF(SUM(C15:F15)=0,"-",IF(AND(F16&lt;10,C16&gt;=50),5,IF(AND(F16&lt;20,(C16+D16)&gt;=50),4,IF(F16&lt;30,3,2))))</f>
        <v>-</v>
      </c>
      <c r="H15" s="238">
        <f>'2б'!$G$37</f>
        <v>0</v>
      </c>
      <c r="I15" s="239">
        <f>'2б'!$G$38</f>
        <v>0</v>
      </c>
      <c r="J15" s="239">
        <f>'2б'!$G$39</f>
        <v>0</v>
      </c>
      <c r="K15" s="239">
        <f>'2б'!$G$40</f>
        <v>0</v>
      </c>
      <c r="L15" s="198" t="str">
        <f>IF(SUM(H15:K15)=0,"-",IF(AND(K16&lt;10,H16&gt;=50),5,IF(AND(K16&lt;20,(H16+I16)&gt;=50),4,IF(K16&lt;30,3,2))))</f>
        <v>-</v>
      </c>
      <c r="M15" s="238">
        <f>'2б'!$H$37</f>
        <v>0</v>
      </c>
      <c r="N15" s="239">
        <f>'2б'!$H$38</f>
        <v>0</v>
      </c>
      <c r="O15" s="239">
        <f>'2б'!$H$39</f>
        <v>0</v>
      </c>
      <c r="P15" s="239">
        <f>'2б'!$H$40</f>
        <v>0</v>
      </c>
      <c r="Q15" s="198" t="str">
        <f>IF(SUM(M15:P15)=0,"-",IF(AND(P16&lt;10,M16&gt;=50),5,IF(AND(P16&lt;20,(M16+N16)&gt;=50),4,IF(P16&lt;30,3,2))))</f>
        <v>-</v>
      </c>
      <c r="R15" s="238">
        <f>'2б'!$I$37</f>
        <v>0</v>
      </c>
      <c r="S15" s="239">
        <f>'2б'!$I$38</f>
        <v>0</v>
      </c>
      <c r="T15" s="239">
        <f>'2б'!$I$39</f>
        <v>0</v>
      </c>
      <c r="U15" s="239">
        <f>'2б'!$I$40</f>
        <v>0</v>
      </c>
      <c r="V15" s="198" t="str">
        <f>IF(SUM(R15:U15)=0,"-",IF(AND(U16&lt;10,R16&gt;50),5,IF(AND(U16&lt;20,(R16+S16)&gt;=50),4,IF(U16&lt;30,3,2))))</f>
        <v>-</v>
      </c>
      <c r="W15" s="238">
        <f>'2б'!$J$37</f>
        <v>0</v>
      </c>
      <c r="X15" s="239">
        <f>'2б'!$J$38</f>
        <v>0</v>
      </c>
      <c r="Y15" s="239">
        <f>'2б'!$J$39</f>
        <v>0</v>
      </c>
      <c r="Z15" s="239">
        <f>'2б'!$J$40</f>
        <v>0</v>
      </c>
      <c r="AA15" s="198" t="str">
        <f>IF(SUM(W15:Z15)=0,"-",IF(AND(Z16&lt;10,W16&gt;=50),5,IF(AND(Z16&lt;20,(W16+X16)&gt;=50),4,IF(Z16&lt;30,3,2))))</f>
        <v>-</v>
      </c>
      <c r="AB15" s="238">
        <f>'2б'!$K$37</f>
        <v>0</v>
      </c>
      <c r="AC15" s="239">
        <f>'2б'!$K$38</f>
        <v>0</v>
      </c>
      <c r="AD15" s="239">
        <f>'2б'!$K$39</f>
        <v>0</v>
      </c>
      <c r="AE15" s="239">
        <f>'2б'!$K$40</f>
        <v>0</v>
      </c>
      <c r="AF15" s="198" t="str">
        <f>IF(SUM(AB15:AE15)=0,"-",IF(AND(AE16&lt;10,AB16&gt;=50),5,IF(AND(AE16&lt;20,(AB16+AC16)&gt;=50),4,IF(AE16&lt;30,3,2))))</f>
        <v>-</v>
      </c>
      <c r="AG15" s="238">
        <f>'2б'!$L$37</f>
        <v>0</v>
      </c>
      <c r="AH15" s="239">
        <f>'2б'!$L$38</f>
        <v>0</v>
      </c>
      <c r="AI15" s="239">
        <f>'2б'!$L$39</f>
        <v>0</v>
      </c>
      <c r="AJ15" s="239">
        <f>'2б'!$L$40</f>
        <v>0</v>
      </c>
      <c r="AK15" s="198" t="str">
        <f>IF(SUM(AG15:AJ15)=0,"-",IF(AND(AJ16&lt;10,AG16&gt;=50),5,IF(AND(AJ16&lt;20,(AG16+AH16)&gt;=50),4,IF(AJ16&lt;30,3,2))))</f>
        <v>-</v>
      </c>
      <c r="AL15" s="238">
        <f>'2б'!$M$37</f>
        <v>0</v>
      </c>
      <c r="AM15" s="239">
        <f>'2б'!$M$38</f>
        <v>0</v>
      </c>
      <c r="AN15" s="239">
        <f>'2б'!$M$39</f>
        <v>0</v>
      </c>
      <c r="AO15" s="239">
        <f>'2б'!$M$40</f>
        <v>0</v>
      </c>
      <c r="AP15" s="198" t="str">
        <f>IF(SUM(AL15:AO15)=0,"-",IF(AND(AO16&lt;10,AL16&gt;=50),5,IF(AND(AO16&lt;20,(AL16+AM16)&gt;=50),4,IF(AO16&lt;30,3,2))))</f>
        <v>-</v>
      </c>
      <c r="AQ15" s="238">
        <f>'2б'!$N$37</f>
        <v>0</v>
      </c>
      <c r="AR15" s="239">
        <f>'2б'!$N$38</f>
        <v>0</v>
      </c>
      <c r="AS15" s="239">
        <f>'2б'!$N$39</f>
        <v>0</v>
      </c>
      <c r="AT15" s="239">
        <f>'2б'!$N$40</f>
        <v>0</v>
      </c>
      <c r="AU15" s="198" t="str">
        <f>IF(SUM(AQ15:AT15)=0,"-",IF(AND(AT16&lt;10,AQ16&gt;=50),5,IF(AND(AT16&lt;20,(AQ16+AR16)&gt;=50),4,IF(AT16&lt;30,3,2))))</f>
        <v>-</v>
      </c>
      <c r="AV15" s="238">
        <f>'2б'!$O$37</f>
        <v>0</v>
      </c>
      <c r="AW15" s="239">
        <f>'2б'!$O$38</f>
        <v>0</v>
      </c>
      <c r="AX15" s="239">
        <f>'2б'!$O$39</f>
        <v>0</v>
      </c>
      <c r="AY15" s="239">
        <f>'2б'!$O$40</f>
        <v>0</v>
      </c>
      <c r="AZ15" s="198" t="str">
        <f>IF(SUM(AV15:AY15)=0,"-",IF(AOD(AY16&lt;10,AV16&gt;=50),5,IF(AOD(AY16&lt;20,(AV16+AW16)&gt;=50),4,IF(AY16&lt;30,3,2))))</f>
        <v>-</v>
      </c>
      <c r="BA15" s="238">
        <f>'2б'!Q37</f>
        <v>0</v>
      </c>
      <c r="BB15" s="239">
        <f>'2б'!$Q$38</f>
        <v>0</v>
      </c>
      <c r="BC15" s="239">
        <f>'2б'!$Q$39</f>
        <v>0</v>
      </c>
      <c r="BD15" s="239">
        <f>'2б'!$Q$40</f>
        <v>0</v>
      </c>
      <c r="BE15" s="198" t="str">
        <f>BJ15</f>
        <v>-</v>
      </c>
      <c r="BF15" s="238">
        <f>'2б'!Q37</f>
        <v>0</v>
      </c>
      <c r="BG15" s="239">
        <f>'2б'!$Q$38</f>
        <v>0</v>
      </c>
      <c r="BH15" s="239">
        <f>'2б'!$Q$39</f>
        <v>0</v>
      </c>
      <c r="BI15" s="239">
        <f>'2б'!$Q$40</f>
        <v>0</v>
      </c>
      <c r="BJ15" s="198" t="str">
        <f>IF(SUM(BF15:BI15)=0,"-",MIN(AF15,IF(AND(BI16&lt;10,BF16&gt;=50),5,IF(AND(BI16&lt;20,(BF16+BG16)&gt;=50),4,IF(BI16&lt;30,3,2)))))</f>
        <v>-</v>
      </c>
    </row>
    <row r="16" spans="1:70" ht="13.5" customHeight="1">
      <c r="A16" s="747"/>
      <c r="B16" s="740"/>
      <c r="C16" s="240">
        <f>IF(ISERR(C15/SUM(C15:F15)*100),0,C15/SUM(C15:F15)*100)</f>
        <v>0</v>
      </c>
      <c r="D16" s="241">
        <f>IF(ISERR(D15/SUM(C15:F15)*100),0,D15/SUM(C15:F15)*100)</f>
        <v>0</v>
      </c>
      <c r="E16" s="241">
        <f>IF(ISERR(E15/SUM(C15:F15)*100),0,E15/SUM(C15:F15)*100)</f>
        <v>0</v>
      </c>
      <c r="F16" s="241">
        <f>IF(ISERR(F15/SUM(C15:F15)*100),0,F15/SUM(C15:F15)*100)</f>
        <v>0</v>
      </c>
      <c r="G16" s="199" t="str">
        <f>IF(ISERR(SUM(C15*5,D15*4,E15*3,F15*2)/SUM(C15:F15)),"-",SUM(C15*5,D15*4,E15*3,F15*2)/SUM(C15:F15))</f>
        <v>-</v>
      </c>
      <c r="H16" s="240">
        <f>IF(ISERR(H15/SUM(H15:K15)*100),0,H15/SUM(H15:K15)*100)</f>
        <v>0</v>
      </c>
      <c r="I16" s="241">
        <f>IF(ISERR(I15/SUM(H15:K15)*100),0,I15/SUM(H15:K15)*100)</f>
        <v>0</v>
      </c>
      <c r="J16" s="241">
        <f>IF(ISERR(J15/SUM(H15:K15)*100),0,J15/SUM(H15:K15)*100)</f>
        <v>0</v>
      </c>
      <c r="K16" s="241">
        <f>IF(ISERR(K15/SUM(H15:K15)*100),0,K15/SUM(H15:K15)*100)</f>
        <v>0</v>
      </c>
      <c r="L16" s="199" t="str">
        <f>IF(ISERR(SUM(H15*5,I15*4,J15*3,K15*2)/SUM(H15:K15)),"-",SUM(H15*5,I15*4,J15*3,K15*2)/SUM(H15:K15))</f>
        <v>-</v>
      </c>
      <c r="M16" s="240">
        <f>IF(ISERR(M15/SUM(M15:P15)*100),0,M15/SUM(M15:P15)*100)</f>
        <v>0</v>
      </c>
      <c r="N16" s="241">
        <f>IF(ISERR(N15/SUM(M15:P15)*100),0,N15/SUM(M15:P15)*100)</f>
        <v>0</v>
      </c>
      <c r="O16" s="241">
        <f>IF(ISERR(O15/SUM(M15:P15)*100),0,O15/SUM(M15:P15)*100)</f>
        <v>0</v>
      </c>
      <c r="P16" s="241">
        <f>IF(ISERR(P15/SUM(M15:P15)*100),0,P15/SUM(M15:P15)*100)</f>
        <v>0</v>
      </c>
      <c r="Q16" s="199" t="str">
        <f>IF(ISERR(SUM(M15*5,N15*4,O15*3,P15*2)/SUM(M15:P15)),"-",SUM(M15*5,N15*4,O15*3,P15*2)/SUM(M15:P15))</f>
        <v>-</v>
      </c>
      <c r="R16" s="240">
        <f>IF(ISERR(R15/SUM(R15:U15)*100),0,R15/SUM(R15:U15)*100)</f>
        <v>0</v>
      </c>
      <c r="S16" s="241">
        <f>IF(ISERR(S15/SUM(R15:U15)*100),0,S15/SUM(R15:U15)*100)</f>
        <v>0</v>
      </c>
      <c r="T16" s="241">
        <f>IF(ISERR(T15/SUM(R15:U15)*100),0,T15/SUM(R15:U15)*100)</f>
        <v>0</v>
      </c>
      <c r="U16" s="241">
        <f>IF(ISERR(U15/SUM(R15:U15)*100),0,U15/SUM(R15:U15)*100)</f>
        <v>0</v>
      </c>
      <c r="V16" s="199" t="str">
        <f>IF(ISERR(SUM(R15*5,S15*4,T15*3,U15*2)/SUM(R15:U15)),"-",SUM(R15*5,S15*4,T15*3,U15*2)/SUM(R15:U15))</f>
        <v>-</v>
      </c>
      <c r="W16" s="240">
        <f>IF(ISERR(W15/SUM(W15:Z15)*100),0,W15/SUM(W15:Z15)*100)</f>
        <v>0</v>
      </c>
      <c r="X16" s="241">
        <f>IF(ISERR(X15/SUM(W15:Z15)*100),0,X15/SUM(W15:Z15)*100)</f>
        <v>0</v>
      </c>
      <c r="Y16" s="241">
        <f>IF(ISERR(Y15/SUM(W15:Z15)*100),0,Y15/SUM(W15:Z15)*100)</f>
        <v>0</v>
      </c>
      <c r="Z16" s="241">
        <f>IF(ISERR(Z15/SUM(W15:Z15)*100),0,Z15/SUM(W15:Z15)*100)</f>
        <v>0</v>
      </c>
      <c r="AA16" s="199" t="str">
        <f>IF(ISERR(SUM(W15*5,X15*4,Y15*3,Z15*2)/SUM(W15:Z15)),"-",SUM(W15*5,X15*4,Y15*3,Z15*2)/SUM(W15:Z15))</f>
        <v>-</v>
      </c>
      <c r="AB16" s="240">
        <f>IF(ISERR(AB15/SUM(AB15:AE15)*100),0,AB15/SUM(AB15:AE15)*100)</f>
        <v>0</v>
      </c>
      <c r="AC16" s="241">
        <f>IF(ISERR(AC15/SUM(AB15:AE15)*100),0,AC15/SUM(AB15:AE15)*100)</f>
        <v>0</v>
      </c>
      <c r="AD16" s="241">
        <f>IF(ISERR(AD15/SUM(AB15:AE15)*100),0,AD15/SUM(AB15:AE15)*100)</f>
        <v>0</v>
      </c>
      <c r="AE16" s="241">
        <f>IF(ISERR(AE15/SUM(AB15:AE15)*100),0,AE15/SUM(AB15:AE15)*100)</f>
        <v>0</v>
      </c>
      <c r="AF16" s="199" t="str">
        <f>IF(ISERR(SUM(AB15*5,AC15*4,AD15*3,AE15*2)/SUM(AB15:AE15)),"-",SUM(AB15*5,AC15*4,AD15*3,AE15*2)/SUM(AB15:AE15))</f>
        <v>-</v>
      </c>
      <c r="AG16" s="240">
        <f>IF(ISERR(AG15/SUM(AG15:AJ15)*100),0,AG15/SUM(AG15:AJ15)*100)</f>
        <v>0</v>
      </c>
      <c r="AH16" s="241">
        <f>IF(ISERR(AH15/SUM(AG15:AJ15)*100),0,AH15/SUM(AG15:AJ15)*100)</f>
        <v>0</v>
      </c>
      <c r="AI16" s="241">
        <f>IF(ISERR(AI15/SUM(AG15:AJ15)*100),0,AI15/SUM(AG15:AJ15)*100)</f>
        <v>0</v>
      </c>
      <c r="AJ16" s="241">
        <f>IF(ISERR(AJ15/SUM(AG15:AJ15)*100),0,AJ15/SUM(AG15:AJ15)*100)</f>
        <v>0</v>
      </c>
      <c r="AK16" s="199" t="str">
        <f>IF(ISERR(SUM(AG15*5,AH15*4,AI15*3,AJ15*2)/SUM(AG15:AJ15)),"-",SUM(AG15*5,AH15*4,AI15*3,AJ15*2)/SUM(AG15:AJ15))</f>
        <v>-</v>
      </c>
      <c r="AL16" s="240">
        <f>IF(ISERR(AL15/SUM(AL15:AO15)*100),0,AL15/SUM(AL15:AO15)*100)</f>
        <v>0</v>
      </c>
      <c r="AM16" s="241">
        <f>IF(ISERR(AM15/SUM(AL15:AO15)*100),0,AM15/SUM(AL15:AO15)*100)</f>
        <v>0</v>
      </c>
      <c r="AN16" s="241">
        <f>IF(ISERR(AN15/SUM(AL15:AO15)*100),0,AN15/SUM(AL15:AO15)*100)</f>
        <v>0</v>
      </c>
      <c r="AO16" s="241">
        <f>IF(ISERR(AO15/SUM(AL15:AO15)*100),0,AO15/SUM(AL15:AO15)*100)</f>
        <v>0</v>
      </c>
      <c r="AP16" s="199" t="str">
        <f>IF(ISERR(SUM(AL15*5,AM15*4,AN15*3,AO15*2)/SUM(AL15:AO15)),"-",SUM(AL15*5,AM15*4,AN15*3,AO15*2)/SUM(AL15:AO15))</f>
        <v>-</v>
      </c>
      <c r="AQ16" s="240">
        <f>IF(ISERR(AQ15/SUM(AQ15:AT15)*100),0,AQ15/SUM(AQ15:AT15)*100)</f>
        <v>0</v>
      </c>
      <c r="AR16" s="241">
        <f>IF(ISERR(AR15/SUM(AQ15:AT15)*100),0,AR15/SUM(AQ15:AT15)*100)</f>
        <v>0</v>
      </c>
      <c r="AS16" s="241">
        <f>IF(ISERR(AS15/SUM(AQ15:AT15)*100),0,AS15/SUM(AQ15:AT15)*100)</f>
        <v>0</v>
      </c>
      <c r="AT16" s="241">
        <f>IF(ISERR(AT15/SUM(AQ15:AT15)*100),0,AT15/SUM(AQ15:AT15)*100)</f>
        <v>0</v>
      </c>
      <c r="AU16" s="199" t="str">
        <f>IF(ISERR(SUM(AQ15*5,AR15*4,AS15*3,AT15*2)/SUM(AQ15:AT15)),"-",SUM(AQ15*5,AR15*4,AS15*3,AT15*2)/SUM(AQ15:AT15))</f>
        <v>-</v>
      </c>
      <c r="AV16" s="240">
        <f>IF(ISERR(AV15/SUM(AV15:AY15)*100),0,AV15/SUM(AV15:AY15)*100)</f>
        <v>0</v>
      </c>
      <c r="AW16" s="241">
        <f>IF(ISERR(AW15/SUM(AV15:AY15)*100),0,AW15/SUM(AV15:AY15)*100)</f>
        <v>0</v>
      </c>
      <c r="AX16" s="241">
        <f>IF(ISERR(AX15/SUM(AV15:AY15)*100),0,AX15/SUM(AV15:AY15)*100)</f>
        <v>0</v>
      </c>
      <c r="AY16" s="241">
        <f>IF(ISERR(AY15/SUM(AV15:AY15)*100),0,AY15/SUM(AV15:AY15)*100)</f>
        <v>0</v>
      </c>
      <c r="AZ16" s="199" t="str">
        <f>IF(ISERR(SUM(AV15*5,AW15*4,AX15*3,AY15*2)/SUM(AV15:AY15)),"-",SUM(AV15*5,AW15*4,AX15*3,AY15*2)/SUM(AV15:AY15))</f>
        <v>-</v>
      </c>
      <c r="BA16" s="240">
        <f>IF(ISERR(BA15/SUM(BA15:BD15)*100),0,BA15/SUM(BA15:BD15)*100)</f>
        <v>0</v>
      </c>
      <c r="BB16" s="241">
        <f>IF(ISERR(BB15/SUM(BA15:BD15)*100),0,BB15/SUM(BA15:BD15)*100)</f>
        <v>0</v>
      </c>
      <c r="BC16" s="241">
        <f>IF(ISERR(BC15/SUM(BA15:BD15)*100),0,BC15/SUM(BA15:BD15)*100)</f>
        <v>0</v>
      </c>
      <c r="BD16" s="241">
        <f>IF(ISERR(BD15/SUM(BA15:BD15)*100),0,BD15/SUM(BA15:BD15)*100)</f>
        <v>0</v>
      </c>
      <c r="BE16" s="199"/>
      <c r="BF16" s="240">
        <f>IF(ISERR(BF15/SUM(BF15:BI15)*100),0,BF15/SUM(BF15:BI15)*100)</f>
        <v>0</v>
      </c>
      <c r="BG16" s="241">
        <f>IF(ISERR(BG15/SUM(BF15:BI15)*100),0,BG15/SUM(BF15:BI15)*100)</f>
        <v>0</v>
      </c>
      <c r="BH16" s="241">
        <f>IF(ISERR(BH15/SUM(BF15:BI15)*100),0,BH15/SUM(BF15:BI15)*100)</f>
        <v>0</v>
      </c>
      <c r="BI16" s="241">
        <f>IF(ISERR(BI15/SUM(BF15:BI15)*100),0,BI15/SUM(BF15:BI15)*100)</f>
        <v>0</v>
      </c>
      <c r="BJ16" s="199" t="str">
        <f>IF(ISERR(SUM(BF15*5,BG15*4,BH15*3,BI15*2)/SUM(BF15:BI15)),"-",SUM(BF15*5,BG15*4,BH15*3,BI15*2)/SUM(BF15:BI15))</f>
        <v>-</v>
      </c>
      <c r="BL16" s="133"/>
      <c r="BM16" s="133"/>
      <c r="BN16" s="133"/>
      <c r="BO16" s="133"/>
      <c r="BP16" s="133"/>
      <c r="BQ16" s="133"/>
      <c r="BR16" s="133"/>
    </row>
    <row r="17" spans="1:70" ht="13.5" customHeight="1">
      <c r="A17" s="747" t="s">
        <v>168</v>
      </c>
      <c r="B17" s="740">
        <f>'2б'!W46+'2б'!X46</f>
        <v>0</v>
      </c>
      <c r="C17" s="238">
        <f>'2б'!F84</f>
        <v>0</v>
      </c>
      <c r="D17" s="239">
        <f>'2б'!$F$85</f>
        <v>0</v>
      </c>
      <c r="E17" s="239">
        <f>'2б'!$F$86</f>
        <v>0</v>
      </c>
      <c r="F17" s="239">
        <f>'2б'!$F$87</f>
        <v>0</v>
      </c>
      <c r="G17" s="198" t="str">
        <f>IF(SUM(C17:F17)=0,"-",IF(AND(F18&lt;10,C18&gt;=50),5,IF(AND(F18&lt;20,(C18+D18)&gt;=50),4,IF(F18&lt;30,3,2))))</f>
        <v>-</v>
      </c>
      <c r="H17" s="238">
        <f>'2б'!$G$84</f>
        <v>0</v>
      </c>
      <c r="I17" s="239">
        <f>'2б'!$G$85</f>
        <v>0</v>
      </c>
      <c r="J17" s="239">
        <f>'2б'!$G$86</f>
        <v>0</v>
      </c>
      <c r="K17" s="239">
        <f>'2б'!$G$87</f>
        <v>0</v>
      </c>
      <c r="L17" s="198" t="str">
        <f>IF(SUM(H17:K17)=0,"-",IF(AND(K18&lt;10,H18&gt;=50),5,IF(AND(K18&lt;20,(H18+I18)&gt;=50),4,IF(K18&lt;30,3,2))))</f>
        <v>-</v>
      </c>
      <c r="M17" s="238">
        <f>'2б'!$H$84</f>
        <v>0</v>
      </c>
      <c r="N17" s="239">
        <f>'2б'!$H$85</f>
        <v>0</v>
      </c>
      <c r="O17" s="239">
        <f>'2б'!$H$86</f>
        <v>0</v>
      </c>
      <c r="P17" s="239">
        <f>'2б'!$H$87</f>
        <v>0</v>
      </c>
      <c r="Q17" s="198" t="str">
        <f>IF(SUM(M17:P17)=0,"-",IF(AND(P18&lt;10,M18&gt;=50),5,IF(AND(P18&lt;20,(M18+N18)&gt;=50),4,IF(P18&lt;30,3,2))))</f>
        <v>-</v>
      </c>
      <c r="R17" s="238">
        <f>'2б'!$I$84</f>
        <v>0</v>
      </c>
      <c r="S17" s="239">
        <f>'2б'!$I$85</f>
        <v>0</v>
      </c>
      <c r="T17" s="239">
        <f>'2б'!$I$86</f>
        <v>0</v>
      </c>
      <c r="U17" s="239">
        <f>'2б'!$I$87</f>
        <v>0</v>
      </c>
      <c r="V17" s="198" t="str">
        <f>IF(SUM(R17:U17)=0,"-",IF(AND(U18&lt;10,R18&gt;50),5,IF(AND(U18&lt;20,(R18+S18)&gt;=50),4,IF(U18&lt;30,3,2))))</f>
        <v>-</v>
      </c>
      <c r="W17" s="238">
        <f>'2б'!$J$84</f>
        <v>0</v>
      </c>
      <c r="X17" s="239">
        <f>'2б'!$J$85</f>
        <v>0</v>
      </c>
      <c r="Y17" s="239">
        <f>'2б'!$J$86</f>
        <v>0</v>
      </c>
      <c r="Z17" s="239">
        <f>'2б'!$J$87</f>
        <v>0</v>
      </c>
      <c r="AA17" s="198" t="str">
        <f>IF(SUM(W17:Z17)=0,"-",IF(AND(Z18&lt;10,W18&gt;=50),5,IF(AND(Z18&lt;20,(W18+X18)&gt;=50),4,IF(Z18&lt;30,3,2))))</f>
        <v>-</v>
      </c>
      <c r="AB17" s="238">
        <f>'2б'!$K$84</f>
        <v>0</v>
      </c>
      <c r="AC17" s="239">
        <f>'2б'!$K$85</f>
        <v>0</v>
      </c>
      <c r="AD17" s="239">
        <f>'2б'!$K$86</f>
        <v>0</v>
      </c>
      <c r="AE17" s="239">
        <f>'2б'!$K$87</f>
        <v>0</v>
      </c>
      <c r="AF17" s="198" t="str">
        <f>IF(SUM(AB17:AE17)=0,"-",IF(AND(AE18&lt;10,AB18&gt;=50),5,IF(AND(AE18&lt;20,(AB18+AC18)&gt;=50),4,IF(AE18&lt;30,3,2))))</f>
        <v>-</v>
      </c>
      <c r="AG17" s="238">
        <f>'2б'!$L$84</f>
        <v>0</v>
      </c>
      <c r="AH17" s="239">
        <f>'2б'!$L$85</f>
        <v>0</v>
      </c>
      <c r="AI17" s="239">
        <f>'2б'!$L$86</f>
        <v>0</v>
      </c>
      <c r="AJ17" s="239">
        <f>'2б'!$L$87</f>
        <v>0</v>
      </c>
      <c r="AK17" s="198" t="str">
        <f>IF(SUM(AG17:AJ17)=0,"-",IF(AND(AJ18&lt;10,AG18&gt;=50),5,IF(AND(AJ18&lt;20,(AG18+AH18)&gt;=50),4,IF(AJ18&lt;30,3,2))))</f>
        <v>-</v>
      </c>
      <c r="AL17" s="238">
        <f>'2б'!$M$84</f>
        <v>0</v>
      </c>
      <c r="AM17" s="239">
        <f>'2б'!$M$85</f>
        <v>0</v>
      </c>
      <c r="AN17" s="239">
        <f>'2б'!$M$86</f>
        <v>0</v>
      </c>
      <c r="AO17" s="239">
        <f>'2б'!$M$87</f>
        <v>0</v>
      </c>
      <c r="AP17" s="198" t="str">
        <f>IF(SUM(AL17:AO17)=0,"-",IF(AND(AO18&lt;10,AL18&gt;=50),5,IF(AND(AO18&lt;20,(AL18+AM18)&gt;=50),4,IF(AO18&lt;30,3,2))))</f>
        <v>-</v>
      </c>
      <c r="AQ17" s="238">
        <f>'2б'!$N$84</f>
        <v>0</v>
      </c>
      <c r="AR17" s="239">
        <f>'2б'!$N$85</f>
        <v>0</v>
      </c>
      <c r="AS17" s="239">
        <f>'2б'!$N$86</f>
        <v>0</v>
      </c>
      <c r="AT17" s="239">
        <f>'2б'!$N$87</f>
        <v>0</v>
      </c>
      <c r="AU17" s="198" t="str">
        <f>IF(SUM(AQ17:AT17)=0,"-",IF(AND(AT18&lt;10,AQ18&gt;=50),5,IF(AND(AT18&lt;20,(AQ18+AR18)&gt;=50),4,IF(AT18&lt;30,3,2))))</f>
        <v>-</v>
      </c>
      <c r="AV17" s="238">
        <f>'2б'!$O$84</f>
        <v>0</v>
      </c>
      <c r="AW17" s="239">
        <f>'2б'!$O$85</f>
        <v>0</v>
      </c>
      <c r="AX17" s="239">
        <f>'2б'!$O$86</f>
        <v>0</v>
      </c>
      <c r="AY17" s="239">
        <f>'2б'!$O$87</f>
        <v>0</v>
      </c>
      <c r="AZ17" s="198" t="str">
        <f>IF(SUM(AV17:AY17)=0,"-",IF(AOD(AY18&lt;10,AV18&gt;=50),5,IF(AOD(AY18&lt;20,(AV18+AW18)&gt;=50),4,IF(AY18&lt;30,3,2))))</f>
        <v>-</v>
      </c>
      <c r="BA17" s="238">
        <f>'2б'!Q84</f>
        <v>0</v>
      </c>
      <c r="BB17" s="239">
        <f>'2б'!$Q$85</f>
        <v>0</v>
      </c>
      <c r="BC17" s="239">
        <f>'2б'!$Q$86</f>
        <v>0</v>
      </c>
      <c r="BD17" s="239">
        <f>'2б'!$Q$87</f>
        <v>0</v>
      </c>
      <c r="BE17" s="198" t="str">
        <f>BJ17</f>
        <v>-</v>
      </c>
      <c r="BF17" s="238">
        <f>'2б'!Q84</f>
        <v>0</v>
      </c>
      <c r="BG17" s="239">
        <f>'2б'!$Q$85</f>
        <v>0</v>
      </c>
      <c r="BH17" s="239">
        <f>'2б'!$Q$86</f>
        <v>0</v>
      </c>
      <c r="BI17" s="239">
        <f>'2б'!$Q$87</f>
        <v>0</v>
      </c>
      <c r="BJ17" s="198" t="str">
        <f>IF(SUM(BF17:BI17)=0,"-",MIN(AF17,IF(AND(BI18&lt;10,BF18&gt;=50),5,IF(AND(BI18&lt;20,(BF18+BG18)&gt;=50),4,IF(BI18&lt;30,3,2)))))</f>
        <v>-</v>
      </c>
    </row>
    <row r="18" spans="1:70" ht="13.5" customHeight="1">
      <c r="A18" s="747"/>
      <c r="B18" s="740"/>
      <c r="C18" s="240">
        <f>IF(ISERR(C17/SUM(C17:F17)*100),0,C17/SUM(C17:F17)*100)</f>
        <v>0</v>
      </c>
      <c r="D18" s="241">
        <f>IF(ISERR(D17/SUM(C17:F17)*100),0,D17/SUM(C17:F17)*100)</f>
        <v>0</v>
      </c>
      <c r="E18" s="241">
        <f>IF(ISERR(E17/SUM(C17:F17)*100),0,E17/SUM(C17:F17)*100)</f>
        <v>0</v>
      </c>
      <c r="F18" s="241">
        <f>IF(ISERR(F17/SUM(C17:F17)*100),0,F17/SUM(C17:F17)*100)</f>
        <v>0</v>
      </c>
      <c r="G18" s="199" t="str">
        <f>IF(ISERR(SUM(C17*5,D17*4,E17*3,F17*2)/SUM(C17:F17)),"-",SUM(C17*5,D17*4,E17*3,F17*2)/SUM(C17:F17))</f>
        <v>-</v>
      </c>
      <c r="H18" s="240">
        <f>IF(ISERR(H17/SUM(H17:K17)*100),0,H17/SUM(H17:K17)*100)</f>
        <v>0</v>
      </c>
      <c r="I18" s="241">
        <f>IF(ISERR(I17/SUM(H17:K17)*100),0,I17/SUM(H17:K17)*100)</f>
        <v>0</v>
      </c>
      <c r="J18" s="241">
        <f>IF(ISERR(J17/SUM(H17:K17)*100),0,J17/SUM(H17:K17)*100)</f>
        <v>0</v>
      </c>
      <c r="K18" s="241">
        <f>IF(ISERR(K17/SUM(H17:K17)*100),0,K17/SUM(H17:K17)*100)</f>
        <v>0</v>
      </c>
      <c r="L18" s="199" t="str">
        <f>IF(ISERR(SUM(H17*5,I17*4,J17*3,K17*2)/SUM(H17:K17)),"-",SUM(H17*5,I17*4,J17*3,K17*2)/SUM(H17:K17))</f>
        <v>-</v>
      </c>
      <c r="M18" s="240">
        <f>IF(ISERR(M17/SUM(M17:P17)*100),0,M17/SUM(M17:P17)*100)</f>
        <v>0</v>
      </c>
      <c r="N18" s="241">
        <f>IF(ISERR(N17/SUM(M17:P17)*100),0,N17/SUM(M17:P17)*100)</f>
        <v>0</v>
      </c>
      <c r="O18" s="241">
        <f>IF(ISERR(O17/SUM(M17:P17)*100),0,O17/SUM(M17:P17)*100)</f>
        <v>0</v>
      </c>
      <c r="P18" s="241">
        <f>IF(ISERR(P17/SUM(M17:P17)*100),0,P17/SUM(M17:P17)*100)</f>
        <v>0</v>
      </c>
      <c r="Q18" s="199" t="str">
        <f>IF(ISERR(SUM(M17*5,N17*4,O17*3,P17*2)/SUM(M17:P17)),"-",SUM(M17*5,N17*4,O17*3,P17*2)/SUM(M17:P17))</f>
        <v>-</v>
      </c>
      <c r="R18" s="240">
        <f>IF(ISERR(R17/SUM(R17:U17)*100),0,R17/SUM(R17:U17)*100)</f>
        <v>0</v>
      </c>
      <c r="S18" s="241">
        <f>IF(ISERR(S17/SUM(R17:U17)*100),0,S17/SUM(R17:U17)*100)</f>
        <v>0</v>
      </c>
      <c r="T18" s="241">
        <f>IF(ISERR(T17/SUM(R17:U17)*100),0,T17/SUM(R17:U17)*100)</f>
        <v>0</v>
      </c>
      <c r="U18" s="241">
        <f>IF(ISERR(U17/SUM(R17:U17)*100),0,U17/SUM(R17:U17)*100)</f>
        <v>0</v>
      </c>
      <c r="V18" s="199" t="str">
        <f>IF(ISERR(SUM(R17*5,S17*4,T17*3,U17*2)/SUM(R17:U17)),"-",SUM(R17*5,S17*4,T17*3,U17*2)/SUM(R17:U17))</f>
        <v>-</v>
      </c>
      <c r="W18" s="240">
        <f>IF(ISERR(W17/SUM(W17:Z17)*100),0,W17/SUM(W17:Z17)*100)</f>
        <v>0</v>
      </c>
      <c r="X18" s="241">
        <f>IF(ISERR(X17/SUM(W17:Z17)*100),0,X17/SUM(W17:Z17)*100)</f>
        <v>0</v>
      </c>
      <c r="Y18" s="241">
        <f>IF(ISERR(Y17/SUM(W17:Z17)*100),0,Y17/SUM(W17:Z17)*100)</f>
        <v>0</v>
      </c>
      <c r="Z18" s="241">
        <f>IF(ISERR(Z17/SUM(W17:Z17)*100),0,Z17/SUM(W17:Z17)*100)</f>
        <v>0</v>
      </c>
      <c r="AA18" s="199" t="str">
        <f>IF(ISERR(SUM(W17*5,X17*4,Y17*3,Z17*2)/SUM(W17:Z17)),"-",SUM(W17*5,X17*4,Y17*3,Z17*2)/SUM(W17:Z17))</f>
        <v>-</v>
      </c>
      <c r="AB18" s="240">
        <f>IF(ISERR(AB17/SUM(AB17:AE17)*100),0,AB17/SUM(AB17:AE17)*100)</f>
        <v>0</v>
      </c>
      <c r="AC18" s="241">
        <f>IF(ISERR(AC17/SUM(AB17:AE17)*100),0,AC17/SUM(AB17:AE17)*100)</f>
        <v>0</v>
      </c>
      <c r="AD18" s="241">
        <f>IF(ISERR(AD17/SUM(AB17:AE17)*100),0,AD17/SUM(AB17:AE17)*100)</f>
        <v>0</v>
      </c>
      <c r="AE18" s="241">
        <f>IF(ISERR(AE17/SUM(AB17:AE17)*100),0,AE17/SUM(AB17:AE17)*100)</f>
        <v>0</v>
      </c>
      <c r="AF18" s="199" t="str">
        <f>IF(ISERR(SUM(AB17*5,AC17*4,AD17*3,AE17*2)/SUM(AB17:AE17)),"-",SUM(AB17*5,AC17*4,AD17*3,AE17*2)/SUM(AB17:AE17))</f>
        <v>-</v>
      </c>
      <c r="AG18" s="240">
        <f>IF(ISERR(AG17/SUM(AG17:AJ17)*100),0,AG17/SUM(AG17:AJ17)*100)</f>
        <v>0</v>
      </c>
      <c r="AH18" s="241">
        <f>IF(ISERR(AH17/SUM(AG17:AJ17)*100),0,AH17/SUM(AG17:AJ17)*100)</f>
        <v>0</v>
      </c>
      <c r="AI18" s="241">
        <f>IF(ISERR(AI17/SUM(AG17:AJ17)*100),0,AI17/SUM(AG17:AJ17)*100)</f>
        <v>0</v>
      </c>
      <c r="AJ18" s="241">
        <f>IF(ISERR(AJ17/SUM(AG17:AJ17)*100),0,AJ17/SUM(AG17:AJ17)*100)</f>
        <v>0</v>
      </c>
      <c r="AK18" s="199" t="str">
        <f>IF(ISERR(SUM(AG17*5,AH17*4,AI17*3,AJ17*2)/SUM(AG17:AJ17)),"-",SUM(AG17*5,AH17*4,AI17*3,AJ17*2)/SUM(AG17:AJ17))</f>
        <v>-</v>
      </c>
      <c r="AL18" s="240">
        <f>IF(ISERR(AL17/SUM(AL17:AO17)*100),0,AL17/SUM(AL17:AO17)*100)</f>
        <v>0</v>
      </c>
      <c r="AM18" s="241">
        <f>IF(ISERR(AM17/SUM(AL17:AO17)*100),0,AM17/SUM(AL17:AO17)*100)</f>
        <v>0</v>
      </c>
      <c r="AN18" s="241">
        <f>IF(ISERR(AN17/SUM(AL17:AO17)*100),0,AN17/SUM(AL17:AO17)*100)</f>
        <v>0</v>
      </c>
      <c r="AO18" s="241">
        <f>IF(ISERR(AO17/SUM(AL17:AO17)*100),0,AO17/SUM(AL17:AO17)*100)</f>
        <v>0</v>
      </c>
      <c r="AP18" s="199" t="str">
        <f>IF(ISERR(SUM(AL17*5,AM17*4,AN17*3,AO17*2)/SUM(AL17:AO17)),"-",SUM(AL17*5,AM17*4,AN17*3,AO17*2)/SUM(AL17:AO17))</f>
        <v>-</v>
      </c>
      <c r="AQ18" s="240">
        <f>IF(ISERR(AQ17/SUM(AQ17:AT17)*100),0,AQ17/SUM(AQ17:AT17)*100)</f>
        <v>0</v>
      </c>
      <c r="AR18" s="241">
        <f>IF(ISERR(AR17/SUM(AQ17:AT17)*100),0,AR17/SUM(AQ17:AT17)*100)</f>
        <v>0</v>
      </c>
      <c r="AS18" s="241">
        <f>IF(ISERR(AS17/SUM(AQ17:AT17)*100),0,AS17/SUM(AQ17:AT17)*100)</f>
        <v>0</v>
      </c>
      <c r="AT18" s="241">
        <f>IF(ISERR(AT17/SUM(AQ17:AT17)*100),0,AT17/SUM(AQ17:AT17)*100)</f>
        <v>0</v>
      </c>
      <c r="AU18" s="199" t="str">
        <f>IF(ISERR(SUM(AQ17*5,AR17*4,AS17*3,AT17*2)/SUM(AQ17:AT17)),"-",SUM(AQ17*5,AR17*4,AS17*3,AT17*2)/SUM(AQ17:AT17))</f>
        <v>-</v>
      </c>
      <c r="AV18" s="240">
        <f>IF(ISERR(AV17/SUM(AV17:AY17)*100),0,AV17/SUM(AV17:AY17)*100)</f>
        <v>0</v>
      </c>
      <c r="AW18" s="241">
        <f>IF(ISERR(AW17/SUM(AV17:AY17)*100),0,AW17/SUM(AV17:AY17)*100)</f>
        <v>0</v>
      </c>
      <c r="AX18" s="241">
        <f>IF(ISERR(AX17/SUM(AV17:AY17)*100),0,AX17/SUM(AV17:AY17)*100)</f>
        <v>0</v>
      </c>
      <c r="AY18" s="241">
        <f>IF(ISERR(AY17/SUM(AV17:AY17)*100),0,AY17/SUM(AV17:AY17)*100)</f>
        <v>0</v>
      </c>
      <c r="AZ18" s="199" t="str">
        <f>IF(ISERR(SUM(AV17*5,AW17*4,AX17*3,AY17*2)/SUM(AV17:AY17)),"-",SUM(AV17*5,AW17*4,AX17*3,AY17*2)/SUM(AV17:AY17))</f>
        <v>-</v>
      </c>
      <c r="BA18" s="240">
        <f>IF(ISERR(BA17/SUM(BA17:BD17)*100),0,BA17/SUM(BA17:BD17)*100)</f>
        <v>0</v>
      </c>
      <c r="BB18" s="241">
        <f>IF(ISERR(BB17/SUM(BA17:BD17)*100),0,BB17/SUM(BA17:BD17)*100)</f>
        <v>0</v>
      </c>
      <c r="BC18" s="241">
        <f>IF(ISERR(BC17/SUM(BA17:BD17)*100),0,BC17/SUM(BA17:BD17)*100)</f>
        <v>0</v>
      </c>
      <c r="BD18" s="241">
        <f>IF(ISERR(BD17/SUM(BA17:BD17)*100),0,BD17/SUM(BA17:BD17)*100)</f>
        <v>0</v>
      </c>
      <c r="BE18" s="199"/>
      <c r="BF18" s="240">
        <f>IF(ISERR(BF17/SUM(BF17:BI17)*100),0,BF17/SUM(BF17:BI17)*100)</f>
        <v>0</v>
      </c>
      <c r="BG18" s="241">
        <f>IF(ISERR(BG17/SUM(BF17:BI17)*100),0,BG17/SUM(BF17:BI17)*100)</f>
        <v>0</v>
      </c>
      <c r="BH18" s="241">
        <f>IF(ISERR(BH17/SUM(BF17:BI17)*100),0,BH17/SUM(BF17:BI17)*100)</f>
        <v>0</v>
      </c>
      <c r="BI18" s="241">
        <f>IF(ISERR(BI17/SUM(BF17:BI17)*100),0,BI17/SUM(BF17:BI17)*100)</f>
        <v>0</v>
      </c>
      <c r="BJ18" s="199" t="str">
        <f>IF(ISERR(SUM(BF17*5,BG17*4,BH17*3,BI17*2)/SUM(BF17:BI17)),"-",SUM(BF17*5,BG17*4,BH17*3,BI17*2)/SUM(BF17:BI17))</f>
        <v>-</v>
      </c>
      <c r="BL18" s="133"/>
      <c r="BM18" s="133"/>
      <c r="BN18" s="133"/>
      <c r="BO18" s="133"/>
      <c r="BP18" s="133"/>
      <c r="BQ18" s="133"/>
      <c r="BR18" s="133"/>
    </row>
    <row r="19" spans="1:70" ht="13.5" customHeight="1">
      <c r="A19" s="747" t="s">
        <v>169</v>
      </c>
      <c r="B19" s="740">
        <f>'2б'!W93+'2б'!X93</f>
        <v>0</v>
      </c>
      <c r="C19" s="238">
        <f>'2б'!F130</f>
        <v>0</v>
      </c>
      <c r="D19" s="239">
        <f>'2б'!$F$131</f>
        <v>0</v>
      </c>
      <c r="E19" s="239">
        <f>'2б'!$F$132</f>
        <v>0</v>
      </c>
      <c r="F19" s="239">
        <f>'2б'!$F$133</f>
        <v>0</v>
      </c>
      <c r="G19" s="198" t="str">
        <f>IF(SUM(C19:F19)=0,"-",IF(AND(F20&lt;10,C20&gt;=50),5,IF(AND(F20&lt;20,(C20+D20)&gt;=50),4,IF(F20&lt;30,3,2))))</f>
        <v>-</v>
      </c>
      <c r="H19" s="238">
        <f>'2б'!$G$130</f>
        <v>0</v>
      </c>
      <c r="I19" s="239">
        <f>'2б'!$G$131</f>
        <v>0</v>
      </c>
      <c r="J19" s="239">
        <f>'2б'!$G$132</f>
        <v>0</v>
      </c>
      <c r="K19" s="239">
        <f>'2б'!$G$133</f>
        <v>0</v>
      </c>
      <c r="L19" s="198" t="str">
        <f>IF(SUM(H19:K19)=0,"-",IF(AND(K20&lt;10,H20&gt;=50),5,IF(AND(K20&lt;20,(H20+I20)&gt;=50),4,IF(K20&lt;30,3,2))))</f>
        <v>-</v>
      </c>
      <c r="M19" s="238">
        <f>'2б'!$H$130</f>
        <v>0</v>
      </c>
      <c r="N19" s="239">
        <f>'2б'!$H$131</f>
        <v>0</v>
      </c>
      <c r="O19" s="239">
        <f>'2б'!$H$132</f>
        <v>0</v>
      </c>
      <c r="P19" s="239">
        <f>'2б'!$H$133</f>
        <v>0</v>
      </c>
      <c r="Q19" s="198" t="str">
        <f>IF(SUM(M19:P19)=0,"-",IF(AND(P20&lt;10,M20&gt;=50),5,IF(AND(P20&lt;20,(M20+N20)&gt;=50),4,IF(P20&lt;30,3,2))))</f>
        <v>-</v>
      </c>
      <c r="R19" s="238">
        <f>'2б'!$I$130</f>
        <v>0</v>
      </c>
      <c r="S19" s="239">
        <f>'2б'!$I$131</f>
        <v>0</v>
      </c>
      <c r="T19" s="239">
        <f>'2б'!$I$132</f>
        <v>0</v>
      </c>
      <c r="U19" s="239">
        <f>'2б'!$I$133</f>
        <v>0</v>
      </c>
      <c r="V19" s="198" t="str">
        <f>IF(SUM(R19:U19)=0,"-",IF(AND(U20&lt;10,R20&gt;50),5,IF(AND(U20&lt;20,(R20+S20)&gt;=50),4,IF(U20&lt;30,3,2))))</f>
        <v>-</v>
      </c>
      <c r="W19" s="238">
        <f>'2б'!$J$130</f>
        <v>0</v>
      </c>
      <c r="X19" s="239">
        <f>'2б'!$J$131</f>
        <v>0</v>
      </c>
      <c r="Y19" s="239">
        <f>'2б'!$J$132</f>
        <v>0</v>
      </c>
      <c r="Z19" s="239">
        <f>'2б'!$J$133</f>
        <v>0</v>
      </c>
      <c r="AA19" s="198" t="str">
        <f>IF(SUM(W19:Z19)=0,"-",IF(AND(Z20&lt;10,W20&gt;=50),5,IF(AND(Z20&lt;20,(W20+X20)&gt;=50),4,IF(Z20&lt;30,3,2))))</f>
        <v>-</v>
      </c>
      <c r="AB19" s="238">
        <f>'2б'!$K$130</f>
        <v>0</v>
      </c>
      <c r="AC19" s="239">
        <f>'2б'!$K$131</f>
        <v>0</v>
      </c>
      <c r="AD19" s="239">
        <f>'2б'!$K$132</f>
        <v>0</v>
      </c>
      <c r="AE19" s="239">
        <f>'2б'!$K$133</f>
        <v>0</v>
      </c>
      <c r="AF19" s="198" t="str">
        <f>IF(SUM(AB19:AE19)=0,"-",IF(AND(AE20&lt;10,AB20&gt;=50),5,IF(AND(AE20&lt;20,(AB20+AC20)&gt;=50),4,IF(AE20&lt;30,3,2))))</f>
        <v>-</v>
      </c>
      <c r="AG19" s="238">
        <f>'2б'!$L$130</f>
        <v>0</v>
      </c>
      <c r="AH19" s="239">
        <f>'2б'!$L$131</f>
        <v>0</v>
      </c>
      <c r="AI19" s="239">
        <f>'2б'!$L$132</f>
        <v>0</v>
      </c>
      <c r="AJ19" s="239">
        <f>'2б'!$L$133</f>
        <v>0</v>
      </c>
      <c r="AK19" s="198" t="str">
        <f>IF(SUM(AG19:AJ19)=0,"-",IF(AND(AJ20&lt;10,AG20&gt;=50),5,IF(AND(AJ20&lt;20,(AG20+AH20)&gt;=50),4,IF(AJ20&lt;30,3,2))))</f>
        <v>-</v>
      </c>
      <c r="AL19" s="238">
        <f>'2б'!$M$130</f>
        <v>0</v>
      </c>
      <c r="AM19" s="239">
        <f>'2б'!$M$131</f>
        <v>0</v>
      </c>
      <c r="AN19" s="239">
        <f>'2б'!$M$132</f>
        <v>0</v>
      </c>
      <c r="AO19" s="239">
        <f>'2б'!$M$133</f>
        <v>0</v>
      </c>
      <c r="AP19" s="198" t="str">
        <f>IF(SUM(AL19:AO19)=0,"-",IF(AND(AO20&lt;10,AL20&gt;=50),5,IF(AND(AO20&lt;20,(AL20+AM20)&gt;=50),4,IF(AO20&lt;30,3,2))))</f>
        <v>-</v>
      </c>
      <c r="AQ19" s="238">
        <f>'2б'!$N$130</f>
        <v>0</v>
      </c>
      <c r="AR19" s="239">
        <f>'2б'!$N$131</f>
        <v>0</v>
      </c>
      <c r="AS19" s="239">
        <f>'2б'!$N$132</f>
        <v>0</v>
      </c>
      <c r="AT19" s="239">
        <f>'2б'!$N$133</f>
        <v>0</v>
      </c>
      <c r="AU19" s="198" t="str">
        <f>IF(SUM(AQ19:AT19)=0,"-",IF(AND(AT20&lt;10,AQ20&gt;=50),5,IF(AND(AT20&lt;20,(AQ20+AR20)&gt;=50),4,IF(AT20&lt;30,3,2))))</f>
        <v>-</v>
      </c>
      <c r="AV19" s="238">
        <f>'2б'!$O$130</f>
        <v>0</v>
      </c>
      <c r="AW19" s="239">
        <f>'2б'!$O$131</f>
        <v>0</v>
      </c>
      <c r="AX19" s="239">
        <f>'2б'!$O$132</f>
        <v>0</v>
      </c>
      <c r="AY19" s="239">
        <f>'2б'!$O$133</f>
        <v>0</v>
      </c>
      <c r="AZ19" s="198" t="str">
        <f>IF(SUM(AV19:AY19)=0,"-",IF(AOD(AY20&lt;10,AV20&gt;=50),5,IF(AOD(AY20&lt;20,(AV20+AW20)&gt;=50),4,IF(AY20&lt;30,3,2))))</f>
        <v>-</v>
      </c>
      <c r="BA19" s="238">
        <f>'2б'!Q130</f>
        <v>0</v>
      </c>
      <c r="BB19" s="239">
        <f>'2б'!$Q$131</f>
        <v>0</v>
      </c>
      <c r="BC19" s="239">
        <f>'2б'!$Q$132</f>
        <v>0</v>
      </c>
      <c r="BD19" s="239">
        <f>'2б'!$Q$133</f>
        <v>0</v>
      </c>
      <c r="BE19" s="198" t="str">
        <f>BJ19</f>
        <v>-</v>
      </c>
      <c r="BF19" s="238">
        <f>'2б'!Q130</f>
        <v>0</v>
      </c>
      <c r="BG19" s="239">
        <f>'2б'!$Q$131</f>
        <v>0</v>
      </c>
      <c r="BH19" s="239">
        <f>'2б'!$Q$132</f>
        <v>0</v>
      </c>
      <c r="BI19" s="239">
        <f>'2б'!$Q$133</f>
        <v>0</v>
      </c>
      <c r="BJ19" s="198" t="str">
        <f>IF(SUM(BF19:BI19)=0,"-",MIN(AF19,IF(AND(BI20&lt;10,BF20&gt;=50),5,IF(AND(BI20&lt;20,(BF20+BG20)&gt;=50),4,IF(BI20&lt;30,3,2)))))</f>
        <v>-</v>
      </c>
    </row>
    <row r="20" spans="1:70" ht="13.5" customHeight="1">
      <c r="A20" s="747"/>
      <c r="B20" s="740"/>
      <c r="C20" s="240">
        <f>IF(ISERR(C19/SUM(C19:F19)*100),0,C19/SUM(C19:F19)*100)</f>
        <v>0</v>
      </c>
      <c r="D20" s="241">
        <f>IF(ISERR(D19/SUM(C19:F19)*100),0,D19/SUM(C19:F19)*100)</f>
        <v>0</v>
      </c>
      <c r="E20" s="241">
        <f>IF(ISERR(E19/SUM(C19:F19)*100),0,E19/SUM(C19:F19)*100)</f>
        <v>0</v>
      </c>
      <c r="F20" s="241">
        <f>IF(ISERR(F19/SUM(C19:F19)*100),0,F19/SUM(C19:F19)*100)</f>
        <v>0</v>
      </c>
      <c r="G20" s="199" t="str">
        <f>IF(ISERR(SUM(C19*5,D19*4,E19*3,F19*2)/SUM(C19:F19)),"-",SUM(C19*5,D19*4,E19*3,F19*2)/SUM(C19:F19))</f>
        <v>-</v>
      </c>
      <c r="H20" s="240">
        <f>IF(ISERR(H19/SUM(H19:K19)*100),0,H19/SUM(H19:K19)*100)</f>
        <v>0</v>
      </c>
      <c r="I20" s="241">
        <f>IF(ISERR(I19/SUM(H19:K19)*100),0,I19/SUM(H19:K19)*100)</f>
        <v>0</v>
      </c>
      <c r="J20" s="241">
        <f>IF(ISERR(J19/SUM(H19:K19)*100),0,J19/SUM(H19:K19)*100)</f>
        <v>0</v>
      </c>
      <c r="K20" s="241">
        <f>IF(ISERR(K19/SUM(H19:K19)*100),0,K19/SUM(H19:K19)*100)</f>
        <v>0</v>
      </c>
      <c r="L20" s="199" t="str">
        <f>IF(ISERR(SUM(H19*5,I19*4,J19*3,K19*2)/SUM(H19:K19)),"-",SUM(H19*5,I19*4,J19*3,K19*2)/SUM(H19:K19))</f>
        <v>-</v>
      </c>
      <c r="M20" s="240">
        <f>IF(ISERR(M19/SUM(M19:P19)*100),0,M19/SUM(M19:P19)*100)</f>
        <v>0</v>
      </c>
      <c r="N20" s="241">
        <f>IF(ISERR(N19/SUM(M19:P19)*100),0,N19/SUM(M19:P19)*100)</f>
        <v>0</v>
      </c>
      <c r="O20" s="241">
        <f>IF(ISERR(O19/SUM(M19:P19)*100),0,O19/SUM(M19:P19)*100)</f>
        <v>0</v>
      </c>
      <c r="P20" s="241">
        <f>IF(ISERR(P19/SUM(M19:P19)*100),0,P19/SUM(M19:P19)*100)</f>
        <v>0</v>
      </c>
      <c r="Q20" s="199" t="str">
        <f>IF(ISERR(SUM(M19*5,N19*4,O19*3,P19*2)/SUM(M19:P19)),"-",SUM(M19*5,N19*4,O19*3,P19*2)/SUM(M19:P19))</f>
        <v>-</v>
      </c>
      <c r="R20" s="240">
        <f>IF(ISERR(R19/SUM(R19:U19)*100),0,R19/SUM(R19:U19)*100)</f>
        <v>0</v>
      </c>
      <c r="S20" s="241">
        <f>IF(ISERR(S19/SUM(R19:U19)*100),0,S19/SUM(R19:U19)*100)</f>
        <v>0</v>
      </c>
      <c r="T20" s="241">
        <f>IF(ISERR(T19/SUM(R19:U19)*100),0,T19/SUM(R19:U19)*100)</f>
        <v>0</v>
      </c>
      <c r="U20" s="241">
        <f>IF(ISERR(U19/SUM(R19:U19)*100),0,U19/SUM(R19:U19)*100)</f>
        <v>0</v>
      </c>
      <c r="V20" s="199" t="str">
        <f>IF(ISERR(SUM(R19*5,S19*4,T19*3,U19*2)/SUM(R19:U19)),"-",SUM(R19*5,S19*4,T19*3,U19*2)/SUM(R19:U19))</f>
        <v>-</v>
      </c>
      <c r="W20" s="240">
        <f>IF(ISERR(W19/SUM(W19:Z19)*100),0,W19/SUM(W19:Z19)*100)</f>
        <v>0</v>
      </c>
      <c r="X20" s="241">
        <f>IF(ISERR(X19/SUM(W19:Z19)*100),0,X19/SUM(W19:Z19)*100)</f>
        <v>0</v>
      </c>
      <c r="Y20" s="241">
        <f>IF(ISERR(Y19/SUM(W19:Z19)*100),0,Y19/SUM(W19:Z19)*100)</f>
        <v>0</v>
      </c>
      <c r="Z20" s="241">
        <f>IF(ISERR(Z19/SUM(W19:Z19)*100),0,Z19/SUM(W19:Z19)*100)</f>
        <v>0</v>
      </c>
      <c r="AA20" s="199" t="str">
        <f>IF(ISERR(SUM(W19*5,X19*4,Y19*3,Z19*2)/SUM(W19:Z19)),"-",SUM(W19*5,X19*4,Y19*3,Z19*2)/SUM(W19:Z19))</f>
        <v>-</v>
      </c>
      <c r="AB20" s="240">
        <f>IF(ISERR(AB19/SUM(AB19:AE19)*100),0,AB19/SUM(AB19:AE19)*100)</f>
        <v>0</v>
      </c>
      <c r="AC20" s="241">
        <f>IF(ISERR(AC19/SUM(AB19:AE19)*100),0,AC19/SUM(AB19:AE19)*100)</f>
        <v>0</v>
      </c>
      <c r="AD20" s="241">
        <f>IF(ISERR(AD19/SUM(AB19:AE19)*100),0,AD19/SUM(AB19:AE19)*100)</f>
        <v>0</v>
      </c>
      <c r="AE20" s="241">
        <f>IF(ISERR(AE19/SUM(AB19:AE19)*100),0,AE19/SUM(AB19:AE19)*100)</f>
        <v>0</v>
      </c>
      <c r="AF20" s="199" t="str">
        <f>IF(ISERR(SUM(AB19*5,AC19*4,AD19*3,AE19*2)/SUM(AB19:AE19)),"-",SUM(AB19*5,AC19*4,AD19*3,AE19*2)/SUM(AB19:AE19))</f>
        <v>-</v>
      </c>
      <c r="AG20" s="240">
        <f>IF(ISERR(AG19/SUM(AG19:AJ19)*100),0,AG19/SUM(AG19:AJ19)*100)</f>
        <v>0</v>
      </c>
      <c r="AH20" s="241">
        <f>IF(ISERR(AH19/SUM(AG19:AJ19)*100),0,AH19/SUM(AG19:AJ19)*100)</f>
        <v>0</v>
      </c>
      <c r="AI20" s="241">
        <f>IF(ISERR(AI19/SUM(AG19:AJ19)*100),0,AI19/SUM(AG19:AJ19)*100)</f>
        <v>0</v>
      </c>
      <c r="AJ20" s="241">
        <f>IF(ISERR(AJ19/SUM(AG19:AJ19)*100),0,AJ19/SUM(AG19:AJ19)*100)</f>
        <v>0</v>
      </c>
      <c r="AK20" s="199" t="str">
        <f>IF(ISERR(SUM(AG19*5,AH19*4,AI19*3,AJ19*2)/SUM(AG19:AJ19)),"-",SUM(AG19*5,AH19*4,AI19*3,AJ19*2)/SUM(AG19:AJ19))</f>
        <v>-</v>
      </c>
      <c r="AL20" s="240">
        <f>IF(ISERR(AL19/SUM(AL19:AO19)*100),0,AL19/SUM(AL19:AO19)*100)</f>
        <v>0</v>
      </c>
      <c r="AM20" s="241">
        <f>IF(ISERR(AM19/SUM(AL19:AO19)*100),0,AM19/SUM(AL19:AO19)*100)</f>
        <v>0</v>
      </c>
      <c r="AN20" s="241">
        <f>IF(ISERR(AN19/SUM(AL19:AO19)*100),0,AN19/SUM(AL19:AO19)*100)</f>
        <v>0</v>
      </c>
      <c r="AO20" s="241">
        <f>IF(ISERR(AO19/SUM(AL19:AO19)*100),0,AO19/SUM(AL19:AO19)*100)</f>
        <v>0</v>
      </c>
      <c r="AP20" s="199" t="str">
        <f>IF(ISERR(SUM(AL19*5,AM19*4,AN19*3,AO19*2)/SUM(AL19:AO19)),"-",SUM(AL19*5,AM19*4,AN19*3,AO19*2)/SUM(AL19:AO19))</f>
        <v>-</v>
      </c>
      <c r="AQ20" s="240">
        <f>IF(ISERR(AQ19/SUM(AQ19:AT19)*100),0,AQ19/SUM(AQ19:AT19)*100)</f>
        <v>0</v>
      </c>
      <c r="AR20" s="241">
        <f>IF(ISERR(AR19/SUM(AQ19:AT19)*100),0,AR19/SUM(AQ19:AT19)*100)</f>
        <v>0</v>
      </c>
      <c r="AS20" s="241">
        <f>IF(ISERR(AS19/SUM(AQ19:AT19)*100),0,AS19/SUM(AQ19:AT19)*100)</f>
        <v>0</v>
      </c>
      <c r="AT20" s="241">
        <f>IF(ISERR(AT19/SUM(AQ19:AT19)*100),0,AT19/SUM(AQ19:AT19)*100)</f>
        <v>0</v>
      </c>
      <c r="AU20" s="199" t="str">
        <f>IF(ISERR(SUM(AQ19*5,AR19*4,AS19*3,AT19*2)/SUM(AQ19:AT19)),"-",SUM(AQ19*5,AR19*4,AS19*3,AT19*2)/SUM(AQ19:AT19))</f>
        <v>-</v>
      </c>
      <c r="AV20" s="240">
        <f>IF(ISERR(AV19/SUM(AV19:AY19)*100),0,AV19/SUM(AV19:AY19)*100)</f>
        <v>0</v>
      </c>
      <c r="AW20" s="241">
        <f>IF(ISERR(AW19/SUM(AV19:AY19)*100),0,AW19/SUM(AV19:AY19)*100)</f>
        <v>0</v>
      </c>
      <c r="AX20" s="241">
        <f>IF(ISERR(AX19/SUM(AV19:AY19)*100),0,AX19/SUM(AV19:AY19)*100)</f>
        <v>0</v>
      </c>
      <c r="AY20" s="241">
        <f>IF(ISERR(AY19/SUM(AV19:AY19)*100),0,AY19/SUM(AV19:AY19)*100)</f>
        <v>0</v>
      </c>
      <c r="AZ20" s="199" t="str">
        <f>IF(ISERR(SUM(AV19*5,AW19*4,AX19*3,AY19*2)/SUM(AV19:AY19)),"-",SUM(AV19*5,AW19*4,AX19*3,AY19*2)/SUM(AV19:AY19))</f>
        <v>-</v>
      </c>
      <c r="BA20" s="240">
        <f>IF(ISERR(BA19/SUM(BA19:BD19)*100),0,BA19/SUM(BA19:BD19)*100)</f>
        <v>0</v>
      </c>
      <c r="BB20" s="241">
        <f>IF(ISERR(BB19/SUM(BA19:BD19)*100),0,BB19/SUM(BA19:BD19)*100)</f>
        <v>0</v>
      </c>
      <c r="BC20" s="241">
        <f>IF(ISERR(BC19/SUM(BA19:BD19)*100),0,BC19/SUM(BA19:BD19)*100)</f>
        <v>0</v>
      </c>
      <c r="BD20" s="241">
        <f>IF(ISERR(BD19/SUM(BA19:BD19)*100),0,BD19/SUM(BA19:BD19)*100)</f>
        <v>0</v>
      </c>
      <c r="BE20" s="199"/>
      <c r="BF20" s="240">
        <f>IF(ISERR(BF19/SUM(BF19:BI19)*100),0,BF19/SUM(BF19:BI19)*100)</f>
        <v>0</v>
      </c>
      <c r="BG20" s="241">
        <f>IF(ISERR(BG19/SUM(BF19:BI19)*100),0,BG19/SUM(BF19:BI19)*100)</f>
        <v>0</v>
      </c>
      <c r="BH20" s="241">
        <f>IF(ISERR(BH19/SUM(BF19:BI19)*100),0,BH19/SUM(BF19:BI19)*100)</f>
        <v>0</v>
      </c>
      <c r="BI20" s="241">
        <f>IF(ISERR(BI19/SUM(BF19:BI19)*100),0,BI19/SUM(BF19:BI19)*100)</f>
        <v>0</v>
      </c>
      <c r="BJ20" s="199" t="str">
        <f>IF(ISERR(SUM(BF19*5,BG19*4,BH19*3,BI19*2)/SUM(BF19:BI19)),"-",SUM(BF19*5,BG19*4,BH19*3,BI19*2)/SUM(BF19:BI19))</f>
        <v>-</v>
      </c>
      <c r="BL20" s="133"/>
      <c r="BM20" s="133"/>
      <c r="BN20" s="133"/>
      <c r="BO20" s="133"/>
      <c r="BP20" s="133"/>
      <c r="BQ20" s="133"/>
      <c r="BR20" s="133"/>
    </row>
    <row r="21" spans="1:70" ht="13.5" customHeight="1">
      <c r="A21" s="747" t="s">
        <v>170</v>
      </c>
      <c r="B21" s="740">
        <f>'2б'!W139+'2б'!X139</f>
        <v>0</v>
      </c>
      <c r="C21" s="238">
        <f>'2б'!$F$182</f>
        <v>0</v>
      </c>
      <c r="D21" s="239">
        <f>'2б'!$F$183</f>
        <v>0</v>
      </c>
      <c r="E21" s="239">
        <f>'2б'!$F$184</f>
        <v>0</v>
      </c>
      <c r="F21" s="239">
        <f>'2б'!$F$185</f>
        <v>0</v>
      </c>
      <c r="G21" s="198" t="str">
        <f>IF(SUM(C21:F21)=0,"-",IF(AND(F22&lt;10,C22&gt;=50),5,IF(AND(F22&lt;20,(C22+D22)&gt;=50),4,IF(F22&lt;30,3,2))))</f>
        <v>-</v>
      </c>
      <c r="H21" s="238">
        <f>'2б'!$G$182</f>
        <v>0</v>
      </c>
      <c r="I21" s="239">
        <f>'2б'!$G$183</f>
        <v>0</v>
      </c>
      <c r="J21" s="239">
        <f>'2б'!$G$184</f>
        <v>0</v>
      </c>
      <c r="K21" s="239">
        <f>'2б'!$G$185</f>
        <v>0</v>
      </c>
      <c r="L21" s="198" t="str">
        <f>IF(SUM(H21:K21)=0,"-",IF(AND(K22&lt;10,H22&gt;=50),5,IF(AND(K22&lt;20,(H22+I22)&gt;=50),4,IF(K22&lt;30,3,2))))</f>
        <v>-</v>
      </c>
      <c r="M21" s="238">
        <f>'2б'!$H$182</f>
        <v>0</v>
      </c>
      <c r="N21" s="239">
        <f>'2б'!$H$183</f>
        <v>0</v>
      </c>
      <c r="O21" s="239">
        <f>'2б'!$H$184</f>
        <v>0</v>
      </c>
      <c r="P21" s="239">
        <f>'2б'!$F$185</f>
        <v>0</v>
      </c>
      <c r="Q21" s="198" t="str">
        <f>IF(SUM(M21:P21)=0,"-",IF(AND(P22&lt;10,M22&gt;=50),5,IF(AND(P22&lt;20,(M22+N22)&gt;=50),4,IF(P22&lt;30,3,2))))</f>
        <v>-</v>
      </c>
      <c r="R21" s="238">
        <f>'2б'!$I$182</f>
        <v>0</v>
      </c>
      <c r="S21" s="239">
        <f>'2б'!$I$183</f>
        <v>0</v>
      </c>
      <c r="T21" s="239">
        <f>'2б'!$I$184</f>
        <v>0</v>
      </c>
      <c r="U21" s="239">
        <f>'2б'!$I$185</f>
        <v>0</v>
      </c>
      <c r="V21" s="198" t="str">
        <f>IF(SUM(R21:U21)=0,"-",IF(AND(U22&lt;10,R22&gt;50),5,IF(AND(U22&lt;20,(R22+S22)&gt;=50),4,IF(U22&lt;30,3,2))))</f>
        <v>-</v>
      </c>
      <c r="W21" s="238">
        <f>'2б'!$J$182</f>
        <v>0</v>
      </c>
      <c r="X21" s="239">
        <f>'2б'!$J$183</f>
        <v>0</v>
      </c>
      <c r="Y21" s="239">
        <f>'2б'!$J$184</f>
        <v>0</v>
      </c>
      <c r="Z21" s="239">
        <f>'2б'!$J$185</f>
        <v>0</v>
      </c>
      <c r="AA21" s="198" t="str">
        <f>IF(SUM(W21:Z21)=0,"-",IF(AND(Z22&lt;10,W22&gt;=50),5,IF(AND(Z22&lt;20,(W22+X22)&gt;=50),4,IF(Z22&lt;30,3,2))))</f>
        <v>-</v>
      </c>
      <c r="AB21" s="238">
        <f>'2б'!$K$182</f>
        <v>0</v>
      </c>
      <c r="AC21" s="239">
        <f>'2б'!$K$183</f>
        <v>0</v>
      </c>
      <c r="AD21" s="239">
        <f>'2б'!$K$184</f>
        <v>0</v>
      </c>
      <c r="AE21" s="239">
        <f>'2б'!$K$185</f>
        <v>0</v>
      </c>
      <c r="AF21" s="198" t="str">
        <f>IF(SUM(AB21:AE21)=0,"-",IF(AND(AE22&lt;10,AB22&gt;=50),5,IF(AND(AE22&lt;20,(AB22+AC22)&gt;=50),4,IF(AE22&lt;30,3,2))))</f>
        <v>-</v>
      </c>
      <c r="AG21" s="238">
        <f>'2б'!$L$182</f>
        <v>0</v>
      </c>
      <c r="AH21" s="239">
        <f>'2б'!$L$183</f>
        <v>0</v>
      </c>
      <c r="AI21" s="239">
        <f>'2б'!$L$184</f>
        <v>0</v>
      </c>
      <c r="AJ21" s="239">
        <f>'2б'!$L$185</f>
        <v>0</v>
      </c>
      <c r="AK21" s="198" t="str">
        <f>IF(SUM(AG21:AJ21)=0,"-",IF(AND(AJ22&lt;10,AG22&gt;=50),5,IF(AND(AJ22&lt;20,(AG22+AH22)&gt;=50),4,IF(AJ22&lt;30,3,2))))</f>
        <v>-</v>
      </c>
      <c r="AL21" s="238">
        <f>'2б'!$M$182</f>
        <v>0</v>
      </c>
      <c r="AM21" s="239">
        <f>'2б'!$M$183</f>
        <v>0</v>
      </c>
      <c r="AN21" s="239">
        <f>'2б'!$M$184</f>
        <v>0</v>
      </c>
      <c r="AO21" s="239">
        <f>'2б'!$M$185</f>
        <v>0</v>
      </c>
      <c r="AP21" s="198" t="str">
        <f>IF(SUM(AL21:AO21)=0,"-",IF(AND(AO22&lt;10,AL22&gt;=50),5,IF(AND(AO22&lt;20,(AL22+AM22)&gt;=50),4,IF(AO22&lt;30,3,2))))</f>
        <v>-</v>
      </c>
      <c r="AQ21" s="238">
        <f>'2б'!$N$182</f>
        <v>0</v>
      </c>
      <c r="AR21" s="239">
        <f>'2б'!$N$183</f>
        <v>0</v>
      </c>
      <c r="AS21" s="239">
        <f>'2б'!$N$184</f>
        <v>0</v>
      </c>
      <c r="AT21" s="239">
        <f>'2б'!$N$185</f>
        <v>0</v>
      </c>
      <c r="AU21" s="198" t="str">
        <f>IF(SUM(AQ21:AT21)=0,"-",IF(AND(AT22&lt;10,AQ22&gt;=50),5,IF(AND(AT22&lt;20,(AQ22+AR22)&gt;=50),4,IF(AT22&lt;30,3,2))))</f>
        <v>-</v>
      </c>
      <c r="AV21" s="238">
        <f>'2б'!$O$182</f>
        <v>0</v>
      </c>
      <c r="AW21" s="239">
        <f>'2б'!$O$183</f>
        <v>0</v>
      </c>
      <c r="AX21" s="239">
        <f>'2б'!$O$184</f>
        <v>0</v>
      </c>
      <c r="AY21" s="239">
        <f>'2б'!$O$185</f>
        <v>0</v>
      </c>
      <c r="AZ21" s="198" t="str">
        <f>IF(SUM(AV21:AY21)=0,"-",IF(AOD(AY22&lt;10,AV22&gt;=50),5,IF(AOD(AY22&lt;20,(AV22+AW22)&gt;=50),4,IF(AY22&lt;30,3,2))))</f>
        <v>-</v>
      </c>
      <c r="BA21" s="238">
        <f>'2б'!$Q$182</f>
        <v>0</v>
      </c>
      <c r="BB21" s="239">
        <f>'2б'!$Q$183</f>
        <v>0</v>
      </c>
      <c r="BC21" s="239">
        <f>'2б'!$Q$184</f>
        <v>0</v>
      </c>
      <c r="BD21" s="239">
        <f>'2б'!$Q$185</f>
        <v>0</v>
      </c>
      <c r="BE21" s="198" t="str">
        <f>BJ21</f>
        <v>-</v>
      </c>
      <c r="BF21" s="238">
        <f>'2б'!$Q$182</f>
        <v>0</v>
      </c>
      <c r="BG21" s="239">
        <f>'2б'!$Q$183</f>
        <v>0</v>
      </c>
      <c r="BH21" s="239">
        <f>'2б'!$Q$184</f>
        <v>0</v>
      </c>
      <c r="BI21" s="239">
        <f>'2б'!$Q$185</f>
        <v>0</v>
      </c>
      <c r="BJ21" s="198" t="str">
        <f>IF(SUM(BF21:BI21)=0,"-",MIN(AF21,IF(AND(BI22&lt;10,BF22&gt;=50),5,IF(AND(BI22&lt;20,(BF22+BG22)&gt;=50),4,IF(BI22&lt;30,3,2)))))</f>
        <v>-</v>
      </c>
    </row>
    <row r="22" spans="1:70" ht="13.5" customHeight="1">
      <c r="A22" s="747"/>
      <c r="B22" s="740"/>
      <c r="C22" s="240">
        <f>IF(ISERR(C21/SUM(C21:F21)*100),0,C21/SUM(C21:F21)*100)</f>
        <v>0</v>
      </c>
      <c r="D22" s="241">
        <f>IF(ISERR(D21/SUM(C21:F21)*100),0,D21/SUM(C21:F21)*100)</f>
        <v>0</v>
      </c>
      <c r="E22" s="241">
        <f>IF(ISERR(E21/SUM(C21:F21)*100),0,E21/SUM(C21:F21)*100)</f>
        <v>0</v>
      </c>
      <c r="F22" s="241">
        <f>IF(ISERR(F21/SUM(C21:F21)*100),0,F21/SUM(C21:F21)*100)</f>
        <v>0</v>
      </c>
      <c r="G22" s="199" t="str">
        <f>IF(ISERR(SUM(C21*5,D21*4,E21*3,F21*2)/SUM(C21:F21)),"-",SUM(C21*5,D21*4,E21*3,F21*2)/SUM(C21:F21))</f>
        <v>-</v>
      </c>
      <c r="H22" s="240">
        <f>IF(ISERR(H21/SUM(H21:K21)*100),0,H21/SUM(H21:K21)*100)</f>
        <v>0</v>
      </c>
      <c r="I22" s="241">
        <f>IF(ISERR(I21/SUM(H21:K21)*100),0,I21/SUM(H21:K21)*100)</f>
        <v>0</v>
      </c>
      <c r="J22" s="241">
        <f>IF(ISERR(J21/SUM(H21:K21)*100),0,J21/SUM(H21:K21)*100)</f>
        <v>0</v>
      </c>
      <c r="K22" s="241">
        <f>IF(ISERR(K21/SUM(H21:K21)*100),0,K21/SUM(H21:K21)*100)</f>
        <v>0</v>
      </c>
      <c r="L22" s="199" t="str">
        <f>IF(ISERR(SUM(H21*5,I21*4,J21*3,K21*2)/SUM(H21:K21)),"-",SUM(H21*5,I21*4,J21*3,K21*2)/SUM(H21:K21))</f>
        <v>-</v>
      </c>
      <c r="M22" s="240">
        <f>IF(ISERR(M21/SUM(M21:P21)*100),0,M21/SUM(M21:P21)*100)</f>
        <v>0</v>
      </c>
      <c r="N22" s="241">
        <f>IF(ISERR(N21/SUM(M21:P21)*100),0,N21/SUM(M21:P21)*100)</f>
        <v>0</v>
      </c>
      <c r="O22" s="241">
        <f>IF(ISERR(O21/SUM(M21:P21)*100),0,O21/SUM(M21:P21)*100)</f>
        <v>0</v>
      </c>
      <c r="P22" s="241">
        <f>IF(ISERR(P21/SUM(M21:P21)*100),0,P21/SUM(M21:P21)*100)</f>
        <v>0</v>
      </c>
      <c r="Q22" s="199" t="str">
        <f>IF(ISERR(SUM(M21*5,N21*4,O21*3,P21*2)/SUM(M21:P21)),"-",SUM(M21*5,N21*4,O21*3,P21*2)/SUM(M21:P21))</f>
        <v>-</v>
      </c>
      <c r="R22" s="240">
        <f>IF(ISERR(R21/SUM(R21:U21)*100),0,R21/SUM(R21:U21)*100)</f>
        <v>0</v>
      </c>
      <c r="S22" s="241">
        <f>IF(ISERR(S21/SUM(R21:U21)*100),0,S21/SUM(R21:U21)*100)</f>
        <v>0</v>
      </c>
      <c r="T22" s="241">
        <f>IF(ISERR(T21/SUM(R21:U21)*100),0,T21/SUM(R21:U21)*100)</f>
        <v>0</v>
      </c>
      <c r="U22" s="241">
        <f>IF(ISERR(U21/SUM(R21:U21)*100),0,U21/SUM(R21:U21)*100)</f>
        <v>0</v>
      </c>
      <c r="V22" s="199" t="str">
        <f>IF(ISERR(SUM(R21*5,S21*4,T21*3,U21*2)/SUM(R21:U21)),"-",SUM(R21*5,S21*4,T21*3,U21*2)/SUM(R21:U21))</f>
        <v>-</v>
      </c>
      <c r="W22" s="240">
        <f>IF(ISERR(W21/SUM(W21:Z21)*100),0,W21/SUM(W21:Z21)*100)</f>
        <v>0</v>
      </c>
      <c r="X22" s="241">
        <f>IF(ISERR(X21/SUM(W21:Z21)*100),0,X21/SUM(W21:Z21)*100)</f>
        <v>0</v>
      </c>
      <c r="Y22" s="241">
        <f>IF(ISERR(Y21/SUM(W21:Z21)*100),0,Y21/SUM(W21:Z21)*100)</f>
        <v>0</v>
      </c>
      <c r="Z22" s="241">
        <f>IF(ISERR(Z21/SUM(W21:Z21)*100),0,Z21/SUM(W21:Z21)*100)</f>
        <v>0</v>
      </c>
      <c r="AA22" s="199" t="str">
        <f>IF(ISERR(SUM(W21*5,X21*4,Y21*3,Z21*2)/SUM(W21:Z21)),"-",SUM(W21*5,X21*4,Y21*3,Z21*2)/SUM(W21:Z21))</f>
        <v>-</v>
      </c>
      <c r="AB22" s="240">
        <f>IF(ISERR(AB21/SUM(AB21:AE21)*100),0,AB21/SUM(AB21:AE21)*100)</f>
        <v>0</v>
      </c>
      <c r="AC22" s="241">
        <f>IF(ISERR(AC21/SUM(AB21:AE21)*100),0,AC21/SUM(AB21:AE21)*100)</f>
        <v>0</v>
      </c>
      <c r="AD22" s="241">
        <f>IF(ISERR(AD21/SUM(AB21:AE21)*100),0,AD21/SUM(AB21:AE21)*100)</f>
        <v>0</v>
      </c>
      <c r="AE22" s="241">
        <f>IF(ISERR(AE21/SUM(AB21:AE21)*100),0,AE21/SUM(AB21:AE21)*100)</f>
        <v>0</v>
      </c>
      <c r="AF22" s="199" t="str">
        <f>IF(ISERR(SUM(AB21*5,AC21*4,AD21*3,AE21*2)/SUM(AB21:AE21)),"-",SUM(AB21*5,AC21*4,AD21*3,AE21*2)/SUM(AB21:AE21))</f>
        <v>-</v>
      </c>
      <c r="AG22" s="240">
        <f>IF(ISERR(AG21/SUM(AG21:AJ21)*100),0,AG21/SUM(AG21:AJ21)*100)</f>
        <v>0</v>
      </c>
      <c r="AH22" s="241">
        <f>IF(ISERR(AH21/SUM(AG21:AJ21)*100),0,AH21/SUM(AG21:AJ21)*100)</f>
        <v>0</v>
      </c>
      <c r="AI22" s="241">
        <f>IF(ISERR(AI21/SUM(AG21:AJ21)*100),0,AI21/SUM(AG21:AJ21)*100)</f>
        <v>0</v>
      </c>
      <c r="AJ22" s="241">
        <f>IF(ISERR(AJ21/SUM(AG21:AJ21)*100),0,AJ21/SUM(AG21:AJ21)*100)</f>
        <v>0</v>
      </c>
      <c r="AK22" s="199" t="str">
        <f>IF(ISERR(SUM(AG21*5,AH21*4,AI21*3,AJ21*2)/SUM(AG21:AJ21)),"-",SUM(AG21*5,AH21*4,AI21*3,AJ21*2)/SUM(AG21:AJ21))</f>
        <v>-</v>
      </c>
      <c r="AL22" s="240">
        <f>IF(ISERR(AL21/SUM(AL21:AO21)*100),0,AL21/SUM(AL21:AO21)*100)</f>
        <v>0</v>
      </c>
      <c r="AM22" s="241">
        <f>IF(ISERR(AM21/SUM(AL21:AO21)*100),0,AM21/SUM(AL21:AO21)*100)</f>
        <v>0</v>
      </c>
      <c r="AN22" s="241">
        <f>IF(ISERR(AN21/SUM(AL21:AO21)*100),0,AN21/SUM(AL21:AO21)*100)</f>
        <v>0</v>
      </c>
      <c r="AO22" s="241">
        <f>IF(ISERR(AO21/SUM(AL21:AO21)*100),0,AO21/SUM(AL21:AO21)*100)</f>
        <v>0</v>
      </c>
      <c r="AP22" s="199" t="str">
        <f>IF(ISERR(SUM(AL21*5,AM21*4,AN21*3,AO21*2)/SUM(AL21:AO21)),"-",SUM(AL21*5,AM21*4,AN21*3,AO21*2)/SUM(AL21:AO21))</f>
        <v>-</v>
      </c>
      <c r="AQ22" s="240">
        <f>IF(ISERR(AQ21/SUM(AQ21:AT21)*100),0,AQ21/SUM(AQ21:AT21)*100)</f>
        <v>0</v>
      </c>
      <c r="AR22" s="241">
        <f>IF(ISERR(AR21/SUM(AQ21:AT21)*100),0,AR21/SUM(AQ21:AT21)*100)</f>
        <v>0</v>
      </c>
      <c r="AS22" s="241">
        <f>IF(ISERR(AS21/SUM(AQ21:AT21)*100),0,AS21/SUM(AQ21:AT21)*100)</f>
        <v>0</v>
      </c>
      <c r="AT22" s="241">
        <f>IF(ISERR(AT21/SUM(AQ21:AT21)*100),0,AT21/SUM(AQ21:AT21)*100)</f>
        <v>0</v>
      </c>
      <c r="AU22" s="199" t="str">
        <f>IF(ISERR(SUM(AQ21*5,AR21*4,AS21*3,AT21*2)/SUM(AQ21:AT21)),"-",SUM(AQ21*5,AR21*4,AS21*3,AT21*2)/SUM(AQ21:AT21))</f>
        <v>-</v>
      </c>
      <c r="AV22" s="240">
        <f>IF(ISERR(AV21/SUM(AV21:AY21)*100),0,AV21/SUM(AV21:AY21)*100)</f>
        <v>0</v>
      </c>
      <c r="AW22" s="241">
        <f>IF(ISERR(AW21/SUM(AV21:AY21)*100),0,AW21/SUM(AV21:AY21)*100)</f>
        <v>0</v>
      </c>
      <c r="AX22" s="241">
        <f>IF(ISERR(AX21/SUM(AV21:AY21)*100),0,AX21/SUM(AV21:AY21)*100)</f>
        <v>0</v>
      </c>
      <c r="AY22" s="241">
        <f>IF(ISERR(AY21/SUM(AV21:AY21)*100),0,AY21/SUM(AV21:AY21)*100)</f>
        <v>0</v>
      </c>
      <c r="AZ22" s="199" t="str">
        <f>IF(ISERR(SUM(AV21*5,AW21*4,AX21*3,AY21*2)/SUM(AV21:AY21)),"-",SUM(AV21*5,AW21*4,AX21*3,AY21*2)/SUM(AV21:AY21))</f>
        <v>-</v>
      </c>
      <c r="BA22" s="240">
        <f>IF(ISERR(BA21/SUM(BA21:BD21)*100),0,BA21/SUM(BA21:BD21)*100)</f>
        <v>0</v>
      </c>
      <c r="BB22" s="241">
        <f>IF(ISERR(BB21/SUM(BA21:BD21)*100),0,BB21/SUM(BA21:BD21)*100)</f>
        <v>0</v>
      </c>
      <c r="BC22" s="241">
        <f>IF(ISERR(BC21/SUM(BA21:BD21)*100),0,BC21/SUM(BA21:BD21)*100)</f>
        <v>0</v>
      </c>
      <c r="BD22" s="241">
        <f>IF(ISERR(BD21/SUM(BA21:BD21)*100),0,BD21/SUM(BA21:BD21)*100)</f>
        <v>0</v>
      </c>
      <c r="BE22" s="199"/>
      <c r="BF22" s="240">
        <f>IF(ISERR(BF21/SUM(BF21:BI21)*100),0,BF21/SUM(BF21:BI21)*100)</f>
        <v>0</v>
      </c>
      <c r="BG22" s="241">
        <f>IF(ISERR(BG21/SUM(BF21:BI21)*100),0,BG21/SUM(BF21:BI21)*100)</f>
        <v>0</v>
      </c>
      <c r="BH22" s="241">
        <f>IF(ISERR(BH21/SUM(BF21:BI21)*100),0,BH21/SUM(BF21:BI21)*100)</f>
        <v>0</v>
      </c>
      <c r="BI22" s="241">
        <f>IF(ISERR(BI21/SUM(BF21:BI21)*100),0,BI21/SUM(BF21:BI21)*100)</f>
        <v>0</v>
      </c>
      <c r="BJ22" s="199" t="str">
        <f>IF(ISERR(SUM(BF21*5,BG21*4,BH21*3,BI21*2)/SUM(BF21:BI21)),"-",SUM(BF21*5,BG21*4,BH21*3,BI21*2)/SUM(BF21:BI21))</f>
        <v>-</v>
      </c>
      <c r="BL22" s="133"/>
      <c r="BM22" s="133"/>
      <c r="BN22" s="133"/>
      <c r="BO22" s="133"/>
      <c r="BP22" s="133"/>
      <c r="BQ22" s="133"/>
      <c r="BR22" s="133"/>
    </row>
    <row r="23" spans="1:70" ht="13.5" customHeight="1">
      <c r="A23" s="747" t="s">
        <v>185</v>
      </c>
      <c r="B23" s="740">
        <f>'3б'!W5+'3б'!X5</f>
        <v>0</v>
      </c>
      <c r="C23" s="238">
        <f>'3б'!F36</f>
        <v>0</v>
      </c>
      <c r="D23" s="239">
        <f>'3б'!$F$37</f>
        <v>0</v>
      </c>
      <c r="E23" s="239">
        <f>'3б'!$F$38</f>
        <v>0</v>
      </c>
      <c r="F23" s="239">
        <f>'3б'!$F$39</f>
        <v>0</v>
      </c>
      <c r="G23" s="198" t="str">
        <f>IF(SUM(C23:F23)=0,"-",IF(AND(F24&lt;10,C24&gt;=50),5,IF(AND(F24&lt;20,(C24+D24)&gt;=50),4,IF(F24&lt;30,3,2))))</f>
        <v>-</v>
      </c>
      <c r="H23" s="238">
        <f>'3б'!$G$36</f>
        <v>0</v>
      </c>
      <c r="I23" s="239">
        <f>'3б'!$G$37</f>
        <v>0</v>
      </c>
      <c r="J23" s="239">
        <f>'3б'!$G$38</f>
        <v>0</v>
      </c>
      <c r="K23" s="239">
        <f>'3б'!$G$39</f>
        <v>0</v>
      </c>
      <c r="L23" s="198" t="str">
        <f>IF(SUM(H23:K23)=0,"-",IF(AND(K24&lt;10,H24&gt;=50),5,IF(AND(K24&lt;20,(H24+I24)&gt;=50),4,IF(K24&lt;30,3,2))))</f>
        <v>-</v>
      </c>
      <c r="M23" s="238">
        <f>'3б'!$H$36</f>
        <v>0</v>
      </c>
      <c r="N23" s="239">
        <f>'3б'!$H$37</f>
        <v>0</v>
      </c>
      <c r="O23" s="239">
        <f>'3б'!$H$38</f>
        <v>0</v>
      </c>
      <c r="P23" s="239">
        <f>'3б'!$H$39</f>
        <v>0</v>
      </c>
      <c r="Q23" s="198" t="str">
        <f>IF(SUM(M23:P23)=0,"-",IF(AND(P24&lt;10,M24&gt;=50),5,IF(AND(P24&lt;20,(M24+N24)&gt;=50),4,IF(P24&lt;30,3,2))))</f>
        <v>-</v>
      </c>
      <c r="R23" s="238">
        <f>'3б'!$I$36</f>
        <v>0</v>
      </c>
      <c r="S23" s="239">
        <f>'3б'!$I$37</f>
        <v>0</v>
      </c>
      <c r="T23" s="239">
        <f>'3б'!$I$38</f>
        <v>0</v>
      </c>
      <c r="U23" s="239">
        <f>'3б'!$I$39</f>
        <v>0</v>
      </c>
      <c r="V23" s="198" t="str">
        <f>IF(SUM(R23:U23)=0,"-",IF(AND(U24&lt;10,R24&gt;50),5,IF(AND(U24&lt;20,(R24+S24)&gt;=50),4,IF(U24&lt;30,3,2))))</f>
        <v>-</v>
      </c>
      <c r="W23" s="238">
        <f>'3б'!$J$36</f>
        <v>0</v>
      </c>
      <c r="X23" s="239">
        <f>'3б'!$J$37</f>
        <v>0</v>
      </c>
      <c r="Y23" s="239">
        <f>'3б'!$J$38</f>
        <v>0</v>
      </c>
      <c r="Z23" s="239">
        <f>'3б'!$J$39</f>
        <v>0</v>
      </c>
      <c r="AA23" s="198" t="str">
        <f>IF(SUM(W23:Z23)=0,"-",IF(AND(Z24&lt;10,W24&gt;=50),5,IF(AND(Z24&lt;20,(W24+X24)&gt;=50),4,IF(Z24&lt;30,3,2))))</f>
        <v>-</v>
      </c>
      <c r="AB23" s="238">
        <f>'3б'!$K$36</f>
        <v>0</v>
      </c>
      <c r="AC23" s="239">
        <f>'3б'!$K$37</f>
        <v>0</v>
      </c>
      <c r="AD23" s="239">
        <f>'3б'!$K$38</f>
        <v>0</v>
      </c>
      <c r="AE23" s="239">
        <f>'3б'!$K$39</f>
        <v>0</v>
      </c>
      <c r="AF23" s="198" t="str">
        <f>IF(SUM(AB23:AE23)=0,"-",IF(AND(AE24&lt;10,AB24&gt;=50),5,IF(AND(AE24&lt;20,(AB24+AC24)&gt;=50),4,IF(AE24&lt;30,3,2))))</f>
        <v>-</v>
      </c>
      <c r="AG23" s="238">
        <f>'3б'!$L$36</f>
        <v>0</v>
      </c>
      <c r="AH23" s="239">
        <f>'3б'!$L$37</f>
        <v>0</v>
      </c>
      <c r="AI23" s="239">
        <f>'3б'!$L$38</f>
        <v>0</v>
      </c>
      <c r="AJ23" s="239">
        <f>'3б'!$L$39</f>
        <v>0</v>
      </c>
      <c r="AK23" s="198" t="str">
        <f>IF(SUM(AG23:AJ23)=0,"-",IF(AND(AJ24&lt;10,AG24&gt;=50),5,IF(AND(AJ24&lt;20,(AG24+AH24)&gt;=50),4,IF(AJ24&lt;30,3,2))))</f>
        <v>-</v>
      </c>
      <c r="AL23" s="238">
        <f>'3б'!$M$36</f>
        <v>0</v>
      </c>
      <c r="AM23" s="239">
        <f>'3б'!$M$37</f>
        <v>0</v>
      </c>
      <c r="AN23" s="239">
        <f>'3б'!$M$38</f>
        <v>0</v>
      </c>
      <c r="AO23" s="239">
        <f>'3б'!$M$39</f>
        <v>0</v>
      </c>
      <c r="AP23" s="198" t="str">
        <f>IF(SUM(AL23:AO23)=0,"-",IF(AND(AO24&lt;10,AL24&gt;=50),5,IF(AND(AO24&lt;20,(AL24+AM24)&gt;=50),4,IF(AO24&lt;30,3,2))))</f>
        <v>-</v>
      </c>
      <c r="AQ23" s="238">
        <f>'3б'!$N$36</f>
        <v>0</v>
      </c>
      <c r="AR23" s="239">
        <f>'3б'!$N$37</f>
        <v>0</v>
      </c>
      <c r="AS23" s="239">
        <f>'3б'!$N$38</f>
        <v>0</v>
      </c>
      <c r="AT23" s="239">
        <f>'3б'!$N$39</f>
        <v>0</v>
      </c>
      <c r="AU23" s="198" t="str">
        <f>IF(SUM(AQ23:AT23)=0,"-",IF(AND(AT24&lt;10,AQ24&gt;=50),5,IF(AND(AT24&lt;20,(AQ24+AR24)&gt;=50),4,IF(AT24&lt;30,3,2))))</f>
        <v>-</v>
      </c>
      <c r="AV23" s="238">
        <f>'3б'!$O$36</f>
        <v>0</v>
      </c>
      <c r="AW23" s="239">
        <f>'3б'!$O$37</f>
        <v>0</v>
      </c>
      <c r="AX23" s="239">
        <f>'3б'!$O$38</f>
        <v>0</v>
      </c>
      <c r="AY23" s="239">
        <f>'3б'!$O$39</f>
        <v>0</v>
      </c>
      <c r="AZ23" s="198" t="str">
        <f>IF(SUM(AV23:AY23)=0,"-",IF(AOD(AY24&lt;10,AV24&gt;=50),5,IF(AOD(AY24&lt;20,(AV24+AW24)&gt;=50),4,IF(AY24&lt;30,3,2))))</f>
        <v>-</v>
      </c>
      <c r="BA23" s="238">
        <f>'3б'!Q36</f>
        <v>0</v>
      </c>
      <c r="BB23" s="239">
        <f>'3б'!$Q$37</f>
        <v>0</v>
      </c>
      <c r="BC23" s="239">
        <f>'3б'!$Q$38</f>
        <v>0</v>
      </c>
      <c r="BD23" s="239">
        <f>'3б'!$Q$39</f>
        <v>0</v>
      </c>
      <c r="BE23" s="198" t="str">
        <f>BJ23</f>
        <v>-</v>
      </c>
      <c r="BF23" s="238">
        <f>'3б'!Q36</f>
        <v>0</v>
      </c>
      <c r="BG23" s="239">
        <f>'3б'!$Q$37</f>
        <v>0</v>
      </c>
      <c r="BH23" s="239">
        <f>'3б'!$Q$38</f>
        <v>0</v>
      </c>
      <c r="BI23" s="239">
        <f>'3б'!$Q$39</f>
        <v>0</v>
      </c>
      <c r="BJ23" s="198" t="str">
        <f>IF(SUM(BF23:BI23)=0,"-",MIN(AF23,IF(AND(BI24&lt;10,BF24&gt;=50),5,IF(AND(BI24&lt;20,(BF24+BG24)&gt;=50),4,IF(BI24&lt;30,3,2)))))</f>
        <v>-</v>
      </c>
    </row>
    <row r="24" spans="1:70" ht="13.5" customHeight="1">
      <c r="A24" s="747"/>
      <c r="B24" s="740"/>
      <c r="C24" s="240">
        <f>IF(ISERR(C23/SUM(C23:F23)*100),0,C23/SUM(C23:F23)*100)</f>
        <v>0</v>
      </c>
      <c r="D24" s="241">
        <f>IF(ISERR(D23/SUM(C23:F23)*100),0,D23/SUM(C23:F23)*100)</f>
        <v>0</v>
      </c>
      <c r="E24" s="241">
        <f>IF(ISERR(E23/SUM(C23:F23)*100),0,E23/SUM(C23:F23)*100)</f>
        <v>0</v>
      </c>
      <c r="F24" s="241">
        <f>IF(ISERR(F23/SUM(C23:F23)*100),0,F23/SUM(C23:F23)*100)</f>
        <v>0</v>
      </c>
      <c r="G24" s="199" t="str">
        <f>IF(ISERR(SUM(C23*5,D23*4,E23*3,F23*2)/SUM(C23:F23)),"-",SUM(C23*5,D23*4,E23*3,F23*2)/SUM(C23:F23))</f>
        <v>-</v>
      </c>
      <c r="H24" s="240">
        <f>IF(ISERR(H23/SUM(H23:K23)*100),0,H23/SUM(H23:K23)*100)</f>
        <v>0</v>
      </c>
      <c r="I24" s="241">
        <f>IF(ISERR(I23/SUM(H23:K23)*100),0,I23/SUM(H23:K23)*100)</f>
        <v>0</v>
      </c>
      <c r="J24" s="241">
        <f>IF(ISERR(J23/SUM(H23:K23)*100),0,J23/SUM(H23:K23)*100)</f>
        <v>0</v>
      </c>
      <c r="K24" s="241">
        <f>IF(ISERR(K23/SUM(H23:K23)*100),0,K23/SUM(H23:K23)*100)</f>
        <v>0</v>
      </c>
      <c r="L24" s="199" t="str">
        <f>IF(ISERR(SUM(H23*5,I23*4,J23*3,K23*2)/SUM(H23:K23)),"-",SUM(H23*5,I23*4,J23*3,K23*2)/SUM(H23:K23))</f>
        <v>-</v>
      </c>
      <c r="M24" s="240">
        <f>IF(ISERR(M23/SUM(M23:P23)*100),0,M23/SUM(M23:P23)*100)</f>
        <v>0</v>
      </c>
      <c r="N24" s="241">
        <f>IF(ISERR(N23/SUM(M23:P23)*100),0,N23/SUM(M23:P23)*100)</f>
        <v>0</v>
      </c>
      <c r="O24" s="241">
        <f>IF(ISERR(O23/SUM(M23:P23)*100),0,O23/SUM(M23:P23)*100)</f>
        <v>0</v>
      </c>
      <c r="P24" s="241">
        <f>IF(ISERR(P23/SUM(M23:P23)*100),0,P23/SUM(M23:P23)*100)</f>
        <v>0</v>
      </c>
      <c r="Q24" s="199" t="str">
        <f>IF(ISERR(SUM(M23*5,N23*4,O23*3,P23*2)/SUM(M23:P23)),"-",SUM(M23*5,N23*4,O23*3,P23*2)/SUM(M23:P23))</f>
        <v>-</v>
      </c>
      <c r="R24" s="240">
        <f>IF(ISERR(R23/SUM(R23:U23)*100),0,R23/SUM(R23:U23)*100)</f>
        <v>0</v>
      </c>
      <c r="S24" s="241">
        <f>IF(ISERR(S23/SUM(R23:U23)*100),0,S23/SUM(R23:U23)*100)</f>
        <v>0</v>
      </c>
      <c r="T24" s="241">
        <f>IF(ISERR(T23/SUM(R23:U23)*100),0,T23/SUM(R23:U23)*100)</f>
        <v>0</v>
      </c>
      <c r="U24" s="241">
        <f>IF(ISERR(U23/SUM(R23:U23)*100),0,U23/SUM(R23:U23)*100)</f>
        <v>0</v>
      </c>
      <c r="V24" s="199" t="str">
        <f>IF(ISERR(SUM(R23*5,S23*4,T23*3,U23*2)/SUM(R23:U23)),"-",SUM(R23*5,S23*4,T23*3,U23*2)/SUM(R23:U23))</f>
        <v>-</v>
      </c>
      <c r="W24" s="240">
        <f>IF(ISERR(W23/SUM(W23:Z23)*100),0,W23/SUM(W23:Z23)*100)</f>
        <v>0</v>
      </c>
      <c r="X24" s="241">
        <f>IF(ISERR(X23/SUM(W23:Z23)*100),0,X23/SUM(W23:Z23)*100)</f>
        <v>0</v>
      </c>
      <c r="Y24" s="241">
        <f>IF(ISERR(Y23/SUM(W23:Z23)*100),0,Y23/SUM(W23:Z23)*100)</f>
        <v>0</v>
      </c>
      <c r="Z24" s="241">
        <f>IF(ISERR(Z23/SUM(W23:Z23)*100),0,Z23/SUM(W23:Z23)*100)</f>
        <v>0</v>
      </c>
      <c r="AA24" s="199" t="str">
        <f>IF(ISERR(SUM(W23*5,X23*4,Y23*3,Z23*2)/SUM(W23:Z23)),"-",SUM(W23*5,X23*4,Y23*3,Z23*2)/SUM(W23:Z23))</f>
        <v>-</v>
      </c>
      <c r="AB24" s="240">
        <f>IF(ISERR(AB23/SUM(AB23:AE23)*100),0,AB23/SUM(AB23:AE23)*100)</f>
        <v>0</v>
      </c>
      <c r="AC24" s="241">
        <f>IF(ISERR(AC23/SUM(AB23:AE23)*100),0,AC23/SUM(AB23:AE23)*100)</f>
        <v>0</v>
      </c>
      <c r="AD24" s="241">
        <f>IF(ISERR(AD23/SUM(AB23:AE23)*100),0,AD23/SUM(AB23:AE23)*100)</f>
        <v>0</v>
      </c>
      <c r="AE24" s="241">
        <f>IF(ISERR(AE23/SUM(AB23:AE23)*100),0,AE23/SUM(AB23:AE23)*100)</f>
        <v>0</v>
      </c>
      <c r="AF24" s="199" t="str">
        <f>IF(ISERR(SUM(AB23*5,AC23*4,AD23*3,AE23*2)/SUM(AB23:AE23)),"-",SUM(AB23*5,AC23*4,AD23*3,AE23*2)/SUM(AB23:AE23))</f>
        <v>-</v>
      </c>
      <c r="AG24" s="240">
        <f>IF(ISERR(AG23/SUM(AG23:AJ23)*100),0,AG23/SUM(AG23:AJ23)*100)</f>
        <v>0</v>
      </c>
      <c r="AH24" s="241">
        <f>IF(ISERR(AH23/SUM(AG23:AJ23)*100),0,AH23/SUM(AG23:AJ23)*100)</f>
        <v>0</v>
      </c>
      <c r="AI24" s="241">
        <f>IF(ISERR(AI23/SUM(AG23:AJ23)*100),0,AI23/SUM(AG23:AJ23)*100)</f>
        <v>0</v>
      </c>
      <c r="AJ24" s="241">
        <f>IF(ISERR(AJ23/SUM(AG23:AJ23)*100),0,AJ23/SUM(AG23:AJ23)*100)</f>
        <v>0</v>
      </c>
      <c r="AK24" s="199" t="str">
        <f>IF(ISERR(SUM(AG23*5,AH23*4,AI23*3,AJ23*2)/SUM(AG23:AJ23)),"-",SUM(AG23*5,AH23*4,AI23*3,AJ23*2)/SUM(AG23:AJ23))</f>
        <v>-</v>
      </c>
      <c r="AL24" s="240">
        <f>IF(ISERR(AL23/SUM(AL23:AO23)*100),0,AL23/SUM(AL23:AO23)*100)</f>
        <v>0</v>
      </c>
      <c r="AM24" s="241">
        <f>IF(ISERR(AM23/SUM(AL23:AO23)*100),0,AM23/SUM(AL23:AO23)*100)</f>
        <v>0</v>
      </c>
      <c r="AN24" s="241">
        <f>IF(ISERR(AN23/SUM(AL23:AO23)*100),0,AN23/SUM(AL23:AO23)*100)</f>
        <v>0</v>
      </c>
      <c r="AO24" s="241">
        <f>IF(ISERR(AO23/SUM(AL23:AO23)*100),0,AO23/SUM(AL23:AO23)*100)</f>
        <v>0</v>
      </c>
      <c r="AP24" s="199" t="str">
        <f>IF(ISERR(SUM(AL23*5,AM23*4,AN23*3,AO23*2)/SUM(AL23:AO23)),"-",SUM(AL23*5,AM23*4,AN23*3,AO23*2)/SUM(AL23:AO23))</f>
        <v>-</v>
      </c>
      <c r="AQ24" s="240">
        <f>IF(ISERR(AQ23/SUM(AQ23:AT23)*100),0,AQ23/SUM(AQ23:AT23)*100)</f>
        <v>0</v>
      </c>
      <c r="AR24" s="241">
        <f>IF(ISERR(AR23/SUM(AQ23:AT23)*100),0,AR23/SUM(AQ23:AT23)*100)</f>
        <v>0</v>
      </c>
      <c r="AS24" s="241">
        <f>IF(ISERR(AS23/SUM(AQ23:AT23)*100),0,AS23/SUM(AQ23:AT23)*100)</f>
        <v>0</v>
      </c>
      <c r="AT24" s="241">
        <f>IF(ISERR(AT23/SUM(AQ23:AT23)*100),0,AT23/SUM(AQ23:AT23)*100)</f>
        <v>0</v>
      </c>
      <c r="AU24" s="199" t="str">
        <f>IF(ISERR(SUM(AQ23*5,AR23*4,AS23*3,AT23*2)/SUM(AQ23:AT23)),"-",SUM(AQ23*5,AR23*4,AS23*3,AT23*2)/SUM(AQ23:AT23))</f>
        <v>-</v>
      </c>
      <c r="AV24" s="240">
        <f>IF(ISERR(AV23/SUM(AV23:AY23)*100),0,AV23/SUM(AV23:AY23)*100)</f>
        <v>0</v>
      </c>
      <c r="AW24" s="241">
        <f>IF(ISERR(AW23/SUM(AV23:AY23)*100),0,AW23/SUM(AV23:AY23)*100)</f>
        <v>0</v>
      </c>
      <c r="AX24" s="241">
        <f>IF(ISERR(AX23/SUM(AV23:AY23)*100),0,AX23/SUM(AV23:AY23)*100)</f>
        <v>0</v>
      </c>
      <c r="AY24" s="241">
        <f>IF(ISERR(AY23/SUM(AV23:AY23)*100),0,AY23/SUM(AV23:AY23)*100)</f>
        <v>0</v>
      </c>
      <c r="AZ24" s="199" t="str">
        <f>IF(ISERR(SUM(AV23*5,AW23*4,AX23*3,AY23*2)/SUM(AV23:AY23)),"-",SUM(AV23*5,AW23*4,AX23*3,AY23*2)/SUM(AV23:AY23))</f>
        <v>-</v>
      </c>
      <c r="BA24" s="240">
        <f>IF(ISERR(BA23/SUM(BA23:BD23)*100),0,BA23/SUM(BA23:BD23)*100)</f>
        <v>0</v>
      </c>
      <c r="BB24" s="241">
        <f>IF(ISERR(BB23/SUM(BA23:BD23)*100),0,BB23/SUM(BA23:BD23)*100)</f>
        <v>0</v>
      </c>
      <c r="BC24" s="241">
        <f>IF(ISERR(BC23/SUM(BA23:BD23)*100),0,BC23/SUM(BA23:BD23)*100)</f>
        <v>0</v>
      </c>
      <c r="BD24" s="241">
        <f>IF(ISERR(BD23/SUM(BA23:BD23)*100),0,BD23/SUM(BA23:BD23)*100)</f>
        <v>0</v>
      </c>
      <c r="BE24" s="199"/>
      <c r="BF24" s="240">
        <f>IF(ISERR(BF23/SUM(BF23:BI23)*100),0,BF23/SUM(BF23:BI23)*100)</f>
        <v>0</v>
      </c>
      <c r="BG24" s="241">
        <f>IF(ISERR(BG23/SUM(BF23:BI23)*100),0,BG23/SUM(BF23:BI23)*100)</f>
        <v>0</v>
      </c>
      <c r="BH24" s="241">
        <f>IF(ISERR(BH23/SUM(BF23:BI23)*100),0,BH23/SUM(BF23:BI23)*100)</f>
        <v>0</v>
      </c>
      <c r="BI24" s="241">
        <f>IF(ISERR(BI23/SUM(BF23:BI23)*100),0,BI23/SUM(BF23:BI23)*100)</f>
        <v>0</v>
      </c>
      <c r="BJ24" s="199" t="str">
        <f>IF(ISERR(SUM(BF23*5,BG23*4,BH23*3,BI23*2)/SUM(BF23:BI23)),"-",SUM(BF23*5,BG23*4,BH23*3,BI23*2)/SUM(BF23:BI23))</f>
        <v>-</v>
      </c>
      <c r="BL24" s="133"/>
      <c r="BM24" s="133"/>
      <c r="BN24" s="133"/>
      <c r="BO24" s="133"/>
      <c r="BP24" s="133"/>
      <c r="BQ24" s="133"/>
      <c r="BR24" s="133"/>
    </row>
    <row r="25" spans="1:70" ht="13.5" customHeight="1">
      <c r="A25" s="747" t="s">
        <v>172</v>
      </c>
      <c r="B25" s="740">
        <f>'3б'!W45+'3б'!X45</f>
        <v>0</v>
      </c>
      <c r="C25" s="238">
        <f>'3б'!$F$79</f>
        <v>0</v>
      </c>
      <c r="D25" s="239">
        <f>'3б'!$F$80</f>
        <v>0</v>
      </c>
      <c r="E25" s="239">
        <f>'3б'!$F$81</f>
        <v>0</v>
      </c>
      <c r="F25" s="239">
        <f>'3б'!$F$82</f>
        <v>0</v>
      </c>
      <c r="G25" s="198" t="str">
        <f>IF(SUM(C25:F25)=0,"-",IF(AND(F26&lt;10,C26&gt;=50),5,IF(AND(F26&lt;20,(C26+D26)&gt;=50),4,IF(F26&lt;30,3,2))))</f>
        <v>-</v>
      </c>
      <c r="H25" s="238">
        <f>'3б'!$G$79</f>
        <v>0</v>
      </c>
      <c r="I25" s="239">
        <f>'3б'!$G$80</f>
        <v>0</v>
      </c>
      <c r="J25" s="239">
        <f>'3б'!$G$81</f>
        <v>0</v>
      </c>
      <c r="K25" s="239">
        <f>'3б'!$G$82</f>
        <v>0</v>
      </c>
      <c r="L25" s="198" t="str">
        <f>IF(SUM(H25:K25)=0,"-",IF(AND(K26&lt;10,H26&gt;=50),5,IF(AND(K26&lt;20,(H26+I26)&gt;=50),4,IF(K26&lt;30,3,2))))</f>
        <v>-</v>
      </c>
      <c r="M25" s="238">
        <f>'3б'!$H$79</f>
        <v>0</v>
      </c>
      <c r="N25" s="239">
        <f>'3б'!$H$80</f>
        <v>0</v>
      </c>
      <c r="O25" s="239">
        <f>'3б'!$H$81</f>
        <v>0</v>
      </c>
      <c r="P25" s="239">
        <f>'3б'!$F$82</f>
        <v>0</v>
      </c>
      <c r="Q25" s="198" t="str">
        <f>IF(SUM(M25:P25)=0,"-",IF(AND(P26&lt;10,M26&gt;=50),5,IF(AND(P26&lt;20,(M26+N26)&gt;=50),4,IF(P26&lt;30,3,2))))</f>
        <v>-</v>
      </c>
      <c r="R25" s="238">
        <f>'3б'!$I$79</f>
        <v>0</v>
      </c>
      <c r="S25" s="239">
        <f>'3б'!$I$80</f>
        <v>0</v>
      </c>
      <c r="T25" s="239">
        <f>'3б'!$I$81</f>
        <v>0</v>
      </c>
      <c r="U25" s="239">
        <f>'3б'!$I$82</f>
        <v>0</v>
      </c>
      <c r="V25" s="198" t="str">
        <f>IF(SUM(R25:U25)=0,"-",IF(AND(U26&lt;10,R26&gt;50),5,IF(AND(U26&lt;20,(R26+S26)&gt;=50),4,IF(U26&lt;30,3,2))))</f>
        <v>-</v>
      </c>
      <c r="W25" s="238">
        <f>'3б'!$J$79</f>
        <v>0</v>
      </c>
      <c r="X25" s="239">
        <f>'3б'!$J$80</f>
        <v>0</v>
      </c>
      <c r="Y25" s="239">
        <f>'3б'!$J$81</f>
        <v>0</v>
      </c>
      <c r="Z25" s="239">
        <f>'3б'!$J$82</f>
        <v>0</v>
      </c>
      <c r="AA25" s="198" t="str">
        <f>IF(SUM(W25:Z25)=0,"-",IF(AND(Z26&lt;10,W26&gt;=50),5,IF(AND(Z26&lt;20,(W26+X26)&gt;=50),4,IF(Z26&lt;30,3,2))))</f>
        <v>-</v>
      </c>
      <c r="AB25" s="238">
        <f>'3б'!$K$79</f>
        <v>0</v>
      </c>
      <c r="AC25" s="239">
        <f>'3б'!$K$80</f>
        <v>0</v>
      </c>
      <c r="AD25" s="239">
        <f>'3б'!$K$81</f>
        <v>0</v>
      </c>
      <c r="AE25" s="239">
        <f>'3б'!$K$82</f>
        <v>0</v>
      </c>
      <c r="AF25" s="198" t="str">
        <f>IF(SUM(AB25:AE25)=0,"-",IF(AND(AE26&lt;10,AB26&gt;=50),5,IF(AND(AE26&lt;20,(AB26+AC26)&gt;=50),4,IF(AE26&lt;30,3,2))))</f>
        <v>-</v>
      </c>
      <c r="AG25" s="238">
        <f>'3б'!$L$79</f>
        <v>0</v>
      </c>
      <c r="AH25" s="239">
        <f>'3б'!$L$80</f>
        <v>0</v>
      </c>
      <c r="AI25" s="239">
        <f>'3б'!$L$81</f>
        <v>0</v>
      </c>
      <c r="AJ25" s="239">
        <f>'3б'!$L$82</f>
        <v>0</v>
      </c>
      <c r="AK25" s="198" t="str">
        <f>IF(SUM(AG25:AJ25)=0,"-",IF(AND(AJ26&lt;10,AG26&gt;=50),5,IF(AND(AJ26&lt;20,(AG26+AH26)&gt;=50),4,IF(AJ26&lt;30,3,2))))</f>
        <v>-</v>
      </c>
      <c r="AL25" s="238">
        <f>'3б'!$M$79</f>
        <v>0</v>
      </c>
      <c r="AM25" s="239">
        <f>'3б'!$M$80</f>
        <v>0</v>
      </c>
      <c r="AN25" s="239">
        <f>'3б'!$M$81</f>
        <v>0</v>
      </c>
      <c r="AO25" s="239">
        <f>'3б'!$M$82</f>
        <v>0</v>
      </c>
      <c r="AP25" s="198" t="str">
        <f>IF(SUM(AL25:AO25)=0,"-",IF(AND(AO26&lt;10,AL26&gt;=50),5,IF(AND(AO26&lt;20,(AL26+AM26)&gt;=50),4,IF(AO26&lt;30,3,2))))</f>
        <v>-</v>
      </c>
      <c r="AQ25" s="238">
        <f>'3б'!$N$79</f>
        <v>0</v>
      </c>
      <c r="AR25" s="239">
        <f>'3б'!$N$80</f>
        <v>0</v>
      </c>
      <c r="AS25" s="239">
        <f>'3б'!$N$81</f>
        <v>0</v>
      </c>
      <c r="AT25" s="239">
        <f>'3б'!$N$82</f>
        <v>0</v>
      </c>
      <c r="AU25" s="198" t="str">
        <f>IF(SUM(AQ25:AT25)=0,"-",IF(AND(AT26&lt;10,AQ26&gt;=50),5,IF(AND(AT26&lt;20,(AQ26+AR26)&gt;=50),4,IF(AT26&lt;30,3,2))))</f>
        <v>-</v>
      </c>
      <c r="AV25" s="238">
        <f>'3б'!$O$79</f>
        <v>0</v>
      </c>
      <c r="AW25" s="239">
        <f>'3б'!$O$80</f>
        <v>0</v>
      </c>
      <c r="AX25" s="239">
        <f>'3б'!$O$81</f>
        <v>0</v>
      </c>
      <c r="AY25" s="239">
        <f>'3б'!$O$82</f>
        <v>0</v>
      </c>
      <c r="AZ25" s="198" t="str">
        <f>IF(SUM(AV25:AY25)=0,"-",IF(AOD(AY26&lt;10,AV26&gt;=50),5,IF(AOD(AY26&lt;20,(AV26+AW26)&gt;=50),4,IF(AY26&lt;30,3,2))))</f>
        <v>-</v>
      </c>
      <c r="BA25" s="238">
        <f>'3б'!$Q$79</f>
        <v>0</v>
      </c>
      <c r="BB25" s="239">
        <f>'3б'!$Q$80</f>
        <v>0</v>
      </c>
      <c r="BC25" s="239">
        <f>'3б'!$Q$81</f>
        <v>0</v>
      </c>
      <c r="BD25" s="239">
        <f>'3б'!$Q$82</f>
        <v>0</v>
      </c>
      <c r="BE25" s="198" t="str">
        <f>BJ25</f>
        <v>-</v>
      </c>
      <c r="BF25" s="238">
        <f>'3б'!$Q$79</f>
        <v>0</v>
      </c>
      <c r="BG25" s="239">
        <f>'3б'!$Q$80</f>
        <v>0</v>
      </c>
      <c r="BH25" s="239">
        <f>'3б'!$Q$81</f>
        <v>0</v>
      </c>
      <c r="BI25" s="239">
        <f>'3б'!$Q$82</f>
        <v>0</v>
      </c>
      <c r="BJ25" s="198" t="str">
        <f>IF(SUM(BF25:BI25)=0,"-",MIN(AF25,IF(AND(BI26&lt;10,BF26&gt;=50),5,IF(AND(BI26&lt;20,(BF26+BG26)&gt;=50),4,IF(BI26&lt;30,3,2)))))</f>
        <v>-</v>
      </c>
    </row>
    <row r="26" spans="1:70" ht="13.5" customHeight="1">
      <c r="A26" s="747"/>
      <c r="B26" s="740"/>
      <c r="C26" s="240">
        <f>IF(ISERR(C25/SUM(C25:F25)*100),0,C25/SUM(C25:F25)*100)</f>
        <v>0</v>
      </c>
      <c r="D26" s="241">
        <f>IF(ISERR(D25/SUM(C25:F25)*100),0,D25/SUM(C25:F25)*100)</f>
        <v>0</v>
      </c>
      <c r="E26" s="241">
        <f>IF(ISERR(E25/SUM(C25:F25)*100),0,E25/SUM(C25:F25)*100)</f>
        <v>0</v>
      </c>
      <c r="F26" s="241">
        <f>IF(ISERR(F25/SUM(C25:F25)*100),0,F25/SUM(C25:F25)*100)</f>
        <v>0</v>
      </c>
      <c r="G26" s="199" t="str">
        <f>IF(ISERR(SUM(C25*5,D25*4,E25*3,F25*2)/SUM(C25:F25)),"-",SUM(C25*5,D25*4,E25*3,F25*2)/SUM(C25:F25))</f>
        <v>-</v>
      </c>
      <c r="H26" s="240">
        <f>IF(ISERR(H25/SUM(H25:K25)*100),0,H25/SUM(H25:K25)*100)</f>
        <v>0</v>
      </c>
      <c r="I26" s="241">
        <f>IF(ISERR(I25/SUM(H25:K25)*100),0,I25/SUM(H25:K25)*100)</f>
        <v>0</v>
      </c>
      <c r="J26" s="241">
        <f>IF(ISERR(J25/SUM(H25:K25)*100),0,J25/SUM(H25:K25)*100)</f>
        <v>0</v>
      </c>
      <c r="K26" s="241">
        <f>IF(ISERR(K25/SUM(H25:K25)*100),0,K25/SUM(H25:K25)*100)</f>
        <v>0</v>
      </c>
      <c r="L26" s="199" t="str">
        <f>IF(ISERR(SUM(H25*5,I25*4,J25*3,K25*2)/SUM(H25:K25)),"-",SUM(H25*5,I25*4,J25*3,K25*2)/SUM(H25:K25))</f>
        <v>-</v>
      </c>
      <c r="M26" s="240">
        <f>IF(ISERR(M25/SUM(M25:P25)*100),0,M25/SUM(M25:P25)*100)</f>
        <v>0</v>
      </c>
      <c r="N26" s="241">
        <f>IF(ISERR(N25/SUM(M25:P25)*100),0,N25/SUM(M25:P25)*100)</f>
        <v>0</v>
      </c>
      <c r="O26" s="241">
        <f>IF(ISERR(O25/SUM(M25:P25)*100),0,O25/SUM(M25:P25)*100)</f>
        <v>0</v>
      </c>
      <c r="P26" s="241">
        <f>IF(ISERR(P25/SUM(M25:P25)*100),0,P25/SUM(M25:P25)*100)</f>
        <v>0</v>
      </c>
      <c r="Q26" s="199" t="str">
        <f>IF(ISERR(SUM(M25*5,N25*4,O25*3,P25*2)/SUM(M25:P25)),"-",SUM(M25*5,N25*4,O25*3,P25*2)/SUM(M25:P25))</f>
        <v>-</v>
      </c>
      <c r="R26" s="240">
        <f>IF(ISERR(R25/SUM(R25:U25)*100),0,R25/SUM(R25:U25)*100)</f>
        <v>0</v>
      </c>
      <c r="S26" s="241">
        <f>IF(ISERR(S25/SUM(R25:U25)*100),0,S25/SUM(R25:U25)*100)</f>
        <v>0</v>
      </c>
      <c r="T26" s="241">
        <f>IF(ISERR(T25/SUM(R25:U25)*100),0,T25/SUM(R25:U25)*100)</f>
        <v>0</v>
      </c>
      <c r="U26" s="241">
        <f>IF(ISERR(U25/SUM(R25:U25)*100),0,U25/SUM(R25:U25)*100)</f>
        <v>0</v>
      </c>
      <c r="V26" s="199" t="str">
        <f>IF(ISERR(SUM(R25*5,S25*4,T25*3,U25*2)/SUM(R25:U25)),"-",SUM(R25*5,S25*4,T25*3,U25*2)/SUM(R25:U25))</f>
        <v>-</v>
      </c>
      <c r="W26" s="240">
        <f>IF(ISERR(W25/SUM(W25:Z25)*100),0,W25/SUM(W25:Z25)*100)</f>
        <v>0</v>
      </c>
      <c r="X26" s="241">
        <f>IF(ISERR(X25/SUM(W25:Z25)*100),0,X25/SUM(W25:Z25)*100)</f>
        <v>0</v>
      </c>
      <c r="Y26" s="241">
        <f>IF(ISERR(Y25/SUM(W25:Z25)*100),0,Y25/SUM(W25:Z25)*100)</f>
        <v>0</v>
      </c>
      <c r="Z26" s="241">
        <f>IF(ISERR(Z25/SUM(W25:Z25)*100),0,Z25/SUM(W25:Z25)*100)</f>
        <v>0</v>
      </c>
      <c r="AA26" s="199" t="str">
        <f>IF(ISERR(SUM(W25*5,X25*4,Y25*3,Z25*2)/SUM(W25:Z25)),"-",SUM(W25*5,X25*4,Y25*3,Z25*2)/SUM(W25:Z25))</f>
        <v>-</v>
      </c>
      <c r="AB26" s="240">
        <f>IF(ISERR(AB25/SUM(AB25:AE25)*100),0,AB25/SUM(AB25:AE25)*100)</f>
        <v>0</v>
      </c>
      <c r="AC26" s="241">
        <f>IF(ISERR(AC25/SUM(AB25:AE25)*100),0,AC25/SUM(AB25:AE25)*100)</f>
        <v>0</v>
      </c>
      <c r="AD26" s="241">
        <f>IF(ISERR(AD25/SUM(AB25:AE25)*100),0,AD25/SUM(AB25:AE25)*100)</f>
        <v>0</v>
      </c>
      <c r="AE26" s="241">
        <f>IF(ISERR(AE25/SUM(AB25:AE25)*100),0,AE25/SUM(AB25:AE25)*100)</f>
        <v>0</v>
      </c>
      <c r="AF26" s="199" t="str">
        <f>IF(ISERR(SUM(AB25*5,AC25*4,AD25*3,AE25*2)/SUM(AB25:AE25)),"-",SUM(AB25*5,AC25*4,AD25*3,AE25*2)/SUM(AB25:AE25))</f>
        <v>-</v>
      </c>
      <c r="AG26" s="240">
        <f>IF(ISERR(AG25/SUM(AG25:AJ25)*100),0,AG25/SUM(AG25:AJ25)*100)</f>
        <v>0</v>
      </c>
      <c r="AH26" s="241">
        <f>IF(ISERR(AH25/SUM(AG25:AJ25)*100),0,AH25/SUM(AG25:AJ25)*100)</f>
        <v>0</v>
      </c>
      <c r="AI26" s="241">
        <f>IF(ISERR(AI25/SUM(AG25:AJ25)*100),0,AI25/SUM(AG25:AJ25)*100)</f>
        <v>0</v>
      </c>
      <c r="AJ26" s="241">
        <f>IF(ISERR(AJ25/SUM(AG25:AJ25)*100),0,AJ25/SUM(AG25:AJ25)*100)</f>
        <v>0</v>
      </c>
      <c r="AK26" s="199" t="str">
        <f>IF(ISERR(SUM(AG25*5,AH25*4,AI25*3,AJ25*2)/SUM(AG25:AJ25)),"-",SUM(AG25*5,AH25*4,AI25*3,AJ25*2)/SUM(AG25:AJ25))</f>
        <v>-</v>
      </c>
      <c r="AL26" s="240">
        <f>IF(ISERR(AL25/SUM(AL25:AO25)*100),0,AL25/SUM(AL25:AO25)*100)</f>
        <v>0</v>
      </c>
      <c r="AM26" s="241">
        <f>IF(ISERR(AM25/SUM(AL25:AO25)*100),0,AM25/SUM(AL25:AO25)*100)</f>
        <v>0</v>
      </c>
      <c r="AN26" s="241">
        <f>IF(ISERR(AN25/SUM(AL25:AO25)*100),0,AN25/SUM(AL25:AO25)*100)</f>
        <v>0</v>
      </c>
      <c r="AO26" s="241">
        <f>IF(ISERR(AO25/SUM(AL25:AO25)*100),0,AO25/SUM(AL25:AO25)*100)</f>
        <v>0</v>
      </c>
      <c r="AP26" s="199" t="str">
        <f>IF(ISERR(SUM(AL25*5,AM25*4,AN25*3,AO25*2)/SUM(AL25:AO25)),"-",SUM(AL25*5,AM25*4,AN25*3,AO25*2)/SUM(AL25:AO25))</f>
        <v>-</v>
      </c>
      <c r="AQ26" s="240">
        <f>IF(ISERR(AQ25/SUM(AQ25:AT25)*100),0,AQ25/SUM(AQ25:AT25)*100)</f>
        <v>0</v>
      </c>
      <c r="AR26" s="241">
        <f>IF(ISERR(AR25/SUM(AQ25:AT25)*100),0,AR25/SUM(AQ25:AT25)*100)</f>
        <v>0</v>
      </c>
      <c r="AS26" s="241">
        <f>IF(ISERR(AS25/SUM(AQ25:AT25)*100),0,AS25/SUM(AQ25:AT25)*100)</f>
        <v>0</v>
      </c>
      <c r="AT26" s="241">
        <f>IF(ISERR(AT25/SUM(AQ25:AT25)*100),0,AT25/SUM(AQ25:AT25)*100)</f>
        <v>0</v>
      </c>
      <c r="AU26" s="199" t="str">
        <f>IF(ISERR(SUM(AQ25*5,AR25*4,AS25*3,AT25*2)/SUM(AQ25:AT25)),"-",SUM(AQ25*5,AR25*4,AS25*3,AT25*2)/SUM(AQ25:AT25))</f>
        <v>-</v>
      </c>
      <c r="AV26" s="240">
        <f>IF(ISERR(AV25/SUM(AV25:AY25)*100),0,AV25/SUM(AV25:AY25)*100)</f>
        <v>0</v>
      </c>
      <c r="AW26" s="241">
        <f>IF(ISERR(AW25/SUM(AV25:AY25)*100),0,AW25/SUM(AV25:AY25)*100)</f>
        <v>0</v>
      </c>
      <c r="AX26" s="241">
        <f>IF(ISERR(AX25/SUM(AV25:AY25)*100),0,AX25/SUM(AV25:AY25)*100)</f>
        <v>0</v>
      </c>
      <c r="AY26" s="241">
        <f>IF(ISERR(AY25/SUM(AV25:AY25)*100),0,AY25/SUM(AV25:AY25)*100)</f>
        <v>0</v>
      </c>
      <c r="AZ26" s="199" t="str">
        <f>IF(ISERR(SUM(AV25*5,AW25*4,AX25*3,AY25*2)/SUM(AV25:AY25)),"-",SUM(AV25*5,AW25*4,AX25*3,AY25*2)/SUM(AV25:AY25))</f>
        <v>-</v>
      </c>
      <c r="BA26" s="240">
        <f>IF(ISERR(BA25/SUM(BA25:BD25)*100),0,BA25/SUM(BA25:BD25)*100)</f>
        <v>0</v>
      </c>
      <c r="BB26" s="241">
        <f>IF(ISERR(BB25/SUM(BA25:BD25)*100),0,BB25/SUM(BA25:BD25)*100)</f>
        <v>0</v>
      </c>
      <c r="BC26" s="241">
        <f>IF(ISERR(BC25/SUM(BA25:BD25)*100),0,BC25/SUM(BA25:BD25)*100)</f>
        <v>0</v>
      </c>
      <c r="BD26" s="241">
        <f>IF(ISERR(BD25/SUM(BA25:BD25)*100),0,BD25/SUM(BA25:BD25)*100)</f>
        <v>0</v>
      </c>
      <c r="BE26" s="199"/>
      <c r="BF26" s="240">
        <f>IF(ISERR(BF25/SUM(BF25:BI25)*100),0,BF25/SUM(BF25:BI25)*100)</f>
        <v>0</v>
      </c>
      <c r="BG26" s="241">
        <f>IF(ISERR(BG25/SUM(BF25:BI25)*100),0,BG25/SUM(BF25:BI25)*100)</f>
        <v>0</v>
      </c>
      <c r="BH26" s="241">
        <f>IF(ISERR(BH25/SUM(BF25:BI25)*100),0,BH25/SUM(BF25:BI25)*100)</f>
        <v>0</v>
      </c>
      <c r="BI26" s="241">
        <f>IF(ISERR(BI25/SUM(BF25:BI25)*100),0,BI25/SUM(BF25:BI25)*100)</f>
        <v>0</v>
      </c>
      <c r="BJ26" s="199" t="str">
        <f>IF(ISERR(SUM(BF25*5,BG25*4,BH25*3,BI25*2)/SUM(BF25:BI25)),"-",SUM(BF25*5,BG25*4,BH25*3,BI25*2)/SUM(BF25:BI25))</f>
        <v>-</v>
      </c>
      <c r="BL26" s="133"/>
      <c r="BM26" s="133"/>
      <c r="BN26" s="133"/>
      <c r="BO26" s="133"/>
      <c r="BP26" s="133"/>
      <c r="BQ26" s="133"/>
      <c r="BR26" s="133"/>
    </row>
    <row r="27" spans="1:70" ht="13.5" customHeight="1">
      <c r="A27" s="747" t="s">
        <v>173</v>
      </c>
      <c r="B27" s="740">
        <f>'3б'!W87+'3б'!X87</f>
        <v>0</v>
      </c>
      <c r="C27" s="238">
        <f>'3б'!$F$126</f>
        <v>0</v>
      </c>
      <c r="D27" s="239">
        <f>'3б'!$F$127</f>
        <v>0</v>
      </c>
      <c r="E27" s="239">
        <f>'3б'!$F$128</f>
        <v>0</v>
      </c>
      <c r="F27" s="239">
        <f>'3б'!$F$129</f>
        <v>0</v>
      </c>
      <c r="G27" s="198" t="str">
        <f>IF(SUM(C27:F27)=0,"-",IF(AND(F28&lt;10,C28&gt;=50),5,IF(AND(F28&lt;20,(C28+D28)&gt;=50),4,IF(F28&lt;30,3,2))))</f>
        <v>-</v>
      </c>
      <c r="H27" s="238">
        <f>'3б'!$G$126</f>
        <v>0</v>
      </c>
      <c r="I27" s="239">
        <f>'3б'!$G$127</f>
        <v>0</v>
      </c>
      <c r="J27" s="239">
        <f>'3б'!$G$128</f>
        <v>0</v>
      </c>
      <c r="K27" s="239">
        <f>'3б'!$G$129</f>
        <v>0</v>
      </c>
      <c r="L27" s="198" t="str">
        <f>IF(SUM(H27:K27)=0,"-",IF(AND(K28&lt;10,H28&gt;=50),5,IF(AND(K28&lt;20,(H28+I28)&gt;=50),4,IF(K28&lt;30,3,2))))</f>
        <v>-</v>
      </c>
      <c r="M27" s="238">
        <f>'3б'!$H$126</f>
        <v>0</v>
      </c>
      <c r="N27" s="239">
        <f>'3б'!$H$127</f>
        <v>0</v>
      </c>
      <c r="O27" s="239">
        <f>'3б'!$H$128</f>
        <v>0</v>
      </c>
      <c r="P27" s="239">
        <f>'3б'!$F$129</f>
        <v>0</v>
      </c>
      <c r="Q27" s="198" t="str">
        <f>IF(SUM(M27:P27)=0,"-",IF(AND(P28&lt;10,M28&gt;=50),5,IF(AND(P28&lt;20,(M28+N28)&gt;=50),4,IF(P28&lt;30,3,2))))</f>
        <v>-</v>
      </c>
      <c r="R27" s="238">
        <f>'3б'!$I$126</f>
        <v>0</v>
      </c>
      <c r="S27" s="239">
        <f>'3б'!$I$127</f>
        <v>0</v>
      </c>
      <c r="T27" s="239">
        <f>'3б'!$I$128</f>
        <v>0</v>
      </c>
      <c r="U27" s="239">
        <f>'3б'!$I$129</f>
        <v>0</v>
      </c>
      <c r="V27" s="198" t="str">
        <f>IF(SUM(R27:U27)=0,"-",IF(AND(U28&lt;10,R28&gt;50),5,IF(AND(U28&lt;20,(R28+S28)&gt;=50),4,IF(U28&lt;30,3,2))))</f>
        <v>-</v>
      </c>
      <c r="W27" s="238">
        <f>'3б'!$J$126</f>
        <v>0</v>
      </c>
      <c r="X27" s="239">
        <f>'3б'!$J$127</f>
        <v>0</v>
      </c>
      <c r="Y27" s="239">
        <f>'3б'!$J$128</f>
        <v>0</v>
      </c>
      <c r="Z27" s="239">
        <f>'3б'!$J$129</f>
        <v>0</v>
      </c>
      <c r="AA27" s="198" t="str">
        <f>IF(SUM(W27:Z27)=0,"-",IF(AND(Z28&lt;10,W28&gt;=50),5,IF(AND(Z28&lt;20,(W28+X28)&gt;=50),4,IF(Z28&lt;30,3,2))))</f>
        <v>-</v>
      </c>
      <c r="AB27" s="238">
        <f>'3б'!$K$126</f>
        <v>0</v>
      </c>
      <c r="AC27" s="239">
        <f>'3б'!$K$127</f>
        <v>0</v>
      </c>
      <c r="AD27" s="239">
        <f>'3б'!$K$128</f>
        <v>0</v>
      </c>
      <c r="AE27" s="239">
        <f>'3б'!$K$129</f>
        <v>0</v>
      </c>
      <c r="AF27" s="198" t="str">
        <f>IF(SUM(AB27:AE27)=0,"-",IF(AND(AE28&lt;10,AB28&gt;=50),5,IF(AND(AE28&lt;20,(AB28+AC28)&gt;=50),4,IF(AE28&lt;30,3,2))))</f>
        <v>-</v>
      </c>
      <c r="AG27" s="238">
        <f>'3б'!$L$126</f>
        <v>0</v>
      </c>
      <c r="AH27" s="239">
        <f>'3б'!$L$127</f>
        <v>0</v>
      </c>
      <c r="AI27" s="239">
        <f>'3б'!$L$128</f>
        <v>0</v>
      </c>
      <c r="AJ27" s="239">
        <f>'3б'!$L$129</f>
        <v>0</v>
      </c>
      <c r="AK27" s="198" t="str">
        <f>IF(SUM(AG27:AJ27)=0,"-",IF(AND(AJ28&lt;10,AG28&gt;=50),5,IF(AND(AJ28&lt;20,(AG28+AH28)&gt;=50),4,IF(AJ28&lt;30,3,2))))</f>
        <v>-</v>
      </c>
      <c r="AL27" s="238">
        <f>'3б'!$M$126</f>
        <v>0</v>
      </c>
      <c r="AM27" s="239">
        <f>'3б'!$M$127</f>
        <v>0</v>
      </c>
      <c r="AN27" s="239">
        <f>'3б'!$M$128</f>
        <v>0</v>
      </c>
      <c r="AO27" s="239">
        <f>'3б'!$M$129</f>
        <v>0</v>
      </c>
      <c r="AP27" s="198" t="str">
        <f>IF(SUM(AL27:AO27)=0,"-",IF(AND(AO28&lt;10,AL28&gt;=50),5,IF(AND(AO28&lt;20,(AL28+AM28)&gt;=50),4,IF(AO28&lt;30,3,2))))</f>
        <v>-</v>
      </c>
      <c r="AQ27" s="238">
        <f>'3б'!$N$126</f>
        <v>0</v>
      </c>
      <c r="AR27" s="239">
        <f>'3б'!$N$127</f>
        <v>0</v>
      </c>
      <c r="AS27" s="239">
        <f>'3б'!$N$128</f>
        <v>0</v>
      </c>
      <c r="AT27" s="239">
        <f>'3б'!$N$129</f>
        <v>0</v>
      </c>
      <c r="AU27" s="198" t="str">
        <f>IF(SUM(AQ27:AT27)=0,"-",IF(AND(AT28&lt;10,AQ28&gt;=50),5,IF(AND(AT28&lt;20,(AQ28+AR28)&gt;=50),4,IF(AT28&lt;30,3,2))))</f>
        <v>-</v>
      </c>
      <c r="AV27" s="238">
        <f>'3б'!$O$126</f>
        <v>0</v>
      </c>
      <c r="AW27" s="239">
        <f>'3б'!$O$127</f>
        <v>0</v>
      </c>
      <c r="AX27" s="239">
        <f>'3б'!$O$128</f>
        <v>0</v>
      </c>
      <c r="AY27" s="239">
        <f>'3б'!$O$129</f>
        <v>0</v>
      </c>
      <c r="AZ27" s="198" t="str">
        <f>IF(SUM(AV27:AY27)=0,"-",IF(AOD(AY28&lt;10,AV28&gt;=50),5,IF(AOD(AY28&lt;20,(AV28+AW28)&gt;=50),4,IF(AY28&lt;30,3,2))))</f>
        <v>-</v>
      </c>
      <c r="BA27" s="238">
        <f>'3б'!$Q$126</f>
        <v>0</v>
      </c>
      <c r="BB27" s="239">
        <f>'3б'!$Q$127</f>
        <v>0</v>
      </c>
      <c r="BC27" s="239">
        <f>'3б'!$Q$128</f>
        <v>0</v>
      </c>
      <c r="BD27" s="239">
        <f>'3б'!$Q$129</f>
        <v>0</v>
      </c>
      <c r="BE27" s="198" t="str">
        <f>BJ27</f>
        <v>-</v>
      </c>
      <c r="BF27" s="238">
        <f>'3б'!$Q$126</f>
        <v>0</v>
      </c>
      <c r="BG27" s="239">
        <f>'3б'!$Q$127</f>
        <v>0</v>
      </c>
      <c r="BH27" s="239">
        <f>'3б'!$Q$128</f>
        <v>0</v>
      </c>
      <c r="BI27" s="239">
        <f>'3б'!$Q$129</f>
        <v>0</v>
      </c>
      <c r="BJ27" s="198" t="str">
        <f>IF(SUM(BF27:BI27)=0,"-",MIN(AF27,IF(AND(BI28&lt;10,BF28&gt;=50),5,IF(AND(BI28&lt;20,(BF28+BG28)&gt;=50),4,IF(BI28&lt;30,3,2)))))</f>
        <v>-</v>
      </c>
    </row>
    <row r="28" spans="1:70" ht="13.5" customHeight="1">
      <c r="A28" s="747"/>
      <c r="B28" s="740"/>
      <c r="C28" s="240">
        <f>IF(ISERR(C27/SUM(C27:F27)*100),0,C27/SUM(C27:F27)*100)</f>
        <v>0</v>
      </c>
      <c r="D28" s="241">
        <f>IF(ISERR(D27/SUM(C27:F27)*100),0,D27/SUM(C27:F27)*100)</f>
        <v>0</v>
      </c>
      <c r="E28" s="241">
        <f>IF(ISERR(E27/SUM(C27:F27)*100),0,E27/SUM(C27:F27)*100)</f>
        <v>0</v>
      </c>
      <c r="F28" s="241">
        <f>IF(ISERR(F27/SUM(C27:F27)*100),0,F27/SUM(C27:F27)*100)</f>
        <v>0</v>
      </c>
      <c r="G28" s="199" t="str">
        <f>IF(ISERR(SUM(C27*5,D27*4,E27*3,F27*2)/SUM(C27:F27)),"-",SUM(C27*5,D27*4,E27*3,F27*2)/SUM(C27:F27))</f>
        <v>-</v>
      </c>
      <c r="H28" s="240">
        <f>IF(ISERR(H27/SUM(H27:K27)*100),0,H27/SUM(H27:K27)*100)</f>
        <v>0</v>
      </c>
      <c r="I28" s="241">
        <f>IF(ISERR(I27/SUM(H27:K27)*100),0,I27/SUM(H27:K27)*100)</f>
        <v>0</v>
      </c>
      <c r="J28" s="241">
        <f>IF(ISERR(J27/SUM(H27:K27)*100),0,J27/SUM(H27:K27)*100)</f>
        <v>0</v>
      </c>
      <c r="K28" s="241">
        <f>IF(ISERR(K27/SUM(H27:K27)*100),0,K27/SUM(H27:K27)*100)</f>
        <v>0</v>
      </c>
      <c r="L28" s="199" t="str">
        <f>IF(ISERR(SUM(H27*5,I27*4,J27*3,K27*2)/SUM(H27:K27)),"-",SUM(H27*5,I27*4,J27*3,K27*2)/SUM(H27:K27))</f>
        <v>-</v>
      </c>
      <c r="M28" s="240">
        <f>IF(ISERR(M27/SUM(M27:P27)*100),0,M27/SUM(M27:P27)*100)</f>
        <v>0</v>
      </c>
      <c r="N28" s="241">
        <f>IF(ISERR(N27/SUM(M27:P27)*100),0,N27/SUM(M27:P27)*100)</f>
        <v>0</v>
      </c>
      <c r="O28" s="241">
        <f>IF(ISERR(O27/SUM(M27:P27)*100),0,O27/SUM(M27:P27)*100)</f>
        <v>0</v>
      </c>
      <c r="P28" s="241">
        <f>IF(ISERR(P27/SUM(M27:P27)*100),0,P27/SUM(M27:P27)*100)</f>
        <v>0</v>
      </c>
      <c r="Q28" s="199" t="str">
        <f>IF(ISERR(SUM(M27*5,N27*4,O27*3,P27*2)/SUM(M27:P27)),"-",SUM(M27*5,N27*4,O27*3,P27*2)/SUM(M27:P27))</f>
        <v>-</v>
      </c>
      <c r="R28" s="240">
        <f>IF(ISERR(R27/SUM(R27:U27)*100),0,R27/SUM(R27:U27)*100)</f>
        <v>0</v>
      </c>
      <c r="S28" s="241">
        <f>IF(ISERR(S27/SUM(R27:U27)*100),0,S27/SUM(R27:U27)*100)</f>
        <v>0</v>
      </c>
      <c r="T28" s="241">
        <f>IF(ISERR(T27/SUM(R27:U27)*100),0,T27/SUM(R27:U27)*100)</f>
        <v>0</v>
      </c>
      <c r="U28" s="241">
        <f>IF(ISERR(U27/SUM(R27:U27)*100),0,U27/SUM(R27:U27)*100)</f>
        <v>0</v>
      </c>
      <c r="V28" s="199" t="str">
        <f>IF(ISERR(SUM(R27*5,S27*4,T27*3,U27*2)/SUM(R27:U27)),"-",SUM(R27*5,S27*4,T27*3,U27*2)/SUM(R27:U27))</f>
        <v>-</v>
      </c>
      <c r="W28" s="240">
        <f>IF(ISERR(W27/SUM(W27:Z27)*100),0,W27/SUM(W27:Z27)*100)</f>
        <v>0</v>
      </c>
      <c r="X28" s="241">
        <f>IF(ISERR(X27/SUM(W27:Z27)*100),0,X27/SUM(W27:Z27)*100)</f>
        <v>0</v>
      </c>
      <c r="Y28" s="241">
        <f>IF(ISERR(Y27/SUM(W27:Z27)*100),0,Y27/SUM(W27:Z27)*100)</f>
        <v>0</v>
      </c>
      <c r="Z28" s="241">
        <f>IF(ISERR(Z27/SUM(W27:Z27)*100),0,Z27/SUM(W27:Z27)*100)</f>
        <v>0</v>
      </c>
      <c r="AA28" s="199" t="str">
        <f>IF(ISERR(SUM(W27*5,X27*4,Y27*3,Z27*2)/SUM(W27:Z27)),"-",SUM(W27*5,X27*4,Y27*3,Z27*2)/SUM(W27:Z27))</f>
        <v>-</v>
      </c>
      <c r="AB28" s="240">
        <f>IF(ISERR(AB27/SUM(AB27:AE27)*100),0,AB27/SUM(AB27:AE27)*100)</f>
        <v>0</v>
      </c>
      <c r="AC28" s="241">
        <f>IF(ISERR(AC27/SUM(AB27:AE27)*100),0,AC27/SUM(AB27:AE27)*100)</f>
        <v>0</v>
      </c>
      <c r="AD28" s="241">
        <f>IF(ISERR(AD27/SUM(AB27:AE27)*100),0,AD27/SUM(AB27:AE27)*100)</f>
        <v>0</v>
      </c>
      <c r="AE28" s="241">
        <f>IF(ISERR(AE27/SUM(AB27:AE27)*100),0,AE27/SUM(AB27:AE27)*100)</f>
        <v>0</v>
      </c>
      <c r="AF28" s="199" t="str">
        <f>IF(ISERR(SUM(AB27*5,AC27*4,AD27*3,AE27*2)/SUM(AB27:AE27)),"-",SUM(AB27*5,AC27*4,AD27*3,AE27*2)/SUM(AB27:AE27))</f>
        <v>-</v>
      </c>
      <c r="AG28" s="240">
        <f>IF(ISERR(AG27/SUM(AG27:AJ27)*100),0,AG27/SUM(AG27:AJ27)*100)</f>
        <v>0</v>
      </c>
      <c r="AH28" s="241">
        <f>IF(ISERR(AH27/SUM(AG27:AJ27)*100),0,AH27/SUM(AG27:AJ27)*100)</f>
        <v>0</v>
      </c>
      <c r="AI28" s="241">
        <f>IF(ISERR(AI27/SUM(AG27:AJ27)*100),0,AI27/SUM(AG27:AJ27)*100)</f>
        <v>0</v>
      </c>
      <c r="AJ28" s="241">
        <f>IF(ISERR(AJ27/SUM(AG27:AJ27)*100),0,AJ27/SUM(AG27:AJ27)*100)</f>
        <v>0</v>
      </c>
      <c r="AK28" s="199" t="str">
        <f>IF(ISERR(SUM(AG27*5,AH27*4,AI27*3,AJ27*2)/SUM(AG27:AJ27)),"-",SUM(AG27*5,AH27*4,AI27*3,AJ27*2)/SUM(AG27:AJ27))</f>
        <v>-</v>
      </c>
      <c r="AL28" s="240">
        <f>IF(ISERR(AL27/SUM(AL27:AO27)*100),0,AL27/SUM(AL27:AO27)*100)</f>
        <v>0</v>
      </c>
      <c r="AM28" s="241">
        <f>IF(ISERR(AM27/SUM(AL27:AO27)*100),0,AM27/SUM(AL27:AO27)*100)</f>
        <v>0</v>
      </c>
      <c r="AN28" s="241">
        <f>IF(ISERR(AN27/SUM(AL27:AO27)*100),0,AN27/SUM(AL27:AO27)*100)</f>
        <v>0</v>
      </c>
      <c r="AO28" s="241">
        <f>IF(ISERR(AO27/SUM(AL27:AO27)*100),0,AO27/SUM(AL27:AO27)*100)</f>
        <v>0</v>
      </c>
      <c r="AP28" s="199" t="str">
        <f>IF(ISERR(SUM(AL27*5,AM27*4,AN27*3,AO27*2)/SUM(AL27:AO27)),"-",SUM(AL27*5,AM27*4,AN27*3,AO27*2)/SUM(AL27:AO27))</f>
        <v>-</v>
      </c>
      <c r="AQ28" s="240">
        <f>IF(ISERR(AQ27/SUM(AQ27:AT27)*100),0,AQ27/SUM(AQ27:AT27)*100)</f>
        <v>0</v>
      </c>
      <c r="AR28" s="241">
        <f>IF(ISERR(AR27/SUM(AQ27:AT27)*100),0,AR27/SUM(AQ27:AT27)*100)</f>
        <v>0</v>
      </c>
      <c r="AS28" s="241">
        <f>IF(ISERR(AS27/SUM(AQ27:AT27)*100),0,AS27/SUM(AQ27:AT27)*100)</f>
        <v>0</v>
      </c>
      <c r="AT28" s="241">
        <f>IF(ISERR(AT27/SUM(AQ27:AT27)*100),0,AT27/SUM(AQ27:AT27)*100)</f>
        <v>0</v>
      </c>
      <c r="AU28" s="199" t="str">
        <f>IF(ISERR(SUM(AQ27*5,AR27*4,AS27*3,AT27*2)/SUM(AQ27:AT27)),"-",SUM(AQ27*5,AR27*4,AS27*3,AT27*2)/SUM(AQ27:AT27))</f>
        <v>-</v>
      </c>
      <c r="AV28" s="240">
        <f>IF(ISERR(AV27/SUM(AV27:AY27)*100),0,AV27/SUM(AV27:AY27)*100)</f>
        <v>0</v>
      </c>
      <c r="AW28" s="241">
        <f>IF(ISERR(AW27/SUM(AV27:AY27)*100),0,AW27/SUM(AV27:AY27)*100)</f>
        <v>0</v>
      </c>
      <c r="AX28" s="241">
        <f>IF(ISERR(AX27/SUM(AV27:AY27)*100),0,AX27/SUM(AV27:AY27)*100)</f>
        <v>0</v>
      </c>
      <c r="AY28" s="241">
        <f>IF(ISERR(AY27/SUM(AV27:AY27)*100),0,AY27/SUM(AV27:AY27)*100)</f>
        <v>0</v>
      </c>
      <c r="AZ28" s="199" t="str">
        <f>IF(ISERR(SUM(AV27*5,AW27*4,AX27*3,AY27*2)/SUM(AV27:AY27)),"-",SUM(AV27*5,AW27*4,AX27*3,AY27*2)/SUM(AV27:AY27))</f>
        <v>-</v>
      </c>
      <c r="BA28" s="240">
        <f>IF(ISERR(BA27/SUM(BA27:BD27)*100),0,BA27/SUM(BA27:BD27)*100)</f>
        <v>0</v>
      </c>
      <c r="BB28" s="241">
        <f>IF(ISERR(BB27/SUM(BA27:BD27)*100),0,BB27/SUM(BA27:BD27)*100)</f>
        <v>0</v>
      </c>
      <c r="BC28" s="241">
        <f>IF(ISERR(BC27/SUM(BA27:BD27)*100),0,BC27/SUM(BA27:BD27)*100)</f>
        <v>0</v>
      </c>
      <c r="BD28" s="241">
        <f>IF(ISERR(BD27/SUM(BA27:BD27)*100),0,BD27/SUM(BA27:BD27)*100)</f>
        <v>0</v>
      </c>
      <c r="BE28" s="199"/>
      <c r="BF28" s="240">
        <f>IF(ISERR(BF27/SUM(BF27:BI27)*100),0,BF27/SUM(BF27:BI27)*100)</f>
        <v>0</v>
      </c>
      <c r="BG28" s="241">
        <f>IF(ISERR(BG27/SUM(BF27:BI27)*100),0,BG27/SUM(BF27:BI27)*100)</f>
        <v>0</v>
      </c>
      <c r="BH28" s="241">
        <f>IF(ISERR(BH27/SUM(BF27:BI27)*100),0,BH27/SUM(BF27:BI27)*100)</f>
        <v>0</v>
      </c>
      <c r="BI28" s="241">
        <f>IF(ISERR(BI27/SUM(BF27:BI27)*100),0,BI27/SUM(BF27:BI27)*100)</f>
        <v>0</v>
      </c>
      <c r="BJ28" s="199" t="str">
        <f>IF(ISERR(SUM(BF27*5,BG27*4,BH27*3,BI27*2)/SUM(BF27:BI27)),"-",SUM(BF27*5,BG27*4,BH27*3,BI27*2)/SUM(BF27:BI27))</f>
        <v>-</v>
      </c>
      <c r="BL28" s="133"/>
      <c r="BM28" s="133"/>
      <c r="BN28" s="133"/>
      <c r="BO28" s="133"/>
      <c r="BP28" s="133"/>
      <c r="BQ28" s="133"/>
      <c r="BR28" s="133"/>
    </row>
    <row r="29" spans="1:70" ht="13.5" customHeight="1">
      <c r="A29" s="747" t="s">
        <v>174</v>
      </c>
      <c r="B29" s="740">
        <f>'3б'!W134+'3б'!X134</f>
        <v>0</v>
      </c>
      <c r="C29" s="238">
        <f>'3б'!$F$175</f>
        <v>0</v>
      </c>
      <c r="D29" s="239">
        <f>'3б'!$F$176</f>
        <v>0</v>
      </c>
      <c r="E29" s="239">
        <f>'3б'!$F$177</f>
        <v>0</v>
      </c>
      <c r="F29" s="239">
        <f>'3б'!$F$178</f>
        <v>0</v>
      </c>
      <c r="G29" s="198" t="str">
        <f>IF(SUM(C29:F29)=0,"-",IF(AND(F30&lt;10,C30&gt;=50),5,IF(AND(F30&lt;20,(C30+D30)&gt;=50),4,IF(F30&lt;30,3,2))))</f>
        <v>-</v>
      </c>
      <c r="H29" s="238">
        <f>'3б'!$G$175</f>
        <v>0</v>
      </c>
      <c r="I29" s="239">
        <f>'3б'!$G$176</f>
        <v>0</v>
      </c>
      <c r="J29" s="239">
        <f>'3б'!$G$177</f>
        <v>0</v>
      </c>
      <c r="K29" s="239">
        <f>'3б'!$G$178</f>
        <v>0</v>
      </c>
      <c r="L29" s="198" t="str">
        <f>IF(SUM(H29:K29)=0,"-",IF(AND(K30&lt;10,H30&gt;=50),5,IF(AND(K30&lt;20,(H30+I30)&gt;=50),4,IF(K30&lt;30,3,2))))</f>
        <v>-</v>
      </c>
      <c r="M29" s="238">
        <f>'3б'!$H$175</f>
        <v>0</v>
      </c>
      <c r="N29" s="239">
        <f>'3б'!$H$176</f>
        <v>0</v>
      </c>
      <c r="O29" s="239">
        <f>'3б'!$H$177</f>
        <v>0</v>
      </c>
      <c r="P29" s="239">
        <f>'3б'!$F$178</f>
        <v>0</v>
      </c>
      <c r="Q29" s="198" t="str">
        <f>IF(SUM(M29:P29)=0,"-",IF(AND(P30&lt;10,M30&gt;=50),5,IF(AND(P30&lt;20,(M30+N30)&gt;=50),4,IF(P30&lt;30,3,2))))</f>
        <v>-</v>
      </c>
      <c r="R29" s="238">
        <f>'3б'!$I$175</f>
        <v>0</v>
      </c>
      <c r="S29" s="239">
        <f>'3б'!$I$176</f>
        <v>0</v>
      </c>
      <c r="T29" s="239">
        <f>'3б'!$I$177</f>
        <v>0</v>
      </c>
      <c r="U29" s="239">
        <f>'3б'!$I$178</f>
        <v>0</v>
      </c>
      <c r="V29" s="198" t="str">
        <f>IF(SUM(R29:U29)=0,"-",IF(AND(U30&lt;10,R30&gt;50),5,IF(AND(U30&lt;20,(R30+S30)&gt;=50),4,IF(U30&lt;30,3,2))))</f>
        <v>-</v>
      </c>
      <c r="W29" s="238">
        <f>'3б'!$J$175</f>
        <v>0</v>
      </c>
      <c r="X29" s="239">
        <f>'3б'!$J$176</f>
        <v>0</v>
      </c>
      <c r="Y29" s="239">
        <f>'3б'!$J$177</f>
        <v>0</v>
      </c>
      <c r="Z29" s="239">
        <f>'3б'!$J$178</f>
        <v>0</v>
      </c>
      <c r="AA29" s="198" t="str">
        <f>IF(SUM(W29:Z29)=0,"-",IF(AND(Z30&lt;10,W30&gt;=50),5,IF(AND(Z30&lt;20,(W30+X30)&gt;=50),4,IF(Z30&lt;30,3,2))))</f>
        <v>-</v>
      </c>
      <c r="AB29" s="238">
        <f>'3б'!$K$175</f>
        <v>0</v>
      </c>
      <c r="AC29" s="239">
        <f>'3б'!$K$176</f>
        <v>0</v>
      </c>
      <c r="AD29" s="239">
        <f>'3б'!$K$177</f>
        <v>0</v>
      </c>
      <c r="AE29" s="239">
        <f>'3б'!$K$178</f>
        <v>0</v>
      </c>
      <c r="AF29" s="198" t="str">
        <f>IF(SUM(AB29:AE29)=0,"-",IF(AND(AE30&lt;10,AB30&gt;=50),5,IF(AND(AE30&lt;20,(AB30+AC30)&gt;=50),4,IF(AE30&lt;30,3,2))))</f>
        <v>-</v>
      </c>
      <c r="AG29" s="238">
        <f>'3б'!$L$175</f>
        <v>0</v>
      </c>
      <c r="AH29" s="239">
        <f>'3б'!$L$176</f>
        <v>0</v>
      </c>
      <c r="AI29" s="239">
        <f>'3б'!$L$177</f>
        <v>0</v>
      </c>
      <c r="AJ29" s="239">
        <f>'3б'!$L$178</f>
        <v>0</v>
      </c>
      <c r="AK29" s="198" t="str">
        <f>IF(SUM(AG29:AJ29)=0,"-",IF(AND(AJ30&lt;10,AG30&gt;=50),5,IF(AND(AJ30&lt;20,(AG30+AH30)&gt;=50),4,IF(AJ30&lt;30,3,2))))</f>
        <v>-</v>
      </c>
      <c r="AL29" s="238">
        <f>'3б'!$M$175</f>
        <v>0</v>
      </c>
      <c r="AM29" s="239">
        <f>'3б'!$M$176</f>
        <v>0</v>
      </c>
      <c r="AN29" s="239">
        <f>'3б'!$M$177</f>
        <v>0</v>
      </c>
      <c r="AO29" s="239">
        <f>'3б'!$M$178</f>
        <v>0</v>
      </c>
      <c r="AP29" s="198" t="str">
        <f>IF(SUM(AL29:AO29)=0,"-",IF(AND(AO30&lt;10,AL30&gt;=50),5,IF(AND(AO30&lt;20,(AL30+AM30)&gt;=50),4,IF(AO30&lt;30,3,2))))</f>
        <v>-</v>
      </c>
      <c r="AQ29" s="238">
        <f>'3б'!$N$175</f>
        <v>0</v>
      </c>
      <c r="AR29" s="239">
        <f>'3б'!$N$176</f>
        <v>0</v>
      </c>
      <c r="AS29" s="239">
        <f>'3б'!$N$177</f>
        <v>0</v>
      </c>
      <c r="AT29" s="239">
        <f>'3б'!$N$178</f>
        <v>0</v>
      </c>
      <c r="AU29" s="198" t="str">
        <f>IF(SUM(AQ29:AT29)=0,"-",IF(AND(AT30&lt;10,AQ30&gt;=50),5,IF(AND(AT30&lt;20,(AQ30+AR30)&gt;=50),4,IF(AT30&lt;30,3,2))))</f>
        <v>-</v>
      </c>
      <c r="AV29" s="238">
        <f>'3б'!$O$175</f>
        <v>0</v>
      </c>
      <c r="AW29" s="239">
        <f>'3б'!$O$176</f>
        <v>0</v>
      </c>
      <c r="AX29" s="239">
        <f>'3б'!$O$177</f>
        <v>0</v>
      </c>
      <c r="AY29" s="239">
        <f>'3б'!$O$178</f>
        <v>0</v>
      </c>
      <c r="AZ29" s="198" t="str">
        <f>IF(SUM(AV29:AY29)=0,"-",IF(AOD(AY30&lt;10,AV30&gt;=50),5,IF(AOD(AY30&lt;20,(AV30+AW30)&gt;=50),4,IF(AY30&lt;30,3,2))))</f>
        <v>-</v>
      </c>
      <c r="BA29" s="238">
        <f>'3б'!$Q$175</f>
        <v>0</v>
      </c>
      <c r="BB29" s="239">
        <f>'3б'!$Q$176</f>
        <v>0</v>
      </c>
      <c r="BC29" s="239">
        <f>'3б'!$Q$177</f>
        <v>0</v>
      </c>
      <c r="BD29" s="239">
        <f>'3б'!$Q$178</f>
        <v>0</v>
      </c>
      <c r="BE29" s="198" t="str">
        <f>BJ29</f>
        <v>-</v>
      </c>
      <c r="BF29" s="238">
        <f>'3б'!$Q$175</f>
        <v>0</v>
      </c>
      <c r="BG29" s="239">
        <f>'3б'!$Q$176</f>
        <v>0</v>
      </c>
      <c r="BH29" s="239">
        <f>'3б'!$Q$177</f>
        <v>0</v>
      </c>
      <c r="BI29" s="239">
        <f>'3б'!$Q$178</f>
        <v>0</v>
      </c>
      <c r="BJ29" s="198" t="str">
        <f>IF(SUM(BF29:BI29)=0,"-",MIN(AF29,IF(AND(BI30&lt;10,BF30&gt;=50),5,IF(AND(BI30&lt;20,(BF30+BG30)&gt;=50),4,IF(BI30&lt;30,3,2)))))</f>
        <v>-</v>
      </c>
    </row>
    <row r="30" spans="1:70" ht="13.5" customHeight="1">
      <c r="A30" s="747"/>
      <c r="B30" s="740"/>
      <c r="C30" s="240">
        <f>IF(ISERR(C29/SUM(C29:F29)*100),0,C29/SUM(C29:F29)*100)</f>
        <v>0</v>
      </c>
      <c r="D30" s="241">
        <f>IF(ISERR(D29/SUM(C29:F29)*100),0,D29/SUM(C29:F29)*100)</f>
        <v>0</v>
      </c>
      <c r="E30" s="241">
        <f>IF(ISERR(E29/SUM(C29:F29)*100),0,E29/SUM(C29:F29)*100)</f>
        <v>0</v>
      </c>
      <c r="F30" s="241">
        <f>IF(ISERR(F29/SUM(C29:F29)*100),0,F29/SUM(C29:F29)*100)</f>
        <v>0</v>
      </c>
      <c r="G30" s="199" t="str">
        <f>IF(ISERR(SUM(C29*5,D29*4,E29*3,F29*2)/SUM(C29:F29)),"-",SUM(C29*5,D29*4,E29*3,F29*2)/SUM(C29:F29))</f>
        <v>-</v>
      </c>
      <c r="H30" s="240">
        <f>IF(ISERR(H29/SUM(H29:K29)*100),0,H29/SUM(H29:K29)*100)</f>
        <v>0</v>
      </c>
      <c r="I30" s="241">
        <f>IF(ISERR(I29/SUM(H29:K29)*100),0,I29/SUM(H29:K29)*100)</f>
        <v>0</v>
      </c>
      <c r="J30" s="241">
        <f>IF(ISERR(J29/SUM(H29:K29)*100),0,J29/SUM(H29:K29)*100)</f>
        <v>0</v>
      </c>
      <c r="K30" s="241">
        <f>IF(ISERR(K29/SUM(H29:K29)*100),0,K29/SUM(H29:K29)*100)</f>
        <v>0</v>
      </c>
      <c r="L30" s="199" t="str">
        <f>IF(ISERR(SUM(H29*5,I29*4,J29*3,K29*2)/SUM(H29:K29)),"-",SUM(H29*5,I29*4,J29*3,K29*2)/SUM(H29:K29))</f>
        <v>-</v>
      </c>
      <c r="M30" s="240">
        <f>IF(ISERR(M29/SUM(M29:P29)*100),0,M29/SUM(M29:P29)*100)</f>
        <v>0</v>
      </c>
      <c r="N30" s="241">
        <f>IF(ISERR(N29/SUM(M29:P29)*100),0,N29/SUM(M29:P29)*100)</f>
        <v>0</v>
      </c>
      <c r="O30" s="241">
        <f>IF(ISERR(O29/SUM(M29:P29)*100),0,O29/SUM(M29:P29)*100)</f>
        <v>0</v>
      </c>
      <c r="P30" s="241">
        <f>IF(ISERR(P29/SUM(M29:P29)*100),0,P29/SUM(M29:P29)*100)</f>
        <v>0</v>
      </c>
      <c r="Q30" s="199" t="str">
        <f>IF(ISERR(SUM(M29*5,N29*4,O29*3,P29*2)/SUM(M29:P29)),"-",SUM(M29*5,N29*4,O29*3,P29*2)/SUM(M29:P29))</f>
        <v>-</v>
      </c>
      <c r="R30" s="240">
        <f>IF(ISERR(R29/SUM(R29:U29)*100),0,R29/SUM(R29:U29)*100)</f>
        <v>0</v>
      </c>
      <c r="S30" s="241">
        <f>IF(ISERR(S29/SUM(R29:U29)*100),0,S29/SUM(R29:U29)*100)</f>
        <v>0</v>
      </c>
      <c r="T30" s="241">
        <f>IF(ISERR(T29/SUM(R29:U29)*100),0,T29/SUM(R29:U29)*100)</f>
        <v>0</v>
      </c>
      <c r="U30" s="241">
        <f>IF(ISERR(U29/SUM(R29:U29)*100),0,U29/SUM(R29:U29)*100)</f>
        <v>0</v>
      </c>
      <c r="V30" s="199" t="str">
        <f>IF(ISERR(SUM(R29*5,S29*4,T29*3,U29*2)/SUM(R29:U29)),"-",SUM(R29*5,S29*4,T29*3,U29*2)/SUM(R29:U29))</f>
        <v>-</v>
      </c>
      <c r="W30" s="240">
        <f>IF(ISERR(W29/SUM(W29:Z29)*100),0,W29/SUM(W29:Z29)*100)</f>
        <v>0</v>
      </c>
      <c r="X30" s="241">
        <f>IF(ISERR(X29/SUM(W29:Z29)*100),0,X29/SUM(W29:Z29)*100)</f>
        <v>0</v>
      </c>
      <c r="Y30" s="241">
        <f>IF(ISERR(Y29/SUM(W29:Z29)*100),0,Y29/SUM(W29:Z29)*100)</f>
        <v>0</v>
      </c>
      <c r="Z30" s="241">
        <f>IF(ISERR(Z29/SUM(W29:Z29)*100),0,Z29/SUM(W29:Z29)*100)</f>
        <v>0</v>
      </c>
      <c r="AA30" s="199" t="str">
        <f>IF(ISERR(SUM(W29*5,X29*4,Y29*3,Z29*2)/SUM(W29:Z29)),"-",SUM(W29*5,X29*4,Y29*3,Z29*2)/SUM(W29:Z29))</f>
        <v>-</v>
      </c>
      <c r="AB30" s="240">
        <f>IF(ISERR(AB29/SUM(AB29:AE29)*100),0,AB29/SUM(AB29:AE29)*100)</f>
        <v>0</v>
      </c>
      <c r="AC30" s="241">
        <f>IF(ISERR(AC29/SUM(AB29:AE29)*100),0,AC29/SUM(AB29:AE29)*100)</f>
        <v>0</v>
      </c>
      <c r="AD30" s="241">
        <f>IF(ISERR(AD29/SUM(AB29:AE29)*100),0,AD29/SUM(AB29:AE29)*100)</f>
        <v>0</v>
      </c>
      <c r="AE30" s="241">
        <f>IF(ISERR(AE29/SUM(AB29:AE29)*100),0,AE29/SUM(AB29:AE29)*100)</f>
        <v>0</v>
      </c>
      <c r="AF30" s="199" t="str">
        <f>IF(ISERR(SUM(AB29*5,AC29*4,AD29*3,AE29*2)/SUM(AB29:AE29)),"-",SUM(AB29*5,AC29*4,AD29*3,AE29*2)/SUM(AB29:AE29))</f>
        <v>-</v>
      </c>
      <c r="AG30" s="240">
        <f>IF(ISERR(AG29/SUM(AG29:AJ29)*100),0,AG29/SUM(AG29:AJ29)*100)</f>
        <v>0</v>
      </c>
      <c r="AH30" s="241">
        <f>IF(ISERR(AH29/SUM(AG29:AJ29)*100),0,AH29/SUM(AG29:AJ29)*100)</f>
        <v>0</v>
      </c>
      <c r="AI30" s="241">
        <f>IF(ISERR(AI29/SUM(AG29:AJ29)*100),0,AI29/SUM(AG29:AJ29)*100)</f>
        <v>0</v>
      </c>
      <c r="AJ30" s="241">
        <f>IF(ISERR(AJ29/SUM(AG29:AJ29)*100),0,AJ29/SUM(AG29:AJ29)*100)</f>
        <v>0</v>
      </c>
      <c r="AK30" s="199" t="str">
        <f>IF(ISERR(SUM(AG29*5,AH29*4,AI29*3,AJ29*2)/SUM(AG29:AJ29)),"-",SUM(AG29*5,AH29*4,AI29*3,AJ29*2)/SUM(AG29:AJ29))</f>
        <v>-</v>
      </c>
      <c r="AL30" s="240">
        <f>IF(ISERR(AL29/SUM(AL29:AO29)*100),0,AL29/SUM(AL29:AO29)*100)</f>
        <v>0</v>
      </c>
      <c r="AM30" s="241">
        <f>IF(ISERR(AM29/SUM(AL29:AO29)*100),0,AM29/SUM(AL29:AO29)*100)</f>
        <v>0</v>
      </c>
      <c r="AN30" s="241">
        <f>IF(ISERR(AN29/SUM(AL29:AO29)*100),0,AN29/SUM(AL29:AO29)*100)</f>
        <v>0</v>
      </c>
      <c r="AO30" s="241">
        <f>IF(ISERR(AO29/SUM(AL29:AO29)*100),0,AO29/SUM(AL29:AO29)*100)</f>
        <v>0</v>
      </c>
      <c r="AP30" s="199" t="str">
        <f>IF(ISERR(SUM(AL29*5,AM29*4,AN29*3,AO29*2)/SUM(AL29:AO29)),"-",SUM(AL29*5,AM29*4,AN29*3,AO29*2)/SUM(AL29:AO29))</f>
        <v>-</v>
      </c>
      <c r="AQ30" s="240">
        <f>IF(ISERR(AQ29/SUM(AQ29:AT29)*100),0,AQ29/SUM(AQ29:AT29)*100)</f>
        <v>0</v>
      </c>
      <c r="AR30" s="241">
        <f>IF(ISERR(AR29/SUM(AQ29:AT29)*100),0,AR29/SUM(AQ29:AT29)*100)</f>
        <v>0</v>
      </c>
      <c r="AS30" s="241">
        <f>IF(ISERR(AS29/SUM(AQ29:AT29)*100),0,AS29/SUM(AQ29:AT29)*100)</f>
        <v>0</v>
      </c>
      <c r="AT30" s="241">
        <f>IF(ISERR(AT29/SUM(AQ29:AT29)*100),0,AT29/SUM(AQ29:AT29)*100)</f>
        <v>0</v>
      </c>
      <c r="AU30" s="199" t="str">
        <f>IF(ISERR(SUM(AQ29*5,AR29*4,AS29*3,AT29*2)/SUM(AQ29:AT29)),"-",SUM(AQ29*5,AR29*4,AS29*3,AT29*2)/SUM(AQ29:AT29))</f>
        <v>-</v>
      </c>
      <c r="AV30" s="240">
        <f>IF(ISERR(AV29/SUM(AV29:AY29)*100),0,AV29/SUM(AV29:AY29)*100)</f>
        <v>0</v>
      </c>
      <c r="AW30" s="241">
        <f>IF(ISERR(AW29/SUM(AV29:AY29)*100),0,AW29/SUM(AV29:AY29)*100)</f>
        <v>0</v>
      </c>
      <c r="AX30" s="241">
        <f>IF(ISERR(AX29/SUM(AV29:AY29)*100),0,AX29/SUM(AV29:AY29)*100)</f>
        <v>0</v>
      </c>
      <c r="AY30" s="241">
        <f>IF(ISERR(AY29/SUM(AV29:AY29)*100),0,AY29/SUM(AV29:AY29)*100)</f>
        <v>0</v>
      </c>
      <c r="AZ30" s="199" t="str">
        <f>IF(ISERR(SUM(AV29*5,AW29*4,AX29*3,AY29*2)/SUM(AV29:AY29)),"-",SUM(AV29*5,AW29*4,AX29*3,AY29*2)/SUM(AV29:AY29))</f>
        <v>-</v>
      </c>
      <c r="BA30" s="240">
        <f>IF(ISERR(BA29/SUM(BA29:BD29)*100),0,BA29/SUM(BA29:BD29)*100)</f>
        <v>0</v>
      </c>
      <c r="BB30" s="241">
        <f>IF(ISERR(BB29/SUM(BA29:BD29)*100),0,BB29/SUM(BA29:BD29)*100)</f>
        <v>0</v>
      </c>
      <c r="BC30" s="241">
        <f>IF(ISERR(BC29/SUM(BA29:BD29)*100),0,BC29/SUM(BA29:BD29)*100)</f>
        <v>0</v>
      </c>
      <c r="BD30" s="241">
        <f>IF(ISERR(BD29/SUM(BA29:BD29)*100),0,BD29/SUM(BA29:BD29)*100)</f>
        <v>0</v>
      </c>
      <c r="BE30" s="199"/>
      <c r="BF30" s="240">
        <f>IF(ISERR(BF29/SUM(BF29:BI29)*100),0,BF29/SUM(BF29:BI29)*100)</f>
        <v>0</v>
      </c>
      <c r="BG30" s="241">
        <f>IF(ISERR(BG29/SUM(BF29:BI29)*100),0,BG29/SUM(BF29:BI29)*100)</f>
        <v>0</v>
      </c>
      <c r="BH30" s="241">
        <f>IF(ISERR(BH29/SUM(BF29:BI29)*100),0,BH29/SUM(BF29:BI29)*100)</f>
        <v>0</v>
      </c>
      <c r="BI30" s="241">
        <f>IF(ISERR(BI29/SUM(BF29:BI29)*100),0,BI29/SUM(BF29:BI29)*100)</f>
        <v>0</v>
      </c>
      <c r="BJ30" s="199" t="str">
        <f>IF(ISERR(SUM(BF29*5,BG29*4,BH29*3,BI29*2)/SUM(BF29:BI29)),"-",SUM(BF29*5,BG29*4,BH29*3,BI29*2)/SUM(BF29:BI29))</f>
        <v>-</v>
      </c>
      <c r="BL30" s="133"/>
      <c r="BM30" s="133"/>
      <c r="BN30" s="133"/>
      <c r="BO30" s="133"/>
      <c r="BP30" s="133"/>
      <c r="BQ30" s="133"/>
      <c r="BR30" s="133"/>
    </row>
    <row r="31" spans="1:70" ht="13.5" customHeight="1">
      <c r="A31" s="747" t="s">
        <v>183</v>
      </c>
      <c r="B31" s="740">
        <f>УРС!W5+УРС!X5</f>
        <v>0</v>
      </c>
      <c r="C31" s="238">
        <f>УРС!$F$77</f>
        <v>0</v>
      </c>
      <c r="D31" s="239">
        <f>УРС!$F$78</f>
        <v>0</v>
      </c>
      <c r="E31" s="239">
        <f>УРС!$F$79</f>
        <v>0</v>
      </c>
      <c r="F31" s="239">
        <f>УРС!$F$80</f>
        <v>0</v>
      </c>
      <c r="G31" s="198" t="str">
        <f>IF(SUM(C31:F31)=0,"-",IF(AND(F32&lt;10,C32&gt;=50),5,IF(AND(F32&lt;20,(C32+D32)&gt;=50),4,IF(F32&lt;30,3,2))))</f>
        <v>-</v>
      </c>
      <c r="H31" s="238">
        <f>УРС!$G$77</f>
        <v>0</v>
      </c>
      <c r="I31" s="239">
        <f>УРС!$G$78</f>
        <v>0</v>
      </c>
      <c r="J31" s="239">
        <f>УРС!$G$79</f>
        <v>0</v>
      </c>
      <c r="K31" s="239">
        <f>УРС!$G$80</f>
        <v>0</v>
      </c>
      <c r="L31" s="198" t="str">
        <f>IF(SUM(H31:K31)=0,"-",IF(AND(K32&lt;10,H32&gt;=50),5,IF(AND(K32&lt;20,(H32+I32)&gt;=50),4,IF(K32&lt;30,3,2))))</f>
        <v>-</v>
      </c>
      <c r="M31" s="238">
        <f>УРС!$H$77</f>
        <v>0</v>
      </c>
      <c r="N31" s="239">
        <f>УРС!$H$78</f>
        <v>0</v>
      </c>
      <c r="O31" s="239">
        <f>УРС!$H$79</f>
        <v>0</v>
      </c>
      <c r="P31" s="239">
        <f>УРС!$F$80</f>
        <v>0</v>
      </c>
      <c r="Q31" s="198" t="str">
        <f>IF(SUM(M31:P31)=0,"-",IF(AND(P32&lt;10,M32&gt;=50),5,IF(AND(P32&lt;20,(M32+N32)&gt;=50),4,IF(P32&lt;30,3,2))))</f>
        <v>-</v>
      </c>
      <c r="R31" s="238">
        <f>УРС!$I$77</f>
        <v>0</v>
      </c>
      <c r="S31" s="239">
        <f>УРС!$I$78</f>
        <v>0</v>
      </c>
      <c r="T31" s="239">
        <f>УРС!$I$79</f>
        <v>0</v>
      </c>
      <c r="U31" s="239">
        <f>УРС!$I$80</f>
        <v>0</v>
      </c>
      <c r="V31" s="198" t="str">
        <f>IF(SUM(R31:U31)=0,"-",IF(AND(U32&lt;10,R32&gt;50),5,IF(AND(U32&lt;20,(R32+S32)&gt;=50),4,IF(U32&lt;30,3,2))))</f>
        <v>-</v>
      </c>
      <c r="W31" s="238">
        <f>УРС!$J$77</f>
        <v>0</v>
      </c>
      <c r="X31" s="239">
        <f>УРС!$J$78</f>
        <v>0</v>
      </c>
      <c r="Y31" s="239">
        <f>УРС!$J$79</f>
        <v>0</v>
      </c>
      <c r="Z31" s="239">
        <f>УРС!$J$80</f>
        <v>0</v>
      </c>
      <c r="AA31" s="198" t="str">
        <f>IF(SUM(W31:Z31)=0,"-",IF(AND(Z32&lt;10,W32&gt;=50),5,IF(AND(Z32&lt;20,(W32+X32)&gt;=50),4,IF(Z32&lt;30,3,2))))</f>
        <v>-</v>
      </c>
      <c r="AB31" s="238">
        <f>УРС!$K$77</f>
        <v>0</v>
      </c>
      <c r="AC31" s="239">
        <f>УРС!$K$78</f>
        <v>0</v>
      </c>
      <c r="AD31" s="239">
        <f>УРС!$K$79</f>
        <v>0</v>
      </c>
      <c r="AE31" s="239">
        <f>УРС!$K$80</f>
        <v>0</v>
      </c>
      <c r="AF31" s="198" t="str">
        <f>IF(SUM(AB31:AE31)=0,"-",IF(AND(AE32&lt;10,AB32&gt;=50),5,IF(AND(AE32&lt;20,(AB32+AC32)&gt;=50),4,IF(AE32&lt;30,3,2))))</f>
        <v>-</v>
      </c>
      <c r="AG31" s="238">
        <f>УРС!$L$77</f>
        <v>0</v>
      </c>
      <c r="AH31" s="239">
        <f>УРС!$L$78</f>
        <v>0</v>
      </c>
      <c r="AI31" s="239">
        <f>УРС!$L$79</f>
        <v>0</v>
      </c>
      <c r="AJ31" s="239">
        <f>УРС!$L$80</f>
        <v>0</v>
      </c>
      <c r="AK31" s="198" t="str">
        <f>IF(SUM(AG31:AJ31)=0,"-",IF(AND(AJ32&lt;10,AG32&gt;=50),5,IF(AND(AJ32&lt;20,(AG32+AH32)&gt;=50),4,IF(AJ32&lt;30,3,2))))</f>
        <v>-</v>
      </c>
      <c r="AL31" s="238">
        <f>УРС!$M$77</f>
        <v>0</v>
      </c>
      <c r="AM31" s="239">
        <f>УРС!$M$78</f>
        <v>0</v>
      </c>
      <c r="AN31" s="239">
        <f>УРС!$M$79</f>
        <v>0</v>
      </c>
      <c r="AO31" s="239">
        <f>УРС!$M$80</f>
        <v>0</v>
      </c>
      <c r="AP31" s="198" t="str">
        <f>IF(SUM(AL31:AO31)=0,"-",IF(AND(AO32&lt;10,AL32&gt;=50),5,IF(AND(AO32&lt;20,(AL32+AM32)&gt;=50),4,IF(AO32&lt;30,3,2))))</f>
        <v>-</v>
      </c>
      <c r="AQ31" s="238">
        <f>УРС!$N$77</f>
        <v>0</v>
      </c>
      <c r="AR31" s="239">
        <f>УРС!$N$78</f>
        <v>0</v>
      </c>
      <c r="AS31" s="239">
        <f>УРС!$N$79</f>
        <v>0</v>
      </c>
      <c r="AT31" s="239">
        <f>УРС!$N$80</f>
        <v>0</v>
      </c>
      <c r="AU31" s="198" t="str">
        <f>IF(SUM(AQ31:AT31)=0,"-",IF(AND(AT32&lt;10,AQ32&gt;=50),5,IF(AND(AT32&lt;20,(AQ32+AR32)&gt;=50),4,IF(AT32&lt;30,3,2))))</f>
        <v>-</v>
      </c>
      <c r="AV31" s="238">
        <f>УРС!$O$77</f>
        <v>0</v>
      </c>
      <c r="AW31" s="239">
        <f>УРС!$O$78</f>
        <v>0</v>
      </c>
      <c r="AX31" s="239">
        <f>УРС!$O$79</f>
        <v>0</v>
      </c>
      <c r="AY31" s="239">
        <f>УРС!$O$80</f>
        <v>0</v>
      </c>
      <c r="AZ31" s="198" t="str">
        <f>IF(SUM(AV31:AY31)=0,"-",IF(AOD(AY32&lt;10,AV32&gt;=50),5,IF(AOD(AY32&lt;20,(AV32+AW32)&gt;=50),4,IF(AY32&lt;30,3,2))))</f>
        <v>-</v>
      </c>
      <c r="BA31" s="238">
        <f>УРС!$Q$77</f>
        <v>0</v>
      </c>
      <c r="BB31" s="239">
        <f>УРС!$Q$78</f>
        <v>0</v>
      </c>
      <c r="BC31" s="239">
        <f>УРС!$Q$79</f>
        <v>0</v>
      </c>
      <c r="BD31" s="239">
        <f>УРС!$Q$80</f>
        <v>0</v>
      </c>
      <c r="BE31" s="198" t="str">
        <f>BJ31</f>
        <v>-</v>
      </c>
      <c r="BF31" s="238">
        <f>УРС!$Q$77</f>
        <v>0</v>
      </c>
      <c r="BG31" s="239">
        <f>УРС!$Q$78</f>
        <v>0</v>
      </c>
      <c r="BH31" s="239">
        <f>УРС!$Q$79</f>
        <v>0</v>
      </c>
      <c r="BI31" s="239">
        <f>УРС!$Q$80</f>
        <v>0</v>
      </c>
      <c r="BJ31" s="198" t="str">
        <f>IF(SUM(BF31:BI31)=0,"-",MIN(AF31,IF(AND(BI32&lt;10,BF32&gt;=50),5,IF(AND(BI32&lt;20,(BF32+BG32)&gt;=50),4,IF(BI32&lt;30,3,2)))))</f>
        <v>-</v>
      </c>
    </row>
    <row r="32" spans="1:70" ht="13.5" customHeight="1">
      <c r="A32" s="747"/>
      <c r="B32" s="740"/>
      <c r="C32" s="240">
        <f>IF(ISERR(C31/SUM(C31:F31)*100),0,C31/SUM(C31:F31)*100)</f>
        <v>0</v>
      </c>
      <c r="D32" s="241">
        <f>IF(ISERR(D31/SUM(C31:F31)*100),0,D31/SUM(C31:F31)*100)</f>
        <v>0</v>
      </c>
      <c r="E32" s="241">
        <f>IF(ISERR(E31/SUM(C31:F31)*100),0,E31/SUM(C31:F31)*100)</f>
        <v>0</v>
      </c>
      <c r="F32" s="241">
        <f>IF(ISERR(F31/SUM(C31:F31)*100),0,F31/SUM(C31:F31)*100)</f>
        <v>0</v>
      </c>
      <c r="G32" s="199" t="str">
        <f>IF(ISERR(SUM(C31*5,D31*4,E31*3,F31*2)/SUM(C31:F31)),"-",SUM(C31*5,D31*4,E31*3,F31*2)/SUM(C31:F31))</f>
        <v>-</v>
      </c>
      <c r="H32" s="240">
        <f>IF(ISERR(H31/SUM(H31:K31)*100),0,H31/SUM(H31:K31)*100)</f>
        <v>0</v>
      </c>
      <c r="I32" s="241">
        <f>IF(ISERR(I31/SUM(H31:K31)*100),0,I31/SUM(H31:K31)*100)</f>
        <v>0</v>
      </c>
      <c r="J32" s="241">
        <f>IF(ISERR(J31/SUM(H31:K31)*100),0,J31/SUM(H31:K31)*100)</f>
        <v>0</v>
      </c>
      <c r="K32" s="241">
        <f>IF(ISERR(K31/SUM(H31:K31)*100),0,K31/SUM(H31:K31)*100)</f>
        <v>0</v>
      </c>
      <c r="L32" s="199" t="str">
        <f>IF(ISERR(SUM(H31*5,I31*4,J31*3,K31*2)/SUM(H31:K31)),"-",SUM(H31*5,I31*4,J31*3,K31*2)/SUM(H31:K31))</f>
        <v>-</v>
      </c>
      <c r="M32" s="240">
        <f>IF(ISERR(M31/SUM(M31:P31)*100),0,M31/SUM(M31:P31)*100)</f>
        <v>0</v>
      </c>
      <c r="N32" s="241">
        <f>IF(ISERR(N31/SUM(M31:P31)*100),0,N31/SUM(M31:P31)*100)</f>
        <v>0</v>
      </c>
      <c r="O32" s="241">
        <f>IF(ISERR(O31/SUM(M31:P31)*100),0,O31/SUM(M31:P31)*100)</f>
        <v>0</v>
      </c>
      <c r="P32" s="241">
        <f>IF(ISERR(P31/SUM(M31:P31)*100),0,P31/SUM(M31:P31)*100)</f>
        <v>0</v>
      </c>
      <c r="Q32" s="199" t="str">
        <f>IF(ISERR(SUM(M31*5,N31*4,O31*3,P31*2)/SUM(M31:P31)),"-",SUM(M31*5,N31*4,O31*3,P31*2)/SUM(M31:P31))</f>
        <v>-</v>
      </c>
      <c r="R32" s="240">
        <f>IF(ISERR(R31/SUM(R31:U31)*100),0,R31/SUM(R31:U31)*100)</f>
        <v>0</v>
      </c>
      <c r="S32" s="241">
        <f>IF(ISERR(S31/SUM(R31:U31)*100),0,S31/SUM(R31:U31)*100)</f>
        <v>0</v>
      </c>
      <c r="T32" s="241">
        <f>IF(ISERR(T31/SUM(R31:U31)*100),0,T31/SUM(R31:U31)*100)</f>
        <v>0</v>
      </c>
      <c r="U32" s="241">
        <f>IF(ISERR(U31/SUM(R31:U31)*100),0,U31/SUM(R31:U31)*100)</f>
        <v>0</v>
      </c>
      <c r="V32" s="199" t="str">
        <f>IF(ISERR(SUM(R31*5,S31*4,T31*3,U31*2)/SUM(R31:U31)),"-",SUM(R31*5,S31*4,T31*3,U31*2)/SUM(R31:U31))</f>
        <v>-</v>
      </c>
      <c r="W32" s="240">
        <f>IF(ISERR(W31/SUM(W31:Z31)*100),0,W31/SUM(W31:Z31)*100)</f>
        <v>0</v>
      </c>
      <c r="X32" s="241">
        <f>IF(ISERR(X31/SUM(W31:Z31)*100),0,X31/SUM(W31:Z31)*100)</f>
        <v>0</v>
      </c>
      <c r="Y32" s="241">
        <f>IF(ISERR(Y31/SUM(W31:Z31)*100),0,Y31/SUM(W31:Z31)*100)</f>
        <v>0</v>
      </c>
      <c r="Z32" s="241">
        <f>IF(ISERR(Z31/SUM(W31:Z31)*100),0,Z31/SUM(W31:Z31)*100)</f>
        <v>0</v>
      </c>
      <c r="AA32" s="199" t="str">
        <f>IF(ISERR(SUM(W31*5,X31*4,Y31*3,Z31*2)/SUM(W31:Z31)),"-",SUM(W31*5,X31*4,Y31*3,Z31*2)/SUM(W31:Z31))</f>
        <v>-</v>
      </c>
      <c r="AB32" s="240">
        <f>IF(ISERR(AB31/SUM(AB31:AE31)*100),0,AB31/SUM(AB31:AE31)*100)</f>
        <v>0</v>
      </c>
      <c r="AC32" s="241">
        <f>IF(ISERR(AC31/SUM(AB31:AE31)*100),0,AC31/SUM(AB31:AE31)*100)</f>
        <v>0</v>
      </c>
      <c r="AD32" s="241">
        <f>IF(ISERR(AD31/SUM(AB31:AE31)*100),0,AD31/SUM(AB31:AE31)*100)</f>
        <v>0</v>
      </c>
      <c r="AE32" s="241">
        <f>IF(ISERR(AE31/SUM(AB31:AE31)*100),0,AE31/SUM(AB31:AE31)*100)</f>
        <v>0</v>
      </c>
      <c r="AF32" s="199" t="str">
        <f>IF(ISERR(SUM(AB31*5,AC31*4,AD31*3,AE31*2)/SUM(AB31:AE31)),"-",SUM(AB31*5,AC31*4,AD31*3,AE31*2)/SUM(AB31:AE31))</f>
        <v>-</v>
      </c>
      <c r="AG32" s="240">
        <f>IF(ISERR(AG31/SUM(AG31:AJ31)*100),0,AG31/SUM(AG31:AJ31)*100)</f>
        <v>0</v>
      </c>
      <c r="AH32" s="241">
        <f>IF(ISERR(AH31/SUM(AG31:AJ31)*100),0,AH31/SUM(AG31:AJ31)*100)</f>
        <v>0</v>
      </c>
      <c r="AI32" s="241">
        <f>IF(ISERR(AI31/SUM(AG31:AJ31)*100),0,AI31/SUM(AG31:AJ31)*100)</f>
        <v>0</v>
      </c>
      <c r="AJ32" s="241">
        <f>IF(ISERR(AJ31/SUM(AG31:AJ31)*100),0,AJ31/SUM(AG31:AJ31)*100)</f>
        <v>0</v>
      </c>
      <c r="AK32" s="199" t="str">
        <f>IF(ISERR(SUM(AG31*5,AH31*4,AI31*3,AJ31*2)/SUM(AG31:AJ31)),"-",SUM(AG31*5,AH31*4,AI31*3,AJ31*2)/SUM(AG31:AJ31))</f>
        <v>-</v>
      </c>
      <c r="AL32" s="240">
        <f>IF(ISERR(AL31/SUM(AL31:AO31)*100),0,AL31/SUM(AL31:AO31)*100)</f>
        <v>0</v>
      </c>
      <c r="AM32" s="241">
        <f>IF(ISERR(AM31/SUM(AL31:AO31)*100),0,AM31/SUM(AL31:AO31)*100)</f>
        <v>0</v>
      </c>
      <c r="AN32" s="241">
        <f>IF(ISERR(AN31/SUM(AL31:AO31)*100),0,AN31/SUM(AL31:AO31)*100)</f>
        <v>0</v>
      </c>
      <c r="AO32" s="241">
        <f>IF(ISERR(AO31/SUM(AL31:AO31)*100),0,AO31/SUM(AL31:AO31)*100)</f>
        <v>0</v>
      </c>
      <c r="AP32" s="199" t="str">
        <f>IF(ISERR(SUM(AL31*5,AM31*4,AN31*3,AO31*2)/SUM(AL31:AO31)),"-",SUM(AL31*5,AM31*4,AN31*3,AO31*2)/SUM(AL31:AO31))</f>
        <v>-</v>
      </c>
      <c r="AQ32" s="240">
        <f>IF(ISERR(AQ31/SUM(AQ31:AT31)*100),0,AQ31/SUM(AQ31:AT31)*100)</f>
        <v>0</v>
      </c>
      <c r="AR32" s="241">
        <f>IF(ISERR(AR31/SUM(AQ31:AT31)*100),0,AR31/SUM(AQ31:AT31)*100)</f>
        <v>0</v>
      </c>
      <c r="AS32" s="241">
        <f>IF(ISERR(AS31/SUM(AQ31:AT31)*100),0,AS31/SUM(AQ31:AT31)*100)</f>
        <v>0</v>
      </c>
      <c r="AT32" s="241">
        <f>IF(ISERR(AT31/SUM(AQ31:AT31)*100),0,AT31/SUM(AQ31:AT31)*100)</f>
        <v>0</v>
      </c>
      <c r="AU32" s="199" t="str">
        <f>IF(ISERR(SUM(AQ31*5,AR31*4,AS31*3,AT31*2)/SUM(AQ31:AT31)),"-",SUM(AQ31*5,AR31*4,AS31*3,AT31*2)/SUM(AQ31:AT31))</f>
        <v>-</v>
      </c>
      <c r="AV32" s="240">
        <f>IF(ISERR(AV31/SUM(AV31:AY31)*100),0,AV31/SUM(AV31:AY31)*100)</f>
        <v>0</v>
      </c>
      <c r="AW32" s="241">
        <f>IF(ISERR(AW31/SUM(AV31:AY31)*100),0,AW31/SUM(AV31:AY31)*100)</f>
        <v>0</v>
      </c>
      <c r="AX32" s="241">
        <f>IF(ISERR(AX31/SUM(AV31:AY31)*100),0,AX31/SUM(AV31:AY31)*100)</f>
        <v>0</v>
      </c>
      <c r="AY32" s="241">
        <f>IF(ISERR(AY31/SUM(AV31:AY31)*100),0,AY31/SUM(AV31:AY31)*100)</f>
        <v>0</v>
      </c>
      <c r="AZ32" s="199" t="str">
        <f>IF(ISERR(SUM(AV31*5,AW31*4,AX31*3,AY31*2)/SUM(AV31:AY31)),"-",SUM(AV31*5,AW31*4,AX31*3,AY31*2)/SUM(AV31:AY31))</f>
        <v>-</v>
      </c>
      <c r="BA32" s="240">
        <f>IF(ISERR(BA31/SUM(BA31:BD31)*100),0,BA31/SUM(BA31:BD31)*100)</f>
        <v>0</v>
      </c>
      <c r="BB32" s="241">
        <f>IF(ISERR(BB31/SUM(BA31:BD31)*100),0,BB31/SUM(BA31:BD31)*100)</f>
        <v>0</v>
      </c>
      <c r="BC32" s="241">
        <f>IF(ISERR(BC31/SUM(BA31:BD31)*100),0,BC31/SUM(BA31:BD31)*100)</f>
        <v>0</v>
      </c>
      <c r="BD32" s="241">
        <f>IF(ISERR(BD31/SUM(BA31:BD31)*100),0,BD31/SUM(BA31:BD31)*100)</f>
        <v>0</v>
      </c>
      <c r="BE32" s="199"/>
      <c r="BF32" s="240">
        <f>IF(ISERR(BF31/SUM(BF31:BI31)*100),0,BF31/SUM(BF31:BI31)*100)</f>
        <v>0</v>
      </c>
      <c r="BG32" s="241">
        <f>IF(ISERR(BG31/SUM(BF31:BI31)*100),0,BG31/SUM(BF31:BI31)*100)</f>
        <v>0</v>
      </c>
      <c r="BH32" s="241">
        <f>IF(ISERR(BH31/SUM(BF31:BI31)*100),0,BH31/SUM(BF31:BI31)*100)</f>
        <v>0</v>
      </c>
      <c r="BI32" s="241">
        <f>IF(ISERR(BI31/SUM(BF31:BI31)*100),0,BI31/SUM(BF31:BI31)*100)</f>
        <v>0</v>
      </c>
      <c r="BJ32" s="199" t="str">
        <f>IF(ISERR(SUM(BF31*5,BG31*4,BH31*3,BI31*2)/SUM(BF31:BI31)),"-",SUM(BF31*5,BG31*4,BH31*3,BI31*2)/SUM(BF31:BI31))</f>
        <v>-</v>
      </c>
      <c r="BL32" s="133"/>
      <c r="BM32" s="133"/>
      <c r="BN32" s="133"/>
      <c r="BO32" s="133"/>
      <c r="BP32" s="133"/>
      <c r="BQ32" s="133"/>
      <c r="BR32" s="133"/>
    </row>
    <row r="33" spans="1:70" ht="13.5" customHeight="1">
      <c r="A33" s="747" t="s">
        <v>175</v>
      </c>
      <c r="B33" s="740">
        <f>БОУП!W5+БОУП!X5</f>
        <v>0</v>
      </c>
      <c r="C33" s="238">
        <f>БОУП!$F$111</f>
        <v>0</v>
      </c>
      <c r="D33" s="239">
        <f>БОУП!$F$112</f>
        <v>0</v>
      </c>
      <c r="E33" s="239">
        <f>БОУП!$F$113</f>
        <v>0</v>
      </c>
      <c r="F33" s="239">
        <f>БОУП!$F$114</f>
        <v>0</v>
      </c>
      <c r="G33" s="198" t="str">
        <f>IF(SUM(C33:F33)=0,"-",IF(AND(F34&lt;10,C34&gt;=50),5,IF(AND(F34&lt;20,(C34+D34)&gt;=50),4,IF(F34&lt;30,3,2))))</f>
        <v>-</v>
      </c>
      <c r="H33" s="238">
        <f>БОУП!$G$111</f>
        <v>0</v>
      </c>
      <c r="I33" s="239">
        <f>БОУП!$G$112</f>
        <v>0</v>
      </c>
      <c r="J33" s="239">
        <f>БОУП!$G$113</f>
        <v>0</v>
      </c>
      <c r="K33" s="239">
        <f>БОУП!$G$114</f>
        <v>0</v>
      </c>
      <c r="L33" s="198" t="str">
        <f>IF(SUM(H33:K33)=0,"-",IF(AND(K34&lt;10,H34&gt;=50),5,IF(AND(K34&lt;20,(H34+I34)&gt;=50),4,IF(K34&lt;30,3,2))))</f>
        <v>-</v>
      </c>
      <c r="M33" s="238">
        <f>БОУП!$H$111</f>
        <v>0</v>
      </c>
      <c r="N33" s="239">
        <f>БОУП!$H$112</f>
        <v>0</v>
      </c>
      <c r="O33" s="239">
        <f>БОУП!$H$113</f>
        <v>0</v>
      </c>
      <c r="P33" s="239">
        <f>БОУП!$F$114</f>
        <v>0</v>
      </c>
      <c r="Q33" s="198" t="str">
        <f>IF(SUM(M33:P33)=0,"-",IF(AND(P34&lt;10,M34&gt;=50),5,IF(AND(P34&lt;20,(M34+N34)&gt;=50),4,IF(P34&lt;30,3,2))))</f>
        <v>-</v>
      </c>
      <c r="R33" s="238">
        <f>БОУП!$I$111</f>
        <v>0</v>
      </c>
      <c r="S33" s="239">
        <f>БОУП!$I$112</f>
        <v>0</v>
      </c>
      <c r="T33" s="239">
        <f>БОУП!$I$113</f>
        <v>0</v>
      </c>
      <c r="U33" s="239">
        <f>БОУП!$I$114</f>
        <v>0</v>
      </c>
      <c r="V33" s="198" t="str">
        <f>IF(SUM(R33:U33)=0,"-",IF(AND(U34&lt;10,R34&gt;50),5,IF(AND(U34&lt;20,(R34+S34)&gt;=50),4,IF(U34&lt;30,3,2))))</f>
        <v>-</v>
      </c>
      <c r="W33" s="238">
        <f>БОУП!$J$111</f>
        <v>0</v>
      </c>
      <c r="X33" s="239">
        <f>БОУП!$J$112</f>
        <v>0</v>
      </c>
      <c r="Y33" s="239">
        <f>БОУП!$J$113</f>
        <v>0</v>
      </c>
      <c r="Z33" s="239">
        <f>БОУП!$J$114</f>
        <v>0</v>
      </c>
      <c r="AA33" s="198" t="str">
        <f>IF(SUM(W33:Z33)=0,"-",IF(AND(Z34&lt;10,W34&gt;=50),5,IF(AND(Z34&lt;20,(W34+X34)&gt;=50),4,IF(Z34&lt;30,3,2))))</f>
        <v>-</v>
      </c>
      <c r="AB33" s="238">
        <f>БОУП!$K$111</f>
        <v>0</v>
      </c>
      <c r="AC33" s="239">
        <f>БОУП!$K$112</f>
        <v>0</v>
      </c>
      <c r="AD33" s="239">
        <f>БОУП!$K$113</f>
        <v>0</v>
      </c>
      <c r="AE33" s="239">
        <f>БОУП!$K$114</f>
        <v>0</v>
      </c>
      <c r="AF33" s="198" t="str">
        <f>IF(SUM(AB33:AE33)=0,"-",IF(AND(AE34&lt;10,AB34&gt;=50),5,IF(AND(AE34&lt;20,(AB34+AC34)&gt;=50),4,IF(AE34&lt;30,3,2))))</f>
        <v>-</v>
      </c>
      <c r="AG33" s="238">
        <f>БОУП!$L$111</f>
        <v>0</v>
      </c>
      <c r="AH33" s="239">
        <f>БОУП!$L$112</f>
        <v>0</v>
      </c>
      <c r="AI33" s="239">
        <f>БОУП!$L$113</f>
        <v>0</v>
      </c>
      <c r="AJ33" s="239">
        <f>БОУП!$L$114</f>
        <v>0</v>
      </c>
      <c r="AK33" s="198" t="str">
        <f>IF(SUM(AG33:AJ33)=0,"-",IF(AND(AJ34&lt;10,AG34&gt;=50),5,IF(AND(AJ34&lt;20,(AG34+AH34)&gt;=50),4,IF(AJ34&lt;30,3,2))))</f>
        <v>-</v>
      </c>
      <c r="AL33" s="238">
        <f>БОУП!$M$111</f>
        <v>0</v>
      </c>
      <c r="AM33" s="239">
        <f>БОУП!$M$112</f>
        <v>0</v>
      </c>
      <c r="AN33" s="239">
        <f>БОУП!$M$113</f>
        <v>0</v>
      </c>
      <c r="AO33" s="239">
        <f>БОУП!$M$114</f>
        <v>0</v>
      </c>
      <c r="AP33" s="198" t="str">
        <f>IF(SUM(AL33:AO33)=0,"-",IF(AND(AO34&lt;10,AL34&gt;=50),5,IF(AND(AO34&lt;20,(AL34+AM34)&gt;=50),4,IF(AO34&lt;30,3,2))))</f>
        <v>-</v>
      </c>
      <c r="AQ33" s="238">
        <f>БОУП!$N$111</f>
        <v>0</v>
      </c>
      <c r="AR33" s="239">
        <f>БОУП!$N$112</f>
        <v>0</v>
      </c>
      <c r="AS33" s="239">
        <f>БОУП!$N$113</f>
        <v>0</v>
      </c>
      <c r="AT33" s="239">
        <f>БОУП!$N$114</f>
        <v>0</v>
      </c>
      <c r="AU33" s="198" t="str">
        <f>IF(SUM(AQ33:AT33)=0,"-",IF(AND(AT34&lt;10,AQ34&gt;=50),5,IF(AND(AT34&lt;20,(AQ34+AR34)&gt;=50),4,IF(AT34&lt;30,3,2))))</f>
        <v>-</v>
      </c>
      <c r="AV33" s="238">
        <f>БОУП!$O$111</f>
        <v>0</v>
      </c>
      <c r="AW33" s="239">
        <f>БОУП!$O$112</f>
        <v>0</v>
      </c>
      <c r="AX33" s="239">
        <f>БОУП!$O$113</f>
        <v>0</v>
      </c>
      <c r="AY33" s="239">
        <f>БОУП!$O$114</f>
        <v>0</v>
      </c>
      <c r="AZ33" s="198" t="str">
        <f>IF(SUM(AV33:AY33)=0,"-",IF(AOD(AY34&lt;10,AV34&gt;=50),5,IF(AOD(AY34&lt;20,(AV34+AW34)&gt;=50),4,IF(AY34&lt;30,3,2))))</f>
        <v>-</v>
      </c>
      <c r="BA33" s="238">
        <f>БОУП!$Q$111</f>
        <v>0</v>
      </c>
      <c r="BB33" s="239">
        <f>БОУП!$Q$112</f>
        <v>0</v>
      </c>
      <c r="BC33" s="239">
        <f>БОУП!$Q$113</f>
        <v>0</v>
      </c>
      <c r="BD33" s="239">
        <f>БОУП!$Q$114</f>
        <v>0</v>
      </c>
      <c r="BE33" s="198" t="str">
        <f>IF(SUM(BA33:BD33)=0,"-",MIN(IF(AND(BA34&gt;=50,BC34=0,BD34=0),5,IF(AND(BA34+BB34&gt;=50,BD34=0),4,IF(BD34&lt;30,3,2))),G33,L33,Q33,AA33))</f>
        <v>-</v>
      </c>
      <c r="BF33" s="734" t="s">
        <v>366</v>
      </c>
      <c r="BG33" s="735"/>
      <c r="BH33" s="735"/>
      <c r="BI33" s="735"/>
      <c r="BJ33" s="736"/>
    </row>
    <row r="34" spans="1:70" ht="13.5" customHeight="1">
      <c r="A34" s="747"/>
      <c r="B34" s="740"/>
      <c r="C34" s="240">
        <f>IF(ISERR(C33/SUM(C33:F33)*100),0,C33/SUM(C33:F33)*100)</f>
        <v>0</v>
      </c>
      <c r="D34" s="241">
        <f>IF(ISERR(D33/SUM(C33:F33)*100),0,D33/SUM(C33:F33)*100)</f>
        <v>0</v>
      </c>
      <c r="E34" s="241">
        <f>IF(ISERR(E33/SUM(C33:F33)*100),0,E33/SUM(C33:F33)*100)</f>
        <v>0</v>
      </c>
      <c r="F34" s="241">
        <f>IF(ISERR(F33/SUM(C33:F33)*100),0,F33/SUM(C33:F33)*100)</f>
        <v>0</v>
      </c>
      <c r="G34" s="199" t="str">
        <f>IF(ISERR(SUM(C33*5,D33*4,E33*3,F33*2)/SUM(C33:F33)),"-",SUM(C33*5,D33*4,E33*3,F33*2)/SUM(C33:F33))</f>
        <v>-</v>
      </c>
      <c r="H34" s="240">
        <f>IF(ISERR(H33/SUM(H33:K33)*100),0,H33/SUM(H33:K33)*100)</f>
        <v>0</v>
      </c>
      <c r="I34" s="241">
        <f>IF(ISERR(I33/SUM(H33:K33)*100),0,I33/SUM(H33:K33)*100)</f>
        <v>0</v>
      </c>
      <c r="J34" s="241">
        <f>IF(ISERR(J33/SUM(H33:K33)*100),0,J33/SUM(H33:K33)*100)</f>
        <v>0</v>
      </c>
      <c r="K34" s="241">
        <f>IF(ISERR(K33/SUM(H33:K33)*100),0,K33/SUM(H33:K33)*100)</f>
        <v>0</v>
      </c>
      <c r="L34" s="199" t="str">
        <f>IF(ISERR(SUM(H33*5,I33*4,J33*3,K33*2)/SUM(H33:K33)),"-",SUM(H33*5,I33*4,J33*3,K33*2)/SUM(H33:K33))</f>
        <v>-</v>
      </c>
      <c r="M34" s="240">
        <f>IF(ISERR(M33/SUM(M33:P33)*100),0,M33/SUM(M33:P33)*100)</f>
        <v>0</v>
      </c>
      <c r="N34" s="241">
        <f>IF(ISERR(N33/SUM(M33:P33)*100),0,N33/SUM(M33:P33)*100)</f>
        <v>0</v>
      </c>
      <c r="O34" s="241">
        <f>IF(ISERR(O33/SUM(M33:P33)*100),0,O33/SUM(M33:P33)*100)</f>
        <v>0</v>
      </c>
      <c r="P34" s="241">
        <f>IF(ISERR(P33/SUM(M33:P33)*100),0,P33/SUM(M33:P33)*100)</f>
        <v>0</v>
      </c>
      <c r="Q34" s="199" t="str">
        <f>IF(ISERR(SUM(M33*5,N33*4,O33*3,P33*2)/SUM(M33:P33)),"-",SUM(M33*5,N33*4,O33*3,P33*2)/SUM(M33:P33))</f>
        <v>-</v>
      </c>
      <c r="R34" s="240">
        <f>IF(ISERR(R33/SUM(R33:U33)*100),0,R33/SUM(R33:U33)*100)</f>
        <v>0</v>
      </c>
      <c r="S34" s="241">
        <f>IF(ISERR(S33/SUM(R33:U33)*100),0,S33/SUM(R33:U33)*100)</f>
        <v>0</v>
      </c>
      <c r="T34" s="241">
        <f>IF(ISERR(T33/SUM(R33:U33)*100),0,T33/SUM(R33:U33)*100)</f>
        <v>0</v>
      </c>
      <c r="U34" s="241">
        <f>IF(ISERR(U33/SUM(R33:U33)*100),0,U33/SUM(R33:U33)*100)</f>
        <v>0</v>
      </c>
      <c r="V34" s="199" t="str">
        <f>IF(ISERR(SUM(R33*5,S33*4,T33*3,U33*2)/SUM(R33:U33)),"-",SUM(R33*5,S33*4,T33*3,U33*2)/SUM(R33:U33))</f>
        <v>-</v>
      </c>
      <c r="W34" s="240">
        <f>IF(ISERR(W33/SUM(W33:Z33)*100),0,W33/SUM(W33:Z33)*100)</f>
        <v>0</v>
      </c>
      <c r="X34" s="241">
        <f>IF(ISERR(X33/SUM(W33:Z33)*100),0,X33/SUM(W33:Z33)*100)</f>
        <v>0</v>
      </c>
      <c r="Y34" s="241">
        <f>IF(ISERR(Y33/SUM(W33:Z33)*100),0,Y33/SUM(W33:Z33)*100)</f>
        <v>0</v>
      </c>
      <c r="Z34" s="241">
        <f>IF(ISERR(Z33/SUM(W33:Z33)*100),0,Z33/SUM(W33:Z33)*100)</f>
        <v>0</v>
      </c>
      <c r="AA34" s="199" t="str">
        <f>IF(ISERR(SUM(W33*5,X33*4,Y33*3,Z33*2)/SUM(W33:Z33)),"-",SUM(W33*5,X33*4,Y33*3,Z33*2)/SUM(W33:Z33))</f>
        <v>-</v>
      </c>
      <c r="AB34" s="240">
        <f>IF(ISERR(AB33/SUM(AB33:AE33)*100),0,AB33/SUM(AB33:AE33)*100)</f>
        <v>0</v>
      </c>
      <c r="AC34" s="241">
        <f>IF(ISERR(AC33/SUM(AB33:AE33)*100),0,AC33/SUM(AB33:AE33)*100)</f>
        <v>0</v>
      </c>
      <c r="AD34" s="241">
        <f>IF(ISERR(AD33/SUM(AB33:AE33)*100),0,AD33/SUM(AB33:AE33)*100)</f>
        <v>0</v>
      </c>
      <c r="AE34" s="241">
        <f>IF(ISERR(AE33/SUM(AB33:AE33)*100),0,AE33/SUM(AB33:AE33)*100)</f>
        <v>0</v>
      </c>
      <c r="AF34" s="199" t="str">
        <f>IF(ISERR(SUM(AB33*5,AC33*4,AD33*3,AE33*2)/SUM(AB33:AE33)),"-",SUM(AB33*5,AC33*4,AD33*3,AE33*2)/SUM(AB33:AE33))</f>
        <v>-</v>
      </c>
      <c r="AG34" s="240">
        <f>IF(ISERR(AG33/SUM(AG33:AJ33)*100),0,AG33/SUM(AG33:AJ33)*100)</f>
        <v>0</v>
      </c>
      <c r="AH34" s="241">
        <f>IF(ISERR(AH33/SUM(AG33:AJ33)*100),0,AH33/SUM(AG33:AJ33)*100)</f>
        <v>0</v>
      </c>
      <c r="AI34" s="241">
        <f>IF(ISERR(AI33/SUM(AG33:AJ33)*100),0,AI33/SUM(AG33:AJ33)*100)</f>
        <v>0</v>
      </c>
      <c r="AJ34" s="241">
        <f>IF(ISERR(AJ33/SUM(AG33:AJ33)*100),0,AJ33/SUM(AG33:AJ33)*100)</f>
        <v>0</v>
      </c>
      <c r="AK34" s="199" t="str">
        <f>IF(ISERR(SUM(AG33*5,AH33*4,AI33*3,AJ33*2)/SUM(AG33:AJ33)),"-",SUM(AG33*5,AH33*4,AI33*3,AJ33*2)/SUM(AG33:AJ33))</f>
        <v>-</v>
      </c>
      <c r="AL34" s="240">
        <f>IF(ISERR(AL33/SUM(AL33:AO33)*100),0,AL33/SUM(AL33:AO33)*100)</f>
        <v>0</v>
      </c>
      <c r="AM34" s="241">
        <f>IF(ISERR(AM33/SUM(AL33:AO33)*100),0,AM33/SUM(AL33:AO33)*100)</f>
        <v>0</v>
      </c>
      <c r="AN34" s="241">
        <f>IF(ISERR(AN33/SUM(AL33:AO33)*100),0,AN33/SUM(AL33:AO33)*100)</f>
        <v>0</v>
      </c>
      <c r="AO34" s="241">
        <f>IF(ISERR(AO33/SUM(AL33:AO33)*100),0,AO33/SUM(AL33:AO33)*100)</f>
        <v>0</v>
      </c>
      <c r="AP34" s="199" t="str">
        <f>IF(ISERR(SUM(AL33*5,AM33*4,AN33*3,AO33*2)/SUM(AL33:AO33)),"-",SUM(AL33*5,AM33*4,AN33*3,AO33*2)/SUM(AL33:AO33))</f>
        <v>-</v>
      </c>
      <c r="AQ34" s="240">
        <f>IF(ISERR(AQ33/SUM(AQ33:AT33)*100),0,AQ33/SUM(AQ33:AT33)*100)</f>
        <v>0</v>
      </c>
      <c r="AR34" s="241">
        <f>IF(ISERR(AR33/SUM(AQ33:AT33)*100),0,AR33/SUM(AQ33:AT33)*100)</f>
        <v>0</v>
      </c>
      <c r="AS34" s="241">
        <f>IF(ISERR(AS33/SUM(AQ33:AT33)*100),0,AS33/SUM(AQ33:AT33)*100)</f>
        <v>0</v>
      </c>
      <c r="AT34" s="241">
        <f>IF(ISERR(AT33/SUM(AQ33:AT33)*100),0,AT33/SUM(AQ33:AT33)*100)</f>
        <v>0</v>
      </c>
      <c r="AU34" s="199" t="str">
        <f>IF(ISERR(SUM(AQ33*5,AR33*4,AS33*3,AT33*2)/SUM(AQ33:AT33)),"-",SUM(AQ33*5,AR33*4,AS33*3,AT33*2)/SUM(AQ33:AT33))</f>
        <v>-</v>
      </c>
      <c r="AV34" s="240">
        <f>IF(ISERR(AV33/SUM(AV33:AY33)*100),0,AV33/SUM(AV33:AY33)*100)</f>
        <v>0</v>
      </c>
      <c r="AW34" s="241">
        <f>IF(ISERR(AW33/SUM(AV33:AY33)*100),0,AW33/SUM(AV33:AY33)*100)</f>
        <v>0</v>
      </c>
      <c r="AX34" s="241">
        <f>IF(ISERR(AX33/SUM(AV33:AY33)*100),0,AX33/SUM(AV33:AY33)*100)</f>
        <v>0</v>
      </c>
      <c r="AY34" s="241">
        <f>IF(ISERR(AY33/SUM(AV33:AY33)*100),0,AY33/SUM(AV33:AY33)*100)</f>
        <v>0</v>
      </c>
      <c r="AZ34" s="199" t="str">
        <f>IF(ISERR(SUM(AV33*5,AW33*4,AX33*3,AY33*2)/SUM(AV33:AY33)),"-",SUM(AV33*5,AW33*4,AX33*3,AY33*2)/SUM(AV33:AY33))</f>
        <v>-</v>
      </c>
      <c r="BA34" s="240">
        <f>IF(ISERR(BA33/SUM(BA33:BD33)*100),0,BA33/SUM(BA33:BD33)*100)</f>
        <v>0</v>
      </c>
      <c r="BB34" s="241">
        <f>IF(ISERR(BB33/SUM(BA33:BD33)*100),0,BB33/SUM(BA33:BD33)*100)</f>
        <v>0</v>
      </c>
      <c r="BC34" s="241">
        <f>IF(ISERR(BC33/SUM(BA33:BD33)*100),0,BC33/SUM(BA33:BD33)*100)</f>
        <v>0</v>
      </c>
      <c r="BD34" s="241">
        <f>IF(ISERR(BD33/SUM(BA33:BD33)*100),0,BD33/SUM(BA33:BD33)*100)</f>
        <v>0</v>
      </c>
      <c r="BE34" s="199"/>
      <c r="BF34" s="744"/>
      <c r="BG34" s="745"/>
      <c r="BH34" s="745"/>
      <c r="BI34" s="745"/>
      <c r="BJ34" s="746"/>
      <c r="BL34" s="133"/>
      <c r="BM34" s="133"/>
      <c r="BN34" s="133"/>
      <c r="BO34" s="133"/>
      <c r="BP34" s="133"/>
      <c r="BQ34" s="133"/>
      <c r="BR34" s="133"/>
    </row>
    <row r="35" spans="1:70" ht="13.5" customHeight="1">
      <c r="A35" s="747" t="s">
        <v>176</v>
      </c>
      <c r="B35" s="740">
        <f>БОУП!W119+БОУП!X119</f>
        <v>0</v>
      </c>
      <c r="C35" s="238">
        <f>БОУП!$F$196</f>
        <v>0</v>
      </c>
      <c r="D35" s="239">
        <f>БОУП!$F$197</f>
        <v>0</v>
      </c>
      <c r="E35" s="239">
        <f>БОУП!$F$198</f>
        <v>0</v>
      </c>
      <c r="F35" s="239">
        <f>БОУП!$F$199</f>
        <v>0</v>
      </c>
      <c r="G35" s="198" t="str">
        <f>IF(SUM(C35:F35)=0,"-",IF(AND(F36&lt;10,C36&gt;=50),5,IF(AND(F36&lt;20,(C36+D36)&gt;=50),4,IF(F36&lt;30,3,2))))</f>
        <v>-</v>
      </c>
      <c r="H35" s="238">
        <f>БОУП!$G$196</f>
        <v>0</v>
      </c>
      <c r="I35" s="239">
        <f>БОУП!$G$197</f>
        <v>0</v>
      </c>
      <c r="J35" s="239">
        <f>БОУП!$G$198</f>
        <v>0</v>
      </c>
      <c r="K35" s="239">
        <f>БОУП!$G$199</f>
        <v>0</v>
      </c>
      <c r="L35" s="198" t="str">
        <f>IF(SUM(H35:K35)=0,"-",IF(AND(K36&lt;10,H36&gt;=50),5,IF(AND(K36&lt;20,(H36+I36)&gt;=50),4,IF(K36&lt;30,3,2))))</f>
        <v>-</v>
      </c>
      <c r="M35" s="238">
        <f>БОУП!$H$196</f>
        <v>0</v>
      </c>
      <c r="N35" s="239">
        <f>БОУП!$H$197</f>
        <v>0</v>
      </c>
      <c r="O35" s="239">
        <f>БОУП!$H$198</f>
        <v>0</v>
      </c>
      <c r="P35" s="239">
        <f>БОУП!$F$199</f>
        <v>0</v>
      </c>
      <c r="Q35" s="198" t="str">
        <f>IF(SUM(M35:P35)=0,"-",IF(AND(P36&lt;10,M36&gt;=50),5,IF(AND(P36&lt;20,(M36+N36)&gt;=50),4,IF(P36&lt;30,3,2))))</f>
        <v>-</v>
      </c>
      <c r="R35" s="238">
        <f>БОУП!$I$196</f>
        <v>0</v>
      </c>
      <c r="S35" s="239">
        <f>БОУП!$I$197</f>
        <v>0</v>
      </c>
      <c r="T35" s="239">
        <f>БОУП!$I$198</f>
        <v>0</v>
      </c>
      <c r="U35" s="239">
        <f>БОУП!$I$199</f>
        <v>0</v>
      </c>
      <c r="V35" s="198" t="str">
        <f>IF(SUM(R35:U35)=0,"-",IF(AND(U36&lt;10,R36&gt;50),5,IF(AND(U36&lt;20,(R36+S36)&gt;=50),4,IF(U36&lt;30,3,2))))</f>
        <v>-</v>
      </c>
      <c r="W35" s="238">
        <f>БОУП!$J$196</f>
        <v>0</v>
      </c>
      <c r="X35" s="239">
        <f>БОУП!$J$197</f>
        <v>0</v>
      </c>
      <c r="Y35" s="239">
        <f>БОУП!$J$198</f>
        <v>0</v>
      </c>
      <c r="Z35" s="239">
        <f>БОУП!$J$199</f>
        <v>0</v>
      </c>
      <c r="AA35" s="198" t="str">
        <f>IF(SUM(W35:Z35)=0,"-",IF(AND(Z36&lt;10,W36&gt;=50),5,IF(AND(Z36&lt;20,(W36+X36)&gt;=50),4,IF(Z36&lt;30,3,2))))</f>
        <v>-</v>
      </c>
      <c r="AB35" s="238">
        <f>БОУП!$K$196</f>
        <v>0</v>
      </c>
      <c r="AC35" s="239">
        <f>БОУП!$K$197</f>
        <v>0</v>
      </c>
      <c r="AD35" s="239">
        <f>БОУП!$K$198</f>
        <v>0</v>
      </c>
      <c r="AE35" s="239">
        <f>БОУП!$K$199</f>
        <v>0</v>
      </c>
      <c r="AF35" s="198" t="str">
        <f>IF(SUM(AB35:AE35)=0,"-",IF(AND(AE36&lt;10,AB36&gt;=50),5,IF(AND(AE36&lt;20,(AB36+AC36)&gt;=50),4,IF(AE36&lt;30,3,2))))</f>
        <v>-</v>
      </c>
      <c r="AG35" s="238">
        <f>БОУП!$L$196</f>
        <v>0</v>
      </c>
      <c r="AH35" s="239">
        <f>БОУП!$L$197</f>
        <v>0</v>
      </c>
      <c r="AI35" s="239">
        <f>БОУП!$L$198</f>
        <v>0</v>
      </c>
      <c r="AJ35" s="239">
        <f>БОУП!$L$199</f>
        <v>0</v>
      </c>
      <c r="AK35" s="198" t="str">
        <f>IF(SUM(AG35:AJ35)=0,"-",IF(AND(AJ36&lt;10,AG36&gt;=50),5,IF(AND(AJ36&lt;20,(AG36+AH36)&gt;=50),4,IF(AJ36&lt;30,3,2))))</f>
        <v>-</v>
      </c>
      <c r="AL35" s="238">
        <f>БОУП!$M$196</f>
        <v>0</v>
      </c>
      <c r="AM35" s="239">
        <f>БОУП!$M$197</f>
        <v>0</v>
      </c>
      <c r="AN35" s="239">
        <f>БОУП!$M$198</f>
        <v>0</v>
      </c>
      <c r="AO35" s="239">
        <f>БОУП!$M$199</f>
        <v>0</v>
      </c>
      <c r="AP35" s="198" t="str">
        <f>IF(SUM(AL35:AO35)=0,"-",IF(AND(AO36&lt;10,AL36&gt;=50),5,IF(AND(AO36&lt;20,(AL36+AM36)&gt;=50),4,IF(AO36&lt;30,3,2))))</f>
        <v>-</v>
      </c>
      <c r="AQ35" s="238">
        <f>БОУП!$N$196</f>
        <v>0</v>
      </c>
      <c r="AR35" s="239">
        <f>БОУП!$N$197</f>
        <v>0</v>
      </c>
      <c r="AS35" s="239">
        <f>БОУП!$N$198</f>
        <v>0</v>
      </c>
      <c r="AT35" s="239">
        <f>БОУП!$N$199</f>
        <v>0</v>
      </c>
      <c r="AU35" s="198" t="str">
        <f>IF(SUM(AQ35:AT35)=0,"-",IF(AND(AT36&lt;10,AQ36&gt;=50),5,IF(AND(AT36&lt;20,(AQ36+AR36)&gt;=50),4,IF(AT36&lt;30,3,2))))</f>
        <v>-</v>
      </c>
      <c r="AV35" s="238">
        <f>БОУП!$O$196</f>
        <v>0</v>
      </c>
      <c r="AW35" s="239">
        <f>БОУП!$O$197</f>
        <v>0</v>
      </c>
      <c r="AX35" s="239">
        <f>БОУП!$O$198</f>
        <v>0</v>
      </c>
      <c r="AY35" s="239">
        <f>БОУП!$O$199</f>
        <v>0</v>
      </c>
      <c r="AZ35" s="198" t="str">
        <f>IF(SUM(AV35:AY35)=0,"-",IF(AOD(AY36&lt;10,AV36&gt;=50),5,IF(AOD(AY36&lt;20,(AV36+AW36)&gt;=50),4,IF(AY36&lt;30,3,2))))</f>
        <v>-</v>
      </c>
      <c r="BA35" s="238">
        <f>БОУП!$Q$196</f>
        <v>0</v>
      </c>
      <c r="BB35" s="239">
        <f>БОУП!$Q$197</f>
        <v>0</v>
      </c>
      <c r="BC35" s="239">
        <f>БОУП!$Q$198</f>
        <v>0</v>
      </c>
      <c r="BD35" s="239">
        <f>БОУП!$Q$199</f>
        <v>0</v>
      </c>
      <c r="BE35" s="198" t="str">
        <f>IF(SUM(BA35:BD35)=0,"-",MIN(IF(AND(BA36&gt;=50,BC36=0,BD36=0),5,IF(AND(BA36+BB36&gt;=50,BD36=0),4,IF(BD36&lt;30,3,2))),G35,L35,Q35,AA35,AK35))</f>
        <v>-</v>
      </c>
      <c r="BF35" s="734" t="s">
        <v>366</v>
      </c>
      <c r="BG35" s="735"/>
      <c r="BH35" s="735"/>
      <c r="BI35" s="735"/>
      <c r="BJ35" s="736"/>
    </row>
    <row r="36" spans="1:70" ht="13.5" customHeight="1">
      <c r="A36" s="747"/>
      <c r="B36" s="740"/>
      <c r="C36" s="240">
        <f>IF(ISERR(C35/SUM(C35:F35)*100),0,C35/SUM(C35:F35)*100)</f>
        <v>0</v>
      </c>
      <c r="D36" s="241">
        <f>IF(ISERR(D35/SUM(C35:F35)*100),0,D35/SUM(C35:F35)*100)</f>
        <v>0</v>
      </c>
      <c r="E36" s="241">
        <f>IF(ISERR(E35/SUM(C35:F35)*100),0,E35/SUM(C35:F35)*100)</f>
        <v>0</v>
      </c>
      <c r="F36" s="241">
        <f>IF(ISERR(F35/SUM(C35:F35)*100),0,F35/SUM(C35:F35)*100)</f>
        <v>0</v>
      </c>
      <c r="G36" s="199" t="str">
        <f>IF(ISERR(SUM(C35*5,D35*4,E35*3,F35*2)/SUM(C35:F35)),"-",SUM(C35*5,D35*4,E35*3,F35*2)/SUM(C35:F35))</f>
        <v>-</v>
      </c>
      <c r="H36" s="240">
        <f>IF(ISERR(H35/SUM(H35:K35)*100),0,H35/SUM(H35:K35)*100)</f>
        <v>0</v>
      </c>
      <c r="I36" s="241">
        <f>IF(ISERR(I35/SUM(H35:K35)*100),0,I35/SUM(H35:K35)*100)</f>
        <v>0</v>
      </c>
      <c r="J36" s="241">
        <f>IF(ISERR(J35/SUM(H35:K35)*100),0,J35/SUM(H35:K35)*100)</f>
        <v>0</v>
      </c>
      <c r="K36" s="241">
        <f>IF(ISERR(K35/SUM(H35:K35)*100),0,K35/SUM(H35:K35)*100)</f>
        <v>0</v>
      </c>
      <c r="L36" s="199" t="str">
        <f>IF(ISERR(SUM(H35*5,I35*4,J35*3,K35*2)/SUM(H35:K35)),"-",SUM(H35*5,I35*4,J35*3,K35*2)/SUM(H35:K35))</f>
        <v>-</v>
      </c>
      <c r="M36" s="240">
        <f>IF(ISERR(M35/SUM(M35:P35)*100),0,M35/SUM(M35:P35)*100)</f>
        <v>0</v>
      </c>
      <c r="N36" s="241">
        <f>IF(ISERR(N35/SUM(M35:P35)*100),0,N35/SUM(M35:P35)*100)</f>
        <v>0</v>
      </c>
      <c r="O36" s="241">
        <f>IF(ISERR(O35/SUM(M35:P35)*100),0,O35/SUM(M35:P35)*100)</f>
        <v>0</v>
      </c>
      <c r="P36" s="241">
        <f>IF(ISERR(P35/SUM(M35:P35)*100),0,P35/SUM(M35:P35)*100)</f>
        <v>0</v>
      </c>
      <c r="Q36" s="199" t="str">
        <f>IF(ISERR(SUM(M35*5,N35*4,O35*3,P35*2)/SUM(M35:P35)),"-",SUM(M35*5,N35*4,O35*3,P35*2)/SUM(M35:P35))</f>
        <v>-</v>
      </c>
      <c r="R36" s="240">
        <f>IF(ISERR(R35/SUM(R35:U35)*100),0,R35/SUM(R35:U35)*100)</f>
        <v>0</v>
      </c>
      <c r="S36" s="241">
        <f>IF(ISERR(S35/SUM(R35:U35)*100),0,S35/SUM(R35:U35)*100)</f>
        <v>0</v>
      </c>
      <c r="T36" s="241">
        <f>IF(ISERR(T35/SUM(R35:U35)*100),0,T35/SUM(R35:U35)*100)</f>
        <v>0</v>
      </c>
      <c r="U36" s="241">
        <f>IF(ISERR(U35/SUM(R35:U35)*100),0,U35/SUM(R35:U35)*100)</f>
        <v>0</v>
      </c>
      <c r="V36" s="199" t="str">
        <f>IF(ISERR(SUM(R35*5,S35*4,T35*3,U35*2)/SUM(R35:U35)),"-",SUM(R35*5,S35*4,T35*3,U35*2)/SUM(R35:U35))</f>
        <v>-</v>
      </c>
      <c r="W36" s="240">
        <f>IF(ISERR(W35/SUM(W35:Z35)*100),0,W35/SUM(W35:Z35)*100)</f>
        <v>0</v>
      </c>
      <c r="X36" s="241">
        <f>IF(ISERR(X35/SUM(W35:Z35)*100),0,X35/SUM(W35:Z35)*100)</f>
        <v>0</v>
      </c>
      <c r="Y36" s="241">
        <f>IF(ISERR(Y35/SUM(W35:Z35)*100),0,Y35/SUM(W35:Z35)*100)</f>
        <v>0</v>
      </c>
      <c r="Z36" s="241">
        <f>IF(ISERR(Z35/SUM(W35:Z35)*100),0,Z35/SUM(W35:Z35)*100)</f>
        <v>0</v>
      </c>
      <c r="AA36" s="199" t="str">
        <f>IF(ISERR(SUM(W35*5,X35*4,Y35*3,Z35*2)/SUM(W35:Z35)),"-",SUM(W35*5,X35*4,Y35*3,Z35*2)/SUM(W35:Z35))</f>
        <v>-</v>
      </c>
      <c r="AB36" s="240">
        <f>IF(ISERR(AB35/SUM(AB35:AE35)*100),0,AB35/SUM(AB35:AE35)*100)</f>
        <v>0</v>
      </c>
      <c r="AC36" s="241">
        <f>IF(ISERR(AC35/SUM(AB35:AE35)*100),0,AC35/SUM(AB35:AE35)*100)</f>
        <v>0</v>
      </c>
      <c r="AD36" s="241">
        <f>IF(ISERR(AD35/SUM(AB35:AE35)*100),0,AD35/SUM(AB35:AE35)*100)</f>
        <v>0</v>
      </c>
      <c r="AE36" s="241">
        <f>IF(ISERR(AE35/SUM(AB35:AE35)*100),0,AE35/SUM(AB35:AE35)*100)</f>
        <v>0</v>
      </c>
      <c r="AF36" s="199" t="str">
        <f>IF(ISERR(SUM(AB35*5,AC35*4,AD35*3,AE35*2)/SUM(AB35:AE35)),"-",SUM(AB35*5,AC35*4,AD35*3,AE35*2)/SUM(AB35:AE35))</f>
        <v>-</v>
      </c>
      <c r="AG36" s="240">
        <f>IF(ISERR(AG35/SUM(AG35:AJ35)*100),0,AG35/SUM(AG35:AJ35)*100)</f>
        <v>0</v>
      </c>
      <c r="AH36" s="241">
        <f>IF(ISERR(AH35/SUM(AG35:AJ35)*100),0,AH35/SUM(AG35:AJ35)*100)</f>
        <v>0</v>
      </c>
      <c r="AI36" s="241">
        <f>IF(ISERR(AI35/SUM(AG35:AJ35)*100),0,AI35/SUM(AG35:AJ35)*100)</f>
        <v>0</v>
      </c>
      <c r="AJ36" s="241">
        <f>IF(ISERR(AJ35/SUM(AG35:AJ35)*100),0,AJ35/SUM(AG35:AJ35)*100)</f>
        <v>0</v>
      </c>
      <c r="AK36" s="199" t="str">
        <f>IF(ISERR(SUM(AG35*5,AH35*4,AI35*3,AJ35*2)/SUM(AG35:AJ35)),"-",SUM(AG35*5,AH35*4,AI35*3,AJ35*2)/SUM(AG35:AJ35))</f>
        <v>-</v>
      </c>
      <c r="AL36" s="240">
        <f>IF(ISERR(AL35/SUM(AL35:AO35)*100),0,AL35/SUM(AL35:AO35)*100)</f>
        <v>0</v>
      </c>
      <c r="AM36" s="241">
        <f>IF(ISERR(AM35/SUM(AL35:AO35)*100),0,AM35/SUM(AL35:AO35)*100)</f>
        <v>0</v>
      </c>
      <c r="AN36" s="241">
        <f>IF(ISERR(AN35/SUM(AL35:AO35)*100),0,AN35/SUM(AL35:AO35)*100)</f>
        <v>0</v>
      </c>
      <c r="AO36" s="241">
        <f>IF(ISERR(AO35/SUM(AL35:AO35)*100),0,AO35/SUM(AL35:AO35)*100)</f>
        <v>0</v>
      </c>
      <c r="AP36" s="199" t="str">
        <f>IF(ISERR(SUM(AL35*5,AM35*4,AN35*3,AO35*2)/SUM(AL35:AO35)),"-",SUM(AL35*5,AM35*4,AN35*3,AO35*2)/SUM(AL35:AO35))</f>
        <v>-</v>
      </c>
      <c r="AQ36" s="240">
        <f>IF(ISERR(AQ35/SUM(AQ35:AT35)*100),0,AQ35/SUM(AQ35:AT35)*100)</f>
        <v>0</v>
      </c>
      <c r="AR36" s="241">
        <f>IF(ISERR(AR35/SUM(AQ35:AT35)*100),0,AR35/SUM(AQ35:AT35)*100)</f>
        <v>0</v>
      </c>
      <c r="AS36" s="241">
        <f>IF(ISERR(AS35/SUM(AQ35:AT35)*100),0,AS35/SUM(AQ35:AT35)*100)</f>
        <v>0</v>
      </c>
      <c r="AT36" s="241">
        <f>IF(ISERR(AT35/SUM(AQ35:AT35)*100),0,AT35/SUM(AQ35:AT35)*100)</f>
        <v>0</v>
      </c>
      <c r="AU36" s="199" t="str">
        <f>IF(ISERR(SUM(AQ35*5,AR35*4,AS35*3,AT35*2)/SUM(AQ35:AT35)),"-",SUM(AQ35*5,AR35*4,AS35*3,AT35*2)/SUM(AQ35:AT35))</f>
        <v>-</v>
      </c>
      <c r="AV36" s="240">
        <f>IF(ISERR(AV35/SUM(AV35:AY35)*100),0,AV35/SUM(AV35:AY35)*100)</f>
        <v>0</v>
      </c>
      <c r="AW36" s="241">
        <f>IF(ISERR(AW35/SUM(AV35:AY35)*100),0,AW35/SUM(AV35:AY35)*100)</f>
        <v>0</v>
      </c>
      <c r="AX36" s="241">
        <f>IF(ISERR(AX35/SUM(AV35:AY35)*100),0,AX35/SUM(AV35:AY35)*100)</f>
        <v>0</v>
      </c>
      <c r="AY36" s="241">
        <f>IF(ISERR(AY35/SUM(AV35:AY35)*100),0,AY35/SUM(AV35:AY35)*100)</f>
        <v>0</v>
      </c>
      <c r="AZ36" s="199" t="str">
        <f>IF(ISERR(SUM(AV35*5,AW35*4,AX35*3,AY35*2)/SUM(AV35:AY35)),"-",SUM(AV35*5,AW35*4,AX35*3,AY35*2)/SUM(AV35:AY35))</f>
        <v>-</v>
      </c>
      <c r="BA36" s="240">
        <f>IF(ISERR(BA35/SUM(BA35:BD35)*100),0,BA35/SUM(BA35:BD35)*100)</f>
        <v>0</v>
      </c>
      <c r="BB36" s="241">
        <f>IF(ISERR(BB35/SUM(BA35:BD35)*100),0,BB35/SUM(BA35:BD35)*100)</f>
        <v>0</v>
      </c>
      <c r="BC36" s="241">
        <f>IF(ISERR(BC35/SUM(BA35:BD35)*100),0,BC35/SUM(BA35:BD35)*100)</f>
        <v>0</v>
      </c>
      <c r="BD36" s="241">
        <f>IF(ISERR(BD35/SUM(BA35:BD35)*100),0,BD35/SUM(BA35:BD35)*100)</f>
        <v>0</v>
      </c>
      <c r="BE36" s="199"/>
      <c r="BF36" s="744"/>
      <c r="BG36" s="745"/>
      <c r="BH36" s="745"/>
      <c r="BI36" s="745"/>
      <c r="BJ36" s="746"/>
      <c r="BL36" s="133"/>
      <c r="BM36" s="133"/>
      <c r="BN36" s="133"/>
      <c r="BO36" s="133"/>
      <c r="BP36" s="133"/>
      <c r="BQ36" s="133"/>
      <c r="BR36" s="133"/>
    </row>
    <row r="37" spans="1:70" ht="13.5" customHeight="1">
      <c r="A37" s="747" t="s">
        <v>359</v>
      </c>
      <c r="B37" s="740">
        <f>БОУП!W204+БОУП!X204</f>
        <v>0</v>
      </c>
      <c r="C37" s="238">
        <f>БОУП!$F$276</f>
        <v>0</v>
      </c>
      <c r="D37" s="239">
        <f>БОУП!$F$277</f>
        <v>0</v>
      </c>
      <c r="E37" s="239">
        <f>БОУП!$F$278</f>
        <v>0</v>
      </c>
      <c r="F37" s="239">
        <f>БОУП!$F$279</f>
        <v>0</v>
      </c>
      <c r="G37" s="198" t="str">
        <f>IF(SUM(C37:F37)=0,"-",IF(AND(F38&lt;10,C38&gt;=50),5,IF(AND(F38&lt;20,(C38+D38)&gt;=50),4,IF(F38&lt;30,3,2))))</f>
        <v>-</v>
      </c>
      <c r="H37" s="238">
        <f>БОУП!$G$276</f>
        <v>0</v>
      </c>
      <c r="I37" s="239">
        <f>БОУП!$G$277</f>
        <v>0</v>
      </c>
      <c r="J37" s="239">
        <f>БОУП!$G$278</f>
        <v>0</v>
      </c>
      <c r="K37" s="239">
        <f>БОУП!$G$279</f>
        <v>0</v>
      </c>
      <c r="L37" s="198" t="str">
        <f>IF(SUM(H37:K37)=0,"-",IF(AND(K38&lt;10,H38&gt;=50),5,IF(AND(K38&lt;20,(H38+I38)&gt;=50),4,IF(K38&lt;30,3,2))))</f>
        <v>-</v>
      </c>
      <c r="M37" s="238">
        <f>БОУП!$H$276</f>
        <v>0</v>
      </c>
      <c r="N37" s="239">
        <f>БОУП!$H$277</f>
        <v>0</v>
      </c>
      <c r="O37" s="239">
        <f>БОУП!$H$278</f>
        <v>0</v>
      </c>
      <c r="P37" s="239">
        <f>БОУП!$F$279</f>
        <v>0</v>
      </c>
      <c r="Q37" s="198" t="str">
        <f>IF(SUM(M37:P37)=0,"-",IF(AND(P38&lt;10,M38&gt;=50),5,IF(AND(P38&lt;20,(M38+N38)&gt;=50),4,IF(P38&lt;30,3,2))))</f>
        <v>-</v>
      </c>
      <c r="R37" s="238">
        <f>БОУП!$I$276</f>
        <v>0</v>
      </c>
      <c r="S37" s="239">
        <f>БОУП!$I$277</f>
        <v>0</v>
      </c>
      <c r="T37" s="239">
        <f>БОУП!$I$278</f>
        <v>0</v>
      </c>
      <c r="U37" s="239">
        <f>БОУП!$I$279</f>
        <v>0</v>
      </c>
      <c r="V37" s="198" t="str">
        <f>IF(SUM(R37:U37)=0,"-",IF(AND(U38&lt;10,R38&gt;50),5,IF(AND(U38&lt;20,(R38+S38)&gt;=50),4,IF(U38&lt;30,3,2))))</f>
        <v>-</v>
      </c>
      <c r="W37" s="238">
        <f>БОУП!$J$276</f>
        <v>0</v>
      </c>
      <c r="X37" s="239">
        <f>БОУП!$J$277</f>
        <v>0</v>
      </c>
      <c r="Y37" s="239">
        <f>БОУП!$J$278</f>
        <v>0</v>
      </c>
      <c r="Z37" s="239">
        <f>БОУП!$J$279</f>
        <v>0</v>
      </c>
      <c r="AA37" s="198" t="str">
        <f>IF(SUM(W37:Z37)=0,"-",IF(AND(Z38&lt;10,W38&gt;=50),5,IF(AND(Z38&lt;20,(W38+X38)&gt;=50),4,IF(Z38&lt;30,3,2))))</f>
        <v>-</v>
      </c>
      <c r="AB37" s="238">
        <f>БОУП!$K$276</f>
        <v>0</v>
      </c>
      <c r="AC37" s="239">
        <f>БОУП!$K$277</f>
        <v>0</v>
      </c>
      <c r="AD37" s="239">
        <f>БОУП!$K$278</f>
        <v>0</v>
      </c>
      <c r="AE37" s="239">
        <f>БОУП!$K$279</f>
        <v>0</v>
      </c>
      <c r="AF37" s="198" t="str">
        <f>IF(SUM(AB37:AE37)=0,"-",IF(AND(AE38&lt;10,AB38&gt;=50),5,IF(AND(AE38&lt;20,(AB38+AC38)&gt;=50),4,IF(AE38&lt;30,3,2))))</f>
        <v>-</v>
      </c>
      <c r="AG37" s="238">
        <f>БОУП!$L$276</f>
        <v>0</v>
      </c>
      <c r="AH37" s="239">
        <f>БОУП!$L$277</f>
        <v>0</v>
      </c>
      <c r="AI37" s="239">
        <f>БОУП!$L$278</f>
        <v>0</v>
      </c>
      <c r="AJ37" s="239">
        <f>БОУП!$L$279</f>
        <v>0</v>
      </c>
      <c r="AK37" s="198" t="str">
        <f>IF(SUM(AG37:AJ37)=0,"-",IF(AND(AJ38&lt;10,AG38&gt;=50),5,IF(AND(AJ38&lt;20,(AG38+AH38)&gt;=50),4,IF(AJ38&lt;30,3,2))))</f>
        <v>-</v>
      </c>
      <c r="AL37" s="238">
        <f>БОУП!$M$276</f>
        <v>0</v>
      </c>
      <c r="AM37" s="239">
        <f>БОУП!$M$277</f>
        <v>0</v>
      </c>
      <c r="AN37" s="239">
        <f>БОУП!$M$278</f>
        <v>0</v>
      </c>
      <c r="AO37" s="239">
        <f>БОУП!$M$279</f>
        <v>0</v>
      </c>
      <c r="AP37" s="198" t="str">
        <f>IF(SUM(AL37:AO37)=0,"-",IF(AND(AO38&lt;10,AL38&gt;=50),5,IF(AND(AO38&lt;20,(AL38+AM38)&gt;=50),4,IF(AO38&lt;30,3,2))))</f>
        <v>-</v>
      </c>
      <c r="AQ37" s="238">
        <f>БОУП!$N$276</f>
        <v>0</v>
      </c>
      <c r="AR37" s="239">
        <f>БОУП!$N$277</f>
        <v>0</v>
      </c>
      <c r="AS37" s="239">
        <f>БОУП!$N$278</f>
        <v>0</v>
      </c>
      <c r="AT37" s="239">
        <f>БОУП!$N$279</f>
        <v>0</v>
      </c>
      <c r="AU37" s="198" t="str">
        <f>IF(SUM(AQ37:AT37)=0,"-",IF(AND(AT38&lt;10,AQ38&gt;=50),5,IF(AND(AT38&lt;20,(AQ38+AR38)&gt;=50),4,IF(AT38&lt;30,3,2))))</f>
        <v>-</v>
      </c>
      <c r="AV37" s="238">
        <f>БОУП!$O$276</f>
        <v>0</v>
      </c>
      <c r="AW37" s="239">
        <f>БОУП!$O$277</f>
        <v>0</v>
      </c>
      <c r="AX37" s="239">
        <f>БОУП!$O$278</f>
        <v>0</v>
      </c>
      <c r="AY37" s="239">
        <f>БОУП!$O$279</f>
        <v>0</v>
      </c>
      <c r="AZ37" s="198" t="str">
        <f>IF(SUM(AV37:AY37)=0,"-",IF(AOD(AY38&lt;10,AV38&gt;=50),5,IF(AOD(AY38&lt;20,(AV38+AW38)&gt;=50),4,IF(AY38&lt;30,3,2))))</f>
        <v>-</v>
      </c>
      <c r="BA37" s="238">
        <f>БОУП!$Q$276</f>
        <v>0</v>
      </c>
      <c r="BB37" s="239">
        <f>БОУП!$Q$277</f>
        <v>0</v>
      </c>
      <c r="BC37" s="239">
        <f>БОУП!$Q$278</f>
        <v>0</v>
      </c>
      <c r="BD37" s="239">
        <f>БОУП!$Q$279</f>
        <v>0</v>
      </c>
      <c r="BE37" s="198" t="str">
        <f>IF(SUM(BA37:BD37)=0,"-",MIN(IF(AND(BA38&gt;=50,BC38=0,BD38=0),5,IF(AND(BA38+BB38&gt;=50,BD38=0),4,IF(BD38&lt;30,3,2))),G37,L37,Q37,AA37))</f>
        <v>-</v>
      </c>
      <c r="BF37" s="734" t="s">
        <v>366</v>
      </c>
      <c r="BG37" s="735"/>
      <c r="BH37" s="735"/>
      <c r="BI37" s="735"/>
      <c r="BJ37" s="736"/>
    </row>
    <row r="38" spans="1:70" ht="13.5" customHeight="1">
      <c r="A38" s="747"/>
      <c r="B38" s="740"/>
      <c r="C38" s="240">
        <f>IF(ISERR(C37/SUM(C37:F37)*100),0,C37/SUM(C37:F37)*100)</f>
        <v>0</v>
      </c>
      <c r="D38" s="241">
        <f>IF(ISERR(D37/SUM(C37:F37)*100),0,D37/SUM(C37:F37)*100)</f>
        <v>0</v>
      </c>
      <c r="E38" s="241">
        <f>IF(ISERR(E37/SUM(C37:F37)*100),0,E37/SUM(C37:F37)*100)</f>
        <v>0</v>
      </c>
      <c r="F38" s="241">
        <f>IF(ISERR(F37/SUM(C37:F37)*100),0,F37/SUM(C37:F37)*100)</f>
        <v>0</v>
      </c>
      <c r="G38" s="199" t="str">
        <f>IF(ISERR(SUM(C37*5,D37*4,E37*3,F37*2)/SUM(C37:F37)),"-",SUM(C37*5,D37*4,E37*3,F37*2)/SUM(C37:F37))</f>
        <v>-</v>
      </c>
      <c r="H38" s="240">
        <f>IF(ISERR(H37/SUM(H37:K37)*100),0,H37/SUM(H37:K37)*100)</f>
        <v>0</v>
      </c>
      <c r="I38" s="241">
        <f>IF(ISERR(I37/SUM(H37:K37)*100),0,I37/SUM(H37:K37)*100)</f>
        <v>0</v>
      </c>
      <c r="J38" s="241">
        <f>IF(ISERR(J37/SUM(H37:K37)*100),0,J37/SUM(H37:K37)*100)</f>
        <v>0</v>
      </c>
      <c r="K38" s="241">
        <f>IF(ISERR(K37/SUM(H37:K37)*100),0,K37/SUM(H37:K37)*100)</f>
        <v>0</v>
      </c>
      <c r="L38" s="199" t="str">
        <f>IF(ISERR(SUM(H37*5,I37*4,J37*3,K37*2)/SUM(H37:K37)),"-",SUM(H37*5,I37*4,J37*3,K37*2)/SUM(H37:K37))</f>
        <v>-</v>
      </c>
      <c r="M38" s="240">
        <f>IF(ISERR(M37/SUM(M37:P37)*100),0,M37/SUM(M37:P37)*100)</f>
        <v>0</v>
      </c>
      <c r="N38" s="241">
        <f>IF(ISERR(N37/SUM(M37:P37)*100),0,N37/SUM(M37:P37)*100)</f>
        <v>0</v>
      </c>
      <c r="O38" s="241">
        <f>IF(ISERR(O37/SUM(M37:P37)*100),0,O37/SUM(M37:P37)*100)</f>
        <v>0</v>
      </c>
      <c r="P38" s="241">
        <f>IF(ISERR(P37/SUM(M37:P37)*100),0,P37/SUM(M37:P37)*100)</f>
        <v>0</v>
      </c>
      <c r="Q38" s="199" t="str">
        <f>IF(ISERR(SUM(M37*5,N37*4,O37*3,P37*2)/SUM(M37:P37)),"-",SUM(M37*5,N37*4,O37*3,P37*2)/SUM(M37:P37))</f>
        <v>-</v>
      </c>
      <c r="R38" s="240">
        <f>IF(ISERR(R37/SUM(R37:U37)*100),0,R37/SUM(R37:U37)*100)</f>
        <v>0</v>
      </c>
      <c r="S38" s="241">
        <f>IF(ISERR(S37/SUM(R37:U37)*100),0,S37/SUM(R37:U37)*100)</f>
        <v>0</v>
      </c>
      <c r="T38" s="241">
        <f>IF(ISERR(T37/SUM(R37:U37)*100),0,T37/SUM(R37:U37)*100)</f>
        <v>0</v>
      </c>
      <c r="U38" s="241">
        <f>IF(ISERR(U37/SUM(R37:U37)*100),0,U37/SUM(R37:U37)*100)</f>
        <v>0</v>
      </c>
      <c r="V38" s="199" t="str">
        <f>IF(ISERR(SUM(R37*5,S37*4,T37*3,U37*2)/SUM(R37:U37)),"-",SUM(R37*5,S37*4,T37*3,U37*2)/SUM(R37:U37))</f>
        <v>-</v>
      </c>
      <c r="W38" s="240">
        <f>IF(ISERR(W37/SUM(W37:Z37)*100),0,W37/SUM(W37:Z37)*100)</f>
        <v>0</v>
      </c>
      <c r="X38" s="241">
        <f>IF(ISERR(X37/SUM(W37:Z37)*100),0,X37/SUM(W37:Z37)*100)</f>
        <v>0</v>
      </c>
      <c r="Y38" s="241">
        <f>IF(ISERR(Y37/SUM(W37:Z37)*100),0,Y37/SUM(W37:Z37)*100)</f>
        <v>0</v>
      </c>
      <c r="Z38" s="241">
        <f>IF(ISERR(Z37/SUM(W37:Z37)*100),0,Z37/SUM(W37:Z37)*100)</f>
        <v>0</v>
      </c>
      <c r="AA38" s="199" t="str">
        <f>IF(ISERR(SUM(W37*5,X37*4,Y37*3,Z37*2)/SUM(W37:Z37)),"-",SUM(W37*5,X37*4,Y37*3,Z37*2)/SUM(W37:Z37))</f>
        <v>-</v>
      </c>
      <c r="AB38" s="240">
        <f>IF(ISERR(AB37/SUM(AB37:AE37)*100),0,AB37/SUM(AB37:AE37)*100)</f>
        <v>0</v>
      </c>
      <c r="AC38" s="241">
        <f>IF(ISERR(AC37/SUM(AB37:AE37)*100),0,AC37/SUM(AB37:AE37)*100)</f>
        <v>0</v>
      </c>
      <c r="AD38" s="241">
        <f>IF(ISERR(AD37/SUM(AB37:AE37)*100),0,AD37/SUM(AB37:AE37)*100)</f>
        <v>0</v>
      </c>
      <c r="AE38" s="241">
        <f>IF(ISERR(AE37/SUM(AB37:AE37)*100),0,AE37/SUM(AB37:AE37)*100)</f>
        <v>0</v>
      </c>
      <c r="AF38" s="199" t="str">
        <f>IF(ISERR(SUM(AB37*5,AC37*4,AD37*3,AE37*2)/SUM(AB37:AE37)),"-",SUM(AB37*5,AC37*4,AD37*3,AE37*2)/SUM(AB37:AE37))</f>
        <v>-</v>
      </c>
      <c r="AG38" s="240">
        <f>IF(ISERR(AG37/SUM(AG37:AJ37)*100),0,AG37/SUM(AG37:AJ37)*100)</f>
        <v>0</v>
      </c>
      <c r="AH38" s="241">
        <f>IF(ISERR(AH37/SUM(AG37:AJ37)*100),0,AH37/SUM(AG37:AJ37)*100)</f>
        <v>0</v>
      </c>
      <c r="AI38" s="241">
        <f>IF(ISERR(AI37/SUM(AG37:AJ37)*100),0,AI37/SUM(AG37:AJ37)*100)</f>
        <v>0</v>
      </c>
      <c r="AJ38" s="241">
        <f>IF(ISERR(AJ37/SUM(AG37:AJ37)*100),0,AJ37/SUM(AG37:AJ37)*100)</f>
        <v>0</v>
      </c>
      <c r="AK38" s="199" t="str">
        <f>IF(ISERR(SUM(AG37*5,AH37*4,AI37*3,AJ37*2)/SUM(AG37:AJ37)),"-",SUM(AG37*5,AH37*4,AI37*3,AJ37*2)/SUM(AG37:AJ37))</f>
        <v>-</v>
      </c>
      <c r="AL38" s="240">
        <f>IF(ISERR(AL37/SUM(AL37:AO37)*100),0,AL37/SUM(AL37:AO37)*100)</f>
        <v>0</v>
      </c>
      <c r="AM38" s="241">
        <f>IF(ISERR(AM37/SUM(AL37:AO37)*100),0,AM37/SUM(AL37:AO37)*100)</f>
        <v>0</v>
      </c>
      <c r="AN38" s="241">
        <f>IF(ISERR(AN37/SUM(AL37:AO37)*100),0,AN37/SUM(AL37:AO37)*100)</f>
        <v>0</v>
      </c>
      <c r="AO38" s="241">
        <f>IF(ISERR(AO37/SUM(AL37:AO37)*100),0,AO37/SUM(AL37:AO37)*100)</f>
        <v>0</v>
      </c>
      <c r="AP38" s="199" t="str">
        <f>IF(ISERR(SUM(AL37*5,AM37*4,AN37*3,AO37*2)/SUM(AL37:AO37)),"-",SUM(AL37*5,AM37*4,AN37*3,AO37*2)/SUM(AL37:AO37))</f>
        <v>-</v>
      </c>
      <c r="AQ38" s="240">
        <f>IF(ISERR(AQ37/SUM(AQ37:AT37)*100),0,AQ37/SUM(AQ37:AT37)*100)</f>
        <v>0</v>
      </c>
      <c r="AR38" s="241">
        <f>IF(ISERR(AR37/SUM(AQ37:AT37)*100),0,AR37/SUM(AQ37:AT37)*100)</f>
        <v>0</v>
      </c>
      <c r="AS38" s="241">
        <f>IF(ISERR(AS37/SUM(AQ37:AT37)*100),0,AS37/SUM(AQ37:AT37)*100)</f>
        <v>0</v>
      </c>
      <c r="AT38" s="241">
        <f>IF(ISERR(AT37/SUM(AQ37:AT37)*100),0,AT37/SUM(AQ37:AT37)*100)</f>
        <v>0</v>
      </c>
      <c r="AU38" s="199" t="str">
        <f>IF(ISERR(SUM(AQ37*5,AR37*4,AS37*3,AT37*2)/SUM(AQ37:AT37)),"-",SUM(AQ37*5,AR37*4,AS37*3,AT37*2)/SUM(AQ37:AT37))</f>
        <v>-</v>
      </c>
      <c r="AV38" s="240">
        <f>IF(ISERR(AV37/SUM(AV37:AY37)*100),0,AV37/SUM(AV37:AY37)*100)</f>
        <v>0</v>
      </c>
      <c r="AW38" s="241">
        <f>IF(ISERR(AW37/SUM(AV37:AY37)*100),0,AW37/SUM(AV37:AY37)*100)</f>
        <v>0</v>
      </c>
      <c r="AX38" s="241">
        <f>IF(ISERR(AX37/SUM(AV37:AY37)*100),0,AX37/SUM(AV37:AY37)*100)</f>
        <v>0</v>
      </c>
      <c r="AY38" s="241">
        <f>IF(ISERR(AY37/SUM(AV37:AY37)*100),0,AY37/SUM(AV37:AY37)*100)</f>
        <v>0</v>
      </c>
      <c r="AZ38" s="199" t="str">
        <f>IF(ISERR(SUM(AV37*5,AW37*4,AX37*3,AY37*2)/SUM(AV37:AY37)),"-",SUM(AV37*5,AW37*4,AX37*3,AY37*2)/SUM(AV37:AY37))</f>
        <v>-</v>
      </c>
      <c r="BA38" s="240">
        <f>IF(ISERR(BA37/SUM(BA37:BD37)*100),0,BA37/SUM(BA37:BD37)*100)</f>
        <v>0</v>
      </c>
      <c r="BB38" s="241">
        <f>IF(ISERR(BB37/SUM(BA37:BD37)*100),0,BB37/SUM(BA37:BD37)*100)</f>
        <v>0</v>
      </c>
      <c r="BC38" s="241">
        <f>IF(ISERR(BC37/SUM(BA37:BD37)*100),0,BC37/SUM(BA37:BD37)*100)</f>
        <v>0</v>
      </c>
      <c r="BD38" s="241">
        <f>IF(ISERR(BD37/SUM(BA37:BD37)*100),0,BD37/SUM(BA37:BD37)*100)</f>
        <v>0</v>
      </c>
      <c r="BE38" s="199"/>
      <c r="BF38" s="744"/>
      <c r="BG38" s="745"/>
      <c r="BH38" s="745"/>
      <c r="BI38" s="745"/>
      <c r="BJ38" s="746"/>
      <c r="BL38" s="133"/>
      <c r="BM38" s="133"/>
      <c r="BN38" s="133"/>
      <c r="BO38" s="133"/>
      <c r="BP38" s="133"/>
      <c r="BQ38" s="133"/>
      <c r="BR38" s="133"/>
    </row>
    <row r="39" spans="1:70" ht="13.5" customHeight="1">
      <c r="A39" s="747" t="s">
        <v>361</v>
      </c>
      <c r="B39" s="740">
        <f>БОУП!W284+БОУП!X284</f>
        <v>0</v>
      </c>
      <c r="C39" s="238">
        <f>БОУП!$F$356</f>
        <v>0</v>
      </c>
      <c r="D39" s="239">
        <f>БОУП!$F$357</f>
        <v>0</v>
      </c>
      <c r="E39" s="239">
        <f>БОУП!$F$358</f>
        <v>0</v>
      </c>
      <c r="F39" s="239">
        <f>БОУП!$F$359</f>
        <v>0</v>
      </c>
      <c r="G39" s="198" t="str">
        <f>IF(SUM(C39:F39)=0,"-",IF(AND(F40&lt;10,C40&gt;=50),5,IF(AND(F40&lt;20,(C40+D40)&gt;=50),4,IF(F40&lt;30,3,2))))</f>
        <v>-</v>
      </c>
      <c r="H39" s="238">
        <f>БОУП!$G$356</f>
        <v>0</v>
      </c>
      <c r="I39" s="239">
        <f>БОУП!$G$357</f>
        <v>0</v>
      </c>
      <c r="J39" s="239">
        <f>БОУП!$G$358</f>
        <v>0</v>
      </c>
      <c r="K39" s="239">
        <f>БОУП!$G$359</f>
        <v>0</v>
      </c>
      <c r="L39" s="198" t="str">
        <f>IF(SUM(H39:K39)=0,"-",IF(AND(K40&lt;10,H40&gt;=50),5,IF(AND(K40&lt;20,(H40+I40)&gt;=50),4,IF(K40&lt;30,3,2))))</f>
        <v>-</v>
      </c>
      <c r="M39" s="238">
        <f>БОУП!$H$356</f>
        <v>0</v>
      </c>
      <c r="N39" s="239">
        <f>БОУП!$H$357</f>
        <v>0</v>
      </c>
      <c r="O39" s="239">
        <f>БОУП!$H$358</f>
        <v>0</v>
      </c>
      <c r="P39" s="239">
        <f>БОУП!$F$359</f>
        <v>0</v>
      </c>
      <c r="Q39" s="198" t="str">
        <f>IF(SUM(M39:P39)=0,"-",IF(AND(P40&lt;10,M40&gt;=50),5,IF(AND(P40&lt;20,(M40+N40)&gt;=50),4,IF(P40&lt;30,3,2))))</f>
        <v>-</v>
      </c>
      <c r="R39" s="238">
        <f>БОУП!$I$356</f>
        <v>0</v>
      </c>
      <c r="S39" s="239">
        <f>БОУП!$I$357</f>
        <v>0</v>
      </c>
      <c r="T39" s="239">
        <f>БОУП!$I$358</f>
        <v>0</v>
      </c>
      <c r="U39" s="239">
        <f>БОУП!$I$359</f>
        <v>0</v>
      </c>
      <c r="V39" s="198" t="str">
        <f>IF(SUM(R39:U39)=0,"-",IF(AND(U40&lt;10,R40&gt;50),5,IF(AND(U40&lt;20,(R40+S40)&gt;=50),4,IF(U40&lt;30,3,2))))</f>
        <v>-</v>
      </c>
      <c r="W39" s="238">
        <f>БОУП!$J$356</f>
        <v>0</v>
      </c>
      <c r="X39" s="239">
        <f>БОУП!$J$357</f>
        <v>0</v>
      </c>
      <c r="Y39" s="239">
        <f>БОУП!$J$358</f>
        <v>0</v>
      </c>
      <c r="Z39" s="239">
        <f>БОУП!$J$359</f>
        <v>0</v>
      </c>
      <c r="AA39" s="198" t="str">
        <f>IF(SUM(W39:Z39)=0,"-",IF(AND(Z40&lt;10,W40&gt;=50),5,IF(AND(Z40&lt;20,(W40+X40)&gt;=50),4,IF(Z40&lt;30,3,2))))</f>
        <v>-</v>
      </c>
      <c r="AB39" s="238">
        <f>БОУП!$K$356</f>
        <v>0</v>
      </c>
      <c r="AC39" s="239">
        <f>БОУП!$K$357</f>
        <v>0</v>
      </c>
      <c r="AD39" s="239">
        <f>БОУП!$K$358</f>
        <v>0</v>
      </c>
      <c r="AE39" s="239">
        <f>БОУП!$K$359</f>
        <v>0</v>
      </c>
      <c r="AF39" s="198" t="str">
        <f>IF(SUM(AB39:AE39)=0,"-",IF(AND(AE40&lt;10,AB40&gt;=50),5,IF(AND(AE40&lt;20,(AB40+AC40)&gt;=50),4,IF(AE40&lt;30,3,2))))</f>
        <v>-</v>
      </c>
      <c r="AG39" s="238">
        <f>БОУП!$L$356</f>
        <v>0</v>
      </c>
      <c r="AH39" s="239">
        <f>БОУП!$L$357</f>
        <v>0</v>
      </c>
      <c r="AI39" s="239">
        <f>БОУП!$L$358</f>
        <v>0</v>
      </c>
      <c r="AJ39" s="239">
        <f>БОУП!$L$359</f>
        <v>0</v>
      </c>
      <c r="AK39" s="198" t="str">
        <f>IF(SUM(AG39:AJ39)=0,"-",IF(AND(AJ40&lt;10,AG40&gt;=50),5,IF(AND(AJ40&lt;20,(AG40+AH40)&gt;=50),4,IF(AJ40&lt;30,3,2))))</f>
        <v>-</v>
      </c>
      <c r="AL39" s="238">
        <f>БОУП!$M$356</f>
        <v>0</v>
      </c>
      <c r="AM39" s="239">
        <f>БОУП!$M$357</f>
        <v>0</v>
      </c>
      <c r="AN39" s="239">
        <f>БОУП!$M$358</f>
        <v>0</v>
      </c>
      <c r="AO39" s="239">
        <f>БОУП!$M$359</f>
        <v>0</v>
      </c>
      <c r="AP39" s="198" t="str">
        <f>IF(SUM(AL39:AO39)=0,"-",IF(AND(AO40&lt;10,AL40&gt;=50),5,IF(AND(AO40&lt;20,(AL40+AM40)&gt;=50),4,IF(AO40&lt;30,3,2))))</f>
        <v>-</v>
      </c>
      <c r="AQ39" s="238">
        <f>БОУП!$N$356</f>
        <v>0</v>
      </c>
      <c r="AR39" s="239">
        <f>БОУП!$N$357</f>
        <v>0</v>
      </c>
      <c r="AS39" s="239">
        <f>БОУП!$N$358</f>
        <v>0</v>
      </c>
      <c r="AT39" s="239">
        <f>БОУП!$N$359</f>
        <v>0</v>
      </c>
      <c r="AU39" s="198" t="str">
        <f>IF(SUM(AQ39:AT39)=0,"-",IF(AND(AT40&lt;10,AQ40&gt;=50),5,IF(AND(AT40&lt;20,(AQ40+AR40)&gt;=50),4,IF(AT40&lt;30,3,2))))</f>
        <v>-</v>
      </c>
      <c r="AV39" s="238">
        <f>БОУП!$O$356</f>
        <v>0</v>
      </c>
      <c r="AW39" s="239">
        <f>БОУП!$O$357</f>
        <v>0</v>
      </c>
      <c r="AX39" s="239">
        <f>БОУП!$O$358</f>
        <v>0</v>
      </c>
      <c r="AY39" s="239">
        <f>БОУП!$O$359</f>
        <v>0</v>
      </c>
      <c r="AZ39" s="198" t="str">
        <f>IF(SUM(AV39:AY39)=0,"-",IF(AOD(AY40&lt;10,AV40&gt;=50),5,IF(AOD(AY40&lt;20,(AV40+AW40)&gt;=50),4,IF(AY40&lt;30,3,2))))</f>
        <v>-</v>
      </c>
      <c r="BA39" s="238">
        <f>БОУП!$Q$356</f>
        <v>0</v>
      </c>
      <c r="BB39" s="239">
        <f>БОУП!$Q$357</f>
        <v>0</v>
      </c>
      <c r="BC39" s="239">
        <f>БОУП!$Q$358</f>
        <v>0</v>
      </c>
      <c r="BD39" s="239">
        <f>БОУП!$Q$359</f>
        <v>0</v>
      </c>
      <c r="BE39" s="198" t="str">
        <f>IF(SUM(BA39:BD39)=0,"-",MIN(IF(AND(BA40&gt;=50,BC40=0,BD40=0),5,IF(AND(BA40+BB40&gt;=50,BD40=0),4,IF(BD40&lt;30,3,2))),G39,L39,Q39,AA39))</f>
        <v>-</v>
      </c>
      <c r="BF39" s="734" t="s">
        <v>366</v>
      </c>
      <c r="BG39" s="735"/>
      <c r="BH39" s="735"/>
      <c r="BI39" s="735"/>
      <c r="BJ39" s="736"/>
    </row>
    <row r="40" spans="1:70" ht="13.5" customHeight="1" thickBot="1">
      <c r="A40" s="773"/>
      <c r="B40" s="774"/>
      <c r="C40" s="242">
        <f>IF(ISERR(C39/SUM(C39:F39)*100),0,C39/SUM(C39:F39)*100)</f>
        <v>0</v>
      </c>
      <c r="D40" s="243">
        <f>IF(ISERR(D39/SUM(C39:F39)*100),0,D39/SUM(C39:F39)*100)</f>
        <v>0</v>
      </c>
      <c r="E40" s="243">
        <f>IF(ISERR(E39/SUM(C39:F39)*100),0,E39/SUM(C39:F39)*100)</f>
        <v>0</v>
      </c>
      <c r="F40" s="243">
        <f>IF(ISERR(F39/SUM(C39:F39)*100),0,F39/SUM(C39:F39)*100)</f>
        <v>0</v>
      </c>
      <c r="G40" s="200" t="str">
        <f>IF(ISERR(SUM(C39*5,D39*4,E39*3,F39*2)/SUM(C39:F39)),"-",SUM(C39*5,D39*4,E39*3,F39*2)/SUM(C39:F39))</f>
        <v>-</v>
      </c>
      <c r="H40" s="242">
        <f>IF(ISERR(H39/SUM(H39:K39)*100),0,H39/SUM(H39:K39)*100)</f>
        <v>0</v>
      </c>
      <c r="I40" s="243">
        <f>IF(ISERR(I39/SUM(H39:K39)*100),0,I39/SUM(H39:K39)*100)</f>
        <v>0</v>
      </c>
      <c r="J40" s="243">
        <f>IF(ISERR(J39/SUM(H39:K39)*100),0,J39/SUM(H39:K39)*100)</f>
        <v>0</v>
      </c>
      <c r="K40" s="243">
        <f>IF(ISERR(K39/SUM(H39:K39)*100),0,K39/SUM(H39:K39)*100)</f>
        <v>0</v>
      </c>
      <c r="L40" s="200" t="str">
        <f>IF(ISERR(SUM(H39*5,I39*4,J39*3,K39*2)/SUM(H39:K39)),"-",SUM(H39*5,I39*4,J39*3,K39*2)/SUM(H39:K39))</f>
        <v>-</v>
      </c>
      <c r="M40" s="242">
        <f>IF(ISERR(M39/SUM(M39:P39)*100),0,M39/SUM(M39:P39)*100)</f>
        <v>0</v>
      </c>
      <c r="N40" s="243">
        <f>IF(ISERR(N39/SUM(M39:P39)*100),0,N39/SUM(M39:P39)*100)</f>
        <v>0</v>
      </c>
      <c r="O40" s="243">
        <f>IF(ISERR(O39/SUM(M39:P39)*100),0,O39/SUM(M39:P39)*100)</f>
        <v>0</v>
      </c>
      <c r="P40" s="243">
        <f>IF(ISERR(P39/SUM(M39:P39)*100),0,P39/SUM(M39:P39)*100)</f>
        <v>0</v>
      </c>
      <c r="Q40" s="200" t="str">
        <f>IF(ISERR(SUM(M39*5,N39*4,O39*3,P39*2)/SUM(M39:P39)),"-",SUM(M39*5,N39*4,O39*3,P39*2)/SUM(M39:P39))</f>
        <v>-</v>
      </c>
      <c r="R40" s="242">
        <f>IF(ISERR(R39/SUM(R39:U39)*100),0,R39/SUM(R39:U39)*100)</f>
        <v>0</v>
      </c>
      <c r="S40" s="243">
        <f>IF(ISERR(S39/SUM(R39:U39)*100),0,S39/SUM(R39:U39)*100)</f>
        <v>0</v>
      </c>
      <c r="T40" s="243">
        <f>IF(ISERR(T39/SUM(R39:U39)*100),0,T39/SUM(R39:U39)*100)</f>
        <v>0</v>
      </c>
      <c r="U40" s="243">
        <f>IF(ISERR(U39/SUM(R39:U39)*100),0,U39/SUM(R39:U39)*100)</f>
        <v>0</v>
      </c>
      <c r="V40" s="200" t="str">
        <f>IF(ISERR(SUM(R39*5,S39*4,T39*3,U39*2)/SUM(R39:U39)),"-",SUM(R39*5,S39*4,T39*3,U39*2)/SUM(R39:U39))</f>
        <v>-</v>
      </c>
      <c r="W40" s="242">
        <f>IF(ISERR(W39/SUM(W39:Z39)*100),0,W39/SUM(W39:Z39)*100)</f>
        <v>0</v>
      </c>
      <c r="X40" s="243">
        <f>IF(ISERR(X39/SUM(W39:Z39)*100),0,X39/SUM(W39:Z39)*100)</f>
        <v>0</v>
      </c>
      <c r="Y40" s="243">
        <f>IF(ISERR(Y39/SUM(W39:Z39)*100),0,Y39/SUM(W39:Z39)*100)</f>
        <v>0</v>
      </c>
      <c r="Z40" s="243">
        <f>IF(ISERR(Z39/SUM(W39:Z39)*100),0,Z39/SUM(W39:Z39)*100)</f>
        <v>0</v>
      </c>
      <c r="AA40" s="200" t="str">
        <f>IF(ISERR(SUM(W39*5,X39*4,Y39*3,Z39*2)/SUM(W39:Z39)),"-",SUM(W39*5,X39*4,Y39*3,Z39*2)/SUM(W39:Z39))</f>
        <v>-</v>
      </c>
      <c r="AB40" s="242">
        <f>IF(ISERR(AB39/SUM(AB39:AE39)*100),0,AB39/SUM(AB39:AE39)*100)</f>
        <v>0</v>
      </c>
      <c r="AC40" s="243">
        <f>IF(ISERR(AC39/SUM(AB39:AE39)*100),0,AC39/SUM(AB39:AE39)*100)</f>
        <v>0</v>
      </c>
      <c r="AD40" s="243">
        <f>IF(ISERR(AD39/SUM(AB39:AE39)*100),0,AD39/SUM(AB39:AE39)*100)</f>
        <v>0</v>
      </c>
      <c r="AE40" s="243">
        <f>IF(ISERR(AE39/SUM(AB39:AE39)*100),0,AE39/SUM(AB39:AE39)*100)</f>
        <v>0</v>
      </c>
      <c r="AF40" s="200" t="str">
        <f>IF(ISERR(SUM(AB39*5,AC39*4,AD39*3,AE39*2)/SUM(AB39:AE39)),"-",SUM(AB39*5,AC39*4,AD39*3,AE39*2)/SUM(AB39:AE39))</f>
        <v>-</v>
      </c>
      <c r="AG40" s="242">
        <f>IF(ISERR(AG39/SUM(AG39:AJ39)*100),0,AG39/SUM(AG39:AJ39)*100)</f>
        <v>0</v>
      </c>
      <c r="AH40" s="243">
        <f>IF(ISERR(AH39/SUM(AG39:AJ39)*100),0,AH39/SUM(AG39:AJ39)*100)</f>
        <v>0</v>
      </c>
      <c r="AI40" s="243">
        <f>IF(ISERR(AI39/SUM(AG39:AJ39)*100),0,AI39/SUM(AG39:AJ39)*100)</f>
        <v>0</v>
      </c>
      <c r="AJ40" s="243">
        <f>IF(ISERR(AJ39/SUM(AG39:AJ39)*100),0,AJ39/SUM(AG39:AJ39)*100)</f>
        <v>0</v>
      </c>
      <c r="AK40" s="200" t="str">
        <f>IF(ISERR(SUM(AG39*5,AH39*4,AI39*3,AJ39*2)/SUM(AG39:AJ39)),"-",SUM(AG39*5,AH39*4,AI39*3,AJ39*2)/SUM(AG39:AJ39))</f>
        <v>-</v>
      </c>
      <c r="AL40" s="242">
        <f>IF(ISERR(AL39/SUM(AL39:AO39)*100),0,AL39/SUM(AL39:AO39)*100)</f>
        <v>0</v>
      </c>
      <c r="AM40" s="243">
        <f>IF(ISERR(AM39/SUM(AL39:AO39)*100),0,AM39/SUM(AL39:AO39)*100)</f>
        <v>0</v>
      </c>
      <c r="AN40" s="243">
        <f>IF(ISERR(AN39/SUM(AL39:AO39)*100),0,AN39/SUM(AL39:AO39)*100)</f>
        <v>0</v>
      </c>
      <c r="AO40" s="243">
        <f>IF(ISERR(AO39/SUM(AL39:AO39)*100),0,AO39/SUM(AL39:AO39)*100)</f>
        <v>0</v>
      </c>
      <c r="AP40" s="200" t="str">
        <f>IF(ISERR(SUM(AL39*5,AM39*4,AN39*3,AO39*2)/SUM(AL39:AO39)),"-",SUM(AL39*5,AM39*4,AN39*3,AO39*2)/SUM(AL39:AO39))</f>
        <v>-</v>
      </c>
      <c r="AQ40" s="242">
        <f>IF(ISERR(AQ39/SUM(AQ39:AT39)*100),0,AQ39/SUM(AQ39:AT39)*100)</f>
        <v>0</v>
      </c>
      <c r="AR40" s="243">
        <f>IF(ISERR(AR39/SUM(AQ39:AT39)*100),0,AR39/SUM(AQ39:AT39)*100)</f>
        <v>0</v>
      </c>
      <c r="AS40" s="243">
        <f>IF(ISERR(AS39/SUM(AQ39:AT39)*100),0,AS39/SUM(AQ39:AT39)*100)</f>
        <v>0</v>
      </c>
      <c r="AT40" s="243">
        <f>IF(ISERR(AT39/SUM(AQ39:AT39)*100),0,AT39/SUM(AQ39:AT39)*100)</f>
        <v>0</v>
      </c>
      <c r="AU40" s="200" t="str">
        <f>IF(ISERR(SUM(AQ39*5,AR39*4,AS39*3,AT39*2)/SUM(AQ39:AT39)),"-",SUM(AQ39*5,AR39*4,AS39*3,AT39*2)/SUM(AQ39:AT39))</f>
        <v>-</v>
      </c>
      <c r="AV40" s="242">
        <f>IF(ISERR(AV39/SUM(AV39:AY39)*100),0,AV39/SUM(AV39:AY39)*100)</f>
        <v>0</v>
      </c>
      <c r="AW40" s="243">
        <f>IF(ISERR(AW39/SUM(AV39:AY39)*100),0,AW39/SUM(AV39:AY39)*100)</f>
        <v>0</v>
      </c>
      <c r="AX40" s="243">
        <f>IF(ISERR(AX39/SUM(AV39:AY39)*100),0,AX39/SUM(AV39:AY39)*100)</f>
        <v>0</v>
      </c>
      <c r="AY40" s="243">
        <f>IF(ISERR(AY39/SUM(AV39:AY39)*100),0,AY39/SUM(AV39:AY39)*100)</f>
        <v>0</v>
      </c>
      <c r="AZ40" s="200" t="str">
        <f>IF(ISERR(SUM(AV39*5,AW39*4,AX39*3,AY39*2)/SUM(AV39:AY39)),"-",SUM(AV39*5,AW39*4,AX39*3,AY39*2)/SUM(AV39:AY39))</f>
        <v>-</v>
      </c>
      <c r="BA40" s="242">
        <f>IF(ISERR(BA39/SUM(BA39:BD39)*100),0,BA39/SUM(BA39:BD39)*100)</f>
        <v>0</v>
      </c>
      <c r="BB40" s="243">
        <f>IF(ISERR(BB39/SUM(BA39:BD39)*100),0,BB39/SUM(BA39:BD39)*100)</f>
        <v>0</v>
      </c>
      <c r="BC40" s="243">
        <f>IF(ISERR(BC39/SUM(BA39:BD39)*100),0,BC39/SUM(BA39:BD39)*100)</f>
        <v>0</v>
      </c>
      <c r="BD40" s="243">
        <f>IF(ISERR(BD39/SUM(BA39:BD39)*100),0,BD39/SUM(BA39:BD39)*100)</f>
        <v>0</v>
      </c>
      <c r="BE40" s="200"/>
      <c r="BF40" s="737"/>
      <c r="BG40" s="738"/>
      <c r="BH40" s="738"/>
      <c r="BI40" s="738"/>
      <c r="BJ40" s="739"/>
      <c r="BL40" s="133"/>
      <c r="BM40" s="133"/>
      <c r="BN40" s="133"/>
      <c r="BO40" s="133"/>
      <c r="BP40" s="133"/>
      <c r="BQ40" s="133"/>
      <c r="BR40" s="133"/>
    </row>
    <row r="41" spans="1:70" ht="11.25" customHeight="1">
      <c r="A41" s="190"/>
      <c r="B41" s="191"/>
      <c r="C41" s="192"/>
      <c r="D41" s="192"/>
      <c r="E41" s="192"/>
      <c r="F41" s="192"/>
      <c r="G41" s="193"/>
      <c r="H41" s="192"/>
      <c r="I41" s="192"/>
      <c r="J41" s="192"/>
      <c r="K41" s="192"/>
      <c r="L41" s="193"/>
      <c r="M41" s="192"/>
      <c r="N41" s="192"/>
      <c r="O41" s="192"/>
      <c r="P41" s="192"/>
      <c r="Q41" s="193"/>
      <c r="R41" s="192"/>
      <c r="S41" s="192"/>
      <c r="T41" s="192"/>
      <c r="U41" s="192"/>
      <c r="V41" s="193"/>
      <c r="W41" s="192"/>
      <c r="X41" s="192"/>
      <c r="Y41" s="192"/>
      <c r="Z41" s="192"/>
      <c r="AA41" s="193"/>
      <c r="AB41" s="192"/>
      <c r="AC41" s="192"/>
      <c r="AD41" s="192"/>
      <c r="AE41" s="192"/>
      <c r="AF41" s="193"/>
      <c r="AG41" s="192"/>
      <c r="AH41" s="192"/>
      <c r="AI41" s="192"/>
      <c r="AJ41" s="192"/>
      <c r="AK41" s="193"/>
      <c r="AL41" s="192"/>
      <c r="AM41" s="192"/>
      <c r="AN41" s="192"/>
      <c r="AO41" s="192"/>
      <c r="AP41" s="193"/>
      <c r="AQ41" s="192"/>
      <c r="AR41" s="192"/>
      <c r="AS41" s="192"/>
      <c r="AT41" s="192"/>
      <c r="AU41" s="193"/>
      <c r="AV41" s="192"/>
      <c r="AW41" s="192"/>
      <c r="AX41" s="192"/>
      <c r="AY41" s="192"/>
      <c r="AZ41" s="193"/>
      <c r="BA41" s="192"/>
      <c r="BB41" s="192"/>
      <c r="BC41" s="192"/>
      <c r="BD41" s="192"/>
      <c r="BE41" s="193"/>
      <c r="BF41" s="192"/>
      <c r="BG41" s="192"/>
      <c r="BH41" s="192"/>
      <c r="BI41" s="192"/>
      <c r="BJ41" s="193"/>
      <c r="BL41" s="133"/>
      <c r="BM41" s="133"/>
      <c r="BN41" s="133"/>
      <c r="BO41" s="133"/>
      <c r="BP41" s="133"/>
      <c r="BQ41" s="133"/>
      <c r="BR41" s="133"/>
    </row>
    <row r="42" spans="1:70" ht="16.5" thickBot="1">
      <c r="A42" s="759" t="s">
        <v>69</v>
      </c>
      <c r="B42" s="759"/>
      <c r="C42" s="759"/>
      <c r="D42" s="759"/>
      <c r="E42" s="759"/>
      <c r="F42" s="759"/>
      <c r="G42" s="759"/>
      <c r="H42" s="759"/>
      <c r="I42" s="759"/>
      <c r="J42" s="759"/>
      <c r="K42" s="759"/>
      <c r="L42" s="759"/>
      <c r="M42" s="759"/>
      <c r="N42" s="759"/>
      <c r="O42" s="759"/>
      <c r="P42" s="759"/>
      <c r="Q42" s="759"/>
      <c r="R42" s="759"/>
      <c r="S42" s="759"/>
      <c r="T42" s="759"/>
      <c r="U42" s="759"/>
      <c r="V42" s="759"/>
      <c r="W42" s="759"/>
      <c r="X42" s="759"/>
      <c r="Y42" s="759"/>
      <c r="Z42" s="759"/>
      <c r="AA42" s="759"/>
      <c r="AB42" s="759"/>
      <c r="AC42" s="759"/>
      <c r="AD42" s="759"/>
      <c r="AE42" s="759"/>
      <c r="AF42" s="759"/>
      <c r="AG42" s="759"/>
      <c r="AH42" s="759"/>
      <c r="AI42" s="759"/>
      <c r="AJ42" s="759"/>
      <c r="AK42" s="759"/>
      <c r="AL42" s="759"/>
      <c r="AM42" s="759"/>
      <c r="AN42" s="759"/>
      <c r="AO42" s="759"/>
      <c r="AP42" s="759"/>
      <c r="AQ42" s="759"/>
      <c r="AR42" s="759"/>
      <c r="AS42" s="759"/>
      <c r="AT42" s="759"/>
      <c r="AU42" s="759"/>
      <c r="AV42" s="759"/>
      <c r="AW42" s="759"/>
      <c r="AX42" s="759"/>
      <c r="AY42" s="759"/>
      <c r="AZ42" s="759"/>
      <c r="BA42" s="759"/>
      <c r="BB42" s="759"/>
      <c r="BC42" s="759"/>
      <c r="BD42" s="759"/>
      <c r="BE42" s="759"/>
      <c r="BF42" s="759"/>
      <c r="BG42" s="759"/>
      <c r="BH42" s="759"/>
      <c r="BI42" s="759"/>
      <c r="BJ42" s="759"/>
    </row>
    <row r="43" spans="1:70" ht="15.75" customHeight="1" thickBot="1">
      <c r="A43" s="775" t="s">
        <v>8</v>
      </c>
      <c r="B43" s="777" t="s">
        <v>353</v>
      </c>
      <c r="C43" s="779" t="s">
        <v>11</v>
      </c>
      <c r="D43" s="780"/>
      <c r="E43" s="780"/>
      <c r="F43" s="780"/>
      <c r="G43" s="780"/>
      <c r="H43" s="780"/>
      <c r="I43" s="780"/>
      <c r="J43" s="780"/>
      <c r="K43" s="780"/>
      <c r="L43" s="780"/>
      <c r="M43" s="780"/>
      <c r="N43" s="780"/>
      <c r="O43" s="780"/>
      <c r="P43" s="780"/>
      <c r="Q43" s="780"/>
      <c r="R43" s="780"/>
      <c r="S43" s="780"/>
      <c r="T43" s="780"/>
      <c r="U43" s="780"/>
      <c r="V43" s="780"/>
      <c r="W43" s="780" t="s">
        <v>12</v>
      </c>
      <c r="X43" s="780"/>
      <c r="Y43" s="780"/>
      <c r="Z43" s="780"/>
      <c r="AA43" s="780"/>
      <c r="AB43" s="780"/>
      <c r="AC43" s="780"/>
      <c r="AD43" s="780"/>
      <c r="AE43" s="780"/>
      <c r="AF43" s="780"/>
      <c r="AG43" s="780"/>
      <c r="AH43" s="780"/>
      <c r="AI43" s="780"/>
      <c r="AJ43" s="780"/>
      <c r="AK43" s="780"/>
      <c r="AL43" s="780"/>
      <c r="AM43" s="780"/>
      <c r="AN43" s="780"/>
      <c r="AO43" s="780"/>
      <c r="AP43" s="780"/>
      <c r="AQ43" s="780"/>
      <c r="AR43" s="780"/>
      <c r="AS43" s="780"/>
      <c r="AT43" s="780"/>
      <c r="AU43" s="780"/>
      <c r="AV43" s="780"/>
      <c r="AW43" s="780"/>
      <c r="AX43" s="780"/>
      <c r="AY43" s="780"/>
      <c r="AZ43" s="780"/>
      <c r="BA43" s="780"/>
      <c r="BB43" s="780"/>
      <c r="BC43" s="780"/>
      <c r="BD43" s="780"/>
      <c r="BE43" s="781"/>
      <c r="BF43" s="311"/>
      <c r="BG43" s="311"/>
      <c r="BH43" s="311"/>
      <c r="BI43" s="311"/>
      <c r="BJ43" s="311"/>
      <c r="BK43" s="103"/>
    </row>
    <row r="44" spans="1:70" ht="12.75" customHeight="1">
      <c r="A44" s="776"/>
      <c r="B44" s="778"/>
      <c r="C44" s="741" t="s">
        <v>128</v>
      </c>
      <c r="D44" s="742"/>
      <c r="E44" s="742"/>
      <c r="F44" s="742"/>
      <c r="G44" s="743"/>
      <c r="H44" s="741" t="s">
        <v>74</v>
      </c>
      <c r="I44" s="742"/>
      <c r="J44" s="742"/>
      <c r="K44" s="742"/>
      <c r="L44" s="743"/>
      <c r="M44" s="741" t="s">
        <v>75</v>
      </c>
      <c r="N44" s="742"/>
      <c r="O44" s="742"/>
      <c r="P44" s="742"/>
      <c r="Q44" s="743"/>
      <c r="R44" s="741" t="s">
        <v>14</v>
      </c>
      <c r="S44" s="742"/>
      <c r="T44" s="742"/>
      <c r="U44" s="742"/>
      <c r="V44" s="743"/>
      <c r="W44" s="741" t="s">
        <v>80</v>
      </c>
      <c r="X44" s="742"/>
      <c r="Y44" s="742"/>
      <c r="Z44" s="742"/>
      <c r="AA44" s="743"/>
      <c r="AB44" s="741" t="s">
        <v>129</v>
      </c>
      <c r="AC44" s="742"/>
      <c r="AD44" s="742"/>
      <c r="AE44" s="742"/>
      <c r="AF44" s="743"/>
      <c r="AG44" s="741" t="s">
        <v>15</v>
      </c>
      <c r="AH44" s="742"/>
      <c r="AI44" s="742"/>
      <c r="AJ44" s="742"/>
      <c r="AK44" s="743"/>
      <c r="AL44" s="741" t="s">
        <v>13</v>
      </c>
      <c r="AM44" s="742"/>
      <c r="AN44" s="742"/>
      <c r="AO44" s="742"/>
      <c r="AP44" s="743"/>
      <c r="AQ44" s="741" t="s">
        <v>78</v>
      </c>
      <c r="AR44" s="742"/>
      <c r="AS44" s="742"/>
      <c r="AT44" s="742"/>
      <c r="AU44" s="743"/>
      <c r="AV44" s="741" t="s">
        <v>78</v>
      </c>
      <c r="AW44" s="742"/>
      <c r="AX44" s="742"/>
      <c r="AY44" s="742"/>
      <c r="AZ44" s="743"/>
      <c r="BA44" s="741" t="s">
        <v>357</v>
      </c>
      <c r="BB44" s="742"/>
      <c r="BC44" s="742"/>
      <c r="BD44" s="742"/>
      <c r="BE44" s="743"/>
      <c r="BF44" s="741" t="s">
        <v>356</v>
      </c>
      <c r="BG44" s="742"/>
      <c r="BH44" s="742"/>
      <c r="BI44" s="742"/>
      <c r="BJ44" s="743"/>
      <c r="BK44" s="103"/>
    </row>
    <row r="45" spans="1:70" ht="45.75" customHeight="1">
      <c r="A45" s="776"/>
      <c r="B45" s="778"/>
      <c r="C45" s="250">
        <v>5</v>
      </c>
      <c r="D45" s="318">
        <v>4</v>
      </c>
      <c r="E45" s="318">
        <v>3</v>
      </c>
      <c r="F45" s="318">
        <v>2</v>
      </c>
      <c r="G45" s="252" t="s">
        <v>93</v>
      </c>
      <c r="H45" s="250">
        <v>5</v>
      </c>
      <c r="I45" s="318">
        <v>4</v>
      </c>
      <c r="J45" s="318">
        <v>3</v>
      </c>
      <c r="K45" s="318">
        <v>2</v>
      </c>
      <c r="L45" s="252" t="s">
        <v>93</v>
      </c>
      <c r="M45" s="250">
        <v>5</v>
      </c>
      <c r="N45" s="318">
        <v>4</v>
      </c>
      <c r="O45" s="318">
        <v>3</v>
      </c>
      <c r="P45" s="318">
        <v>2</v>
      </c>
      <c r="Q45" s="252" t="s">
        <v>93</v>
      </c>
      <c r="R45" s="250">
        <v>5</v>
      </c>
      <c r="S45" s="318">
        <v>4</v>
      </c>
      <c r="T45" s="318">
        <v>3</v>
      </c>
      <c r="U45" s="318">
        <v>2</v>
      </c>
      <c r="V45" s="253" t="s">
        <v>93</v>
      </c>
      <c r="W45" s="250">
        <v>5</v>
      </c>
      <c r="X45" s="318">
        <v>4</v>
      </c>
      <c r="Y45" s="318">
        <v>3</v>
      </c>
      <c r="Z45" s="318">
        <v>2</v>
      </c>
      <c r="AA45" s="253" t="s">
        <v>93</v>
      </c>
      <c r="AB45" s="250">
        <v>5</v>
      </c>
      <c r="AC45" s="318">
        <v>4</v>
      </c>
      <c r="AD45" s="318">
        <v>3</v>
      </c>
      <c r="AE45" s="318">
        <v>2</v>
      </c>
      <c r="AF45" s="253" t="s">
        <v>93</v>
      </c>
      <c r="AG45" s="250">
        <v>5</v>
      </c>
      <c r="AH45" s="318">
        <v>4</v>
      </c>
      <c r="AI45" s="318">
        <v>3</v>
      </c>
      <c r="AJ45" s="318">
        <v>2</v>
      </c>
      <c r="AK45" s="253" t="s">
        <v>93</v>
      </c>
      <c r="AL45" s="250">
        <v>5</v>
      </c>
      <c r="AM45" s="318">
        <v>4</v>
      </c>
      <c r="AN45" s="318">
        <v>3</v>
      </c>
      <c r="AO45" s="318">
        <v>2</v>
      </c>
      <c r="AP45" s="253" t="s">
        <v>93</v>
      </c>
      <c r="AQ45" s="250">
        <v>5</v>
      </c>
      <c r="AR45" s="318">
        <v>4</v>
      </c>
      <c r="AS45" s="318">
        <v>3</v>
      </c>
      <c r="AT45" s="318">
        <v>2</v>
      </c>
      <c r="AU45" s="253" t="s">
        <v>93</v>
      </c>
      <c r="AV45" s="250">
        <v>5</v>
      </c>
      <c r="AW45" s="600">
        <v>4</v>
      </c>
      <c r="AX45" s="600">
        <v>3</v>
      </c>
      <c r="AY45" s="600">
        <v>2</v>
      </c>
      <c r="AZ45" s="253" t="s">
        <v>93</v>
      </c>
      <c r="BA45" s="250">
        <v>5</v>
      </c>
      <c r="BB45" s="318">
        <v>4</v>
      </c>
      <c r="BC45" s="318">
        <v>3</v>
      </c>
      <c r="BD45" s="318">
        <v>2</v>
      </c>
      <c r="BE45" s="253" t="s">
        <v>93</v>
      </c>
      <c r="BF45" s="250">
        <v>5</v>
      </c>
      <c r="BG45" s="318">
        <v>4</v>
      </c>
      <c r="BH45" s="318">
        <v>3</v>
      </c>
      <c r="BI45" s="318">
        <v>2</v>
      </c>
      <c r="BJ45" s="253" t="s">
        <v>93</v>
      </c>
      <c r="BK45" s="185"/>
    </row>
    <row r="46" spans="1:70" ht="13.5" customHeight="1">
      <c r="A46" s="757">
        <v>1</v>
      </c>
      <c r="B46" s="772">
        <f>SUM(B7:B14)</f>
        <v>0</v>
      </c>
      <c r="C46" s="244">
        <f>SUM(C7,C9,C11,C13)</f>
        <v>0</v>
      </c>
      <c r="D46" s="245">
        <f>SUM(D7,D9,D11,D13)</f>
        <v>0</v>
      </c>
      <c r="E46" s="245">
        <f>SUM(E7,E9,E11,E13)</f>
        <v>0</v>
      </c>
      <c r="F46" s="245">
        <f>SUM(F7,F9,F11,F13)</f>
        <v>0</v>
      </c>
      <c r="G46" s="198" t="str">
        <f>G59</f>
        <v>-</v>
      </c>
      <c r="H46" s="244">
        <f>SUM(H7,H9,H11,H13)</f>
        <v>0</v>
      </c>
      <c r="I46" s="245">
        <f>SUM(I7,I9,I11,I13)</f>
        <v>0</v>
      </c>
      <c r="J46" s="245">
        <f>SUM(J7,J9,J11,J13)</f>
        <v>0</v>
      </c>
      <c r="K46" s="245">
        <f>SUM(K7,K9,K11,K13)</f>
        <v>0</v>
      </c>
      <c r="L46" s="198" t="str">
        <f>L59</f>
        <v>-</v>
      </c>
      <c r="M46" s="244">
        <f>SUM(M7,M9,M11,M13)</f>
        <v>0</v>
      </c>
      <c r="N46" s="245">
        <f>SUM(N7,N9,N11,N13)</f>
        <v>0</v>
      </c>
      <c r="O46" s="245">
        <f>SUM(O7,O9,O11,O13)</f>
        <v>0</v>
      </c>
      <c r="P46" s="245">
        <f>SUM(P7,P9,P11,P13)</f>
        <v>0</v>
      </c>
      <c r="Q46" s="198" t="str">
        <f>Q59</f>
        <v>-</v>
      </c>
      <c r="R46" s="244">
        <f>SUM(R7,R9,R11,R13)</f>
        <v>0</v>
      </c>
      <c r="S46" s="245">
        <f>SUM(S7,S9,S11,S13)</f>
        <v>0</v>
      </c>
      <c r="T46" s="245">
        <f>SUM(T7,T9,T11,T13)</f>
        <v>0</v>
      </c>
      <c r="U46" s="245">
        <f>SUM(U7,U9,U11,U13)</f>
        <v>0</v>
      </c>
      <c r="V46" s="198" t="str">
        <f>V59</f>
        <v>-</v>
      </c>
      <c r="W46" s="244">
        <f>SUM(W7,W9,W11,W13)</f>
        <v>0</v>
      </c>
      <c r="X46" s="245">
        <f>SUM(X7,X9,X11,X13)</f>
        <v>0</v>
      </c>
      <c r="Y46" s="245">
        <f>SUM(Y7,Y9,Y11,Y13)</f>
        <v>0</v>
      </c>
      <c r="Z46" s="245">
        <f>SUM(Z7,Z9,Z11,Z13)</f>
        <v>0</v>
      </c>
      <c r="AA46" s="198" t="str">
        <f>AA59</f>
        <v>-</v>
      </c>
      <c r="AB46" s="244">
        <f>SUM(AB7,AB9,AB11,AB13)</f>
        <v>0</v>
      </c>
      <c r="AC46" s="245">
        <f>SUM(AC7,AC9,AC11,AC13)</f>
        <v>0</v>
      </c>
      <c r="AD46" s="245">
        <f>SUM(AD7,AD9,AD11,AD13)</f>
        <v>0</v>
      </c>
      <c r="AE46" s="245">
        <f>SUM(AE7,AE9,AE11,AE13)</f>
        <v>0</v>
      </c>
      <c r="AF46" s="198" t="str">
        <f>AF59</f>
        <v>-</v>
      </c>
      <c r="AG46" s="244">
        <f>SUM(AG7,AG9,AG11,AG13)</f>
        <v>0</v>
      </c>
      <c r="AH46" s="245">
        <f>SUM(AH7,AH9,AH11,AH13)</f>
        <v>0</v>
      </c>
      <c r="AI46" s="245">
        <f>SUM(AI7,AI9,AI11,AI13)</f>
        <v>0</v>
      </c>
      <c r="AJ46" s="245">
        <f>SUM(AJ7,AJ9,AJ11,AJ13)</f>
        <v>0</v>
      </c>
      <c r="AK46" s="198" t="str">
        <f>AK59</f>
        <v>-</v>
      </c>
      <c r="AL46" s="244">
        <f>SUM(AL7,AL9,AL11,AL13)</f>
        <v>0</v>
      </c>
      <c r="AM46" s="245">
        <f>SUM(AM7,AM9,AM11,AM13)</f>
        <v>0</v>
      </c>
      <c r="AN46" s="245">
        <f>SUM(AN7,AN9,AN11,AN13)</f>
        <v>0</v>
      </c>
      <c r="AO46" s="245">
        <f>SUM(AO7,AO9,AO11,AO13)</f>
        <v>0</v>
      </c>
      <c r="AP46" s="198" t="str">
        <f>AP59</f>
        <v>-</v>
      </c>
      <c r="AQ46" s="244">
        <f>SUM(AQ7,AQ9,AQ11,AQ13)</f>
        <v>0</v>
      </c>
      <c r="AR46" s="245">
        <f>SUM(AR7,AR9,AR11,AR13)</f>
        <v>0</v>
      </c>
      <c r="AS46" s="245">
        <f>SUM(AS7,AS9,AS11,AS13)</f>
        <v>0</v>
      </c>
      <c r="AT46" s="245">
        <f>SUM(AT7,AT9,AT11,AT13)</f>
        <v>0</v>
      </c>
      <c r="AU46" s="198" t="str">
        <f>AU59</f>
        <v>-</v>
      </c>
      <c r="AV46" s="244">
        <f>SUM(AV7,AV9,AV11,AV13)</f>
        <v>0</v>
      </c>
      <c r="AW46" s="245">
        <f>SUM(AW7,AW9,AW11,AW13)</f>
        <v>0</v>
      </c>
      <c r="AX46" s="245">
        <f>SUM(AX7,AX9,AX11,AX13)</f>
        <v>0</v>
      </c>
      <c r="AY46" s="245">
        <f>SUM(AY7,AY9,AY11,AY13)</f>
        <v>0</v>
      </c>
      <c r="AZ46" s="198" t="str">
        <f>AZ59</f>
        <v>-</v>
      </c>
      <c r="BA46" s="244">
        <f>SUM(BA7,BA9,BA11,BA13)</f>
        <v>0</v>
      </c>
      <c r="BB46" s="245">
        <f>SUM(BB7,BB9,BB11,BB13)</f>
        <v>0</v>
      </c>
      <c r="BC46" s="245">
        <f>SUM(BC7,BC9,BC11,BC13)</f>
        <v>0</v>
      </c>
      <c r="BD46" s="245">
        <f>SUM(BD7,BD9,BD11,BD13)</f>
        <v>0</v>
      </c>
      <c r="BE46" s="198" t="str">
        <f>BE59</f>
        <v>-</v>
      </c>
      <c r="BF46" s="244">
        <f>SUM(BF7,BF9,BF11,BF13)</f>
        <v>0</v>
      </c>
      <c r="BG46" s="245">
        <f>SUM(BG7,BG9,BG11,BG13)</f>
        <v>0</v>
      </c>
      <c r="BH46" s="245">
        <f>SUM(BH7,BH9,BH11,BH13)</f>
        <v>0</v>
      </c>
      <c r="BI46" s="245">
        <f>SUM(BI7,BI9,BI11,BI13)</f>
        <v>0</v>
      </c>
      <c r="BJ46" s="198" t="str">
        <f>BJ59</f>
        <v>-</v>
      </c>
    </row>
    <row r="47" spans="1:70" ht="13.5" customHeight="1">
      <c r="A47" s="757"/>
      <c r="B47" s="772"/>
      <c r="C47" s="246">
        <f>IF(ISERR(C46/SUM(C46:F46)*100),0,C46/SUM(C46:F46)*100)</f>
        <v>0</v>
      </c>
      <c r="D47" s="247">
        <f>IF(ISERR(D46/SUM(C46:F46)*100),0,D46/SUM(C46:F46)*100)</f>
        <v>0</v>
      </c>
      <c r="E47" s="247">
        <f>IF(ISERR(E46/SUM(C46:F46)*100),0,E46/SUM(C46:F46)*100)</f>
        <v>0</v>
      </c>
      <c r="F47" s="247">
        <f>IF(ISERR(F46/SUM(C46:F46)*100),0,F46/SUM(C46:F46)*100)</f>
        <v>0</v>
      </c>
      <c r="G47" s="199" t="str">
        <f>IF(ISERR(SUM(C46*5,D46*4,E46*3,F46*2)/SUM(C46:F46)),"-",SUM(C46*5,D46*4,E46*3,F46*2)/SUM(C46:F46))</f>
        <v>-</v>
      </c>
      <c r="H47" s="246">
        <f>IF(ISERR(H46/SUM(H46:K46)*100),0,H46/SUM(H46:K46)*100)</f>
        <v>0</v>
      </c>
      <c r="I47" s="247">
        <f>IF(ISERR(I46/SUM(H46:K46)*100),0,I46/SUM(H46:K46)*100)</f>
        <v>0</v>
      </c>
      <c r="J47" s="247">
        <f>IF(ISERR(J46/SUM(H46:K46)*100),0,J46/SUM(H46:K46)*100)</f>
        <v>0</v>
      </c>
      <c r="K47" s="247">
        <f>IF(ISERR(K46/SUM(H46:K46)*100),0,K46/SUM(H46:K46)*100)</f>
        <v>0</v>
      </c>
      <c r="L47" s="199" t="str">
        <f>IF(ISERR(SUM(H46*5,I46*4,J46*3,K46*2)/SUM(H46:K46)),"-",SUM(H46*5,I46*4,J46*3,K46*2)/SUM(H46:K46))</f>
        <v>-</v>
      </c>
      <c r="M47" s="246">
        <f>IF(ISERR(M46/SUM(M46:P46)*100),0,M46/SUM(M46:P46)*100)</f>
        <v>0</v>
      </c>
      <c r="N47" s="247">
        <f>IF(ISERR(N46/SUM(M46:P46)*100),0,N46/SUM(M46:P46)*100)</f>
        <v>0</v>
      </c>
      <c r="O47" s="247">
        <f>IF(ISERR(O46/SUM(M46:P46)*100),0,O46/SUM(M46:P46)*100)</f>
        <v>0</v>
      </c>
      <c r="P47" s="247">
        <f>IF(ISERR(P46/SUM(M46:P46)*100),0,P46/SUM(M46:P46)*100)</f>
        <v>0</v>
      </c>
      <c r="Q47" s="199" t="str">
        <f>IF(ISERR(SUM(M46*5,N46*4,O46*3,P46*2)/SUM(M46:P46)),"-",SUM(M46*5,N46*4,O46*3,P46*2)/SUM(M46:P46))</f>
        <v>-</v>
      </c>
      <c r="R47" s="246">
        <f>IF(ISERR(R46/SUM(R46:U46)*100),0,R46/SUM(R46:U46)*100)</f>
        <v>0</v>
      </c>
      <c r="S47" s="247">
        <f>IF(ISERR(S46/SUM(R46:U46)*100),0,S46/SUM(R46:U46)*100)</f>
        <v>0</v>
      </c>
      <c r="T47" s="247">
        <f>IF(ISERR(T46/SUM(R46:U46)*100),0,T46/SUM(R46:U46)*100)</f>
        <v>0</v>
      </c>
      <c r="U47" s="247">
        <f>IF(ISERR(U46/SUM(R46:U46)*100),0,U46/SUM(R46:U46)*100)</f>
        <v>0</v>
      </c>
      <c r="V47" s="199" t="str">
        <f>IF(ISERR(SUM(R46*5,S46*4,T46*3,U46*2)/SUM(R46:U46)),"-",SUM(R46*5,S46*4,T46*3,U46*2)/SUM(R46:U46))</f>
        <v>-</v>
      </c>
      <c r="W47" s="246">
        <f>IF(ISERR(W46/SUM(W46:Z46)*100),0,W46/SUM(W46:Z46)*100)</f>
        <v>0</v>
      </c>
      <c r="X47" s="247">
        <f>IF(ISERR(X46/SUM(W46:Z46)*100),0,X46/SUM(W46:Z46)*100)</f>
        <v>0</v>
      </c>
      <c r="Y47" s="247">
        <f>IF(ISERR(Y46/SUM(W46:Z46)*100),0,Y46/SUM(W46:Z46)*100)</f>
        <v>0</v>
      </c>
      <c r="Z47" s="247">
        <f>IF(ISERR(Z46/SUM(W46:Z46)*100),0,Z46/SUM(W46:Z46)*100)</f>
        <v>0</v>
      </c>
      <c r="AA47" s="199" t="str">
        <f>IF(ISERR(SUM(W46*5,X46*4,Y46*3,Z46*2)/SUM(W46:Z46)),"-",SUM(W46*5,X46*4,Y46*3,Z46*2)/SUM(W46:Z46))</f>
        <v>-</v>
      </c>
      <c r="AB47" s="246">
        <f>IF(ISERR(AB46/SUM(AB46:AE46)*100),0,AB46/SUM(AB46:AE46)*100)</f>
        <v>0</v>
      </c>
      <c r="AC47" s="247">
        <f>IF(ISERR(AC46/SUM(AB46:AE46)*100),0,AC46/SUM(AB46:AE46)*100)</f>
        <v>0</v>
      </c>
      <c r="AD47" s="247">
        <f>IF(ISERR(AD46/SUM(AB46:AE46)*100),0,AD46/SUM(AB46:AE46)*100)</f>
        <v>0</v>
      </c>
      <c r="AE47" s="247">
        <f>IF(ISERR(AE46/SUM(AB46:AE46)*100),0,AE46/SUM(AB46:AE46)*100)</f>
        <v>0</v>
      </c>
      <c r="AF47" s="199" t="str">
        <f>IF(ISERR(SUM(AB46*5,AC46*4,AD46*3,AE46*2)/SUM(AB46:AE46)),"-",SUM(AB46*5,AC46*4,AD46*3,AE46*2)/SUM(AB46:AE46))</f>
        <v>-</v>
      </c>
      <c r="AG47" s="246">
        <f>IF(ISERR(AG46/SUM(AG46:AJ46)*100),0,AG46/SUM(AG46:AJ46)*100)</f>
        <v>0</v>
      </c>
      <c r="AH47" s="247">
        <f>IF(ISERR(AH46/SUM(AG46:AJ46)*100),0,AH46/SUM(AG46:AJ46)*100)</f>
        <v>0</v>
      </c>
      <c r="AI47" s="247">
        <f>IF(ISERR(AI46/SUM(AG46:AJ46)*100),0,AI46/SUM(AG46:AJ46)*100)</f>
        <v>0</v>
      </c>
      <c r="AJ47" s="247">
        <f>IF(ISERR(AJ46/SUM(AG46:AJ46)*100),0,AJ46/SUM(AG46:AJ46)*100)</f>
        <v>0</v>
      </c>
      <c r="AK47" s="199" t="str">
        <f>IF(ISERR(SUM(AG46*5,AH46*4,AI46*3,AJ46*2)/SUM(AG46:AJ46)),"-",SUM(AG46*5,AH46*4,AI46*3,AJ46*2)/SUM(AG46:AJ46))</f>
        <v>-</v>
      </c>
      <c r="AL47" s="246">
        <f>IF(ISERR(AL46/SUM(AL46:AO46)*100),0,AL46/SUM(AL46:AO46)*100)</f>
        <v>0</v>
      </c>
      <c r="AM47" s="247">
        <f>IF(ISERR(AM46/SUM(AL46:AO46)*100),0,AM46/SUM(AL46:AO46)*100)</f>
        <v>0</v>
      </c>
      <c r="AN47" s="247">
        <f>IF(ISERR(AN46/SUM(AL46:AO46)*100),0,AN46/SUM(AL46:AO46)*100)</f>
        <v>0</v>
      </c>
      <c r="AO47" s="247">
        <f>IF(ISERR(AO46/SUM(AL46:AO46)*100),0,AO46/SUM(AL46:AO46)*100)</f>
        <v>0</v>
      </c>
      <c r="AP47" s="199" t="str">
        <f>IF(ISERR(SUM(AL46*5,AM46*4,AN46*3,AO46*2)/SUM(AL46:AO46)),"-",SUM(AL46*5,AM46*4,AN46*3,AO46*2)/SUM(AL46:AO46))</f>
        <v>-</v>
      </c>
      <c r="AQ47" s="246">
        <f>IF(ISERR(AQ46/SUM(AQ46:AT46)*100),0,AQ46/SUM(AQ46:AT46)*100)</f>
        <v>0</v>
      </c>
      <c r="AR47" s="247">
        <f>IF(ISERR(AR46/SUM(AQ46:AT46)*100),0,AR46/SUM(AQ46:AT46)*100)</f>
        <v>0</v>
      </c>
      <c r="AS47" s="247">
        <f>IF(ISERR(AS46/SUM(AQ46:AT46)*100),0,AS46/SUM(AQ46:AT46)*100)</f>
        <v>0</v>
      </c>
      <c r="AT47" s="247">
        <f>IF(ISERR(AT46/SUM(AQ46:AT46)*100),0,AT46/SUM(AQ46:AT46)*100)</f>
        <v>0</v>
      </c>
      <c r="AU47" s="199" t="str">
        <f>IF(ISERR(SUM(AQ46*5,AR46*4,AS46*3,AT46*2)/SUM(AQ46:AT46)),"-",SUM(AQ46*5,AR46*4,AS46*3,AT46*2)/SUM(AQ46:AT46))</f>
        <v>-</v>
      </c>
      <c r="AV47" s="246">
        <f>IF(ISERR(AV46/SUM(AV46:AY46)*100),0,AV46/SUM(AV46:AY46)*100)</f>
        <v>0</v>
      </c>
      <c r="AW47" s="247">
        <f>IF(ISERR(AW46/SUM(AV46:AY46)*100),0,AW46/SUM(AV46:AY46)*100)</f>
        <v>0</v>
      </c>
      <c r="AX47" s="247">
        <f>IF(ISERR(AX46/SUM(AV46:AY46)*100),0,AX46/SUM(AV46:AY46)*100)</f>
        <v>0</v>
      </c>
      <c r="AY47" s="247">
        <f>IF(ISERR(AY46/SUM(AV46:AY46)*100),0,AY46/SUM(AV46:AY46)*100)</f>
        <v>0</v>
      </c>
      <c r="AZ47" s="199" t="str">
        <f>IF(ISERR(SUM(AV46*5,AW46*4,AX46*3,AY46*2)/SUM(AV46:AY46)),"-",SUM(AV46*5,AW46*4,AX46*3,AY46*2)/SUM(AV46:AY46))</f>
        <v>-</v>
      </c>
      <c r="BA47" s="246">
        <f>IF(ISERR(BA46/SUM(BA46:BD46)*100),0,BA46/SUM(BA46:BD46)*100)</f>
        <v>0</v>
      </c>
      <c r="BB47" s="247">
        <f>IF(ISERR(BB46/SUM(BA46:BD46)*100),0,BB46/SUM(BA46:BD46)*100)</f>
        <v>0</v>
      </c>
      <c r="BC47" s="247">
        <f>IF(ISERR(BC46/SUM(BA46:BD46)*100),0,BC46/SUM(BA46:BD46)*100)</f>
        <v>0</v>
      </c>
      <c r="BD47" s="247">
        <f>IF(ISERR(BD46/SUM(BA46:BD46)*100),0,BD46/SUM(BA46:BD46)*100)</f>
        <v>0</v>
      </c>
      <c r="BE47" s="199" t="str">
        <f>IF(ISERR(SUM(BA46*5,BB46*4,BC46*3,BD46*2)/SUM(BA46:BD46)),"-",SUM(BA46*5,BB46*4,BC46*3,BD46*2)/SUM(BA46:BD46))</f>
        <v>-</v>
      </c>
      <c r="BF47" s="246">
        <f>IF(ISERR(BF46/SUM(BF46:BI46)*100),0,BF46/SUM(BF46:BI46)*100)</f>
        <v>0</v>
      </c>
      <c r="BG47" s="247">
        <f>IF(ISERR(BG46/SUM(BF46:BI46)*100),0,BG46/SUM(BF46:BI46)*100)</f>
        <v>0</v>
      </c>
      <c r="BH47" s="247">
        <f>IF(ISERR(BH46/SUM(BF46:BI46)*100),0,BH46/SUM(BF46:BI46)*100)</f>
        <v>0</v>
      </c>
      <c r="BI47" s="247">
        <f>IF(ISERR(BI46/SUM(BF46:BI46)*100),0,BI46/SUM(BF46:BI46)*100)</f>
        <v>0</v>
      </c>
      <c r="BJ47" s="199" t="str">
        <f>IF(ISERR(SUM(BF46*5,BG46*4,BH46*3,BI46*2)/SUM(BF46:BI46)),"-",SUM(BF46*5,BG46*4,BH46*3,BI46*2)/SUM(BF46:BI46))</f>
        <v>-</v>
      </c>
      <c r="BL47" s="133"/>
      <c r="BM47" s="133"/>
      <c r="BN47" s="133"/>
      <c r="BO47" s="133"/>
      <c r="BP47" s="133"/>
      <c r="BQ47" s="133"/>
      <c r="BR47" s="133"/>
    </row>
    <row r="48" spans="1:70" ht="13.5" customHeight="1">
      <c r="A48" s="757">
        <v>2</v>
      </c>
      <c r="B48" s="772">
        <f>SUM(B15:B22)</f>
        <v>0</v>
      </c>
      <c r="C48" s="244">
        <f>SUM(C15,C17,C19,C21)</f>
        <v>0</v>
      </c>
      <c r="D48" s="245">
        <f>SUM(D15,D17,D19,D21)</f>
        <v>0</v>
      </c>
      <c r="E48" s="245">
        <f>SUM(E15,E17,E19,E21)</f>
        <v>0</v>
      </c>
      <c r="F48" s="245">
        <f>SUM(F15,F17,F19,F21)</f>
        <v>0</v>
      </c>
      <c r="G48" s="198" t="str">
        <f>G61</f>
        <v>-</v>
      </c>
      <c r="H48" s="244">
        <f>SUM(H15,H17,H19,H21)</f>
        <v>0</v>
      </c>
      <c r="I48" s="245">
        <f>SUM(I15,I17,I19,I21)</f>
        <v>0</v>
      </c>
      <c r="J48" s="245">
        <f>SUM(J15,J17,J19,J21)</f>
        <v>0</v>
      </c>
      <c r="K48" s="245">
        <f>SUM(K15,K17,K19,K21)</f>
        <v>0</v>
      </c>
      <c r="L48" s="198" t="str">
        <f>L61</f>
        <v>-</v>
      </c>
      <c r="M48" s="244">
        <f>SUM(M15,M17,M19,M21)</f>
        <v>0</v>
      </c>
      <c r="N48" s="245">
        <f>SUM(N15,N17,N19,N21)</f>
        <v>0</v>
      </c>
      <c r="O48" s="245">
        <f>SUM(O15,O17,O19,O21)</f>
        <v>0</v>
      </c>
      <c r="P48" s="245">
        <f>SUM(P15,P17,P19,P21)</f>
        <v>0</v>
      </c>
      <c r="Q48" s="198" t="str">
        <f>Q61</f>
        <v>-</v>
      </c>
      <c r="R48" s="244">
        <f>SUM(R15,R17,R19,R21)</f>
        <v>0</v>
      </c>
      <c r="S48" s="245">
        <f>SUM(S15,S17,S19,S21)</f>
        <v>0</v>
      </c>
      <c r="T48" s="245">
        <f>SUM(T15,T17,T19,T21)</f>
        <v>0</v>
      </c>
      <c r="U48" s="245">
        <f>SUM(U15,U17,U19,U21)</f>
        <v>0</v>
      </c>
      <c r="V48" s="198" t="str">
        <f>V61</f>
        <v>-</v>
      </c>
      <c r="W48" s="244">
        <f>SUM(W15,W17,W19,W21)</f>
        <v>0</v>
      </c>
      <c r="X48" s="245">
        <f>SUM(X15,X17,X19,X21)</f>
        <v>0</v>
      </c>
      <c r="Y48" s="245">
        <f>SUM(Y15,Y17,Y19,Y21)</f>
        <v>0</v>
      </c>
      <c r="Z48" s="245">
        <f>SUM(Z15,Z17,Z19,Z21)</f>
        <v>0</v>
      </c>
      <c r="AA48" s="198" t="str">
        <f>AA61</f>
        <v>-</v>
      </c>
      <c r="AB48" s="244">
        <f>SUM(AB15,AB17,AB19,AB21)</f>
        <v>0</v>
      </c>
      <c r="AC48" s="245">
        <f>SUM(AC15,AC17,AC19,AC21)</f>
        <v>0</v>
      </c>
      <c r="AD48" s="245">
        <f>SUM(AD15,AD17,AD19,AD21)</f>
        <v>0</v>
      </c>
      <c r="AE48" s="245">
        <f>SUM(AE15,AE17,AE19,AE21)</f>
        <v>0</v>
      </c>
      <c r="AF48" s="198" t="str">
        <f>AF61</f>
        <v>-</v>
      </c>
      <c r="AG48" s="244">
        <f>SUM(AG15,AG17,AG19,AG21)</f>
        <v>0</v>
      </c>
      <c r="AH48" s="245">
        <f>SUM(AH15,AH17,AH19,AH21)</f>
        <v>0</v>
      </c>
      <c r="AI48" s="245">
        <f>SUM(AI15,AI17,AI19,AI21)</f>
        <v>0</v>
      </c>
      <c r="AJ48" s="245">
        <f>SUM(AJ15,AJ17,AJ19,AJ21)</f>
        <v>0</v>
      </c>
      <c r="AK48" s="198" t="str">
        <f>AK61</f>
        <v>-</v>
      </c>
      <c r="AL48" s="244">
        <f>SUM(AL15,AL17,AL19,AL21)</f>
        <v>0</v>
      </c>
      <c r="AM48" s="245">
        <f>SUM(AM15,AM17,AM19,AM21)</f>
        <v>0</v>
      </c>
      <c r="AN48" s="245">
        <f>SUM(AN15,AN17,AN19,AN21)</f>
        <v>0</v>
      </c>
      <c r="AO48" s="245">
        <f>SUM(AO15,AO17,AO19,AO21)</f>
        <v>0</v>
      </c>
      <c r="AP48" s="198" t="str">
        <f>AP61</f>
        <v>-</v>
      </c>
      <c r="AQ48" s="244">
        <f>SUM(AQ15,AQ17,AQ19,AQ21)</f>
        <v>0</v>
      </c>
      <c r="AR48" s="245">
        <f>SUM(AR15,AR17,AR19,AR21)</f>
        <v>0</v>
      </c>
      <c r="AS48" s="245">
        <f>SUM(AS15,AS17,AS19,AS21)</f>
        <v>0</v>
      </c>
      <c r="AT48" s="245">
        <f>SUM(AT15,AT17,AT19,AT21)</f>
        <v>0</v>
      </c>
      <c r="AU48" s="198" t="str">
        <f>AU61</f>
        <v>-</v>
      </c>
      <c r="AV48" s="244">
        <f>SUM(AV15,AV17,AV19,AV21)</f>
        <v>0</v>
      </c>
      <c r="AW48" s="245">
        <f>SUM(AW15,AW17,AW19,AW21)</f>
        <v>0</v>
      </c>
      <c r="AX48" s="245">
        <f>SUM(AX15,AX17,AX19,AX21)</f>
        <v>0</v>
      </c>
      <c r="AY48" s="245">
        <f>SUM(AY15,AY17,AY19,AY21)</f>
        <v>0</v>
      </c>
      <c r="AZ48" s="198" t="str">
        <f>AZ61</f>
        <v>-</v>
      </c>
      <c r="BA48" s="244">
        <f>SUM(BA15,BA17,BA19,BA21)</f>
        <v>0</v>
      </c>
      <c r="BB48" s="245">
        <f>SUM(BB15,BB17,BB19,BB21)</f>
        <v>0</v>
      </c>
      <c r="BC48" s="245">
        <f>SUM(BC15,BC17,BC19,BC21)</f>
        <v>0</v>
      </c>
      <c r="BD48" s="245">
        <f>SUM(BD15,BD17,BD19,BD21)</f>
        <v>0</v>
      </c>
      <c r="BE48" s="198" t="str">
        <f>BE61</f>
        <v>-</v>
      </c>
      <c r="BF48" s="244">
        <f>SUM(BF15,BF17,BF19,BF21)</f>
        <v>0</v>
      </c>
      <c r="BG48" s="245">
        <f>SUM(BG15,BG17,BG19,BG21)</f>
        <v>0</v>
      </c>
      <c r="BH48" s="245">
        <f>SUM(BH15,BH17,BH19,BH21)</f>
        <v>0</v>
      </c>
      <c r="BI48" s="245">
        <f>SUM(BI15,BI17,BI19,BI21)</f>
        <v>0</v>
      </c>
      <c r="BJ48" s="198" t="str">
        <f>BJ61</f>
        <v>-</v>
      </c>
    </row>
    <row r="49" spans="1:70" ht="13.5" customHeight="1">
      <c r="A49" s="757"/>
      <c r="B49" s="772"/>
      <c r="C49" s="246">
        <f>IF(ISERR(C48/SUM(C48:F48)*100),0,C48/SUM(C48:F48)*100)</f>
        <v>0</v>
      </c>
      <c r="D49" s="247">
        <f>IF(ISERR(D48/SUM(C48:F48)*100),0,D48/SUM(C48:F48)*100)</f>
        <v>0</v>
      </c>
      <c r="E49" s="247">
        <f>IF(ISERR(E48/SUM(C48:F48)*100),0,E48/SUM(C48:F48)*100)</f>
        <v>0</v>
      </c>
      <c r="F49" s="247">
        <f>IF(ISERR(F48/SUM(C48:F48)*100),0,F48/SUM(C48:F48)*100)</f>
        <v>0</v>
      </c>
      <c r="G49" s="199" t="str">
        <f>IF(ISERR(SUM(C48*5,D48*4,E48*3,F48*2)/SUM(C48:F48)),"-",SUM(C48*5,D48*4,E48*3,F48*2)/SUM(C48:F48))</f>
        <v>-</v>
      </c>
      <c r="H49" s="246">
        <f>IF(ISERR(H48/SUM(H48:K48)*100),0,H48/SUM(H48:K48)*100)</f>
        <v>0</v>
      </c>
      <c r="I49" s="247">
        <f>IF(ISERR(I48/SUM(H48:K48)*100),0,I48/SUM(H48:K48)*100)</f>
        <v>0</v>
      </c>
      <c r="J49" s="247">
        <f>IF(ISERR(J48/SUM(H48:K48)*100),0,J48/SUM(H48:K48)*100)</f>
        <v>0</v>
      </c>
      <c r="K49" s="247">
        <f>IF(ISERR(K48/SUM(H48:K48)*100),0,K48/SUM(H48:K48)*100)</f>
        <v>0</v>
      </c>
      <c r="L49" s="199" t="str">
        <f>IF(ISERR(SUM(H48*5,I48*4,J48*3,K48*2)/SUM(H48:K48)),"-",SUM(H48*5,I48*4,J48*3,K48*2)/SUM(H48:K48))</f>
        <v>-</v>
      </c>
      <c r="M49" s="246">
        <f>IF(ISERR(M48/SUM(M48:P48)*100),0,M48/SUM(M48:P48)*100)</f>
        <v>0</v>
      </c>
      <c r="N49" s="247">
        <f>IF(ISERR(N48/SUM(M48:P48)*100),0,N48/SUM(M48:P48)*100)</f>
        <v>0</v>
      </c>
      <c r="O49" s="247">
        <f>IF(ISERR(O48/SUM(M48:P48)*100),0,O48/SUM(M48:P48)*100)</f>
        <v>0</v>
      </c>
      <c r="P49" s="247">
        <f>IF(ISERR(P48/SUM(M48:P48)*100),0,P48/SUM(M48:P48)*100)</f>
        <v>0</v>
      </c>
      <c r="Q49" s="199" t="str">
        <f>IF(ISERR(SUM(M48*5,N48*4,O48*3,P48*2)/SUM(M48:P48)),"-",SUM(M48*5,N48*4,O48*3,P48*2)/SUM(M48:P48))</f>
        <v>-</v>
      </c>
      <c r="R49" s="246">
        <f>IF(ISERR(R48/SUM(R48:U48)*100),0,R48/SUM(R48:U48)*100)</f>
        <v>0</v>
      </c>
      <c r="S49" s="247">
        <f>IF(ISERR(S48/SUM(R48:U48)*100),0,S48/SUM(R48:U48)*100)</f>
        <v>0</v>
      </c>
      <c r="T49" s="247">
        <f>IF(ISERR(T48/SUM(R48:U48)*100),0,T48/SUM(R48:U48)*100)</f>
        <v>0</v>
      </c>
      <c r="U49" s="247">
        <f>IF(ISERR(U48/SUM(R48:U48)*100),0,U48/SUM(R48:U48)*100)</f>
        <v>0</v>
      </c>
      <c r="V49" s="199" t="str">
        <f>IF(ISERR(SUM(R48*5,S48*4,T48*3,U48*2)/SUM(R48:U48)),"-",SUM(R48*5,S48*4,T48*3,U48*2)/SUM(R48:U48))</f>
        <v>-</v>
      </c>
      <c r="W49" s="246">
        <f>IF(ISERR(W48/SUM(W48:Z48)*100),0,W48/SUM(W48:Z48)*100)</f>
        <v>0</v>
      </c>
      <c r="X49" s="247">
        <f>IF(ISERR(X48/SUM(W48:Z48)*100),0,X48/SUM(W48:Z48)*100)</f>
        <v>0</v>
      </c>
      <c r="Y49" s="247">
        <f>IF(ISERR(Y48/SUM(W48:Z48)*100),0,Y48/SUM(W48:Z48)*100)</f>
        <v>0</v>
      </c>
      <c r="Z49" s="247">
        <f>IF(ISERR(Z48/SUM(W48:Z48)*100),0,Z48/SUM(W48:Z48)*100)</f>
        <v>0</v>
      </c>
      <c r="AA49" s="199" t="str">
        <f>IF(ISERR(SUM(W48*5,X48*4,Y48*3,Z48*2)/SUM(W48:Z48)),"-",SUM(W48*5,X48*4,Y48*3,Z48*2)/SUM(W48:Z48))</f>
        <v>-</v>
      </c>
      <c r="AB49" s="246">
        <f>IF(ISERR(AB48/SUM(AB48:AE48)*100),0,AB48/SUM(AB48:AE48)*100)</f>
        <v>0</v>
      </c>
      <c r="AC49" s="247">
        <f>IF(ISERR(AC48/SUM(AB48:AE48)*100),0,AC48/SUM(AB48:AE48)*100)</f>
        <v>0</v>
      </c>
      <c r="AD49" s="247">
        <f>IF(ISERR(AD48/SUM(AB48:AE48)*100),0,AD48/SUM(AB48:AE48)*100)</f>
        <v>0</v>
      </c>
      <c r="AE49" s="247">
        <f>IF(ISERR(AE48/SUM(AB48:AE48)*100),0,AE48/SUM(AB48:AE48)*100)</f>
        <v>0</v>
      </c>
      <c r="AF49" s="199" t="str">
        <f>IF(ISERR(SUM(AB48*5,AC48*4,AD48*3,AE48*2)/SUM(AB48:AE48)),"-",SUM(AB48*5,AC48*4,AD48*3,AE48*2)/SUM(AB48:AE48))</f>
        <v>-</v>
      </c>
      <c r="AG49" s="246">
        <f>IF(ISERR(AG48/SUM(AG48:AJ48)*100),0,AG48/SUM(AG48:AJ48)*100)</f>
        <v>0</v>
      </c>
      <c r="AH49" s="247">
        <f>IF(ISERR(AH48/SUM(AG48:AJ48)*100),0,AH48/SUM(AG48:AJ48)*100)</f>
        <v>0</v>
      </c>
      <c r="AI49" s="247">
        <f>IF(ISERR(AI48/SUM(AG48:AJ48)*100),0,AI48/SUM(AG48:AJ48)*100)</f>
        <v>0</v>
      </c>
      <c r="AJ49" s="247">
        <f>IF(ISERR(AJ48/SUM(AG48:AJ48)*100),0,AJ48/SUM(AG48:AJ48)*100)</f>
        <v>0</v>
      </c>
      <c r="AK49" s="199" t="str">
        <f>IF(ISERR(SUM(AG48*5,AH48*4,AI48*3,AJ48*2)/SUM(AG48:AJ48)),"-",SUM(AG48*5,AH48*4,AI48*3,AJ48*2)/SUM(AG48:AJ48))</f>
        <v>-</v>
      </c>
      <c r="AL49" s="246">
        <f>IF(ISERR(AL48/SUM(AL48:AO48)*100),0,AL48/SUM(AL48:AO48)*100)</f>
        <v>0</v>
      </c>
      <c r="AM49" s="247">
        <f>IF(ISERR(AM48/SUM(AL48:AO48)*100),0,AM48/SUM(AL48:AO48)*100)</f>
        <v>0</v>
      </c>
      <c r="AN49" s="247">
        <f>IF(ISERR(AN48/SUM(AL48:AO48)*100),0,AN48/SUM(AL48:AO48)*100)</f>
        <v>0</v>
      </c>
      <c r="AO49" s="247">
        <f>IF(ISERR(AO48/SUM(AL48:AO48)*100),0,AO48/SUM(AL48:AO48)*100)</f>
        <v>0</v>
      </c>
      <c r="AP49" s="199" t="str">
        <f>IF(ISERR(SUM(AL48*5,AM48*4,AN48*3,AO48*2)/SUM(AL48:AO48)),"-",SUM(AL48*5,AM48*4,AN48*3,AO48*2)/SUM(AL48:AO48))</f>
        <v>-</v>
      </c>
      <c r="AQ49" s="246">
        <f>IF(ISERR(AQ48/SUM(AQ48:AT48)*100),0,AQ48/SUM(AQ48:AT48)*100)</f>
        <v>0</v>
      </c>
      <c r="AR49" s="247">
        <f>IF(ISERR(AR48/SUM(AQ48:AT48)*100),0,AR48/SUM(AQ48:AT48)*100)</f>
        <v>0</v>
      </c>
      <c r="AS49" s="247">
        <f>IF(ISERR(AS48/SUM(AQ48:AT48)*100),0,AS48/SUM(AQ48:AT48)*100)</f>
        <v>0</v>
      </c>
      <c r="AT49" s="247">
        <f>IF(ISERR(AT48/SUM(AQ48:AT48)*100),0,AT48/SUM(AQ48:AT48)*100)</f>
        <v>0</v>
      </c>
      <c r="AU49" s="199" t="str">
        <f>IF(ISERR(SUM(AQ48*5,AR48*4,AS48*3,AT48*2)/SUM(AQ48:AT48)),"-",SUM(AQ48*5,AR48*4,AS48*3,AT48*2)/SUM(AQ48:AT48))</f>
        <v>-</v>
      </c>
      <c r="AV49" s="246">
        <f>IF(ISERR(AV48/SUM(AV48:AY48)*100),0,AV48/SUM(AV48:AY48)*100)</f>
        <v>0</v>
      </c>
      <c r="AW49" s="247">
        <f>IF(ISERR(AW48/SUM(AV48:AY48)*100),0,AW48/SUM(AV48:AY48)*100)</f>
        <v>0</v>
      </c>
      <c r="AX49" s="247">
        <f>IF(ISERR(AX48/SUM(AV48:AY48)*100),0,AX48/SUM(AV48:AY48)*100)</f>
        <v>0</v>
      </c>
      <c r="AY49" s="247">
        <f>IF(ISERR(AY48/SUM(AV48:AY48)*100),0,AY48/SUM(AV48:AY48)*100)</f>
        <v>0</v>
      </c>
      <c r="AZ49" s="199" t="str">
        <f>IF(ISERR(SUM(AV48*5,AW48*4,AX48*3,AY48*2)/SUM(AV48:AY48)),"-",SUM(AV48*5,AW48*4,AX48*3,AY48*2)/SUM(AV48:AY48))</f>
        <v>-</v>
      </c>
      <c r="BA49" s="246">
        <f>IF(ISERR(BA48/SUM(BA48:BD48)*100),0,BA48/SUM(BA48:BD48)*100)</f>
        <v>0</v>
      </c>
      <c r="BB49" s="247">
        <f>IF(ISERR(BB48/SUM(BA48:BD48)*100),0,BB48/SUM(BA48:BD48)*100)</f>
        <v>0</v>
      </c>
      <c r="BC49" s="247">
        <f>IF(ISERR(BC48/SUM(BA48:BD48)*100),0,BC48/SUM(BA48:BD48)*100)</f>
        <v>0</v>
      </c>
      <c r="BD49" s="247">
        <f>IF(ISERR(BD48/SUM(BA48:BD48)*100),0,BD48/SUM(BA48:BD48)*100)</f>
        <v>0</v>
      </c>
      <c r="BE49" s="199" t="str">
        <f>IF(ISERR(SUM(BA48*5,BB48*4,BC48*3,BD48*2)/SUM(BA48:BD48)),"-",SUM(BA48*5,BB48*4,BC48*3,BD48*2)/SUM(BA48:BD48))</f>
        <v>-</v>
      </c>
      <c r="BF49" s="246">
        <f>IF(ISERR(BF48/SUM(BF48:BI48)*100),0,BF48/SUM(BF48:BI48)*100)</f>
        <v>0</v>
      </c>
      <c r="BG49" s="247">
        <f>IF(ISERR(BG48/SUM(BF48:BI48)*100),0,BG48/SUM(BF48:BI48)*100)</f>
        <v>0</v>
      </c>
      <c r="BH49" s="247">
        <f>IF(ISERR(BH48/SUM(BF48:BI48)*100),0,BH48/SUM(BF48:BI48)*100)</f>
        <v>0</v>
      </c>
      <c r="BI49" s="247">
        <f>IF(ISERR(BI48/SUM(BF48:BI48)*100),0,BI48/SUM(BF48:BI48)*100)</f>
        <v>0</v>
      </c>
      <c r="BJ49" s="199" t="str">
        <f>IF(ISERR(SUM(BF48*5,BG48*4,BH48*3,BI48*2)/SUM(BF48:BI48)),"-",SUM(BF48*5,BG48*4,BH48*3,BI48*2)/SUM(BF48:BI48))</f>
        <v>-</v>
      </c>
      <c r="BL49" s="133"/>
      <c r="BM49" s="133"/>
      <c r="BN49" s="133"/>
      <c r="BO49" s="133"/>
      <c r="BP49" s="133"/>
      <c r="BQ49" s="133"/>
      <c r="BR49" s="133"/>
    </row>
    <row r="50" spans="1:70" ht="13.5" customHeight="1">
      <c r="A50" s="757">
        <v>3</v>
      </c>
      <c r="B50" s="772">
        <f>SUM(B23:B30)</f>
        <v>0</v>
      </c>
      <c r="C50" s="244">
        <f>SUM(C23,C25,C27,C29)</f>
        <v>0</v>
      </c>
      <c r="D50" s="245">
        <f>SUM(D23,D25,D27,D29)</f>
        <v>0</v>
      </c>
      <c r="E50" s="245">
        <f>SUM(E23,E25,E27,E29)</f>
        <v>0</v>
      </c>
      <c r="F50" s="245">
        <f>SUM(F23,F25,F27,F29)</f>
        <v>0</v>
      </c>
      <c r="G50" s="198" t="str">
        <f>G63</f>
        <v>-</v>
      </c>
      <c r="H50" s="244">
        <f>SUM(H23,H25,H27,H29)</f>
        <v>0</v>
      </c>
      <c r="I50" s="245">
        <f>SUM(I23,I25,I27,I29)</f>
        <v>0</v>
      </c>
      <c r="J50" s="245">
        <f>SUM(J23,J25,J27,J29)</f>
        <v>0</v>
      </c>
      <c r="K50" s="245">
        <f>SUM(K23,K25,K27,K29)</f>
        <v>0</v>
      </c>
      <c r="L50" s="198" t="str">
        <f>L63</f>
        <v>-</v>
      </c>
      <c r="M50" s="244">
        <f>SUM(M23,M25,M27,M29)</f>
        <v>0</v>
      </c>
      <c r="N50" s="245">
        <f>SUM(N23,N25,N27,N29)</f>
        <v>0</v>
      </c>
      <c r="O50" s="245">
        <f>SUM(O23,O25,O27,O29)</f>
        <v>0</v>
      </c>
      <c r="P50" s="245">
        <f>SUM(P23,P25,P27,P29)</f>
        <v>0</v>
      </c>
      <c r="Q50" s="198" t="str">
        <f>Q63</f>
        <v>-</v>
      </c>
      <c r="R50" s="244">
        <f>SUM(R23,R25,R27,R29)</f>
        <v>0</v>
      </c>
      <c r="S50" s="245">
        <f>SUM(S23,S25,S27,S29)</f>
        <v>0</v>
      </c>
      <c r="T50" s="245">
        <f>SUM(T23,T25,T27,T29)</f>
        <v>0</v>
      </c>
      <c r="U50" s="245">
        <f>SUM(U23,U25,U27,U29)</f>
        <v>0</v>
      </c>
      <c r="V50" s="198" t="str">
        <f>V63</f>
        <v>-</v>
      </c>
      <c r="W50" s="244">
        <f>SUM(W23,W25,W27,W29)</f>
        <v>0</v>
      </c>
      <c r="X50" s="245">
        <f>SUM(X23,X25,X27,X29)</f>
        <v>0</v>
      </c>
      <c r="Y50" s="245">
        <f>SUM(Y23,Y25,Y27,Y29)</f>
        <v>0</v>
      </c>
      <c r="Z50" s="245">
        <f>SUM(Z23,Z25,Z27,Z29)</f>
        <v>0</v>
      </c>
      <c r="AA50" s="198" t="str">
        <f>AA63</f>
        <v>-</v>
      </c>
      <c r="AB50" s="244">
        <f>SUM(AB23,AB25,AB27,AB29)</f>
        <v>0</v>
      </c>
      <c r="AC50" s="245">
        <f>SUM(AC23,AC25,AC27,AC29)</f>
        <v>0</v>
      </c>
      <c r="AD50" s="245">
        <f>SUM(AD23,AD25,AD27,AD29)</f>
        <v>0</v>
      </c>
      <c r="AE50" s="245">
        <f>SUM(AE23,AE25,AE27,AE29)</f>
        <v>0</v>
      </c>
      <c r="AF50" s="198" t="str">
        <f>AF63</f>
        <v>-</v>
      </c>
      <c r="AG50" s="244">
        <f>SUM(AG23,AG25,AG27,AG29)</f>
        <v>0</v>
      </c>
      <c r="AH50" s="245">
        <f>SUM(AH23,AH25,AH27,AH29)</f>
        <v>0</v>
      </c>
      <c r="AI50" s="245">
        <f>SUM(AI23,AI25,AI27,AI29)</f>
        <v>0</v>
      </c>
      <c r="AJ50" s="245">
        <f>SUM(AJ23,AJ25,AJ27,AJ29)</f>
        <v>0</v>
      </c>
      <c r="AK50" s="198" t="str">
        <f>AK63</f>
        <v>-</v>
      </c>
      <c r="AL50" s="244">
        <f>SUM(AL23,AL25,AL27,AL29)</f>
        <v>0</v>
      </c>
      <c r="AM50" s="245">
        <f>SUM(AM23,AM25,AM27,AM29)</f>
        <v>0</v>
      </c>
      <c r="AN50" s="245">
        <f>SUM(AN23,AN25,AN27,AN29)</f>
        <v>0</v>
      </c>
      <c r="AO50" s="245">
        <f>SUM(AO23,AO25,AO27,AO29)</f>
        <v>0</v>
      </c>
      <c r="AP50" s="198" t="str">
        <f>AP63</f>
        <v>-</v>
      </c>
      <c r="AQ50" s="244">
        <f>SUM(AQ23,AQ25,AQ27,AQ29)</f>
        <v>0</v>
      </c>
      <c r="AR50" s="245">
        <f>SUM(AR23,AR25,AR27,AR29)</f>
        <v>0</v>
      </c>
      <c r="AS50" s="245">
        <f>SUM(AS23,AS25,AS27,AS29)</f>
        <v>0</v>
      </c>
      <c r="AT50" s="245">
        <f>SUM(AT23,AT25,AT27,AT29)</f>
        <v>0</v>
      </c>
      <c r="AU50" s="198" t="str">
        <f>AU63</f>
        <v>-</v>
      </c>
      <c r="AV50" s="244">
        <f>SUM(AV23,AV25,AV27,AV29)</f>
        <v>0</v>
      </c>
      <c r="AW50" s="245">
        <f>SUM(AW23,AW25,AW27,AW29)</f>
        <v>0</v>
      </c>
      <c r="AX50" s="245">
        <f>SUM(AX23,AX25,AX27,AX29)</f>
        <v>0</v>
      </c>
      <c r="AY50" s="245">
        <f>SUM(AY23,AY25,AY27,AY29)</f>
        <v>0</v>
      </c>
      <c r="AZ50" s="198" t="str">
        <f>AZ63</f>
        <v>-</v>
      </c>
      <c r="BA50" s="244">
        <f>SUM(BA23,BA25,BA27,BA29)</f>
        <v>0</v>
      </c>
      <c r="BB50" s="245">
        <f>SUM(BB23,BB25,BB27,BB29)</f>
        <v>0</v>
      </c>
      <c r="BC50" s="245">
        <f>SUM(BC23,BC25,BC27,BC29)</f>
        <v>0</v>
      </c>
      <c r="BD50" s="245">
        <f>SUM(BD23,BD25,BD27,BD29)</f>
        <v>0</v>
      </c>
      <c r="BE50" s="198" t="str">
        <f>BE63</f>
        <v>-</v>
      </c>
      <c r="BF50" s="244">
        <f>SUM(BF23,BF25,BF27,BF29)</f>
        <v>0</v>
      </c>
      <c r="BG50" s="245">
        <f>SUM(BG23,BG25,BG27,BG29)</f>
        <v>0</v>
      </c>
      <c r="BH50" s="245">
        <f>SUM(BH23,BH25,BH27,BH29)</f>
        <v>0</v>
      </c>
      <c r="BI50" s="245">
        <f>SUM(BI23,BI25,BI27,BI29)</f>
        <v>0</v>
      </c>
      <c r="BJ50" s="198" t="str">
        <f>BJ63</f>
        <v>-</v>
      </c>
    </row>
    <row r="51" spans="1:70" ht="13.5" customHeight="1">
      <c r="A51" s="757"/>
      <c r="B51" s="772"/>
      <c r="C51" s="246">
        <f>IF(ISERR(C50/SUM(C50:F50)*100),0,C50/SUM(C50:F50)*100)</f>
        <v>0</v>
      </c>
      <c r="D51" s="247">
        <f>IF(ISERR(D50/SUM(C50:F50)*100),0,D50/SUM(C50:F50)*100)</f>
        <v>0</v>
      </c>
      <c r="E51" s="247">
        <f>IF(ISERR(E50/SUM(C50:F50)*100),0,E50/SUM(C50:F50)*100)</f>
        <v>0</v>
      </c>
      <c r="F51" s="247">
        <f>IF(ISERR(F50/SUM(C50:F50)*100),0,F50/SUM(C50:F50)*100)</f>
        <v>0</v>
      </c>
      <c r="G51" s="199" t="str">
        <f>IF(ISERR(SUM(C50*5,D50*4,E50*3,F50*2)/SUM(C50:F50)),"-",SUM(C50*5,D50*4,E50*3,F50*2)/SUM(C50:F50))</f>
        <v>-</v>
      </c>
      <c r="H51" s="246">
        <f>IF(ISERR(H50/SUM(H50:K50)*100),0,H50/SUM(H50:K50)*100)</f>
        <v>0</v>
      </c>
      <c r="I51" s="247">
        <f>IF(ISERR(I50/SUM(H50:K50)*100),0,I50/SUM(H50:K50)*100)</f>
        <v>0</v>
      </c>
      <c r="J51" s="247">
        <f>IF(ISERR(J50/SUM(H50:K50)*100),0,J50/SUM(H50:K50)*100)</f>
        <v>0</v>
      </c>
      <c r="K51" s="247">
        <f>IF(ISERR(K50/SUM(H50:K50)*100),0,K50/SUM(H50:K50)*100)</f>
        <v>0</v>
      </c>
      <c r="L51" s="199" t="str">
        <f>IF(ISERR(SUM(H50*5,I50*4,J50*3,K50*2)/SUM(H50:K50)),"-",SUM(H50*5,I50*4,J50*3,K50*2)/SUM(H50:K50))</f>
        <v>-</v>
      </c>
      <c r="M51" s="246">
        <f>IF(ISERR(M50/SUM(M50:P50)*100),0,M50/SUM(M50:P50)*100)</f>
        <v>0</v>
      </c>
      <c r="N51" s="247">
        <f>IF(ISERR(N50/SUM(M50:P50)*100),0,N50/SUM(M50:P50)*100)</f>
        <v>0</v>
      </c>
      <c r="O51" s="247">
        <f>IF(ISERR(O50/SUM(M50:P50)*100),0,O50/SUM(M50:P50)*100)</f>
        <v>0</v>
      </c>
      <c r="P51" s="247">
        <f>IF(ISERR(P50/SUM(M50:P50)*100),0,P50/SUM(M50:P50)*100)</f>
        <v>0</v>
      </c>
      <c r="Q51" s="199" t="str">
        <f>IF(ISERR(SUM(M50*5,N50*4,O50*3,P50*2)/SUM(M50:P50)),"-",SUM(M50*5,N50*4,O50*3,P50*2)/SUM(M50:P50))</f>
        <v>-</v>
      </c>
      <c r="R51" s="246">
        <f>IF(ISERR(R50/SUM(R50:U50)*100),0,R50/SUM(R50:U50)*100)</f>
        <v>0</v>
      </c>
      <c r="S51" s="247">
        <f>IF(ISERR(S50/SUM(R50:U50)*100),0,S50/SUM(R50:U50)*100)</f>
        <v>0</v>
      </c>
      <c r="T51" s="247">
        <f>IF(ISERR(T50/SUM(R50:U50)*100),0,T50/SUM(R50:U50)*100)</f>
        <v>0</v>
      </c>
      <c r="U51" s="247">
        <f>IF(ISERR(U50/SUM(R50:U50)*100),0,U50/SUM(R50:U50)*100)</f>
        <v>0</v>
      </c>
      <c r="V51" s="199" t="str">
        <f>IF(ISERR(SUM(R50*5,S50*4,T50*3,U50*2)/SUM(R50:U50)),"-",SUM(R50*5,S50*4,T50*3,U50*2)/SUM(R50:U50))</f>
        <v>-</v>
      </c>
      <c r="W51" s="246">
        <f>IF(ISERR(W50/SUM(W50:Z50)*100),0,W50/SUM(W50:Z50)*100)</f>
        <v>0</v>
      </c>
      <c r="X51" s="247">
        <f>IF(ISERR(X50/SUM(W50:Z50)*100),0,X50/SUM(W50:Z50)*100)</f>
        <v>0</v>
      </c>
      <c r="Y51" s="247">
        <f>IF(ISERR(Y50/SUM(W50:Z50)*100),0,Y50/SUM(W50:Z50)*100)</f>
        <v>0</v>
      </c>
      <c r="Z51" s="247">
        <f>IF(ISERR(Z50/SUM(W50:Z50)*100),0,Z50/SUM(W50:Z50)*100)</f>
        <v>0</v>
      </c>
      <c r="AA51" s="199" t="str">
        <f>IF(ISERR(SUM(W50*5,X50*4,Y50*3,Z50*2)/SUM(W50:Z50)),"-",SUM(W50*5,X50*4,Y50*3,Z50*2)/SUM(W50:Z50))</f>
        <v>-</v>
      </c>
      <c r="AB51" s="246">
        <f>IF(ISERR(AB50/SUM(AB50:AE50)*100),0,AB50/SUM(AB50:AE50)*100)</f>
        <v>0</v>
      </c>
      <c r="AC51" s="247">
        <f>IF(ISERR(AC50/SUM(AB50:AE50)*100),0,AC50/SUM(AB50:AE50)*100)</f>
        <v>0</v>
      </c>
      <c r="AD51" s="247">
        <f>IF(ISERR(AD50/SUM(AB50:AE50)*100),0,AD50/SUM(AB50:AE50)*100)</f>
        <v>0</v>
      </c>
      <c r="AE51" s="247">
        <f>IF(ISERR(AE50/SUM(AB50:AE50)*100),0,AE50/SUM(AB50:AE50)*100)</f>
        <v>0</v>
      </c>
      <c r="AF51" s="199" t="str">
        <f>IF(ISERR(SUM(AB50*5,AC50*4,AD50*3,AE50*2)/SUM(AB50:AE50)),"-",SUM(AB50*5,AC50*4,AD50*3,AE50*2)/SUM(AB50:AE50))</f>
        <v>-</v>
      </c>
      <c r="AG51" s="246">
        <f>IF(ISERR(AG50/SUM(AG50:AJ50)*100),0,AG50/SUM(AG50:AJ50)*100)</f>
        <v>0</v>
      </c>
      <c r="AH51" s="247">
        <f>IF(ISERR(AH50/SUM(AG50:AJ50)*100),0,AH50/SUM(AG50:AJ50)*100)</f>
        <v>0</v>
      </c>
      <c r="AI51" s="247">
        <f>IF(ISERR(AI50/SUM(AG50:AJ50)*100),0,AI50/SUM(AG50:AJ50)*100)</f>
        <v>0</v>
      </c>
      <c r="AJ51" s="247">
        <f>IF(ISERR(AJ50/SUM(AG50:AJ50)*100),0,AJ50/SUM(AG50:AJ50)*100)</f>
        <v>0</v>
      </c>
      <c r="AK51" s="199" t="str">
        <f>IF(ISERR(SUM(AG50*5,AH50*4,AI50*3,AJ50*2)/SUM(AG50:AJ50)),"-",SUM(AG50*5,AH50*4,AI50*3,AJ50*2)/SUM(AG50:AJ50))</f>
        <v>-</v>
      </c>
      <c r="AL51" s="246">
        <f>IF(ISERR(AL50/SUM(AL50:AO50)*100),0,AL50/SUM(AL50:AO50)*100)</f>
        <v>0</v>
      </c>
      <c r="AM51" s="247">
        <f>IF(ISERR(AM50/SUM(AL50:AO50)*100),0,AM50/SUM(AL50:AO50)*100)</f>
        <v>0</v>
      </c>
      <c r="AN51" s="247">
        <f>IF(ISERR(AN50/SUM(AL50:AO50)*100),0,AN50/SUM(AL50:AO50)*100)</f>
        <v>0</v>
      </c>
      <c r="AO51" s="247">
        <f>IF(ISERR(AO50/SUM(AL50:AO50)*100),0,AO50/SUM(AL50:AO50)*100)</f>
        <v>0</v>
      </c>
      <c r="AP51" s="199" t="str">
        <f>IF(ISERR(SUM(AL50*5,AM50*4,AN50*3,AO50*2)/SUM(AL50:AO50)),"-",SUM(AL50*5,AM50*4,AN50*3,AO50*2)/SUM(AL50:AO50))</f>
        <v>-</v>
      </c>
      <c r="AQ51" s="246">
        <f>IF(ISERR(AQ50/SUM(AQ50:AT50)*100),0,AQ50/SUM(AQ50:AT50)*100)</f>
        <v>0</v>
      </c>
      <c r="AR51" s="247">
        <f>IF(ISERR(AR50/SUM(AQ50:AT50)*100),0,AR50/SUM(AQ50:AT50)*100)</f>
        <v>0</v>
      </c>
      <c r="AS51" s="247">
        <f>IF(ISERR(AS50/SUM(AQ50:AT50)*100),0,AS50/SUM(AQ50:AT50)*100)</f>
        <v>0</v>
      </c>
      <c r="AT51" s="247">
        <f>IF(ISERR(AT50/SUM(AQ50:AT50)*100),0,AT50/SUM(AQ50:AT50)*100)</f>
        <v>0</v>
      </c>
      <c r="AU51" s="199" t="str">
        <f>IF(ISERR(SUM(AQ50*5,AR50*4,AS50*3,AT50*2)/SUM(AQ50:AT50)),"-",SUM(AQ50*5,AR50*4,AS50*3,AT50*2)/SUM(AQ50:AT50))</f>
        <v>-</v>
      </c>
      <c r="AV51" s="246">
        <f>IF(ISERR(AV50/SUM(AV50:AY50)*100),0,AV50/SUM(AV50:AY50)*100)</f>
        <v>0</v>
      </c>
      <c r="AW51" s="247">
        <f>IF(ISERR(AW50/SUM(AV50:AY50)*100),0,AW50/SUM(AV50:AY50)*100)</f>
        <v>0</v>
      </c>
      <c r="AX51" s="247">
        <f>IF(ISERR(AX50/SUM(AV50:AY50)*100),0,AX50/SUM(AV50:AY50)*100)</f>
        <v>0</v>
      </c>
      <c r="AY51" s="247">
        <f>IF(ISERR(AY50/SUM(AV50:AY50)*100),0,AY50/SUM(AV50:AY50)*100)</f>
        <v>0</v>
      </c>
      <c r="AZ51" s="199" t="str">
        <f>IF(ISERR(SUM(AV50*5,AW50*4,AX50*3,AY50*2)/SUM(AV50:AY50)),"-",SUM(AV50*5,AW50*4,AX50*3,AY50*2)/SUM(AV50:AY50))</f>
        <v>-</v>
      </c>
      <c r="BA51" s="246">
        <f>IF(ISERR(BA50/SUM(BA50:BD50)*100),0,BA50/SUM(BA50:BD50)*100)</f>
        <v>0</v>
      </c>
      <c r="BB51" s="247">
        <f>IF(ISERR(BB50/SUM(BA50:BD50)*100),0,BB50/SUM(BA50:BD50)*100)</f>
        <v>0</v>
      </c>
      <c r="BC51" s="247">
        <f>IF(ISERR(BC50/SUM(BA50:BD50)*100),0,BC50/SUM(BA50:BD50)*100)</f>
        <v>0</v>
      </c>
      <c r="BD51" s="247">
        <f>IF(ISERR(BD50/SUM(BA50:BD50)*100),0,BD50/SUM(BA50:BD50)*100)</f>
        <v>0</v>
      </c>
      <c r="BE51" s="199" t="str">
        <f>IF(ISERR(SUM(BA50*5,BB50*4,BC50*3,BD50*2)/SUM(BA50:BD50)),"-",SUM(BA50*5,BB50*4,BC50*3,BD50*2)/SUM(BA50:BD50))</f>
        <v>-</v>
      </c>
      <c r="BF51" s="246">
        <f>IF(ISERR(BF50/SUM(BF50:BI50)*100),0,BF50/SUM(BF50:BI50)*100)</f>
        <v>0</v>
      </c>
      <c r="BG51" s="247">
        <f>IF(ISERR(BG50/SUM(BF50:BI50)*100),0,BG50/SUM(BF50:BI50)*100)</f>
        <v>0</v>
      </c>
      <c r="BH51" s="247">
        <f>IF(ISERR(BH50/SUM(BF50:BI50)*100),0,BH50/SUM(BF50:BI50)*100)</f>
        <v>0</v>
      </c>
      <c r="BI51" s="247">
        <f>IF(ISERR(BI50/SUM(BF50:BI50)*100),0,BI50/SUM(BF50:BI50)*100)</f>
        <v>0</v>
      </c>
      <c r="BJ51" s="199" t="str">
        <f>IF(ISERR(SUM(BF50*5,BG50*4,BH50*3,BI50*2)/SUM(BF50:BI50)),"-",SUM(BF50*5,BG50*4,BH50*3,BI50*2)/SUM(BF50:BI50))</f>
        <v>-</v>
      </c>
      <c r="BL51" s="133"/>
      <c r="BM51" s="133"/>
      <c r="BN51" s="133"/>
      <c r="BO51" s="133"/>
      <c r="BP51" s="133"/>
      <c r="BQ51" s="133"/>
      <c r="BR51" s="133"/>
    </row>
    <row r="52" spans="1:70" ht="13.5" customHeight="1">
      <c r="A52" s="757" t="s">
        <v>362</v>
      </c>
      <c r="B52" s="772">
        <f>SUM(B33:B40)</f>
        <v>0</v>
      </c>
      <c r="C52" s="244">
        <f>SUM(C33,C35,C37,C39)</f>
        <v>0</v>
      </c>
      <c r="D52" s="245">
        <f t="shared" ref="D52:F52" si="0">SUM(D33,D35,D37,D39)</f>
        <v>0</v>
      </c>
      <c r="E52" s="245">
        <f t="shared" si="0"/>
        <v>0</v>
      </c>
      <c r="F52" s="245">
        <f t="shared" si="0"/>
        <v>0</v>
      </c>
      <c r="G52" s="198" t="str">
        <f>G65</f>
        <v>-</v>
      </c>
      <c r="H52" s="244">
        <f t="shared" ref="H52:BD52" si="1">SUM(H33,H35,H37,H39)</f>
        <v>0</v>
      </c>
      <c r="I52" s="245">
        <f t="shared" si="1"/>
        <v>0</v>
      </c>
      <c r="J52" s="245">
        <f t="shared" si="1"/>
        <v>0</v>
      </c>
      <c r="K52" s="245">
        <f t="shared" si="1"/>
        <v>0</v>
      </c>
      <c r="L52" s="198" t="str">
        <f t="shared" ref="L52" si="2">L65</f>
        <v>-</v>
      </c>
      <c r="M52" s="244">
        <f t="shared" ref="M52" si="3">SUM(M33,M35,M37,M39)</f>
        <v>0</v>
      </c>
      <c r="N52" s="245">
        <f t="shared" si="1"/>
        <v>0</v>
      </c>
      <c r="O52" s="245">
        <f t="shared" si="1"/>
        <v>0</v>
      </c>
      <c r="P52" s="245">
        <f t="shared" si="1"/>
        <v>0</v>
      </c>
      <c r="Q52" s="198" t="str">
        <f t="shared" ref="Q52" si="4">Q65</f>
        <v>-</v>
      </c>
      <c r="R52" s="244">
        <f t="shared" ref="R52" si="5">SUM(R33,R35,R37,R39)</f>
        <v>0</v>
      </c>
      <c r="S52" s="245">
        <f t="shared" si="1"/>
        <v>0</v>
      </c>
      <c r="T52" s="245">
        <f t="shared" si="1"/>
        <v>0</v>
      </c>
      <c r="U52" s="245">
        <f t="shared" si="1"/>
        <v>0</v>
      </c>
      <c r="V52" s="198" t="str">
        <f t="shared" ref="V52" si="6">V65</f>
        <v>-</v>
      </c>
      <c r="W52" s="244">
        <f t="shared" ref="W52" si="7">SUM(W33,W35,W37,W39)</f>
        <v>0</v>
      </c>
      <c r="X52" s="245">
        <f t="shared" si="1"/>
        <v>0</v>
      </c>
      <c r="Y52" s="245">
        <f t="shared" si="1"/>
        <v>0</v>
      </c>
      <c r="Z52" s="245">
        <f t="shared" si="1"/>
        <v>0</v>
      </c>
      <c r="AA52" s="198" t="str">
        <f t="shared" ref="AA52" si="8">AA65</f>
        <v>-</v>
      </c>
      <c r="AB52" s="244">
        <f t="shared" ref="AB52" si="9">SUM(AB33,AB35,AB37,AB39)</f>
        <v>0</v>
      </c>
      <c r="AC52" s="245">
        <f t="shared" si="1"/>
        <v>0</v>
      </c>
      <c r="AD52" s="245">
        <f t="shared" si="1"/>
        <v>0</v>
      </c>
      <c r="AE52" s="245">
        <f t="shared" si="1"/>
        <v>0</v>
      </c>
      <c r="AF52" s="198" t="str">
        <f t="shared" ref="AF52" si="10">AF65</f>
        <v>-</v>
      </c>
      <c r="AG52" s="244">
        <f t="shared" ref="AG52" si="11">SUM(AG33,AG35,AG37,AG39)</f>
        <v>0</v>
      </c>
      <c r="AH52" s="245">
        <f t="shared" si="1"/>
        <v>0</v>
      </c>
      <c r="AI52" s="245">
        <f t="shared" si="1"/>
        <v>0</v>
      </c>
      <c r="AJ52" s="245">
        <f t="shared" si="1"/>
        <v>0</v>
      </c>
      <c r="AK52" s="198" t="str">
        <f t="shared" ref="AK52" si="12">AK65</f>
        <v>-</v>
      </c>
      <c r="AL52" s="244">
        <f t="shared" ref="AL52" si="13">SUM(AL33,AL35,AL37,AL39)</f>
        <v>0</v>
      </c>
      <c r="AM52" s="245">
        <f t="shared" si="1"/>
        <v>0</v>
      </c>
      <c r="AN52" s="245">
        <f t="shared" si="1"/>
        <v>0</v>
      </c>
      <c r="AO52" s="245">
        <f t="shared" si="1"/>
        <v>0</v>
      </c>
      <c r="AP52" s="198" t="str">
        <f t="shared" ref="AP52" si="14">AP65</f>
        <v>-</v>
      </c>
      <c r="AQ52" s="244">
        <f t="shared" ref="AQ52" si="15">SUM(AQ33,AQ35,AQ37,AQ39)</f>
        <v>0</v>
      </c>
      <c r="AR52" s="245">
        <f t="shared" si="1"/>
        <v>0</v>
      </c>
      <c r="AS52" s="245">
        <f t="shared" si="1"/>
        <v>0</v>
      </c>
      <c r="AT52" s="245">
        <f t="shared" si="1"/>
        <v>0</v>
      </c>
      <c r="AU52" s="198" t="str">
        <f t="shared" ref="AU52" si="16">AU65</f>
        <v>-</v>
      </c>
      <c r="AV52" s="244">
        <f t="shared" ref="AV52" si="17">SUM(AV33,AV35,AV37,AV39)</f>
        <v>0</v>
      </c>
      <c r="AW52" s="245">
        <f t="shared" si="1"/>
        <v>0</v>
      </c>
      <c r="AX52" s="245">
        <f t="shared" si="1"/>
        <v>0</v>
      </c>
      <c r="AY52" s="245">
        <f t="shared" si="1"/>
        <v>0</v>
      </c>
      <c r="AZ52" s="198" t="str">
        <f t="shared" ref="AZ52" si="18">AZ65</f>
        <v>-</v>
      </c>
      <c r="BA52" s="244">
        <f t="shared" ref="BA52" si="19">SUM(BA33,BA35,BA37,BA39)</f>
        <v>0</v>
      </c>
      <c r="BB52" s="245">
        <f t="shared" si="1"/>
        <v>0</v>
      </c>
      <c r="BC52" s="245">
        <f t="shared" si="1"/>
        <v>0</v>
      </c>
      <c r="BD52" s="245">
        <f t="shared" si="1"/>
        <v>0</v>
      </c>
      <c r="BE52" s="198" t="str">
        <f t="shared" ref="BE52" si="20">BE65</f>
        <v>-</v>
      </c>
      <c r="BF52" s="734" t="s">
        <v>366</v>
      </c>
      <c r="BG52" s="735"/>
      <c r="BH52" s="735"/>
      <c r="BI52" s="735"/>
      <c r="BJ52" s="736"/>
    </row>
    <row r="53" spans="1:70" ht="13.5" customHeight="1" thickBot="1">
      <c r="A53" s="757"/>
      <c r="B53" s="772"/>
      <c r="C53" s="248">
        <f>IF(ISERR(C52/SUM(C52:F52)*100),0,C52/SUM(C52:F52)*100)</f>
        <v>0</v>
      </c>
      <c r="D53" s="249">
        <f>IF(ISERR(D52/SUM(C52:F52)*100),0,D52/SUM(C52:F52)*100)</f>
        <v>0</v>
      </c>
      <c r="E53" s="249">
        <f>IF(ISERR(E52/SUM(C52:F52)*100),0,E52/SUM(C52:F52)*100)</f>
        <v>0</v>
      </c>
      <c r="F53" s="249">
        <f>IF(ISERR(F52/SUM(C52:F52)*100),0,F52/SUM(C52:F52)*100)</f>
        <v>0</v>
      </c>
      <c r="G53" s="200" t="str">
        <f>IF(ISERR(SUM(C52*5,D52*4,E52*3,F52*2)/SUM(C52:F52)),"-",SUM(C52*5,D52*4,E52*3,F52*2)/SUM(C52:F52))</f>
        <v>-</v>
      </c>
      <c r="H53" s="248">
        <f>IF(ISERR(H52/SUM(H52:K52)*100),0,H52/SUM(H52:K52)*100)</f>
        <v>0</v>
      </c>
      <c r="I53" s="249">
        <f>IF(ISERR(I52/SUM(H52:K52)*100),0,I52/SUM(H52:K52)*100)</f>
        <v>0</v>
      </c>
      <c r="J53" s="249">
        <f>IF(ISERR(J52/SUM(H52:K52)*100),0,J52/SUM(H52:K52)*100)</f>
        <v>0</v>
      </c>
      <c r="K53" s="249">
        <f>IF(ISERR(K52/SUM(H52:K52)*100),0,K52/SUM(H52:K52)*100)</f>
        <v>0</v>
      </c>
      <c r="L53" s="200" t="str">
        <f>IF(ISERR(SUM(H52*5,I52*4,J52*3,K52*2)/SUM(H52:K52)),"-",SUM(H52*5,I52*4,J52*3,K52*2)/SUM(H52:K52))</f>
        <v>-</v>
      </c>
      <c r="M53" s="248">
        <f>IF(ISERR(M52/SUM(M52:P52)*100),0,M52/SUM(M52:P52)*100)</f>
        <v>0</v>
      </c>
      <c r="N53" s="249">
        <f>IF(ISERR(N52/SUM(M52:P52)*100),0,N52/SUM(M52:P52)*100)</f>
        <v>0</v>
      </c>
      <c r="O53" s="249">
        <f>IF(ISERR(O52/SUM(M52:P52)*100),0,O52/SUM(M52:P52)*100)</f>
        <v>0</v>
      </c>
      <c r="P53" s="249">
        <f>IF(ISERR(P52/SUM(M52:P52)*100),0,P52/SUM(M52:P52)*100)</f>
        <v>0</v>
      </c>
      <c r="Q53" s="200" t="str">
        <f>IF(ISERR(SUM(M52*5,N52*4,O52*3,P52*2)/SUM(M52:P52)),"-",SUM(M52*5,N52*4,O52*3,P52*2)/SUM(M52:P52))</f>
        <v>-</v>
      </c>
      <c r="R53" s="248">
        <f>IF(ISERR(R52/SUM(R52:U52)*100),0,R52/SUM(R52:U52)*100)</f>
        <v>0</v>
      </c>
      <c r="S53" s="249">
        <f>IF(ISERR(S52/SUM(R52:U52)*100),0,S52/SUM(R52:U52)*100)</f>
        <v>0</v>
      </c>
      <c r="T53" s="249">
        <f>IF(ISERR(T52/SUM(R52:U52)*100),0,T52/SUM(R52:U52)*100)</f>
        <v>0</v>
      </c>
      <c r="U53" s="249">
        <f>IF(ISERR(U52/SUM(R52:U52)*100),0,U52/SUM(R52:U52)*100)</f>
        <v>0</v>
      </c>
      <c r="V53" s="200" t="str">
        <f>IF(ISERR(SUM(R52*5,S52*4,T52*3,U52*2)/SUM(R52:U52)),"-",SUM(R52*5,S52*4,T52*3,U52*2)/SUM(R52:U52))</f>
        <v>-</v>
      </c>
      <c r="W53" s="248">
        <f>IF(ISERR(W52/SUM(W52:Z52)*100),0,W52/SUM(W52:Z52)*100)</f>
        <v>0</v>
      </c>
      <c r="X53" s="249">
        <f>IF(ISERR(X52/SUM(W52:Z52)*100),0,X52/SUM(W52:Z52)*100)</f>
        <v>0</v>
      </c>
      <c r="Y53" s="249">
        <f>IF(ISERR(Y52/SUM(W52:Z52)*100),0,Y52/SUM(W52:Z52)*100)</f>
        <v>0</v>
      </c>
      <c r="Z53" s="249">
        <f>IF(ISERR(Z52/SUM(W52:Z52)*100),0,Z52/SUM(W52:Z52)*100)</f>
        <v>0</v>
      </c>
      <c r="AA53" s="200" t="str">
        <f>IF(ISERR(SUM(W52*5,X52*4,Y52*3,Z52*2)/SUM(W52:Z52)),"-",SUM(W52*5,X52*4,Y52*3,Z52*2)/SUM(W52:Z52))</f>
        <v>-</v>
      </c>
      <c r="AB53" s="248">
        <f>IF(ISERR(AB52/SUM(AB52:AE52)*100),0,AB52/SUM(AB52:AE52)*100)</f>
        <v>0</v>
      </c>
      <c r="AC53" s="249">
        <f>IF(ISERR(AC52/SUM(AB52:AE52)*100),0,AC52/SUM(AB52:AE52)*100)</f>
        <v>0</v>
      </c>
      <c r="AD53" s="249">
        <f>IF(ISERR(AD52/SUM(AB52:AE52)*100),0,AD52/SUM(AB52:AE52)*100)</f>
        <v>0</v>
      </c>
      <c r="AE53" s="249">
        <f>IF(ISERR(AE52/SUM(AB52:AE52)*100),0,AE52/SUM(AB52:AE52)*100)</f>
        <v>0</v>
      </c>
      <c r="AF53" s="200" t="str">
        <f>IF(ISERR(SUM(AB52*5,AC52*4,AD52*3,AE52*2)/SUM(AB52:AE52)),"-",SUM(AB52*5,AC52*4,AD52*3,AE52*2)/SUM(AB52:AE52))</f>
        <v>-</v>
      </c>
      <c r="AG53" s="248">
        <f>IF(ISERR(AG52/SUM(AG52:AJ52)*100),0,AG52/SUM(AG52:AJ52)*100)</f>
        <v>0</v>
      </c>
      <c r="AH53" s="249">
        <f>IF(ISERR(AH52/SUM(AG52:AJ52)*100),0,AH52/SUM(AG52:AJ52)*100)</f>
        <v>0</v>
      </c>
      <c r="AI53" s="249">
        <f>IF(ISERR(AI52/SUM(AG52:AJ52)*100),0,AI52/SUM(AG52:AJ52)*100)</f>
        <v>0</v>
      </c>
      <c r="AJ53" s="249">
        <f>IF(ISERR(AJ52/SUM(AG52:AJ52)*100),0,AJ52/SUM(AG52:AJ52)*100)</f>
        <v>0</v>
      </c>
      <c r="AK53" s="200" t="str">
        <f>IF(ISERR(SUM(AG52*5,AH52*4,AI52*3,AJ52*2)/SUM(AG52:AJ52)),"-",SUM(AG52*5,AH52*4,AI52*3,AJ52*2)/SUM(AG52:AJ52))</f>
        <v>-</v>
      </c>
      <c r="AL53" s="248">
        <f>IF(ISERR(AL52/SUM(AL52:AO52)*100),0,AL52/SUM(AL52:AO52)*100)</f>
        <v>0</v>
      </c>
      <c r="AM53" s="249">
        <f>IF(ISERR(AM52/SUM(AL52:AO52)*100),0,AM52/SUM(AL52:AO52)*100)</f>
        <v>0</v>
      </c>
      <c r="AN53" s="249">
        <f>IF(ISERR(AN52/SUM(AL52:AO52)*100),0,AN52/SUM(AL52:AO52)*100)</f>
        <v>0</v>
      </c>
      <c r="AO53" s="249">
        <f>IF(ISERR(AO52/SUM(AL52:AO52)*100),0,AO52/SUM(AL52:AO52)*100)</f>
        <v>0</v>
      </c>
      <c r="AP53" s="200" t="str">
        <f>IF(ISERR(SUM(AL52*5,AM52*4,AN52*3,AO52*2)/SUM(AL52:AO52)),"-",SUM(AL52*5,AM52*4,AN52*3,AO52*2)/SUM(AL52:AO52))</f>
        <v>-</v>
      </c>
      <c r="AQ53" s="248">
        <f>IF(ISERR(AQ52/SUM(AQ52:AT52)*100),0,AQ52/SUM(AQ52:AT52)*100)</f>
        <v>0</v>
      </c>
      <c r="AR53" s="249">
        <f>IF(ISERR(AR52/SUM(AQ52:AT52)*100),0,AR52/SUM(AQ52:AT52)*100)</f>
        <v>0</v>
      </c>
      <c r="AS53" s="249">
        <f>IF(ISERR(AS52/SUM(AQ52:AT52)*100),0,AS52/SUM(AQ52:AT52)*100)</f>
        <v>0</v>
      </c>
      <c r="AT53" s="249">
        <f>IF(ISERR(AT52/SUM(AQ52:AT52)*100),0,AT52/SUM(AQ52:AT52)*100)</f>
        <v>0</v>
      </c>
      <c r="AU53" s="200" t="str">
        <f>IF(ISERR(SUM(AQ52*5,AR52*4,AS52*3,AT52*2)/SUM(AQ52:AT52)),"-",SUM(AQ52*5,AR52*4,AS52*3,AT52*2)/SUM(AQ52:AT52))</f>
        <v>-</v>
      </c>
      <c r="AV53" s="248">
        <f>IF(ISERR(AV52/SUM(AV52:AY52)*100),0,AV52/SUM(AV52:AY52)*100)</f>
        <v>0</v>
      </c>
      <c r="AW53" s="249">
        <f>IF(ISERR(AW52/SUM(AV52:AY52)*100),0,AW52/SUM(AV52:AY52)*100)</f>
        <v>0</v>
      </c>
      <c r="AX53" s="249">
        <f>IF(ISERR(AX52/SUM(AV52:AY52)*100),0,AX52/SUM(AV52:AY52)*100)</f>
        <v>0</v>
      </c>
      <c r="AY53" s="249">
        <f>IF(ISERR(AY52/SUM(AV52:AY52)*100),0,AY52/SUM(AV52:AY52)*100)</f>
        <v>0</v>
      </c>
      <c r="AZ53" s="200" t="str">
        <f>IF(ISERR(SUM(AV52*5,AW52*4,AX52*3,AY52*2)/SUM(AV52:AY52)),"-",SUM(AV52*5,AW52*4,AX52*3,AY52*2)/SUM(AV52:AY52))</f>
        <v>-</v>
      </c>
      <c r="BA53" s="248">
        <f>IF(ISERR(BA52/SUM(BA52:BD52)*100),0,BA52/SUM(BA52:BD52)*100)</f>
        <v>0</v>
      </c>
      <c r="BB53" s="249">
        <f>IF(ISERR(BB52/SUM(BA52:BD52)*100),0,BB52/SUM(BA52:BD52)*100)</f>
        <v>0</v>
      </c>
      <c r="BC53" s="249">
        <f>IF(ISERR(BC52/SUM(BA52:BD52)*100),0,BC52/SUM(BA52:BD52)*100)</f>
        <v>0</v>
      </c>
      <c r="BD53" s="249">
        <f>IF(ISERR(BD52/SUM(BA52:BD52)*100),0,BD52/SUM(BA52:BD52)*100)</f>
        <v>0</v>
      </c>
      <c r="BE53" s="200" t="str">
        <f>IF(ISERR(SUM(BA52*5,BB52*4,BC52*3,BD52*2)/SUM(BA52:BD52)),"-",SUM(BA52*5,BB52*4,BC52*3,BD52*2)/SUM(BA52:BD52))</f>
        <v>-</v>
      </c>
      <c r="BF53" s="737"/>
      <c r="BG53" s="738"/>
      <c r="BH53" s="738"/>
      <c r="BI53" s="738"/>
      <c r="BJ53" s="739"/>
      <c r="BL53" s="133"/>
      <c r="BM53" s="133"/>
      <c r="BN53" s="133"/>
      <c r="BO53" s="133"/>
      <c r="BP53" s="133"/>
      <c r="BQ53" s="133"/>
      <c r="BR53" s="133"/>
    </row>
    <row r="54" spans="1:70">
      <c r="A54" s="187"/>
      <c r="B54" s="187"/>
      <c r="C54" s="187"/>
      <c r="D54" s="187"/>
      <c r="E54" s="187"/>
      <c r="F54" s="187"/>
      <c r="G54" s="187"/>
      <c r="H54" s="187"/>
      <c r="I54" s="187"/>
      <c r="J54" s="187"/>
      <c r="K54" s="187"/>
      <c r="L54" s="187"/>
      <c r="M54" s="187"/>
      <c r="N54" s="187"/>
      <c r="O54" s="187"/>
      <c r="P54" s="187"/>
      <c r="Q54" s="187"/>
      <c r="R54" s="187"/>
      <c r="S54" s="187"/>
      <c r="T54" s="187"/>
      <c r="U54" s="187"/>
      <c r="V54" s="187"/>
      <c r="W54" s="187"/>
      <c r="X54" s="187"/>
      <c r="Y54" s="187"/>
      <c r="Z54" s="187"/>
      <c r="AA54" s="187"/>
      <c r="AB54" s="187"/>
      <c r="AC54" s="187"/>
      <c r="AD54" s="187"/>
      <c r="AE54" s="187"/>
      <c r="AF54" s="187"/>
      <c r="AG54" s="187"/>
      <c r="AH54" s="187"/>
      <c r="AI54" s="187"/>
      <c r="AJ54" s="187"/>
      <c r="AK54" s="187"/>
      <c r="AL54" s="187"/>
      <c r="AM54" s="187"/>
      <c r="AN54" s="187"/>
      <c r="AO54" s="187"/>
      <c r="AP54" s="187"/>
      <c r="AQ54" s="187"/>
      <c r="AR54" s="187"/>
      <c r="AS54" s="187"/>
      <c r="AT54" s="187"/>
      <c r="AU54" s="187"/>
      <c r="AV54" s="187"/>
      <c r="AW54" s="187"/>
      <c r="AX54" s="187"/>
      <c r="AY54" s="187"/>
      <c r="AZ54" s="187"/>
      <c r="BA54" s="187"/>
      <c r="BB54" s="187"/>
      <c r="BC54" s="187"/>
      <c r="BD54" s="187"/>
      <c r="BE54" s="187"/>
      <c r="BF54" s="187"/>
      <c r="BG54" s="187"/>
      <c r="BH54" s="187"/>
      <c r="BI54" s="187"/>
      <c r="BJ54" s="187"/>
    </row>
    <row r="55" spans="1:70">
      <c r="A55" s="760" t="s">
        <v>108</v>
      </c>
      <c r="B55" s="760"/>
      <c r="C55" s="760"/>
      <c r="D55" s="760"/>
      <c r="E55" s="760"/>
      <c r="F55" s="760"/>
      <c r="G55" s="760"/>
      <c r="H55" s="760"/>
      <c r="I55" s="760"/>
      <c r="J55" s="760"/>
      <c r="K55" s="760"/>
      <c r="L55" s="760"/>
      <c r="M55" s="760"/>
      <c r="N55" s="760"/>
      <c r="O55" s="760"/>
      <c r="P55" s="760"/>
      <c r="Q55" s="760"/>
      <c r="R55" s="760"/>
      <c r="S55" s="760"/>
      <c r="T55" s="760"/>
      <c r="U55" s="760"/>
      <c r="V55" s="760"/>
      <c r="W55" s="760"/>
      <c r="X55" s="760"/>
      <c r="Y55" s="760"/>
      <c r="Z55" s="760"/>
      <c r="AA55" s="760"/>
      <c r="AB55" s="760"/>
      <c r="AC55" s="760"/>
      <c r="AD55" s="760"/>
      <c r="AE55" s="760"/>
      <c r="AF55" s="760"/>
      <c r="AG55" s="760"/>
      <c r="AH55" s="760"/>
      <c r="AI55" s="760"/>
      <c r="AJ55" s="760"/>
      <c r="AK55" s="760"/>
      <c r="AL55" s="760"/>
      <c r="AM55" s="760"/>
      <c r="AN55" s="760"/>
      <c r="AO55" s="760"/>
      <c r="AP55" s="760"/>
      <c r="AQ55" s="760"/>
      <c r="AR55" s="760"/>
      <c r="AS55" s="760"/>
      <c r="AT55" s="760"/>
      <c r="AU55" s="760"/>
      <c r="AV55" s="760"/>
      <c r="AW55" s="760"/>
      <c r="AX55" s="760"/>
      <c r="AY55" s="760"/>
      <c r="AZ55" s="760"/>
      <c r="BA55" s="760"/>
      <c r="BB55" s="760"/>
      <c r="BC55" s="760"/>
      <c r="BD55" s="760"/>
      <c r="BE55" s="760"/>
      <c r="BF55" s="760"/>
      <c r="BG55" s="760"/>
      <c r="BH55" s="760"/>
      <c r="BI55" s="760"/>
      <c r="BJ55" s="760"/>
    </row>
    <row r="56" spans="1:70" ht="15.75" customHeight="1">
      <c r="A56" s="730" t="s">
        <v>8</v>
      </c>
      <c r="B56" s="754"/>
      <c r="C56" s="756" t="s">
        <v>11</v>
      </c>
      <c r="D56" s="756"/>
      <c r="E56" s="756"/>
      <c r="F56" s="756"/>
      <c r="G56" s="756"/>
      <c r="H56" s="756"/>
      <c r="I56" s="756"/>
      <c r="J56" s="756"/>
      <c r="K56" s="756"/>
      <c r="L56" s="756"/>
      <c r="M56" s="756"/>
      <c r="N56" s="756"/>
      <c r="O56" s="756"/>
      <c r="P56" s="756"/>
      <c r="Q56" s="756"/>
      <c r="R56" s="756"/>
      <c r="S56" s="756"/>
      <c r="T56" s="756"/>
      <c r="U56" s="756"/>
      <c r="V56" s="756"/>
      <c r="W56" s="756" t="s">
        <v>12</v>
      </c>
      <c r="X56" s="756"/>
      <c r="Y56" s="756"/>
      <c r="Z56" s="756"/>
      <c r="AA56" s="756"/>
      <c r="AB56" s="756"/>
      <c r="AC56" s="756"/>
      <c r="AD56" s="756"/>
      <c r="AE56" s="756"/>
      <c r="AF56" s="756"/>
      <c r="AG56" s="756"/>
      <c r="AH56" s="756"/>
      <c r="AI56" s="756"/>
      <c r="AJ56" s="756"/>
      <c r="AK56" s="756"/>
      <c r="AL56" s="756"/>
      <c r="AM56" s="756"/>
      <c r="AN56" s="756"/>
      <c r="AO56" s="756"/>
      <c r="AP56" s="756"/>
      <c r="AQ56" s="756"/>
      <c r="AR56" s="756"/>
      <c r="AS56" s="756"/>
      <c r="AT56" s="756"/>
      <c r="AU56" s="756"/>
      <c r="AV56" s="756"/>
      <c r="AW56" s="756"/>
      <c r="AX56" s="756"/>
      <c r="AY56" s="756"/>
      <c r="AZ56" s="756"/>
      <c r="BA56" s="756"/>
      <c r="BB56" s="756"/>
      <c r="BC56" s="756"/>
      <c r="BD56" s="756"/>
      <c r="BE56" s="756"/>
      <c r="BF56" s="317"/>
      <c r="BG56" s="317"/>
      <c r="BH56" s="317"/>
      <c r="BI56" s="317"/>
      <c r="BJ56" s="317"/>
      <c r="BK56" s="103"/>
    </row>
    <row r="57" spans="1:70" ht="12.75" customHeight="1">
      <c r="A57" s="753"/>
      <c r="B57" s="755"/>
      <c r="C57" s="730" t="s">
        <v>128</v>
      </c>
      <c r="D57" s="730"/>
      <c r="E57" s="730"/>
      <c r="F57" s="730"/>
      <c r="G57" s="730"/>
      <c r="H57" s="730" t="s">
        <v>74</v>
      </c>
      <c r="I57" s="730"/>
      <c r="J57" s="730"/>
      <c r="K57" s="730"/>
      <c r="L57" s="730"/>
      <c r="M57" s="730" t="s">
        <v>75</v>
      </c>
      <c r="N57" s="730"/>
      <c r="O57" s="730"/>
      <c r="P57" s="730"/>
      <c r="Q57" s="730"/>
      <c r="R57" s="730" t="s">
        <v>14</v>
      </c>
      <c r="S57" s="730"/>
      <c r="T57" s="730"/>
      <c r="U57" s="730"/>
      <c r="V57" s="730"/>
      <c r="W57" s="730" t="s">
        <v>80</v>
      </c>
      <c r="X57" s="730"/>
      <c r="Y57" s="730"/>
      <c r="Z57" s="730"/>
      <c r="AA57" s="730"/>
      <c r="AB57" s="730" t="s">
        <v>129</v>
      </c>
      <c r="AC57" s="730"/>
      <c r="AD57" s="730"/>
      <c r="AE57" s="730"/>
      <c r="AF57" s="730"/>
      <c r="AG57" s="730" t="s">
        <v>15</v>
      </c>
      <c r="AH57" s="730"/>
      <c r="AI57" s="730"/>
      <c r="AJ57" s="730"/>
      <c r="AK57" s="730"/>
      <c r="AL57" s="730" t="s">
        <v>13</v>
      </c>
      <c r="AM57" s="730"/>
      <c r="AN57" s="730"/>
      <c r="AO57" s="730"/>
      <c r="AP57" s="730"/>
      <c r="AQ57" s="730" t="s">
        <v>78</v>
      </c>
      <c r="AR57" s="730"/>
      <c r="AS57" s="730"/>
      <c r="AT57" s="730"/>
      <c r="AU57" s="730"/>
      <c r="AV57" s="730" t="s">
        <v>78</v>
      </c>
      <c r="AW57" s="730"/>
      <c r="AX57" s="730"/>
      <c r="AY57" s="730"/>
      <c r="AZ57" s="730"/>
      <c r="BA57" s="730" t="s">
        <v>357</v>
      </c>
      <c r="BB57" s="730"/>
      <c r="BC57" s="730"/>
      <c r="BD57" s="730"/>
      <c r="BE57" s="730"/>
      <c r="BF57" s="730" t="s">
        <v>356</v>
      </c>
      <c r="BG57" s="730"/>
      <c r="BH57" s="730"/>
      <c r="BI57" s="730"/>
      <c r="BJ57" s="730"/>
      <c r="BK57" s="103"/>
    </row>
    <row r="58" spans="1:70" ht="45.75" customHeight="1">
      <c r="A58" s="753"/>
      <c r="B58" s="755"/>
      <c r="C58" s="316">
        <v>5</v>
      </c>
      <c r="D58" s="316">
        <v>4</v>
      </c>
      <c r="E58" s="316">
        <v>3</v>
      </c>
      <c r="F58" s="316">
        <v>2</v>
      </c>
      <c r="G58" s="189" t="s">
        <v>93</v>
      </c>
      <c r="H58" s="316">
        <v>5</v>
      </c>
      <c r="I58" s="316">
        <v>4</v>
      </c>
      <c r="J58" s="316">
        <v>3</v>
      </c>
      <c r="K58" s="316">
        <v>2</v>
      </c>
      <c r="L58" s="189" t="s">
        <v>93</v>
      </c>
      <c r="M58" s="316">
        <v>5</v>
      </c>
      <c r="N58" s="316">
        <v>4</v>
      </c>
      <c r="O58" s="316">
        <v>3</v>
      </c>
      <c r="P58" s="316">
        <v>2</v>
      </c>
      <c r="Q58" s="189" t="s">
        <v>93</v>
      </c>
      <c r="R58" s="316">
        <v>5</v>
      </c>
      <c r="S58" s="316">
        <v>4</v>
      </c>
      <c r="T58" s="316">
        <v>3</v>
      </c>
      <c r="U58" s="316">
        <v>2</v>
      </c>
      <c r="V58" s="316" t="s">
        <v>93</v>
      </c>
      <c r="W58" s="316">
        <v>5</v>
      </c>
      <c r="X58" s="316">
        <v>4</v>
      </c>
      <c r="Y58" s="316">
        <v>3</v>
      </c>
      <c r="Z58" s="316">
        <v>2</v>
      </c>
      <c r="AA58" s="316" t="s">
        <v>93</v>
      </c>
      <c r="AB58" s="316">
        <v>5</v>
      </c>
      <c r="AC58" s="316">
        <v>4</v>
      </c>
      <c r="AD58" s="316">
        <v>3</v>
      </c>
      <c r="AE58" s="316">
        <v>2</v>
      </c>
      <c r="AF58" s="316" t="s">
        <v>93</v>
      </c>
      <c r="AG58" s="316">
        <v>5</v>
      </c>
      <c r="AH58" s="316">
        <v>4</v>
      </c>
      <c r="AI58" s="316">
        <v>3</v>
      </c>
      <c r="AJ58" s="316">
        <v>2</v>
      </c>
      <c r="AK58" s="316" t="s">
        <v>93</v>
      </c>
      <c r="AL58" s="316">
        <v>5</v>
      </c>
      <c r="AM58" s="316">
        <v>4</v>
      </c>
      <c r="AN58" s="316">
        <v>3</v>
      </c>
      <c r="AO58" s="316">
        <v>2</v>
      </c>
      <c r="AP58" s="316" t="s">
        <v>93</v>
      </c>
      <c r="AQ58" s="316">
        <v>5</v>
      </c>
      <c r="AR58" s="316">
        <v>4</v>
      </c>
      <c r="AS58" s="316">
        <v>3</v>
      </c>
      <c r="AT58" s="316">
        <v>2</v>
      </c>
      <c r="AU58" s="316" t="s">
        <v>93</v>
      </c>
      <c r="AV58" s="597">
        <v>5</v>
      </c>
      <c r="AW58" s="597">
        <v>4</v>
      </c>
      <c r="AX58" s="597">
        <v>3</v>
      </c>
      <c r="AY58" s="597">
        <v>2</v>
      </c>
      <c r="AZ58" s="597" t="s">
        <v>93</v>
      </c>
      <c r="BA58" s="316">
        <v>5</v>
      </c>
      <c r="BB58" s="316">
        <v>4</v>
      </c>
      <c r="BC58" s="316">
        <v>3</v>
      </c>
      <c r="BD58" s="316">
        <v>2</v>
      </c>
      <c r="BE58" s="316" t="s">
        <v>93</v>
      </c>
      <c r="BF58" s="316">
        <v>5</v>
      </c>
      <c r="BG58" s="316">
        <v>4</v>
      </c>
      <c r="BH58" s="316">
        <v>3</v>
      </c>
      <c r="BI58" s="316">
        <v>2</v>
      </c>
      <c r="BJ58" s="316" t="s">
        <v>93</v>
      </c>
      <c r="BK58" s="185"/>
    </row>
    <row r="59" spans="1:70" ht="13.5" customHeight="1">
      <c r="A59" s="730">
        <v>1</v>
      </c>
      <c r="B59" s="731"/>
      <c r="C59" s="194">
        <f>IF(G$9=5,1,0) + IF(G$11=5,1,0) + IF(G$13=5,1,0)</f>
        <v>0</v>
      </c>
      <c r="D59" s="195">
        <f>IF(G$9=4,1,0) + IF(G$11=4,1,0) + IF(G$13=4,1,0)</f>
        <v>0</v>
      </c>
      <c r="E59" s="195">
        <f>IF(G$9=3,1,0) + IF(G$11=3,1,0) + IF(G$13=3,1,0)</f>
        <v>0</v>
      </c>
      <c r="F59" s="195">
        <f>IF(G$9=2,1,0) + IF(G$11=2,1,0) + IF(G$13=2,1,0)</f>
        <v>0</v>
      </c>
      <c r="G59" s="732" t="str">
        <f>IF(SUM(C60:F60)=0,"-",MIN(G7,IF(AND(C60&gt;=50,E60=0,F60=0),5,IF(AND((C60+D60)&gt;=50,F60=0),4,IF(OR(AND(SUM(C59:F59)&gt;=3,F59&lt;=1),AND(SUM(C59:F59)&lt;3,F59=0)),3,2)))))</f>
        <v>-</v>
      </c>
      <c r="H59" s="194">
        <f>IF(L$9=5,1,0) + IF(L$11=5,1,0) + IF(L$13=5,1,0)</f>
        <v>0</v>
      </c>
      <c r="I59" s="195">
        <f>IF(L$9=4,1,0) + IF(L$11=4,1,0) + IF(L$13=4,1,0)</f>
        <v>0</v>
      </c>
      <c r="J59" s="195">
        <f>IF(L$9=3,1,0) + IF(L$11=3,1,0) + IF(L$13=3,1,0)</f>
        <v>0</v>
      </c>
      <c r="K59" s="195">
        <f>IF(L$9=2,1,0) + IF(L$11=2,1,0) + IF(L$13=2,1,0)</f>
        <v>0</v>
      </c>
      <c r="L59" s="728" t="str">
        <f>IF(SUM(H60:K60)=0,"-",MIN(L7,IF(AND(H60&gt;=50,J60=0,K60=0),5,IF(AND((H60+I60)&gt;=50,K60=0),4,IF(OR(AND(SUM(H59:K59)&gt;=3,K59&lt;=1),AND(SUM(H59:K59)&lt;3,K59=0)),3,2)))))</f>
        <v>-</v>
      </c>
      <c r="M59" s="194">
        <f>IF(Q$9=5,1,0) + IF(Q$11=5,1,0) + IF(Q$13=5,1,0)</f>
        <v>0</v>
      </c>
      <c r="N59" s="195">
        <f>IF(Q$9=4,1,0) + IF(Q$11=4,1,0) + IF(Q$13=4,1,0)</f>
        <v>0</v>
      </c>
      <c r="O59" s="195">
        <f>IF(Q$9=3,1,0) + IF(Q$11=3,1,0) + IF(Q$13=3,1,0)</f>
        <v>0</v>
      </c>
      <c r="P59" s="195">
        <f>IF(Q$9=2,1,0) + IF(Q$11=2,1,0) + IF(Q$13=2,1,0)</f>
        <v>0</v>
      </c>
      <c r="Q59" s="728" t="str">
        <f>IF(SUM(M60:P60)=0,"-",MIN(Q7,IF(AND(M60&gt;=50,O60=0,P60=0),5,IF(AND((M60+N60)&gt;=50,P60=0),4,IF(OR(AND(SUM(M59:P59)&gt;=3,P59&lt;=1),AND(SUM(M59:P59)&lt;3,P59=0)),3,2)))))</f>
        <v>-</v>
      </c>
      <c r="R59" s="194">
        <f>IF(V$9=5,1,0) + IF(V$11=5,1,0) + IF(V$13=5,1,0)</f>
        <v>0</v>
      </c>
      <c r="S59" s="195">
        <f>IF(V$9=4,1,0) + IF(V$11=4,1,0) + IF(V$13=4,1,0)</f>
        <v>0</v>
      </c>
      <c r="T59" s="195">
        <f>IF(V$9=3,1,0) + IF(V$11=3,1,0) + IF(V$13=3,1,0)</f>
        <v>0</v>
      </c>
      <c r="U59" s="195">
        <f>IF(V$9=2,1,0) + IF(V$11=2,1,0) + IF(V$13=2,1,0)</f>
        <v>0</v>
      </c>
      <c r="V59" s="728" t="str">
        <f>IF(SUM(R60:U60)=0,"-",MIN(V7,IF(AND(R60&gt;50,T60=0,U60=0),5,IF(AND((R60+S60)&gt;=50,U60=0),4,IF(OR(AND(SUM(R59:U59)&gt;=3,U59&lt;=1),AND(SUM(R59:U59)&lt;3,U59=0)),3,2)))))</f>
        <v>-</v>
      </c>
      <c r="W59" s="194">
        <f>IF(AA$9=5,1,0) + IF(AA$11=5,1,0) + IF(AA$13=5,1,0)</f>
        <v>0</v>
      </c>
      <c r="X59" s="195">
        <f>IF(AA$9=4,1,0) + IF(AA$11=4,1,0) + IF(AA$13=4,1,0)</f>
        <v>0</v>
      </c>
      <c r="Y59" s="195">
        <f>IF(AA$9=3,1,0) + IF(AA$11=3,1,0) + IF(AA$13=3,1,0)</f>
        <v>0</v>
      </c>
      <c r="Z59" s="195">
        <f>IF(AA$9=2,1,0) + IF(AA$11=2,1,0) + IF(AA$13=2,1,0)</f>
        <v>0</v>
      </c>
      <c r="AA59" s="728" t="str">
        <f>IF(SUM(W60:Z60)=0,"-",MIN(AA7,IF(AND(W60&gt;=50,Y60=0,Z60=0),5,IF(AND((W60+X60)&gt;=50,Z60=0),4,IF(OR(AND(SUM(W59:Z59)&gt;=3,Z59&lt;=1),AND(SUM(W59:Z59)&lt;3,Z59=0)),3,2)))))</f>
        <v>-</v>
      </c>
      <c r="AB59" s="194">
        <f>IF(AF$9=5,1,0) + IF(AF$11=5,1,0) + IF(AF$13=5,1,0)</f>
        <v>0</v>
      </c>
      <c r="AC59" s="195">
        <f>IF(AF$9=4,1,0) + IF(AF$11=4,1,0) + IF(AF$13=4,1,0)</f>
        <v>0</v>
      </c>
      <c r="AD59" s="195">
        <f>IF(AF$9=3,1,0) + IF(AF$11=3,1,0) + IF(AF$13=3,1,0)</f>
        <v>0</v>
      </c>
      <c r="AE59" s="195">
        <f>IF(AF$9=2,1,0) + IF(AF$11=2,1,0) + IF(AF$13=2,1,0)</f>
        <v>0</v>
      </c>
      <c r="AF59" s="728" t="str">
        <f>IF(SUM(AB60:AE60)=0,"-",MIN(AF7,IF(AND(AB60&gt;=50,AD60=0,AE60=0),5,IF(AND((AB60+AC60)&gt;=50,AE60=0),4,IF(OR(AND(SUM(AB59:AE59)&gt;=3,AE59&lt;=1),AND(SUM(AB59:AE59)&lt;3,AE59=0)),3,2)))))</f>
        <v>-</v>
      </c>
      <c r="AG59" s="194">
        <f>IF(AK$9=5,1,0) + IF(AK$11=5,1,0) + IF(AK$13=5,1,0)</f>
        <v>0</v>
      </c>
      <c r="AH59" s="195">
        <f>IF(AK$9=4,1,0) + IF(AK$11=4,1,0) + IF(AK$13=4,1,0)</f>
        <v>0</v>
      </c>
      <c r="AI59" s="195">
        <f>IF(AK$9=3,1,0) + IF(AK$11=3,1,0) + IF(AK$13=3,1,0)</f>
        <v>0</v>
      </c>
      <c r="AJ59" s="195">
        <f>IF(AK$9=2,1,0) + IF(AK$11=2,1,0) + IF(AK$13=2,1,0)</f>
        <v>0</v>
      </c>
      <c r="AK59" s="728" t="str">
        <f>IF(SUM(AG60:AJ60)=0,"-",MIN(AK7,IF(AND(AG60&gt;=50,AI60=0,AJ60=0),5,IF(AND((AG60+AH60)&gt;=50,AJ60=0),4,IF(OR(AND(SUM(AG59:AJ59)&gt;=3,AJ59&lt;=1),AND(SUM(AG59:AJ59)&lt;3,AJ59=0)),3,2)))))</f>
        <v>-</v>
      </c>
      <c r="AL59" s="194">
        <f>IF(AP$9=5,1,0) + IF(AP$11=5,1,0) + IF(AP$13=5,1,0)</f>
        <v>0</v>
      </c>
      <c r="AM59" s="195">
        <f>IF(AP$9=4,1,0) + IF(AP$11=4,1,0) + IF(AP$13=4,1,0)</f>
        <v>0</v>
      </c>
      <c r="AN59" s="195">
        <f>IF(AP$9=3,1,0) + IF(AP$11=3,1,0) + IF(AP$13=3,1,0)</f>
        <v>0</v>
      </c>
      <c r="AO59" s="195">
        <f>IF(AP$9=2,1,0) + IF(AP$11=2,1,0) + IF(AP$13=2,1,0)</f>
        <v>0</v>
      </c>
      <c r="AP59" s="728" t="str">
        <f>IF(SUM(AL60:AO60)=0,"-",MIN(AP7,IF(AND(AL60&gt;=50,AN60=0,AO60=0),5,IF(AND((AL60+AM60)&gt;=50,AO60=0),4,IF(OR(AND(SUM(AL59:AO59)&gt;=3,AO59&lt;=1),AND(SUM(AL59:AO59)&lt;3,AO59=0)),3,2)))))</f>
        <v>-</v>
      </c>
      <c r="AQ59" s="194">
        <f>IF(AU$9=5,1,0) + IF(AU$11=5,1,0) + IF(AU$13=5,1,0)</f>
        <v>0</v>
      </c>
      <c r="AR59" s="195">
        <f>IF(AU$9=4,1,0) + IF(AU$11=4,1,0) + IF(AU$13=4,1,0)</f>
        <v>0</v>
      </c>
      <c r="AS59" s="195">
        <f>IF(AU$9=3,1,0) + IF(AU$11=3,1,0) + IF(AU$13=3,1,0)</f>
        <v>0</v>
      </c>
      <c r="AT59" s="195">
        <f>IF(AU$9=2,1,0) + IF(AU$11=2,1,0) + IF(AU$13=2,1,0)</f>
        <v>0</v>
      </c>
      <c r="AU59" s="728" t="str">
        <f>IF(SUM(AQ60:AT60)=0,"-",MIN(AU7,IF(AND(AQ60&gt;=50,AS60=0,AT60=0),5,IF(AND((AQ60+AR60)&gt;=50,AT60=0),4,IF(OR(AND(SUM(AQ59:AT59)&gt;=3,AT59&lt;=1),AND(SUM(AQ59:AT59)&lt;3,AT59=0)),3,2)))))</f>
        <v>-</v>
      </c>
      <c r="AV59" s="194">
        <f>IF(AZ$9=5,1,0) + IF(AZ$11=5,1,0) + IF(AZ$13=5,1,0)</f>
        <v>0</v>
      </c>
      <c r="AW59" s="195">
        <f>IF(AZ$9=4,1,0) + IF(AZ$11=4,1,0) + IF(AZ$13=4,1,0)</f>
        <v>0</v>
      </c>
      <c r="AX59" s="195">
        <f>IF(AZ$9=3,1,0) + IF(AZ$11=3,1,0) + IF(AZ$13=3,1,0)</f>
        <v>0</v>
      </c>
      <c r="AY59" s="195">
        <f>IF(AZ$9=2,1,0) + IF(AZ$11=2,1,0) + IF(AZ$13=2,1,0)</f>
        <v>0</v>
      </c>
      <c r="AZ59" s="728" t="str">
        <f>IF(SUM(AV60:AY60)=0,"-",MIN(AZ7,IF(AND(AV60&gt;=50,AX60=0,AY60=0),5,IF(AND((AV60+AW60)&gt;=50,AY60=0),4,IF(OR(AND(SUM(AV59:AY59)&gt;=3,AY59&lt;=1),AND(SUM(AV59:AY59)&lt;3,AY59=0)),3,2)))))</f>
        <v>-</v>
      </c>
      <c r="BA59" s="194">
        <f>IF(BE$9=5,1,0) + IF(BE$11=5,1,0) + IF(BE$13=5,1,0)</f>
        <v>0</v>
      </c>
      <c r="BB59" s="195">
        <f>IF(BE$9=4,1,0) + IF(BE$11=4,1,0) + IF(BE$13=4,1,0)</f>
        <v>0</v>
      </c>
      <c r="BC59" s="195">
        <f>IF(BE$9=3,1,0) + IF(BE$11=3,1,0) + IF(BE$13=3,1,0)</f>
        <v>0</v>
      </c>
      <c r="BD59" s="195">
        <f>IF(BE$9=2,1,0) + IF(BE$11=2,1,0) + IF(BE$13=2,1,0)</f>
        <v>0</v>
      </c>
      <c r="BE59" s="728" t="str">
        <f>BJ59</f>
        <v>-</v>
      </c>
      <c r="BF59" s="194">
        <f>IF(BJ$9=5,1,0) + IF(BJ$11=5,1,0) + IF(BJ$13=5,1,0)</f>
        <v>0</v>
      </c>
      <c r="BG59" s="195">
        <f>IF(BJ$9=4,1,0) + IF(BJ$11=4,1,0) + IF(BJ$13=4,1,0)</f>
        <v>0</v>
      </c>
      <c r="BH59" s="195">
        <f>IF(BJ$9=3,1,0) + IF(BJ$11=3,1,0) + IF(BJ$13=3,1,0)</f>
        <v>0</v>
      </c>
      <c r="BI59" s="195">
        <f>IF(BJ$9=2,1,0) + IF(BJ$11=2,1,0) + IF(BJ$13=2,1,0)</f>
        <v>0</v>
      </c>
      <c r="BJ59" s="728" t="str">
        <f>IF(SUM(BF60:BI60)=0,"-",MIN(AF59,BJ7,IF(AND(BF60&gt;=50,BH60=0,BI60=0),5,IF(AND((BF60+BG60)&gt;=50,BI60=0),4,IF(OR(AND(SUM(BF59:BI59)&gt;=3,BI59&lt;=1),AND(SUM(BF59:BI59)&lt;3,BI59=0)),3,2)))))</f>
        <v>-</v>
      </c>
    </row>
    <row r="60" spans="1:70" ht="13.5" customHeight="1">
      <c r="A60" s="730"/>
      <c r="B60" s="731"/>
      <c r="C60" s="196">
        <f>IF(ISERR(C59/SUM(C59:F59)*100),0,C59/SUM(C59:F59)*100)</f>
        <v>0</v>
      </c>
      <c r="D60" s="197">
        <f>IF(ISERR(D59/SUM(C59:F59)*100),0,D59/SUM(C59:F59)*100)</f>
        <v>0</v>
      </c>
      <c r="E60" s="197">
        <f>IF(ISERR(E59/SUM(C59:F59)*100),0,E59/SUM(C59:F59)*100)</f>
        <v>0</v>
      </c>
      <c r="F60" s="197">
        <f>IF(ISERR(F59/SUM(C59:F59)*100),0,F59/SUM(C59:F59)*100)</f>
        <v>0</v>
      </c>
      <c r="G60" s="733"/>
      <c r="H60" s="196">
        <f>IF(ISERR(H59/SUM(H59:K59)*100),0,H59/SUM(H59:K59)*100)</f>
        <v>0</v>
      </c>
      <c r="I60" s="197">
        <f>IF(ISERR(I59/SUM(H59:K59)*100),0,I59/SUM(H59:K59)*100)</f>
        <v>0</v>
      </c>
      <c r="J60" s="197">
        <f>IF(ISERR(J59/SUM(H59:K59)*100),0,J59/SUM(H59:K59)*100)</f>
        <v>0</v>
      </c>
      <c r="K60" s="197">
        <f>IF(ISERR(K59/SUM(H59:K59)*100),0,K59/SUM(H59:K59)*100)</f>
        <v>0</v>
      </c>
      <c r="L60" s="729"/>
      <c r="M60" s="196">
        <f>IF(ISERR(M59/SUM(M59:P59)*100),0,M59/SUM(M59:P59)*100)</f>
        <v>0</v>
      </c>
      <c r="N60" s="197">
        <f>IF(ISERR(N59/SUM(M59:P59)*100),0,N59/SUM(M59:P59)*100)</f>
        <v>0</v>
      </c>
      <c r="O60" s="197">
        <f>IF(ISERR(O59/SUM(M59:P59)*100),0,O59/SUM(M59:P59)*100)</f>
        <v>0</v>
      </c>
      <c r="P60" s="197">
        <f>IF(ISERR(P59/SUM(M59:P59)*100),0,P59/SUM(M59:P59)*100)</f>
        <v>0</v>
      </c>
      <c r="Q60" s="729"/>
      <c r="R60" s="196">
        <f>IF(ISERR(R59/SUM(R59:U59)*100),0,R59/SUM(R59:U59)*100)</f>
        <v>0</v>
      </c>
      <c r="S60" s="197">
        <f>IF(ISERR(S59/SUM(R59:U59)*100),0,S59/SUM(R59:U59)*100)</f>
        <v>0</v>
      </c>
      <c r="T60" s="197">
        <f>IF(ISERR(T59/SUM(R59:U59)*100),0,T59/SUM(R59:U59)*100)</f>
        <v>0</v>
      </c>
      <c r="U60" s="197">
        <f>IF(ISERR(U59/SUM(R59:U59)*100),0,U59/SUM(R59:U59)*100)</f>
        <v>0</v>
      </c>
      <c r="V60" s="729"/>
      <c r="W60" s="196">
        <f>IF(ISERR(W59/SUM(W59:Z59)*100),0,W59/SUM(W59:Z59)*100)</f>
        <v>0</v>
      </c>
      <c r="X60" s="197">
        <f>IF(ISERR(X59/SUM(W59:Z59)*100),0,X59/SUM(W59:Z59)*100)</f>
        <v>0</v>
      </c>
      <c r="Y60" s="197">
        <f>IF(ISERR(Y59/SUM(W59:Z59)*100),0,Y59/SUM(W59:Z59)*100)</f>
        <v>0</v>
      </c>
      <c r="Z60" s="197">
        <f>IF(ISERR(Z59/SUM(W59:Z59)*100),0,Z59/SUM(W59:Z59)*100)</f>
        <v>0</v>
      </c>
      <c r="AA60" s="729"/>
      <c r="AB60" s="196">
        <f>IF(ISERR(AB59/SUM(AB59:AE59)*100),0,AB59/SUM(AB59:AE59)*100)</f>
        <v>0</v>
      </c>
      <c r="AC60" s="197">
        <f>IF(ISERR(AC59/SUM(AB59:AE59)*100),0,AC59/SUM(AB59:AE59)*100)</f>
        <v>0</v>
      </c>
      <c r="AD60" s="197">
        <f>IF(ISERR(AD59/SUM(AB59:AE59)*100),0,AD59/SUM(AB59:AE59)*100)</f>
        <v>0</v>
      </c>
      <c r="AE60" s="197">
        <f>IF(ISERR(AE59/SUM(AB59:AE59)*100),0,AE59/SUM(AB59:AE59)*100)</f>
        <v>0</v>
      </c>
      <c r="AF60" s="729"/>
      <c r="AG60" s="196">
        <f>IF(ISERR(AG59/SUM(AG59:AJ59)*100),0,AG59/SUM(AG59:AJ59)*100)</f>
        <v>0</v>
      </c>
      <c r="AH60" s="197">
        <f>IF(ISERR(AH59/SUM(AG59:AJ59)*100),0,AH59/SUM(AG59:AJ59)*100)</f>
        <v>0</v>
      </c>
      <c r="AI60" s="197">
        <f>IF(ISERR(AI59/SUM(AG59:AJ59)*100),0,AI59/SUM(AG59:AJ59)*100)</f>
        <v>0</v>
      </c>
      <c r="AJ60" s="197">
        <f>IF(ISERR(AJ59/SUM(AG59:AJ59)*100),0,AJ59/SUM(AG59:AJ59)*100)</f>
        <v>0</v>
      </c>
      <c r="AK60" s="729"/>
      <c r="AL60" s="196">
        <f>IF(ISERR(AL59/SUM(AL59:AO59)*100),0,AL59/SUM(AL59:AO59)*100)</f>
        <v>0</v>
      </c>
      <c r="AM60" s="197">
        <f>IF(ISERR(AM59/SUM(AL59:AO59)*100),0,AM59/SUM(AL59:AO59)*100)</f>
        <v>0</v>
      </c>
      <c r="AN60" s="197">
        <f>IF(ISERR(AN59/SUM(AL59:AO59)*100),0,AN59/SUM(AL59:AO59)*100)</f>
        <v>0</v>
      </c>
      <c r="AO60" s="197">
        <f>IF(ISERR(AO59/SUM(AL59:AO59)*100),0,AO59/SUM(AL59:AO59)*100)</f>
        <v>0</v>
      </c>
      <c r="AP60" s="729"/>
      <c r="AQ60" s="196">
        <f>IF(ISERR(AQ59/SUM(AQ59:AT59)*100),0,AQ59/SUM(AQ59:AT59)*100)</f>
        <v>0</v>
      </c>
      <c r="AR60" s="197">
        <f>IF(ISERR(AR59/SUM(AQ59:AT59)*100),0,AR59/SUM(AQ59:AT59)*100)</f>
        <v>0</v>
      </c>
      <c r="AS60" s="197">
        <f>IF(ISERR(AS59/SUM(AQ59:AT59)*100),0,AS59/SUM(AQ59:AT59)*100)</f>
        <v>0</v>
      </c>
      <c r="AT60" s="197">
        <f>IF(ISERR(AT59/SUM(AQ59:AT59)*100),0,AT59/SUM(AQ59:AT59)*100)</f>
        <v>0</v>
      </c>
      <c r="AU60" s="729"/>
      <c r="AV60" s="196">
        <f>IF(ISERR(AV59/SUM(AV59:AY59)*100),0,AV59/SUM(AV59:AY59)*100)</f>
        <v>0</v>
      </c>
      <c r="AW60" s="197">
        <f>IF(ISERR(AW59/SUM(AV59:AY59)*100),0,AW59/SUM(AV59:AY59)*100)</f>
        <v>0</v>
      </c>
      <c r="AX60" s="197">
        <f>IF(ISERR(AX59/SUM(AV59:AY59)*100),0,AX59/SUM(AV59:AY59)*100)</f>
        <v>0</v>
      </c>
      <c r="AY60" s="197">
        <f>IF(ISERR(AY59/SUM(AV59:AY59)*100),0,AY59/SUM(AV59:AY59)*100)</f>
        <v>0</v>
      </c>
      <c r="AZ60" s="729"/>
      <c r="BA60" s="196">
        <f>IF(ISERR(BA59/SUM(BA59:BD59)*100),0,BA59/SUM(BA59:BD59)*100)</f>
        <v>0</v>
      </c>
      <c r="BB60" s="197">
        <f>IF(ISERR(BB59/SUM(BA59:BD59)*100),0,BB59/SUM(BA59:BD59)*100)</f>
        <v>0</v>
      </c>
      <c r="BC60" s="197">
        <f>IF(ISERR(BC59/SUM(BA59:BD59)*100),0,BC59/SUM(BA59:BD59)*100)</f>
        <v>0</v>
      </c>
      <c r="BD60" s="197">
        <f>IF(ISERR(BD59/SUM(BA59:BD59)*100),0,BD59/SUM(BA59:BD59)*100)</f>
        <v>0</v>
      </c>
      <c r="BE60" s="729"/>
      <c r="BF60" s="196">
        <f>IF(ISERR(BF59/SUM(BF59:BI59)*100),0,BF59/SUM(BF59:BI59)*100)</f>
        <v>0</v>
      </c>
      <c r="BG60" s="197">
        <f>IF(ISERR(BG59/SUM(BF59:BI59)*100),0,BG59/SUM(BF59:BI59)*100)</f>
        <v>0</v>
      </c>
      <c r="BH60" s="197">
        <f>IF(ISERR(BH59/SUM(BF59:BI59)*100),0,BH59/SUM(BF59:BI59)*100)</f>
        <v>0</v>
      </c>
      <c r="BI60" s="197">
        <f>IF(ISERR(BI59/SUM(BF59:BI59)*100),0,BI59/SUM(BF59:BI59)*100)</f>
        <v>0</v>
      </c>
      <c r="BJ60" s="729"/>
      <c r="BL60" s="133"/>
      <c r="BM60" s="133"/>
      <c r="BN60" s="133"/>
      <c r="BO60" s="133"/>
      <c r="BP60" s="133"/>
      <c r="BQ60" s="133"/>
      <c r="BR60" s="133"/>
    </row>
    <row r="61" spans="1:70" ht="13.5" customHeight="1">
      <c r="A61" s="730">
        <v>2</v>
      </c>
      <c r="B61" s="731"/>
      <c r="C61" s="194">
        <f>IF(G$17=5,1,0) + IF(G$19=5,1,0) + IF(G$21=5,1,0)</f>
        <v>0</v>
      </c>
      <c r="D61" s="195">
        <f>IF(G$17=4,1,0) + IF(G$19=4,1,0) + IF(G$21=4,1,0)</f>
        <v>0</v>
      </c>
      <c r="E61" s="195">
        <f>IF(G$17=3,1,0) + IF(G$19=3,1,0) + IF(G$21=3,1,0)</f>
        <v>0</v>
      </c>
      <c r="F61" s="195">
        <f>IF(G$17=2,1,0) + IF(G$19=2,1,0) + IF(G$21=2,1,0)</f>
        <v>0</v>
      </c>
      <c r="G61" s="732" t="str">
        <f>IF(SUM(C62:F62)=0,"-",MIN(G15,IF(AND(C62&gt;=50,E62=0,F62=0),5,IF(AND((C62+D62)&gt;=50,F62=0),4,IF(OR(AND(SUM(C61:F61)&gt;=3,F61&lt;=1),AND(SUM(C61:F61)&lt;3,F61=0)),3,2)))))</f>
        <v>-</v>
      </c>
      <c r="H61" s="194">
        <f>IF(L$17=5,1,0) + IF(L$19=5,1,0) + IF(L$21=5,1,0)</f>
        <v>0</v>
      </c>
      <c r="I61" s="195">
        <f>IF(L$17=4,1,0) + IF(L$19=4,1,0) + IF(L$21=4,1,0)</f>
        <v>0</v>
      </c>
      <c r="J61" s="195">
        <f>IF(L$17=3,1,0) + IF(L$19=3,1,0) + IF(L$21=3,1,0)</f>
        <v>0</v>
      </c>
      <c r="K61" s="195">
        <f>IF(L$17=2,1,0) + IF(L$19=2,1,0) + IF(L$21=2,1,0)</f>
        <v>0</v>
      </c>
      <c r="L61" s="728" t="str">
        <f>IF(SUM(H62:K62)=0,"-",MIN(L15,IF(AND(H62&gt;=50,J62=0,K62=0),5,IF(AND((H62+I62)&gt;=50,K62=0),4,IF(OR(AND(SUM(H61:K61)&gt;=3,K61&lt;=1),AND(SUM(H61:K61)&lt;3,K61=0)),3,2)))))</f>
        <v>-</v>
      </c>
      <c r="M61" s="194">
        <f>IF(Q$17=5,1,0) + IF(Q$19=5,1,0) + IF(Q$21=5,1,0)</f>
        <v>0</v>
      </c>
      <c r="N61" s="195">
        <f>IF(Q$17=4,1,0) + IF(Q$19=4,1,0) + IF(Q$21=4,1,0)</f>
        <v>0</v>
      </c>
      <c r="O61" s="195">
        <f>IF(Q$17=3,1,0) + IF(Q$19=3,1,0) + IF(Q$21=3,1,0)</f>
        <v>0</v>
      </c>
      <c r="P61" s="195">
        <f>IF(Q$17=2,1,0) + IF(Q$19=2,1,0) + IF(Q$21=2,1,0)</f>
        <v>0</v>
      </c>
      <c r="Q61" s="728" t="str">
        <f>IF(SUM(M62:P62)=0,"-",MIN(Q15,IF(AND(M62&gt;=50,O62=0,P62=0),5,IF(AND((M62+N62)&gt;=50,P62=0),4,IF(OR(AND(SUM(M61:P61)&gt;=3,P61&lt;=1),AND(SUM(M61:P61)&lt;3,P61=0)),3,2)))))</f>
        <v>-</v>
      </c>
      <c r="R61" s="194">
        <f>IF(V$17=5,1,0) + IF(V$19=5,1,0) + IF(V$21=5,1,0)</f>
        <v>0</v>
      </c>
      <c r="S61" s="195">
        <f>IF(V$17=4,1,0) + IF(V$19=4,1,0) + IF(V$21=4,1,0)</f>
        <v>0</v>
      </c>
      <c r="T61" s="195">
        <f>IF(V$17=3,1,0) + IF(V$19=3,1,0) + IF(V$21=3,1,0)</f>
        <v>0</v>
      </c>
      <c r="U61" s="195">
        <f>IF(V$17=2,1,0) + IF(V$19=2,1,0) + IF(V$21=2,1,0)</f>
        <v>0</v>
      </c>
      <c r="V61" s="728" t="str">
        <f>IF(SUM(R62:U62)=0,"-",MIN(V15,IF(AND(R62&gt;50,T62=0,U62=0),5,IF(AND((R62+S62)&gt;=50,U62=0),4,IF(OR(AND(SUM(R61:U61)&gt;=3,U61&lt;=1),AND(SUM(R61:U61)&lt;3,U61=0)),3,2)))))</f>
        <v>-</v>
      </c>
      <c r="W61" s="194">
        <f>IF(AA$17=5,1,0) + IF(AA$19=5,1,0) + IF(AA$21=5,1,0)</f>
        <v>0</v>
      </c>
      <c r="X61" s="195">
        <f>IF(AA$17=4,1,0) + IF(AA$19=4,1,0) + IF(AA$21=4,1,0)</f>
        <v>0</v>
      </c>
      <c r="Y61" s="195">
        <f>IF(AA$17=3,1,0) + IF(AA$19=3,1,0) + IF(AA$21=3,1,0)</f>
        <v>0</v>
      </c>
      <c r="Z61" s="195">
        <f>IF(AA$17=2,1,0) + IF(AA$19=2,1,0) + IF(AA$21=2,1,0)</f>
        <v>0</v>
      </c>
      <c r="AA61" s="728" t="str">
        <f>IF(SUM(W62:Z62)=0,"-",MIN(AA15,IF(AND(W62&gt;=50,Y62=0,Z62=0),5,IF(AND((W62+X62)&gt;=50,Z62=0),4,IF(OR(AND(SUM(W61:Z61)&gt;=3,Z61&lt;=1),AND(SUM(W61:Z61)&lt;3,Z61=0)),3,2)))))</f>
        <v>-</v>
      </c>
      <c r="AB61" s="194">
        <f>IF(AF$17=5,1,0) + IF(AF$19=5,1,0) + IF(AF$21=5,1,0)</f>
        <v>0</v>
      </c>
      <c r="AC61" s="195">
        <f>IF(AF$17=4,1,0) + IF(AF$19=4,1,0) + IF(AF$21=4,1,0)</f>
        <v>0</v>
      </c>
      <c r="AD61" s="195">
        <f>IF(AF$17=3,1,0) + IF(AF$19=3,1,0) + IF(AF$21=3,1,0)</f>
        <v>0</v>
      </c>
      <c r="AE61" s="195">
        <f>IF(AF$17=2,1,0) + IF(AF$19=2,1,0) + IF(AF$21=2,1,0)</f>
        <v>0</v>
      </c>
      <c r="AF61" s="728" t="str">
        <f>IF(SUM(AB62:AE62)=0,"-",MIN(AF15,IF(AND(AB62&gt;=50,AD62=0,AE62=0),5,IF(AND((AB62+AC62)&gt;=50,AE62=0),4,IF(OR(AND(SUM(AB61:AE61)&gt;=3,AE61&lt;=1),AND(SUM(AB61:AE61)&lt;3,AE61=0)),3,2)))))</f>
        <v>-</v>
      </c>
      <c r="AG61" s="194">
        <f>IF(AK$17=5,1,0) + IF(AK$19=5,1,0) + IF(AK$21=5,1,0)</f>
        <v>0</v>
      </c>
      <c r="AH61" s="195">
        <f>IF(AK$17=4,1,0) + IF(AK$19=4,1,0) + IF(AK$21=4,1,0)</f>
        <v>0</v>
      </c>
      <c r="AI61" s="195">
        <f>IF(AK$17=3,1,0) + IF(AK$19=3,1,0) + IF(AK$21=3,1,0)</f>
        <v>0</v>
      </c>
      <c r="AJ61" s="195">
        <f>IF(AK$17=2,1,0) + IF(AK$19=2,1,0) + IF(AK$21=2,1,0)</f>
        <v>0</v>
      </c>
      <c r="AK61" s="728" t="str">
        <f>IF(SUM(AG62:AJ62)=0,"-",MIN(AK15,IF(AND(AG62&gt;=50,AI62=0,AJ62=0),5,IF(AND((AG62+AH62)&gt;=50,AJ62=0),4,IF(OR(AND(SUM(AG61:AJ61)&gt;=3,AJ61&lt;=1),AND(SUM(AG61:AJ61)&lt;3,AJ61=0)),3,2)))))</f>
        <v>-</v>
      </c>
      <c r="AL61" s="194">
        <f>IF(AP$17=5,1,0) + IF(AP$19=5,1,0) + IF(AP$21=5,1,0)</f>
        <v>0</v>
      </c>
      <c r="AM61" s="195">
        <f>IF(AP$17=4,1,0) + IF(AP$19=4,1,0) + IF(AP$21=4,1,0)</f>
        <v>0</v>
      </c>
      <c r="AN61" s="195">
        <f>IF(AP$17=3,1,0) + IF(AP$19=3,1,0) + IF(AP$21=3,1,0)</f>
        <v>0</v>
      </c>
      <c r="AO61" s="195">
        <f>IF(AP$17=2,1,0) + IF(AP$19=2,1,0) + IF(AP$21=2,1,0)</f>
        <v>0</v>
      </c>
      <c r="AP61" s="728" t="str">
        <f>IF(SUM(AL62:AO62)=0,"-",MIN(AP15,IF(AND(AL62&gt;=50,AN62=0,AO62=0),5,IF(AND((AL62+AM62)&gt;=50,AO62=0),4,IF(OR(AND(SUM(AL61:AO61)&gt;=3,AO61&lt;=1),AND(SUM(AL61:AO61)&lt;3,AO61=0)),3,2)))))</f>
        <v>-</v>
      </c>
      <c r="AQ61" s="194">
        <f>IF(AU$17=5,1,0) + IF(AU$19=5,1,0) + IF(AU$21=5,1,0)</f>
        <v>0</v>
      </c>
      <c r="AR61" s="195">
        <f>IF(AU$17=4,1,0) + IF(AU$19=4,1,0) + IF(AU$21=4,1,0)</f>
        <v>0</v>
      </c>
      <c r="AS61" s="195">
        <f>IF(AU$17=3,1,0) + IF(AU$19=3,1,0) + IF(AU$21=3,1,0)</f>
        <v>0</v>
      </c>
      <c r="AT61" s="195">
        <f>IF(AU$17=2,1,0) + IF(AU$19=2,1,0) + IF(AU$21=2,1,0)</f>
        <v>0</v>
      </c>
      <c r="AU61" s="728" t="str">
        <f>IF(SUM(AQ62:AT62)=0,"-",MIN(AU15,IF(AND(AQ62&gt;=50,AS62=0,AT62=0),5,IF(AND((AQ62+AR62)&gt;=50,AT62=0),4,IF(OR(AND(SUM(AQ61:AT61)&gt;=3,AT61&lt;=1),AND(SUM(AQ61:AT61)&lt;3,AT61=0)),3,2)))))</f>
        <v>-</v>
      </c>
      <c r="AV61" s="194">
        <f>IF(AZ$17=5,1,0) + IF(AZ$19=5,1,0) + IF(AZ$21=5,1,0)</f>
        <v>0</v>
      </c>
      <c r="AW61" s="195">
        <f>IF(AZ$17=4,1,0) + IF(AZ$19=4,1,0) + IF(AZ$21=4,1,0)</f>
        <v>0</v>
      </c>
      <c r="AX61" s="195">
        <f>IF(AZ$17=3,1,0) + IF(AZ$19=3,1,0) + IF(AZ$21=3,1,0)</f>
        <v>0</v>
      </c>
      <c r="AY61" s="195">
        <f>IF(AZ$17=2,1,0) + IF(AZ$19=2,1,0) + IF(AZ$21=2,1,0)</f>
        <v>0</v>
      </c>
      <c r="AZ61" s="728" t="str">
        <f>IF(SUM(AV62:AY62)=0,"-",MIN(AZ15,IF(AND(AV62&gt;=50,AX62=0,AY62=0),5,IF(AND((AV62+AW62)&gt;=50,AY62=0),4,IF(OR(AND(SUM(AV61:AY61)&gt;=3,AY61&lt;=1),AND(SUM(AV61:AY61)&lt;3,AY61=0)),3,2)))))</f>
        <v>-</v>
      </c>
      <c r="BA61" s="194">
        <f>IF(BE$17=5,1,0) + IF(BE$19=5,1,0) + IF(BE$21=5,1,0)</f>
        <v>0</v>
      </c>
      <c r="BB61" s="195">
        <f>IF(BE$17=4,1,0) + IF(BE$19=4,1,0) + IF(BE$21=4,1,0)</f>
        <v>0</v>
      </c>
      <c r="BC61" s="195">
        <f>IF(BE$17=3,1,0) + IF(BE$19=3,1,0) + IF(BE$21=3,1,0)</f>
        <v>0</v>
      </c>
      <c r="BD61" s="195">
        <f>IF(BE$17=2,1,0) + IF(BE$19=2,1,0) + IF(BE$21=2,1,0)</f>
        <v>0</v>
      </c>
      <c r="BE61" s="728" t="str">
        <f>BJ61</f>
        <v>-</v>
      </c>
      <c r="BF61" s="194">
        <f>IF(BJ$17=5,1,0) + IF(BJ$19=5,1,0) + IF(BJ$21=5,1,0)</f>
        <v>0</v>
      </c>
      <c r="BG61" s="195">
        <f>IF(BJ$17=4,1,0) + IF(BJ$19=4,1,0) + IF(BJ$21=4,1,0)</f>
        <v>0</v>
      </c>
      <c r="BH61" s="195">
        <f>IF(BJ$17=3,1,0) + IF(BJ$19=3,1,0) + IF(BJ$21=3,1,0)</f>
        <v>0</v>
      </c>
      <c r="BI61" s="195">
        <f>IF(BJ$17=2,1,0) + IF(BJ$19=2,1,0) + IF(BJ$21=2,1,0)</f>
        <v>0</v>
      </c>
      <c r="BJ61" s="728" t="str">
        <f>IF(SUM(BF62:BI62)=0,"-",MIN(AF61,BJ15,IF(AND(BF62&gt;=50,BH62=0,BI62=0),5,IF(AND((BF62+BG62)&gt;=50,BI62=0),4,IF(OR(AND(SUM(BF61:BI61)&gt;=3,BI61&lt;=1),AND(SUM(BF61:BI61)&lt;3,BI61=0)),3,2)))))</f>
        <v>-</v>
      </c>
    </row>
    <row r="62" spans="1:70" ht="13.5" customHeight="1">
      <c r="A62" s="730"/>
      <c r="B62" s="731"/>
      <c r="C62" s="196">
        <f>IF(ISERR(C61/SUM(C61:F61)*100),0,C61/SUM(C61:F61)*100)</f>
        <v>0</v>
      </c>
      <c r="D62" s="197">
        <f>IF(ISERR(D61/SUM(C61:F61)*100),0,D61/SUM(C61:F61)*100)</f>
        <v>0</v>
      </c>
      <c r="E62" s="197">
        <f>IF(ISERR(E61/SUM(C61:F61)*100),0,E61/SUM(C61:F61)*100)</f>
        <v>0</v>
      </c>
      <c r="F62" s="197">
        <f>IF(ISERR(F61/SUM(C61:F61)*100),0,F61/SUM(C61:F61)*100)</f>
        <v>0</v>
      </c>
      <c r="G62" s="733"/>
      <c r="H62" s="196">
        <f>IF(ISERR(H61/SUM(H61:K61)*100),0,H61/SUM(H61:K61)*100)</f>
        <v>0</v>
      </c>
      <c r="I62" s="197">
        <f>IF(ISERR(I61/SUM(H61:K61)*100),0,I61/SUM(H61:K61)*100)</f>
        <v>0</v>
      </c>
      <c r="J62" s="197">
        <f>IF(ISERR(J61/SUM(H61:K61)*100),0,J61/SUM(H61:K61)*100)</f>
        <v>0</v>
      </c>
      <c r="K62" s="197">
        <f>IF(ISERR(K61/SUM(H61:K61)*100),0,K61/SUM(H61:K61)*100)</f>
        <v>0</v>
      </c>
      <c r="L62" s="729"/>
      <c r="M62" s="196">
        <f>IF(ISERR(M61/SUM(M61:P61)*100),0,M61/SUM(M61:P61)*100)</f>
        <v>0</v>
      </c>
      <c r="N62" s="197">
        <f>IF(ISERR(N61/SUM(M61:P61)*100),0,N61/SUM(M61:P61)*100)</f>
        <v>0</v>
      </c>
      <c r="O62" s="197">
        <f>IF(ISERR(O61/SUM(M61:P61)*100),0,O61/SUM(M61:P61)*100)</f>
        <v>0</v>
      </c>
      <c r="P62" s="197">
        <f>IF(ISERR(P61/SUM(M61:P61)*100),0,P61/SUM(M61:P61)*100)</f>
        <v>0</v>
      </c>
      <c r="Q62" s="729"/>
      <c r="R62" s="196">
        <f>IF(ISERR(R61/SUM(R61:U61)*100),0,R61/SUM(R61:U61)*100)</f>
        <v>0</v>
      </c>
      <c r="S62" s="197">
        <f>IF(ISERR(S61/SUM(R61:U61)*100),0,S61/SUM(R61:U61)*100)</f>
        <v>0</v>
      </c>
      <c r="T62" s="197">
        <f>IF(ISERR(T61/SUM(R61:U61)*100),0,T61/SUM(R61:U61)*100)</f>
        <v>0</v>
      </c>
      <c r="U62" s="197">
        <f>IF(ISERR(U61/SUM(R61:U61)*100),0,U61/SUM(R61:U61)*100)</f>
        <v>0</v>
      </c>
      <c r="V62" s="729"/>
      <c r="W62" s="196">
        <f>IF(ISERR(W61/SUM(W61:Z61)*100),0,W61/SUM(W61:Z61)*100)</f>
        <v>0</v>
      </c>
      <c r="X62" s="197">
        <f>IF(ISERR(X61/SUM(W61:Z61)*100),0,X61/SUM(W61:Z61)*100)</f>
        <v>0</v>
      </c>
      <c r="Y62" s="197">
        <f>IF(ISERR(Y61/SUM(W61:Z61)*100),0,Y61/SUM(W61:Z61)*100)</f>
        <v>0</v>
      </c>
      <c r="Z62" s="197">
        <f>IF(ISERR(Z61/SUM(W61:Z61)*100),0,Z61/SUM(W61:Z61)*100)</f>
        <v>0</v>
      </c>
      <c r="AA62" s="729"/>
      <c r="AB62" s="196">
        <f>IF(ISERR(AB61/SUM(AB61:AE61)*100),0,AB61/SUM(AB61:AE61)*100)</f>
        <v>0</v>
      </c>
      <c r="AC62" s="197">
        <f>IF(ISERR(AC61/SUM(AB61:AE61)*100),0,AC61/SUM(AB61:AE61)*100)</f>
        <v>0</v>
      </c>
      <c r="AD62" s="197">
        <f>IF(ISERR(AD61/SUM(AB61:AE61)*100),0,AD61/SUM(AB61:AE61)*100)</f>
        <v>0</v>
      </c>
      <c r="AE62" s="197">
        <f>IF(ISERR(AE61/SUM(AB61:AE61)*100),0,AE61/SUM(AB61:AE61)*100)</f>
        <v>0</v>
      </c>
      <c r="AF62" s="729"/>
      <c r="AG62" s="196">
        <f>IF(ISERR(AG61/SUM(AG61:AJ61)*100),0,AG61/SUM(AG61:AJ61)*100)</f>
        <v>0</v>
      </c>
      <c r="AH62" s="197">
        <f>IF(ISERR(AH61/SUM(AG61:AJ61)*100),0,AH61/SUM(AG61:AJ61)*100)</f>
        <v>0</v>
      </c>
      <c r="AI62" s="197">
        <f>IF(ISERR(AI61/SUM(AG61:AJ61)*100),0,AI61/SUM(AG61:AJ61)*100)</f>
        <v>0</v>
      </c>
      <c r="AJ62" s="197">
        <f>IF(ISERR(AJ61/SUM(AG61:AJ61)*100),0,AJ61/SUM(AG61:AJ61)*100)</f>
        <v>0</v>
      </c>
      <c r="AK62" s="729"/>
      <c r="AL62" s="196">
        <f>IF(ISERR(AL61/SUM(AL61:AO61)*100),0,AL61/SUM(AL61:AO61)*100)</f>
        <v>0</v>
      </c>
      <c r="AM62" s="197">
        <f>IF(ISERR(AM61/SUM(AL61:AO61)*100),0,AM61/SUM(AL61:AO61)*100)</f>
        <v>0</v>
      </c>
      <c r="AN62" s="197">
        <f>IF(ISERR(AN61/SUM(AL61:AO61)*100),0,AN61/SUM(AL61:AO61)*100)</f>
        <v>0</v>
      </c>
      <c r="AO62" s="197">
        <f>IF(ISERR(AO61/SUM(AL61:AO61)*100),0,AO61/SUM(AL61:AO61)*100)</f>
        <v>0</v>
      </c>
      <c r="AP62" s="729"/>
      <c r="AQ62" s="196">
        <f>IF(ISERR(AQ61/SUM(AQ61:AT61)*100),0,AQ61/SUM(AQ61:AT61)*100)</f>
        <v>0</v>
      </c>
      <c r="AR62" s="197">
        <f>IF(ISERR(AR61/SUM(AQ61:AT61)*100),0,AR61/SUM(AQ61:AT61)*100)</f>
        <v>0</v>
      </c>
      <c r="AS62" s="197">
        <f>IF(ISERR(AS61/SUM(AQ61:AT61)*100),0,AS61/SUM(AQ61:AT61)*100)</f>
        <v>0</v>
      </c>
      <c r="AT62" s="197">
        <f>IF(ISERR(AT61/SUM(AQ61:AT61)*100),0,AT61/SUM(AQ61:AT61)*100)</f>
        <v>0</v>
      </c>
      <c r="AU62" s="729"/>
      <c r="AV62" s="196">
        <f>IF(ISERR(AV61/SUM(AV61:AY61)*100),0,AV61/SUM(AV61:AY61)*100)</f>
        <v>0</v>
      </c>
      <c r="AW62" s="197">
        <f>IF(ISERR(AW61/SUM(AV61:AY61)*100),0,AW61/SUM(AV61:AY61)*100)</f>
        <v>0</v>
      </c>
      <c r="AX62" s="197">
        <f>IF(ISERR(AX61/SUM(AV61:AY61)*100),0,AX61/SUM(AV61:AY61)*100)</f>
        <v>0</v>
      </c>
      <c r="AY62" s="197">
        <f>IF(ISERR(AY61/SUM(AV61:AY61)*100),0,AY61/SUM(AV61:AY61)*100)</f>
        <v>0</v>
      </c>
      <c r="AZ62" s="729"/>
      <c r="BA62" s="196">
        <f>IF(ISERR(BA61/SUM(BA61:BD61)*100),0,BA61/SUM(BA61:BD61)*100)</f>
        <v>0</v>
      </c>
      <c r="BB62" s="197">
        <f>IF(ISERR(BB61/SUM(BA61:BD61)*100),0,BB61/SUM(BA61:BD61)*100)</f>
        <v>0</v>
      </c>
      <c r="BC62" s="197">
        <f>IF(ISERR(BC61/SUM(BA61:BD61)*100),0,BC61/SUM(BA61:BD61)*100)</f>
        <v>0</v>
      </c>
      <c r="BD62" s="197">
        <f>IF(ISERR(BD61/SUM(BA61:BD61)*100),0,BD61/SUM(BA61:BD61)*100)</f>
        <v>0</v>
      </c>
      <c r="BE62" s="729"/>
      <c r="BF62" s="196">
        <f>IF(ISERR(BF61/SUM(BF61:BI61)*100),0,BF61/SUM(BF61:BI61)*100)</f>
        <v>0</v>
      </c>
      <c r="BG62" s="197">
        <f>IF(ISERR(BG61/SUM(BF61:BI61)*100),0,BG61/SUM(BF61:BI61)*100)</f>
        <v>0</v>
      </c>
      <c r="BH62" s="197">
        <f>IF(ISERR(BH61/SUM(BF61:BI61)*100),0,BH61/SUM(BF61:BI61)*100)</f>
        <v>0</v>
      </c>
      <c r="BI62" s="197">
        <f>IF(ISERR(BI61/SUM(BF61:BI61)*100),0,BI61/SUM(BF61:BI61)*100)</f>
        <v>0</v>
      </c>
      <c r="BJ62" s="729"/>
      <c r="BL62" s="133"/>
      <c r="BM62" s="133"/>
      <c r="BN62" s="133"/>
      <c r="BO62" s="133"/>
      <c r="BP62" s="133"/>
      <c r="BQ62" s="133"/>
      <c r="BR62" s="133"/>
    </row>
    <row r="63" spans="1:70" ht="13.5" customHeight="1">
      <c r="A63" s="730">
        <v>3</v>
      </c>
      <c r="B63" s="731"/>
      <c r="C63" s="194">
        <f>IF(G$25=5,1,0) + IF(G$27=5,1,0) + IF(G$29=5,1,0)</f>
        <v>0</v>
      </c>
      <c r="D63" s="195">
        <f>IF(G$25=4,1,0) + IF(G$27=4,1,0) + IF(G$29=4,1,0)</f>
        <v>0</v>
      </c>
      <c r="E63" s="195">
        <f>IF(G$25=3,1,0) + IF(G$27=3,1,0) + IF(G$29=3,1,0)</f>
        <v>0</v>
      </c>
      <c r="F63" s="195">
        <f>IF(G$25=2,1,0) + IF(G$27=2,1,0) + IF(G$29=2,1,0)</f>
        <v>0</v>
      </c>
      <c r="G63" s="732" t="str">
        <f>IF(SUM(C64:F64)=0,"-",MIN(G23,IF(AND(C64&gt;=50,E64=0,F64=0),5,IF(AND((C64+D64)&gt;=50,F64=0),4,IF(OR(AND(SUM(C63:F63)&gt;=3,F63&lt;=1),AND(SUM(C63:F63)&lt;3,F63=0)),3,2)))))</f>
        <v>-</v>
      </c>
      <c r="H63" s="194">
        <f>IF(L$25=5,1,0) + IF(L$27=5,1,0) + IF(L$29=5,1,0)</f>
        <v>0</v>
      </c>
      <c r="I63" s="195">
        <f>IF(L$25=4,1,0) + IF(L$27=4,1,0) + IF(L$29=4,1,0)</f>
        <v>0</v>
      </c>
      <c r="J63" s="195">
        <f>IF(L$25=3,1,0) + IF(L$27=3,1,0) + IF(L$29=3,1,0)</f>
        <v>0</v>
      </c>
      <c r="K63" s="195">
        <f>IF(L$25=2,1,0) + IF(L$27=2,1,0) + IF(L$29=2,1,0)</f>
        <v>0</v>
      </c>
      <c r="L63" s="728" t="str">
        <f>IF(SUM(H64:K64)=0,"-",MIN(L23,IF(AND(H64&gt;=50,J64=0,K64=0),5,IF(AND((H64+I64)&gt;=50,K64=0),4,IF(OR(AND(SUM(H63:K63)&gt;=3,K63&lt;=1),AND(SUM(H63:K63)&lt;3,K63=0)),3,2)))))</f>
        <v>-</v>
      </c>
      <c r="M63" s="194">
        <f>IF(Q$25=5,1,0) + IF(Q$27=5,1,0) + IF(Q$29=5,1,0)</f>
        <v>0</v>
      </c>
      <c r="N63" s="195">
        <f>IF(Q$25=4,1,0) + IF(Q$27=4,1,0) + IF(Q$29=4,1,0)</f>
        <v>0</v>
      </c>
      <c r="O63" s="195">
        <f>IF(Q$25=3,1,0) + IF(Q$27=3,1,0) + IF(Q$29=3,1,0)</f>
        <v>0</v>
      </c>
      <c r="P63" s="195">
        <f>IF(Q$25=2,1,0) + IF(Q$27=2,1,0) + IF(Q$29=2,1,0)</f>
        <v>0</v>
      </c>
      <c r="Q63" s="728" t="str">
        <f>IF(SUM(M64:P64)=0,"-",MIN(Q23,IF(AND(M64&gt;=50,O64=0,P64=0),5,IF(AND((M64+N64)&gt;=50,P64=0),4,IF(OR(AND(SUM(M63:P63)&gt;=3,P63&lt;=1),AND(SUM(M63:P63)&lt;3,P63=0)),3,2)))))</f>
        <v>-</v>
      </c>
      <c r="R63" s="194">
        <f>IF(V$25=5,1,0) + IF(V$27=5,1,0) + IF(V$29=5,1,0)</f>
        <v>0</v>
      </c>
      <c r="S63" s="195">
        <f>IF(V$25=4,1,0) + IF(V$27=4,1,0) + IF(V$29=4,1,0)</f>
        <v>0</v>
      </c>
      <c r="T63" s="195">
        <f>IF(V$25=3,1,0) + IF(V$27=3,1,0) + IF(V$29=3,1,0)</f>
        <v>0</v>
      </c>
      <c r="U63" s="195">
        <f>IF(V$25=2,1,0) + IF(V$27=2,1,0) + IF(V$29=2,1,0)</f>
        <v>0</v>
      </c>
      <c r="V63" s="728" t="str">
        <f>IF(SUM(R64:U64)=0,"-",MIN(V23,IF(AND(R64&gt;50,T64=0,U64=0),5,IF(AND((R64+S64)&gt;=50,U64=0),4,IF(OR(AND(SUM(R63:U63)&gt;=3,U63&lt;=1),AND(SUM(R63:U63)&lt;3,U63=0)),3,2)))))</f>
        <v>-</v>
      </c>
      <c r="W63" s="194">
        <f>IF(AA$25=5,1,0) + IF(AA$27=5,1,0) + IF(AA$29=5,1,0)</f>
        <v>0</v>
      </c>
      <c r="X63" s="195">
        <f>IF(AA$25=4,1,0) + IF(AA$27=4,1,0) + IF(AA$29=4,1,0)</f>
        <v>0</v>
      </c>
      <c r="Y63" s="195">
        <f>IF(AA$25=3,1,0) + IF(AA$27=3,1,0) + IF(AA$29=3,1,0)</f>
        <v>0</v>
      </c>
      <c r="Z63" s="195">
        <f>IF(AA$25=2,1,0) + IF(AA$27=2,1,0) + IF(AA$29=2,1,0)</f>
        <v>0</v>
      </c>
      <c r="AA63" s="728" t="str">
        <f>IF(SUM(W64:Z64)=0,"-",MIN(AA23,IF(AND(W64&gt;=50,Y64=0,Z64=0),5,IF(AND((W64+X64)&gt;=50,Z64=0),4,IF(OR(AND(SUM(W63:Z63)&gt;=3,Z63&lt;=1),AND(SUM(W63:Z63)&lt;3,Z63=0)),3,2)))))</f>
        <v>-</v>
      </c>
      <c r="AB63" s="194">
        <f>IF(AF$25=5,1,0) + IF(AF$27=5,1,0) + IF(AF$29=5,1,0)</f>
        <v>0</v>
      </c>
      <c r="AC63" s="195">
        <f>IF(AF$25=4,1,0) + IF(AF$27=4,1,0) + IF(AF$29=4,1,0)</f>
        <v>0</v>
      </c>
      <c r="AD63" s="195">
        <f>IF(AF$25=3,1,0) + IF(AF$27=3,1,0) + IF(AF$29=3,1,0)</f>
        <v>0</v>
      </c>
      <c r="AE63" s="195">
        <f>IF(AF$25=2,1,0) + IF(AF$27=2,1,0) + IF(AF$29=2,1,0)</f>
        <v>0</v>
      </c>
      <c r="AF63" s="728" t="str">
        <f>IF(SUM(AB64:AE64)=0,"-",MIN(AF23,IF(AND(AB64&gt;=50,AD64=0,AE64=0),5,IF(AND((AB64+AC64)&gt;=50,AE64=0),4,IF(OR(AND(SUM(AB63:AE63)&gt;=3,AE63&lt;=1),AND(SUM(AB63:AE63)&lt;3,AE63=0)),3,2)))))</f>
        <v>-</v>
      </c>
      <c r="AG63" s="194">
        <f>IF(AK$25=5,1,0) + IF(AK$27=5,1,0) + IF(AK$29=5,1,0)</f>
        <v>0</v>
      </c>
      <c r="AH63" s="195">
        <f>IF(AK$25=4,1,0) + IF(AK$27=4,1,0) + IF(AK$29=4,1,0)</f>
        <v>0</v>
      </c>
      <c r="AI63" s="195">
        <f>IF(AK$25=3,1,0) + IF(AK$27=3,1,0) + IF(AK$29=3,1,0)</f>
        <v>0</v>
      </c>
      <c r="AJ63" s="195">
        <f>IF(AK$25=2,1,0) + IF(AK$27=2,1,0) + IF(AK$29=2,1,0)</f>
        <v>0</v>
      </c>
      <c r="AK63" s="728" t="str">
        <f>IF(SUM(AG64:AJ64)=0,"-",MIN(AK23,IF(AND(AG64&gt;=50,AI64=0,AJ64=0),5,IF(AND((AG64+AH64)&gt;=50,AJ64=0),4,IF(OR(AND(SUM(AG63:AJ63)&gt;=3,AJ63&lt;=1),AND(SUM(AG63:AJ63)&lt;3,AJ63=0)),3,2)))))</f>
        <v>-</v>
      </c>
      <c r="AL63" s="194">
        <f>IF(AP$25=5,1,0) + IF(AP$27=5,1,0) + IF(AP$29=5,1,0)</f>
        <v>0</v>
      </c>
      <c r="AM63" s="195">
        <f>IF(AP$25=4,1,0) + IF(AP$27=4,1,0) + IF(AP$29=4,1,0)</f>
        <v>0</v>
      </c>
      <c r="AN63" s="195">
        <f>IF(AP$25=3,1,0) + IF(AP$27=3,1,0) + IF(AP$29=3,1,0)</f>
        <v>0</v>
      </c>
      <c r="AO63" s="195">
        <f>IF(AP$25=2,1,0) + IF(AP$27=2,1,0) + IF(AP$29=2,1,0)</f>
        <v>0</v>
      </c>
      <c r="AP63" s="728" t="str">
        <f>IF(SUM(AL64:AO64)=0,"-",MIN(AP23,IF(AND(AL64&gt;=50,AN64=0,AO64=0),5,IF(AND((AL64+AM64)&gt;=50,AO64=0),4,IF(OR(AND(SUM(AL63:AO63)&gt;=3,AO63&lt;=1),AND(SUM(AL63:AO63)&lt;3,AO63=0)),3,2)))))</f>
        <v>-</v>
      </c>
      <c r="AQ63" s="194">
        <f>IF(AU$25=5,1,0) + IF(AU$27=5,1,0) + IF(AU$29=5,1,0)</f>
        <v>0</v>
      </c>
      <c r="AR63" s="195">
        <f>IF(AU$25=4,1,0) + IF(AU$27=4,1,0) + IF(AU$29=4,1,0)</f>
        <v>0</v>
      </c>
      <c r="AS63" s="195">
        <f>IF(AU$25=3,1,0) + IF(AU$27=3,1,0) + IF(AU$29=3,1,0)</f>
        <v>0</v>
      </c>
      <c r="AT63" s="195">
        <f>IF(AU$25=2,1,0) + IF(AU$27=2,1,0) + IF(AU$29=2,1,0)</f>
        <v>0</v>
      </c>
      <c r="AU63" s="728" t="str">
        <f>IF(SUM(AQ64:AT64)=0,"-",MIN(AU23,IF(AND(AQ64&gt;=50,AS64=0,AT64=0),5,IF(AND((AQ64+AR64)&gt;=50,AT64=0),4,IF(OR(AND(SUM(AQ63:AT63)&gt;=3,AT63&lt;=1),AND(SUM(AQ63:AT63)&lt;3,AT63=0)),3,2)))))</f>
        <v>-</v>
      </c>
      <c r="AV63" s="194">
        <f>IF(AZ$25=5,1,0) + IF(AZ$27=5,1,0) + IF(AZ$29=5,1,0)</f>
        <v>0</v>
      </c>
      <c r="AW63" s="195">
        <f>IF(AZ$25=4,1,0) + IF(AZ$27=4,1,0) + IF(AZ$29=4,1,0)</f>
        <v>0</v>
      </c>
      <c r="AX63" s="195">
        <f>IF(AZ$25=3,1,0) + IF(AZ$27=3,1,0) + IF(AZ$29=3,1,0)</f>
        <v>0</v>
      </c>
      <c r="AY63" s="195">
        <f>IF(AZ$25=2,1,0) + IF(AZ$27=2,1,0) + IF(AZ$29=2,1,0)</f>
        <v>0</v>
      </c>
      <c r="AZ63" s="728" t="str">
        <f>IF(SUM(AV64:AY64)=0,"-",MIN(AZ23,IF(AND(AV64&gt;=50,AX64=0,AY64=0),5,IF(AND((AV64+AW64)&gt;=50,AY64=0),4,IF(OR(AND(SUM(AV63:AY63)&gt;=3,AY63&lt;=1),AND(SUM(AV63:AY63)&lt;3,AY63=0)),3,2)))))</f>
        <v>-</v>
      </c>
      <c r="BA63" s="194">
        <f>IF(BE$25=5,1,0) + IF(BE$27=5,1,0) + IF(BE$29=5,1,0)</f>
        <v>0</v>
      </c>
      <c r="BB63" s="195">
        <f>IF(BE$25=4,1,0) + IF(BE$27=4,1,0) + IF(BE$29=4,1,0)</f>
        <v>0</v>
      </c>
      <c r="BC63" s="195">
        <f>IF(BE$25=3,1,0) + IF(BE$27=3,1,0) + IF(BE$29=3,1,0)</f>
        <v>0</v>
      </c>
      <c r="BD63" s="195">
        <f>IF(BE$25=2,1,0) + IF(BE$27=2,1,0) + IF(BE$29=2,1,0)</f>
        <v>0</v>
      </c>
      <c r="BE63" s="728" t="str">
        <f>BJ63</f>
        <v>-</v>
      </c>
      <c r="BF63" s="194">
        <f>IF(BJ$25=5,1,0) + IF(BJ$27=5,1,0) + IF(BJ$29=5,1,0)</f>
        <v>0</v>
      </c>
      <c r="BG63" s="195">
        <f>IF(BJ$25=4,1,0) + IF(BJ$27=4,1,0) + IF(BJ$29=4,1,0)</f>
        <v>0</v>
      </c>
      <c r="BH63" s="195">
        <f>IF(BJ$25=3,1,0) + IF(BJ$27=3,1,0) + IF(BJ$29=3,1,0)</f>
        <v>0</v>
      </c>
      <c r="BI63" s="195">
        <f>IF(BJ$25=2,1,0) + IF(BJ$27=2,1,0) + IF(BJ$29=2,1,0)</f>
        <v>0</v>
      </c>
      <c r="BJ63" s="728" t="str">
        <f>IF(SUM(BF64:BI64)=0,"-",MIN(AF63,BJ23,IF(AND(BF64&gt;=50,BH64=0,BI64=0),5,IF(AND((BF64+BG64)&gt;=50,BI64=0),4,IF(OR(AND(SUM(BF63:BI63)&gt;=3,BI63&lt;=1),AND(SUM(BF63:BI63)&lt;3,BI63=0)),3,2)))))</f>
        <v>-</v>
      </c>
    </row>
    <row r="64" spans="1:70" ht="13.5" customHeight="1">
      <c r="A64" s="730"/>
      <c r="B64" s="731"/>
      <c r="C64" s="196">
        <f>IF(ISERR(C63/SUM(C63:F63)*100),0,C63/SUM(C63:F63)*100)</f>
        <v>0</v>
      </c>
      <c r="D64" s="197">
        <f>IF(ISERR(D63/SUM(C63:F63)*100),0,D63/SUM(C63:F63)*100)</f>
        <v>0</v>
      </c>
      <c r="E64" s="197">
        <f>IF(ISERR(E63/SUM(C63:F63)*100),0,E63/SUM(C63:F63)*100)</f>
        <v>0</v>
      </c>
      <c r="F64" s="197">
        <f>IF(ISERR(F63/SUM(C63:F63)*100),0,F63/SUM(C63:F63)*100)</f>
        <v>0</v>
      </c>
      <c r="G64" s="733"/>
      <c r="H64" s="196">
        <f>IF(ISERR(H63/SUM(H63:K63)*100),0,H63/SUM(H63:K63)*100)</f>
        <v>0</v>
      </c>
      <c r="I64" s="197">
        <f>IF(ISERR(I63/SUM(H63:K63)*100),0,I63/SUM(H63:K63)*100)</f>
        <v>0</v>
      </c>
      <c r="J64" s="197">
        <f>IF(ISERR(J63/SUM(H63:K63)*100),0,J63/SUM(H63:K63)*100)</f>
        <v>0</v>
      </c>
      <c r="K64" s="197">
        <f>IF(ISERR(K63/SUM(H63:K63)*100),0,K63/SUM(H63:K63)*100)</f>
        <v>0</v>
      </c>
      <c r="L64" s="729"/>
      <c r="M64" s="196">
        <f>IF(ISERR(M63/SUM(M63:P63)*100),0,M63/SUM(M63:P63)*100)</f>
        <v>0</v>
      </c>
      <c r="N64" s="197">
        <f>IF(ISERR(N63/SUM(M63:P63)*100),0,N63/SUM(M63:P63)*100)</f>
        <v>0</v>
      </c>
      <c r="O64" s="197">
        <f>IF(ISERR(O63/SUM(M63:P63)*100),0,O63/SUM(M63:P63)*100)</f>
        <v>0</v>
      </c>
      <c r="P64" s="197">
        <f>IF(ISERR(P63/SUM(M63:P63)*100),0,P63/SUM(M63:P63)*100)</f>
        <v>0</v>
      </c>
      <c r="Q64" s="729"/>
      <c r="R64" s="196">
        <f>IF(ISERR(R63/SUM(R63:U63)*100),0,R63/SUM(R63:U63)*100)</f>
        <v>0</v>
      </c>
      <c r="S64" s="197">
        <f>IF(ISERR(S63/SUM(R63:U63)*100),0,S63/SUM(R63:U63)*100)</f>
        <v>0</v>
      </c>
      <c r="T64" s="197">
        <f>IF(ISERR(T63/SUM(R63:U63)*100),0,T63/SUM(R63:U63)*100)</f>
        <v>0</v>
      </c>
      <c r="U64" s="197">
        <f>IF(ISERR(U63/SUM(R63:U63)*100),0,U63/SUM(R63:U63)*100)</f>
        <v>0</v>
      </c>
      <c r="V64" s="729"/>
      <c r="W64" s="196">
        <f>IF(ISERR(W63/SUM(W63:Z63)*100),0,W63/SUM(W63:Z63)*100)</f>
        <v>0</v>
      </c>
      <c r="X64" s="197">
        <f>IF(ISERR(X63/SUM(W63:Z63)*100),0,X63/SUM(W63:Z63)*100)</f>
        <v>0</v>
      </c>
      <c r="Y64" s="197">
        <f>IF(ISERR(Y63/SUM(W63:Z63)*100),0,Y63/SUM(W63:Z63)*100)</f>
        <v>0</v>
      </c>
      <c r="Z64" s="197">
        <f>IF(ISERR(Z63/SUM(W63:Z63)*100),0,Z63/SUM(W63:Z63)*100)</f>
        <v>0</v>
      </c>
      <c r="AA64" s="729"/>
      <c r="AB64" s="196">
        <f>IF(ISERR(AB63/SUM(AB63:AE63)*100),0,AB63/SUM(AB63:AE63)*100)</f>
        <v>0</v>
      </c>
      <c r="AC64" s="197">
        <f>IF(ISERR(AC63/SUM(AB63:AE63)*100),0,AC63/SUM(AB63:AE63)*100)</f>
        <v>0</v>
      </c>
      <c r="AD64" s="197">
        <f>IF(ISERR(AD63/SUM(AB63:AE63)*100),0,AD63/SUM(AB63:AE63)*100)</f>
        <v>0</v>
      </c>
      <c r="AE64" s="197">
        <f>IF(ISERR(AE63/SUM(AB63:AE63)*100),0,AE63/SUM(AB63:AE63)*100)</f>
        <v>0</v>
      </c>
      <c r="AF64" s="729"/>
      <c r="AG64" s="196">
        <f>IF(ISERR(AG63/SUM(AG63:AJ63)*100),0,AG63/SUM(AG63:AJ63)*100)</f>
        <v>0</v>
      </c>
      <c r="AH64" s="197">
        <f>IF(ISERR(AH63/SUM(AG63:AJ63)*100),0,AH63/SUM(AG63:AJ63)*100)</f>
        <v>0</v>
      </c>
      <c r="AI64" s="197">
        <f>IF(ISERR(AI63/SUM(AG63:AJ63)*100),0,AI63/SUM(AG63:AJ63)*100)</f>
        <v>0</v>
      </c>
      <c r="AJ64" s="197">
        <f>IF(ISERR(AJ63/SUM(AG63:AJ63)*100),0,AJ63/SUM(AG63:AJ63)*100)</f>
        <v>0</v>
      </c>
      <c r="AK64" s="729"/>
      <c r="AL64" s="196">
        <f>IF(ISERR(AL63/SUM(AL63:AO63)*100),0,AL63/SUM(AL63:AO63)*100)</f>
        <v>0</v>
      </c>
      <c r="AM64" s="197">
        <f>IF(ISERR(AM63/SUM(AL63:AO63)*100),0,AM63/SUM(AL63:AO63)*100)</f>
        <v>0</v>
      </c>
      <c r="AN64" s="197">
        <f>IF(ISERR(AN63/SUM(AL63:AO63)*100),0,AN63/SUM(AL63:AO63)*100)</f>
        <v>0</v>
      </c>
      <c r="AO64" s="197">
        <f>IF(ISERR(AO63/SUM(AL63:AO63)*100),0,AO63/SUM(AL63:AO63)*100)</f>
        <v>0</v>
      </c>
      <c r="AP64" s="729"/>
      <c r="AQ64" s="196">
        <f>IF(ISERR(AQ63/SUM(AQ63:AT63)*100),0,AQ63/SUM(AQ63:AT63)*100)</f>
        <v>0</v>
      </c>
      <c r="AR64" s="197">
        <f>IF(ISERR(AR63/SUM(AQ63:AT63)*100),0,AR63/SUM(AQ63:AT63)*100)</f>
        <v>0</v>
      </c>
      <c r="AS64" s="197">
        <f>IF(ISERR(AS63/SUM(AQ63:AT63)*100),0,AS63/SUM(AQ63:AT63)*100)</f>
        <v>0</v>
      </c>
      <c r="AT64" s="197">
        <f>IF(ISERR(AT63/SUM(AQ63:AT63)*100),0,AT63/SUM(AQ63:AT63)*100)</f>
        <v>0</v>
      </c>
      <c r="AU64" s="729"/>
      <c r="AV64" s="196">
        <f>IF(ISERR(AV63/SUM(AV63:AY63)*100),0,AV63/SUM(AV63:AY63)*100)</f>
        <v>0</v>
      </c>
      <c r="AW64" s="197">
        <f>IF(ISERR(AW63/SUM(AV63:AY63)*100),0,AW63/SUM(AV63:AY63)*100)</f>
        <v>0</v>
      </c>
      <c r="AX64" s="197">
        <f>IF(ISERR(AX63/SUM(AV63:AY63)*100),0,AX63/SUM(AV63:AY63)*100)</f>
        <v>0</v>
      </c>
      <c r="AY64" s="197">
        <f>IF(ISERR(AY63/SUM(AV63:AY63)*100),0,AY63/SUM(AV63:AY63)*100)</f>
        <v>0</v>
      </c>
      <c r="AZ64" s="729"/>
      <c r="BA64" s="196">
        <f>IF(ISERR(BA63/SUM(BA63:BD63)*100),0,BA63/SUM(BA63:BD63)*100)</f>
        <v>0</v>
      </c>
      <c r="BB64" s="197">
        <f>IF(ISERR(BB63/SUM(BA63:BD63)*100),0,BB63/SUM(BA63:BD63)*100)</f>
        <v>0</v>
      </c>
      <c r="BC64" s="197">
        <f>IF(ISERR(BC63/SUM(BA63:BD63)*100),0,BC63/SUM(BA63:BD63)*100)</f>
        <v>0</v>
      </c>
      <c r="BD64" s="197">
        <f>IF(ISERR(BD63/SUM(BA63:BD63)*100),0,BD63/SUM(BA63:BD63)*100)</f>
        <v>0</v>
      </c>
      <c r="BE64" s="729"/>
      <c r="BF64" s="196">
        <f>IF(ISERR(BF63/SUM(BF63:BI63)*100),0,BF63/SUM(BF63:BI63)*100)</f>
        <v>0</v>
      </c>
      <c r="BG64" s="197">
        <f>IF(ISERR(BG63/SUM(BF63:BI63)*100),0,BG63/SUM(BF63:BI63)*100)</f>
        <v>0</v>
      </c>
      <c r="BH64" s="197">
        <f>IF(ISERR(BH63/SUM(BF63:BI63)*100),0,BH63/SUM(BF63:BI63)*100)</f>
        <v>0</v>
      </c>
      <c r="BI64" s="197">
        <f>IF(ISERR(BI63/SUM(BF63:BI63)*100),0,BI63/SUM(BF63:BI63)*100)</f>
        <v>0</v>
      </c>
      <c r="BJ64" s="729"/>
      <c r="BL64" s="133"/>
      <c r="BM64" s="133"/>
      <c r="BN64" s="133"/>
      <c r="BO64" s="133"/>
      <c r="BP64" s="133"/>
      <c r="BQ64" s="133"/>
      <c r="BR64" s="133"/>
    </row>
    <row r="65" spans="1:70" ht="13.5" customHeight="1">
      <c r="A65" s="730" t="s">
        <v>362</v>
      </c>
      <c r="B65" s="731"/>
      <c r="C65" s="194">
        <f>IF(G$33=5,1,0) + IF(G$35=5,1,0) + IF(G$37=5,1,0) + IF(G$39=5,1,0)</f>
        <v>0</v>
      </c>
      <c r="D65" s="195">
        <f>IF(G$33=4,1,0) + IF(G$35=4,1,0) + IF(G$37=4,1,0) + IF(G$39=4,1,0)</f>
        <v>0</v>
      </c>
      <c r="E65" s="195">
        <f>IF(G$33=3,1,0) + IF(G$35=3,1,0) + IF(G$37=3,1,0) + IF(G$39=3,1,0)</f>
        <v>0</v>
      </c>
      <c r="F65" s="195">
        <f>IF(G$33=2,1,0) + IF(G$35=2,1,0) + IF(G$37=2,1,0) + IF(G$39=2,1,0)</f>
        <v>0</v>
      </c>
      <c r="G65" s="732" t="str">
        <f>IF(SUM(C66:F66)=0,"-",MIN(IF(AND(C66&gt;=50,E66=0,F66=0),5,IF(AND((C66+D66)&gt;=50,F66=0),4,IF(OR(AND(SUM(C65:F65)&gt;=3,F65&lt;=1),AND(SUM(C65:F65)&lt;3,F65=0)),3,2)))))</f>
        <v>-</v>
      </c>
      <c r="H65" s="194">
        <f>IF(L$33=5,1,0) + IF(L$35=5,1,0) + IF(L$37=5,1,0) + IF(L$39=5,1,0)</f>
        <v>0</v>
      </c>
      <c r="I65" s="195">
        <f>IF(L$33=4,1,0) + IF(L$35=4,1,0) + IF(L$37=4,1,0) + IF(L$39=4,1,0)</f>
        <v>0</v>
      </c>
      <c r="J65" s="195">
        <f>IF(L$33=3,1,0) + IF(L$35=3,1,0) + IF(L$37=3,1,0) + IF(L$39=3,1,0)</f>
        <v>0</v>
      </c>
      <c r="K65" s="195">
        <f>IF(L$33=2,1,0) + IF(L$35=2,1,0) + IF(L$37=2,1,0) + IF(L$39=2,1,0)</f>
        <v>0</v>
      </c>
      <c r="L65" s="732" t="str">
        <f>IF(SUM(H66:K66)=0,"-",MIN(IF(AND(H66&gt;=50,J66=0,K66=0),5,IF(AND((H66+I66)&gt;=50,K66=0),4,IF(OR(AND(SUM(H65:K65)&gt;=3,K65&lt;=1),AND(SUM(H65:K65)&lt;3,K65=0)),3,2)))))</f>
        <v>-</v>
      </c>
      <c r="M65" s="194">
        <f>IF(Q$33=5,1,0) + IF(Q$35=5,1,0) + IF(Q$37=5,1,0) + IF(Q$39=5,1,0)</f>
        <v>0</v>
      </c>
      <c r="N65" s="195">
        <f>IF(Q$33=4,1,0) + IF(Q$35=4,1,0) + IF(Q$37=4,1,0) + IF(Q$39=4,1,0)</f>
        <v>0</v>
      </c>
      <c r="O65" s="195">
        <f>IF(Q$33=3,1,0) + IF(Q$35=3,1,0) + IF(Q$37=3,1,0) + IF(Q$39=3,1,0)</f>
        <v>0</v>
      </c>
      <c r="P65" s="195">
        <f>IF(Q$33=2,1,0) + IF(Q$35=2,1,0) + IF(Q$37=2,1,0) + IF(Q$39=2,1,0)</f>
        <v>0</v>
      </c>
      <c r="Q65" s="732" t="str">
        <f>IF(SUM(M66:P66)=0,"-",MIN(IF(AND(M66&gt;=50,O66=0,P66=0),5,IF(AND((M66+N66)&gt;=50,P66=0),4,IF(OR(AND(SUM(M65:P65)&gt;=3,P65&lt;=1),AND(SUM(M65:P65)&lt;3,P65=0)),3,2)))))</f>
        <v>-</v>
      </c>
      <c r="R65" s="194">
        <f>IF(V$33=5,1,0) + IF(V$35=5,1,0) + IF(V$37=5,1,0) + IF(V$39=5,1,0)</f>
        <v>0</v>
      </c>
      <c r="S65" s="195">
        <f>IF(V$33=4,1,0) + IF(V$35=4,1,0) + IF(V$37=4,1,0) + IF(V$39=4,1,0)</f>
        <v>0</v>
      </c>
      <c r="T65" s="195">
        <f>IF(V$33=3,1,0) + IF(V$35=3,1,0) + IF(V$37=3,1,0) + IF(V$39=3,1,0)</f>
        <v>0</v>
      </c>
      <c r="U65" s="195">
        <f>IF(V$33=2,1,0) + IF(V$35=2,1,0) + IF(V$37=2,1,0) + IF(V$39=2,1,0)</f>
        <v>0</v>
      </c>
      <c r="V65" s="732" t="str">
        <f>IF(SUM(R66:U66)=0,"-",MIN(IF(AND(R66&gt;=50,T66=0,U66=0),5,IF(AND((R66+S66)&gt;=50,U66=0),4,IF(OR(AND(SUM(R65:U65)&gt;=3,U65&lt;=1),AND(SUM(R65:U65)&lt;3,U65=0)),3,2)))))</f>
        <v>-</v>
      </c>
      <c r="W65" s="194">
        <f>IF(AA$33=5,1,0) + IF(AA$35=5,1,0) + IF(AA$37=5,1,0) + IF(AA$39=5,1,0)</f>
        <v>0</v>
      </c>
      <c r="X65" s="195">
        <f>IF(AA$33=4,1,0) + IF(AA$35=4,1,0) + IF(AA$37=4,1,0) + IF(AA$39=4,1,0)</f>
        <v>0</v>
      </c>
      <c r="Y65" s="195">
        <f>IF(AA$33=3,1,0) + IF(AA$35=3,1,0) + IF(AA$37=3,1,0) + IF(AA$39=3,1,0)</f>
        <v>0</v>
      </c>
      <c r="Z65" s="195">
        <f>IF(AA$33=2,1,0) + IF(AA$35=2,1,0) + IF(AA$37=2,1,0) + IF(AA$39=2,1,0)</f>
        <v>0</v>
      </c>
      <c r="AA65" s="732" t="str">
        <f>IF(SUM(W66:Z66)=0,"-",MIN(IF(AND(W66&gt;=50,Y66=0,Z66=0),5,IF(AND((W66+X66)&gt;=50,Z66=0),4,IF(OR(AND(SUM(W65:Z65)&gt;=3,Z65&lt;=1),AND(SUM(W65:Z65)&lt;3,Z65=0)),3,2)))))</f>
        <v>-</v>
      </c>
      <c r="AB65" s="194">
        <f>IF(AF$33=5,1,0) + IF(AF$35=5,1,0) + IF(AF$37=5,1,0) + IF(AF$39=5,1,0)</f>
        <v>0</v>
      </c>
      <c r="AC65" s="195">
        <f>IF(AF$33=4,1,0) + IF(AF$35=4,1,0) + IF(AF$37=4,1,0) + IF(AF$39=4,1,0)</f>
        <v>0</v>
      </c>
      <c r="AD65" s="195">
        <f>IF(AF$33=3,1,0) + IF(AF$35=3,1,0) + IF(AF$37=3,1,0) + IF(AF$39=3,1,0)</f>
        <v>0</v>
      </c>
      <c r="AE65" s="195">
        <f>IF(AF$33=2,1,0) + IF(AF$35=2,1,0) + IF(AF$37=2,1,0) + IF(AF$39=2,1,0)</f>
        <v>0</v>
      </c>
      <c r="AF65" s="732" t="str">
        <f>IF(SUM(AB66:AE66)=0,"-",MIN(IF(AND(AB66&gt;=50,AD66=0,AE66=0),5,IF(AND((AB66+AC66)&gt;=50,AE66=0),4,IF(OR(AND(SUM(AB65:AE65)&gt;=3,AE65&lt;=1),AND(SUM(AB65:AE65)&lt;3,AE65=0)),3,2)))))</f>
        <v>-</v>
      </c>
      <c r="AG65" s="194">
        <f>IF(AK$33=5,1,0) + IF(AK$35=5,1,0) + IF(AK$37=5,1,0) + IF(AK$39=5,1,0)</f>
        <v>0</v>
      </c>
      <c r="AH65" s="195">
        <f>IF(AK$33=4,1,0) + IF(AK$35=4,1,0) + IF(AK$37=4,1,0) + IF(AK$39=4,1,0)</f>
        <v>0</v>
      </c>
      <c r="AI65" s="195">
        <f>IF(AK$33=3,1,0) + IF(AK$35=3,1,0) + IF(AK$37=3,1,0) + IF(AK$39=3,1,0)</f>
        <v>0</v>
      </c>
      <c r="AJ65" s="195">
        <f>IF(AK$33=2,1,0) + IF(AK$35=2,1,0) + IF(AK$37=2,1,0) + IF(AK$39=2,1,0)</f>
        <v>0</v>
      </c>
      <c r="AK65" s="732" t="str">
        <f>IF(SUM(AG66:AJ66)=0,"-",MIN(IF(AND(AG66&gt;=50,AI66=0,AJ66=0),5,IF(AND((AG66+AH66)&gt;=50,AJ66=0),4,IF(OR(AND(SUM(AG65:AJ65)&gt;=3,AJ65&lt;=1),AND(SUM(AG65:AJ65)&lt;3,AJ65=0)),3,2)))))</f>
        <v>-</v>
      </c>
      <c r="AL65" s="194">
        <f>IF(AP$33=5,1,0) + IF(AP$35=5,1,0) + IF(AP$37=5,1,0) + IF(AP$39=5,1,0)</f>
        <v>0</v>
      </c>
      <c r="AM65" s="195">
        <f>IF(AP$33=4,1,0) + IF(AP$35=4,1,0) + IF(AP$37=4,1,0) + IF(AP$39=4,1,0)</f>
        <v>0</v>
      </c>
      <c r="AN65" s="195">
        <f>IF(AP$33=3,1,0) + IF(AP$35=3,1,0) + IF(AP$37=3,1,0) + IF(AP$39=3,1,0)</f>
        <v>0</v>
      </c>
      <c r="AO65" s="195">
        <f>IF(AP$33=2,1,0) + IF(AP$35=2,1,0) + IF(AP$37=2,1,0) + IF(AP$39=2,1,0)</f>
        <v>0</v>
      </c>
      <c r="AP65" s="732" t="str">
        <f>IF(SUM(AL66:AO66)=0,"-",MIN(IF(AND(AL66&gt;=50,AN66=0,AO66=0),5,IF(AND((AL66+AM66)&gt;=50,AO66=0),4,IF(OR(AND(SUM(AL65:AO65)&gt;=3,AO65&lt;=1),AND(SUM(AL65:AO65)&lt;3,AO65=0)),3,2)))))</f>
        <v>-</v>
      </c>
      <c r="AQ65" s="194">
        <f>IF(AU$33=5,1,0) + IF(AU$35=5,1,0) + IF(AU$37=5,1,0) + IF(AU$39=5,1,0)</f>
        <v>0</v>
      </c>
      <c r="AR65" s="195">
        <f>IF(AU$33=4,1,0) + IF(AU$35=4,1,0) + IF(AU$37=4,1,0) + IF(AU$39=4,1,0)</f>
        <v>0</v>
      </c>
      <c r="AS65" s="195">
        <f>IF(AU$33=3,1,0) + IF(AU$35=3,1,0) + IF(AU$37=3,1,0) + IF(AU$39=3,1,0)</f>
        <v>0</v>
      </c>
      <c r="AT65" s="195">
        <f>IF(AU$33=2,1,0) + IF(AU$35=2,1,0) + IF(AU$37=2,1,0) + IF(AU$39=2,1,0)</f>
        <v>0</v>
      </c>
      <c r="AU65" s="732" t="str">
        <f>IF(SUM(AQ66:AT66)=0,"-",MIN(IF(AND(AQ66&gt;=50,AS66=0,AT66=0),5,IF(AND((AQ66+AR66)&gt;=50,AT66=0),4,IF(OR(AND(SUM(AQ65:AT65)&gt;=3,AT65&lt;=1),AND(SUM(AQ65:AT65)&lt;3,AT65=0)),3,2)))))</f>
        <v>-</v>
      </c>
      <c r="AV65" s="194">
        <f>IF(AZ$33=5,1,0) + IF(AZ$35=5,1,0) + IF(AZ$37=5,1,0) + IF(AZ$39=5,1,0)</f>
        <v>0</v>
      </c>
      <c r="AW65" s="195">
        <f>IF(AZ$33=4,1,0) + IF(AZ$35=4,1,0) + IF(AZ$37=4,1,0) + IF(AZ$39=4,1,0)</f>
        <v>0</v>
      </c>
      <c r="AX65" s="195">
        <f>IF(AZ$33=3,1,0) + IF(AZ$35=3,1,0) + IF(AZ$37=3,1,0) + IF(AZ$39=3,1,0)</f>
        <v>0</v>
      </c>
      <c r="AY65" s="195">
        <f>IF(AZ$33=2,1,0) + IF(AZ$35=2,1,0) + IF(AZ$37=2,1,0) + IF(AZ$39=2,1,0)</f>
        <v>0</v>
      </c>
      <c r="AZ65" s="732" t="str">
        <f>IF(SUM(AV66:AY66)=0,"-",MIN(IF(AND(AV66&gt;=50,AX66=0,AY66=0),5,IF(AND((AV66+AW66)&gt;=50,AY66=0),4,IF(OR(AND(SUM(AV65:AY65)&gt;=3,AY65&lt;=1),AND(SUM(AV65:AY65)&lt;3,AY65=0)),3,2)))))</f>
        <v>-</v>
      </c>
      <c r="BA65" s="194">
        <f>IF(BE$33=5,1,0) + IF(BE$35=5,1,0) + IF(BE$37=5,1,0) + IF(BE$39=5,1,0)</f>
        <v>0</v>
      </c>
      <c r="BB65" s="195">
        <f>IF(BE$33=4,1,0) + IF(BE$35=4,1,0) + IF(BE$37=4,1,0) + IF(BE$39=4,1,0)</f>
        <v>0</v>
      </c>
      <c r="BC65" s="195">
        <f>IF(BE$33=3,1,0) + IF(BE$35=3,1,0) + IF(BE$37=3,1,0) + IF(BE$39=3,1,0)</f>
        <v>0</v>
      </c>
      <c r="BD65" s="195">
        <f>IF(BE$33=2,1,0) + IF(BE$35=2,1,0) + IF(BE$37=2,1,0) + IF(BE$39=2,1,0)</f>
        <v>0</v>
      </c>
      <c r="BE65" s="728" t="str">
        <f>IF(SUM(BA66:BD66)=0,"-",MIN(IF(AND(BA66&gt;=50,BC66=0,BD66=0),5,IF(AND((BA66+BB66)&gt;=50,BD66=0),4,IF(OR(AND(SUM(BA65:BD65)&gt;=3,BD65&lt;=1),AND(SUM(BA65:BD65)&lt;3,BD65=0),AND(BE33&gt;=3,BE35&gt;=3,BE37&gt;=2,BE39&gt;=2),OR(AND(BE35&gt;=4,BE37&gt;=3,BE39&gt;=3),AND(BE33&gt;=4,BE35&gt;=2,BE37&gt;=3,BE39&gt;=3))),3,2)))))</f>
        <v>-</v>
      </c>
      <c r="BF65" s="194">
        <f>IF(BF$33=5,1,0) + IF(BF$35=5,1,0) + IF(BF$37=5,1,0) + IF(BF$39=5,1,0)</f>
        <v>0</v>
      </c>
      <c r="BG65" s="195">
        <f>IF(BF$33=4,1,0) + IF(BF$35=4,1,0) + IF(BF$37=4,1,0) + IF(BF$39=4,1,0)</f>
        <v>0</v>
      </c>
      <c r="BH65" s="195">
        <f>IF(BF$33=3,1,0) + IF(BF$35=3,1,0) + IF(BF$37=3,1,0) + IF(BF$39=3,1,0)</f>
        <v>0</v>
      </c>
      <c r="BI65" s="195">
        <f>IF(BF$33=2,1,0) + IF(BF$35=2,1,0) + IF(BF$37=2,1,0) + IF(BF$39=2,1,0)</f>
        <v>0</v>
      </c>
      <c r="BJ65" s="728" t="str">
        <f>IF(SUM(BF66:BI66)=0,"-",MIN(BJ31,IF(AND(BF66&gt;=50,BH66=0,BI66=0),5,IF(AND((BF66+BG66)&gt;=50,BI66=0),4,IF(OR(AND(SUM(BF65:BI65)&gt;=3,BI65&lt;=1),AND(SUM(BF65:BI65)&lt;3,BI65=0)),3,2)))))</f>
        <v>-</v>
      </c>
    </row>
    <row r="66" spans="1:70" ht="13.5" customHeight="1">
      <c r="A66" s="730"/>
      <c r="B66" s="731"/>
      <c r="C66" s="196">
        <f>IF(ISERR(C65/SUM(C65:F65)*100),0,C65/SUM(C65:F65)*100)</f>
        <v>0</v>
      </c>
      <c r="D66" s="197">
        <f>IF(ISERR(D65/SUM(C65:F65)*100),0,D65/SUM(C65:F65)*100)</f>
        <v>0</v>
      </c>
      <c r="E66" s="197">
        <f>IF(ISERR(E65/SUM(C65:F65)*100),0,E65/SUM(C65:F65)*100)</f>
        <v>0</v>
      </c>
      <c r="F66" s="197">
        <f>IF(ISERR(F65/SUM(C65:F65)*100),0,F65/SUM(C65:F65)*100)</f>
        <v>0</v>
      </c>
      <c r="G66" s="733"/>
      <c r="H66" s="196">
        <f>IF(ISERR(H65/SUM(H65:K65)*100),0,H65/SUM(H65:K65)*100)</f>
        <v>0</v>
      </c>
      <c r="I66" s="197">
        <f>IF(ISERR(I65/SUM(H65:K65)*100),0,I65/SUM(H65:K65)*100)</f>
        <v>0</v>
      </c>
      <c r="J66" s="197">
        <f>IF(ISERR(J65/SUM(H65:K65)*100),0,J65/SUM(H65:K65)*100)</f>
        <v>0</v>
      </c>
      <c r="K66" s="197">
        <f>IF(ISERR(K65/SUM(H65:K65)*100),0,K65/SUM(H65:K65)*100)</f>
        <v>0</v>
      </c>
      <c r="L66" s="733"/>
      <c r="M66" s="196">
        <f>IF(ISERR(M65/SUM(M65:P65)*100),0,M65/SUM(M65:P65)*100)</f>
        <v>0</v>
      </c>
      <c r="N66" s="197">
        <f>IF(ISERR(N65/SUM(M65:P65)*100),0,N65/SUM(M65:P65)*100)</f>
        <v>0</v>
      </c>
      <c r="O66" s="197">
        <f>IF(ISERR(O65/SUM(M65:P65)*100),0,O65/SUM(M65:P65)*100)</f>
        <v>0</v>
      </c>
      <c r="P66" s="197">
        <f>IF(ISERR(P65/SUM(M65:P65)*100),0,P65/SUM(M65:P65)*100)</f>
        <v>0</v>
      </c>
      <c r="Q66" s="733"/>
      <c r="R66" s="196">
        <f>IF(ISERR(R65/SUM(R65:U65)*100),0,R65/SUM(R65:U65)*100)</f>
        <v>0</v>
      </c>
      <c r="S66" s="197">
        <f>IF(ISERR(S65/SUM(R65:U65)*100),0,S65/SUM(R65:U65)*100)</f>
        <v>0</v>
      </c>
      <c r="T66" s="197">
        <f>IF(ISERR(T65/SUM(R65:U65)*100),0,T65/SUM(R65:U65)*100)</f>
        <v>0</v>
      </c>
      <c r="U66" s="197">
        <f>IF(ISERR(U65/SUM(R65:U65)*100),0,U65/SUM(R65:U65)*100)</f>
        <v>0</v>
      </c>
      <c r="V66" s="733"/>
      <c r="W66" s="196">
        <f>IF(ISERR(W65/SUM(W65:Z65)*100),0,W65/SUM(W65:Z65)*100)</f>
        <v>0</v>
      </c>
      <c r="X66" s="197">
        <f>IF(ISERR(X65/SUM(W65:Z65)*100),0,X65/SUM(W65:Z65)*100)</f>
        <v>0</v>
      </c>
      <c r="Y66" s="197">
        <f>IF(ISERR(Y65/SUM(W65:Z65)*100),0,Y65/SUM(W65:Z65)*100)</f>
        <v>0</v>
      </c>
      <c r="Z66" s="197">
        <f>IF(ISERR(Z65/SUM(W65:Z65)*100),0,Z65/SUM(W65:Z65)*100)</f>
        <v>0</v>
      </c>
      <c r="AA66" s="733"/>
      <c r="AB66" s="196">
        <f>IF(ISERR(AB65/SUM(AB65:AE65)*100),0,AB65/SUM(AB65:AE65)*100)</f>
        <v>0</v>
      </c>
      <c r="AC66" s="197">
        <f>IF(ISERR(AC65/SUM(AB65:AE65)*100),0,AC65/SUM(AB65:AE65)*100)</f>
        <v>0</v>
      </c>
      <c r="AD66" s="197">
        <f>IF(ISERR(AD65/SUM(AB65:AE65)*100),0,AD65/SUM(AB65:AE65)*100)</f>
        <v>0</v>
      </c>
      <c r="AE66" s="197">
        <f>IF(ISERR(AE65/SUM(AB65:AE65)*100),0,AE65/SUM(AB65:AE65)*100)</f>
        <v>0</v>
      </c>
      <c r="AF66" s="733"/>
      <c r="AG66" s="196">
        <f>IF(ISERR(AG65/SUM(AG65:AJ65)*100),0,AG65/SUM(AG65:AJ65)*100)</f>
        <v>0</v>
      </c>
      <c r="AH66" s="197">
        <f>IF(ISERR(AH65/SUM(AG65:AJ65)*100),0,AH65/SUM(AG65:AJ65)*100)</f>
        <v>0</v>
      </c>
      <c r="AI66" s="197">
        <f>IF(ISERR(AI65/SUM(AG65:AJ65)*100),0,AI65/SUM(AG65:AJ65)*100)</f>
        <v>0</v>
      </c>
      <c r="AJ66" s="197">
        <f>IF(ISERR(AJ65/SUM(AG65:AJ65)*100),0,AJ65/SUM(AG65:AJ65)*100)</f>
        <v>0</v>
      </c>
      <c r="AK66" s="733"/>
      <c r="AL66" s="196">
        <f>IF(ISERR(AL65/SUM(AL65:AO65)*100),0,AL65/SUM(AL65:AO65)*100)</f>
        <v>0</v>
      </c>
      <c r="AM66" s="197">
        <f>IF(ISERR(AM65/SUM(AL65:AO65)*100),0,AM65/SUM(AL65:AO65)*100)</f>
        <v>0</v>
      </c>
      <c r="AN66" s="197">
        <f>IF(ISERR(AN65/SUM(AL65:AO65)*100),0,AN65/SUM(AL65:AO65)*100)</f>
        <v>0</v>
      </c>
      <c r="AO66" s="197">
        <f>IF(ISERR(AO65/SUM(AL65:AO65)*100),0,AO65/SUM(AL65:AO65)*100)</f>
        <v>0</v>
      </c>
      <c r="AP66" s="733"/>
      <c r="AQ66" s="196">
        <f>IF(ISERR(AQ65/SUM(AQ65:AT65)*100),0,AQ65/SUM(AQ65:AT65)*100)</f>
        <v>0</v>
      </c>
      <c r="AR66" s="197">
        <f>IF(ISERR(AR65/SUM(AQ65:AT65)*100),0,AR65/SUM(AQ65:AT65)*100)</f>
        <v>0</v>
      </c>
      <c r="AS66" s="197">
        <f>IF(ISERR(AS65/SUM(AQ65:AT65)*100),0,AS65/SUM(AQ65:AT65)*100)</f>
        <v>0</v>
      </c>
      <c r="AT66" s="197">
        <f>IF(ISERR(AT65/SUM(AQ65:AT65)*100),0,AT65/SUM(AQ65:AT65)*100)</f>
        <v>0</v>
      </c>
      <c r="AU66" s="733"/>
      <c r="AV66" s="196">
        <f>IF(ISERR(AV65/SUM(AV65:AY65)*100),0,AV65/SUM(AV65:AY65)*100)</f>
        <v>0</v>
      </c>
      <c r="AW66" s="197">
        <f>IF(ISERR(AW65/SUM(AV65:AY65)*100),0,AW65/SUM(AV65:AY65)*100)</f>
        <v>0</v>
      </c>
      <c r="AX66" s="197">
        <f>IF(ISERR(AX65/SUM(AV65:AY65)*100),0,AX65/SUM(AV65:AY65)*100)</f>
        <v>0</v>
      </c>
      <c r="AY66" s="197">
        <f>IF(ISERR(AY65/SUM(AV65:AY65)*100),0,AY65/SUM(AV65:AY65)*100)</f>
        <v>0</v>
      </c>
      <c r="AZ66" s="733"/>
      <c r="BA66" s="196">
        <f>IF(ISERR(BA65/SUM(BA65:BD65)*100),0,BA65/SUM(BA65:BD65)*100)</f>
        <v>0</v>
      </c>
      <c r="BB66" s="197">
        <f>IF(ISERR(BB65/SUM(BA65:BD65)*100),0,BB65/SUM(BA65:BD65)*100)</f>
        <v>0</v>
      </c>
      <c r="BC66" s="197">
        <f>IF(ISERR(BC65/SUM(BA65:BD65)*100),0,BC65/SUM(BA65:BD65)*100)</f>
        <v>0</v>
      </c>
      <c r="BD66" s="197">
        <f>IF(ISERR(BD65/SUM(BA65:BD65)*100),0,BD65/SUM(BA65:BD65)*100)</f>
        <v>0</v>
      </c>
      <c r="BE66" s="729"/>
      <c r="BF66" s="196">
        <f>IF(ISERR(BF65/SUM(BF65:BI65)*100),0,BF65/SUM(BF65:BI65)*100)</f>
        <v>0</v>
      </c>
      <c r="BG66" s="197">
        <f>IF(ISERR(BG65/SUM(BF65:BI65)*100),0,BG65/SUM(BF65:BI65)*100)</f>
        <v>0</v>
      </c>
      <c r="BH66" s="197">
        <f>IF(ISERR(BH65/SUM(BF65:BI65)*100),0,BH65/SUM(BF65:BI65)*100)</f>
        <v>0</v>
      </c>
      <c r="BI66" s="197">
        <f>IF(ISERR(BI65/SUM(BF65:BI65)*100),0,BI65/SUM(BF65:BI65)*100)</f>
        <v>0</v>
      </c>
      <c r="BJ66" s="729"/>
      <c r="BL66" s="133"/>
      <c r="BM66" s="133"/>
      <c r="BN66" s="133"/>
      <c r="BO66" s="133"/>
      <c r="BP66" s="133"/>
      <c r="BQ66" s="133"/>
      <c r="BR66" s="133"/>
    </row>
    <row r="67" spans="1:70" ht="13.5" customHeight="1">
      <c r="A67" s="730" t="s">
        <v>364</v>
      </c>
      <c r="B67" s="731"/>
      <c r="C67" s="194">
        <f>IF(G$31=C$58,1,0) + IF(G$46=C$58,1,0) + IF(G$48=C$58,1,0) + IF(G$50=C$58,1,0)</f>
        <v>0</v>
      </c>
      <c r="D67" s="195">
        <f>IF(G$31=D$58,1,0) + IF(G$46=D$58,1,0) + IF(G$48=D$58,1,0) + IF(G$50=D$58,1,0)</f>
        <v>0</v>
      </c>
      <c r="E67" s="195">
        <f>IF(G$31=E$58,1,0) + IF(G$46=E$58,1,0) + IF(G$48=E$58,1,0) + IF(G$50=E$58,1,0)</f>
        <v>0</v>
      </c>
      <c r="F67" s="195">
        <f>IF(G$31=F$58,1,0) + IF(G$46=F$58,1,0) + IF(G$48=F$58,1,0) + IF(G$50=F$58,1,0)</f>
        <v>0</v>
      </c>
      <c r="G67" s="732"/>
      <c r="H67" s="194">
        <f>IF(L$31=H$58,1,0) + IF(L$46=H$58,1,0) + IF(L$48=H$58,1,0) + IF(L$50=H$58,1,0)</f>
        <v>0</v>
      </c>
      <c r="I67" s="195">
        <f>IF(L$31=I$58,1,0) + IF(L$46=I$58,1,0) + IF(L$48=I$58,1,0) + IF(L$50=I$58,1,0)</f>
        <v>0</v>
      </c>
      <c r="J67" s="195">
        <f>IF(L$31=J$58,1,0) + IF(L$46=J$58,1,0) + IF(L$48=J$58,1,0) + IF(L$50=J$58,1,0)</f>
        <v>0</v>
      </c>
      <c r="K67" s="195">
        <f>IF(L$31=K$58,1,0) + IF(L$46=K$58,1,0) + IF(L$48=K$58,1,0) + IF(L$50=K$58,1,0)</f>
        <v>0</v>
      </c>
      <c r="L67" s="728"/>
      <c r="M67" s="194">
        <f>IF(Q$31=M$58,1,0) + IF(Q$46=M$58,1,0) + IF(Q$48=M$58,1,0) + IF(Q$50=M$58,1,0)</f>
        <v>0</v>
      </c>
      <c r="N67" s="195">
        <f>IF(Q$31=N$58,1,0) + IF(Q$46=N$58,1,0) + IF(Q$48=N$58,1,0) + IF(Q$50=N$58,1,0)</f>
        <v>0</v>
      </c>
      <c r="O67" s="195">
        <f>IF(Q$31=O$58,1,0) + IF(Q$46=O$58,1,0) + IF(Q$48=O$58,1,0) + IF(Q$50=O$58,1,0)</f>
        <v>0</v>
      </c>
      <c r="P67" s="195">
        <f>IF(Q$31=P$58,1,0) + IF(Q$46=P$58,1,0) + IF(Q$48=P$58,1,0) + IF(Q$50=P$58,1,0)</f>
        <v>0</v>
      </c>
      <c r="Q67" s="728"/>
      <c r="R67" s="194">
        <f>IF(V$31=R$58,1,0) + IF(V$46=R$58,1,0) + IF(V$48=R$58,1,0) + IF(V$50=R$58,1,0)</f>
        <v>0</v>
      </c>
      <c r="S67" s="195">
        <f>IF(V$31=S$58,1,0) + IF(V$46=S$58,1,0) + IF(V$48=S$58,1,0) + IF(V$50=S$58,1,0)</f>
        <v>0</v>
      </c>
      <c r="T67" s="195">
        <f>IF(V$31=T$58,1,0) + IF(V$46=T$58,1,0) + IF(V$48=T$58,1,0) + IF(V$50=T$58,1,0)</f>
        <v>0</v>
      </c>
      <c r="U67" s="195">
        <f>IF(V$31=U$58,1,0) + IF(V$46=U$58,1,0) + IF(V$48=U$58,1,0) + IF(V$50=U$58,1,0)</f>
        <v>0</v>
      </c>
      <c r="V67" s="728"/>
      <c r="W67" s="194">
        <f>IF(AA$31=W$58,1,0) + IF(AA$46=W$58,1,0) + IF(AA$48=W$58,1,0) + IF(AA$50=W$58,1,0)</f>
        <v>0</v>
      </c>
      <c r="X67" s="195">
        <f>IF(AA$31=X$58,1,0) + IF(AA$46=X$58,1,0) + IF(AA$48=X$58,1,0) + IF(AA$50=X$58,1,0)</f>
        <v>0</v>
      </c>
      <c r="Y67" s="195">
        <f>IF(AA$31=Y$58,1,0) + IF(AA$46=Y$58,1,0) + IF(AA$48=Y$58,1,0) + IF(AA$50=Y$58,1,0)</f>
        <v>0</v>
      </c>
      <c r="Z67" s="195">
        <f>IF(AA$31=Z$58,1,0) + IF(AA$46=Z$58,1,0) + IF(AA$48=Z$58,1,0) + IF(AA$50=Z$58,1,0)</f>
        <v>0</v>
      </c>
      <c r="AA67" s="728"/>
      <c r="AB67" s="194">
        <f>IF(AF$31=AB$58,1,0) + IF(AF$46=AB$58,1,0) + IF(AF$48=AB$58,1,0) + IF(AF$50=AB$58,1,0)</f>
        <v>0</v>
      </c>
      <c r="AC67" s="195">
        <f>IF(AF$31=AC$58,1,0) + IF(AF$46=AC$58,1,0) + IF(AF$48=AC$58,1,0) + IF(AF$50=AC$58,1,0)</f>
        <v>0</v>
      </c>
      <c r="AD67" s="195">
        <f>IF(AF$31=AD$58,1,0) + IF(AF$46=AD$58,1,0) + IF(AF$48=AD$58,1,0) + IF(AF$50=AD$58,1,0)</f>
        <v>0</v>
      </c>
      <c r="AE67" s="195">
        <f>IF(AF$31=AE$58,1,0) + IF(AF$46=AE$58,1,0) + IF(AF$48=AE$58,1,0) + IF(AF$50=AE$58,1,0)</f>
        <v>0</v>
      </c>
      <c r="AF67" s="728"/>
      <c r="AG67" s="194">
        <f>IF(AK$31=AG$58,1,0) + IF(AK$46=AG$58,1,0) + IF(AK$48=AG$58,1,0) + IF(AK$50=AG$58,1,0)</f>
        <v>0</v>
      </c>
      <c r="AH67" s="195">
        <f>IF(AK$31=AH$58,1,0) + IF(AK$46=AH$58,1,0) + IF(AK$48=AH$58,1,0) + IF(AK$50=AH$58,1,0)</f>
        <v>0</v>
      </c>
      <c r="AI67" s="195">
        <f>IF(AK$31=AI$58,1,0) + IF(AK$46=AI$58,1,0) + IF(AK$48=AI$58,1,0) + IF(AK$50=AI$58,1,0)</f>
        <v>0</v>
      </c>
      <c r="AJ67" s="195">
        <f>IF(AK$31=AJ$58,1,0) + IF(AK$46=AJ$58,1,0) + IF(AK$48=AJ$58,1,0) + IF(AK$50=AJ$58,1,0)</f>
        <v>0</v>
      </c>
      <c r="AK67" s="728"/>
      <c r="AL67" s="194">
        <f>IF(AP$31=AL$58,1,0) + IF(AP$46=AL$58,1,0) + IF(AP$48=AL$58,1,0) + IF(AP$50=AL$58,1,0)</f>
        <v>0</v>
      </c>
      <c r="AM67" s="195">
        <f>IF(AP$31=AM$58,1,0) + IF(AP$46=AM$58,1,0) + IF(AP$48=AM$58,1,0) + IF(AP$50=AM$58,1,0)</f>
        <v>0</v>
      </c>
      <c r="AN67" s="195">
        <f>IF(AP$31=AN$58,1,0) + IF(AP$46=AN$58,1,0) + IF(AP$48=AN$58,1,0) + IF(AP$50=AN$58,1,0)</f>
        <v>0</v>
      </c>
      <c r="AO67" s="195">
        <f>IF(AP$31=AO$58,1,0) + IF(AP$46=AO$58,1,0) + IF(AP$48=AO$58,1,0) + IF(AP$50=AO$58,1,0)</f>
        <v>0</v>
      </c>
      <c r="AP67" s="728"/>
      <c r="AQ67" s="194">
        <f>IF(AU$31=AQ$58,1,0) + IF(AU$46=AQ$58,1,0) + IF(AU$48=AQ$58,1,0) + IF(AU$50=AQ$58,1,0)</f>
        <v>0</v>
      </c>
      <c r="AR67" s="195">
        <f>IF(AU$31=AR$58,1,0) + IF(AU$46=AR$58,1,0) + IF(AU$48=AR$58,1,0) + IF(AU$50=AR$58,1,0)</f>
        <v>0</v>
      </c>
      <c r="AS67" s="195">
        <f>IF(AU$31=AS$58,1,0) + IF(AU$46=AS$58,1,0) + IF(AU$48=AS$58,1,0) + IF(AU$50=AS$58,1,0)</f>
        <v>0</v>
      </c>
      <c r="AT67" s="195">
        <f>IF(AU$31=AT$58,1,0) + IF(AU$46=AT$58,1,0) + IF(AU$48=AT$58,1,0) + IF(AU$50=AT$58,1,0)</f>
        <v>0</v>
      </c>
      <c r="AU67" s="728"/>
      <c r="AV67" s="194">
        <f>IF(AZ$31=AV$58,1,0) + IF(AZ$46=AV$58,1,0) + IF(AZ$48=AV$58,1,0) + IF(AZ$50=AV$58,1,0)</f>
        <v>0</v>
      </c>
      <c r="AW67" s="195">
        <f>IF(AZ$31=AW$58,1,0) + IF(AZ$46=AW$58,1,0) + IF(AZ$48=AW$58,1,0) + IF(AZ$50=AW$58,1,0)</f>
        <v>0</v>
      </c>
      <c r="AX67" s="195">
        <f>IF(AZ$31=AX$58,1,0) + IF(AZ$46=AX$58,1,0) + IF(AZ$48=AX$58,1,0) + IF(AZ$50=AX$58,1,0)</f>
        <v>0</v>
      </c>
      <c r="AY67" s="195">
        <f>IF(AZ$31=AY$58,1,0) + IF(AZ$46=AY$58,1,0) + IF(AZ$48=AY$58,1,0) + IF(AZ$50=AY$58,1,0)</f>
        <v>0</v>
      </c>
      <c r="AZ67" s="728"/>
      <c r="BA67" s="194">
        <f>IF(BE$31=BA$58,1,0) + IF(BE$46=BA$58,1,0) + IF(BE$48=BA$58,1,0) + IF(BE$50=BA$58,1,0)</f>
        <v>0</v>
      </c>
      <c r="BB67" s="195">
        <f>IF(BE$31=BB$58,1,0) + IF(BE$46=BB$58,1,0) + IF(BE$48=BB$58,1,0) + IF(BE$50=BB$58,1,0)</f>
        <v>0</v>
      </c>
      <c r="BC67" s="195">
        <f>IF(BE$31=BC$58,1,0) + IF(BE$46=BC$58,1,0) + IF(BE$48=BC$58,1,0) + IF(BE$50=BC$58,1,0)</f>
        <v>0</v>
      </c>
      <c r="BD67" s="195">
        <f>IF(BE$31=BD$58,1,0) + IF(BE$46=BD$58,1,0) + IF(BE$48=BD$58,1,0) + IF(BE$50=BD$58,1,0)</f>
        <v>0</v>
      </c>
      <c r="BE67" s="728"/>
      <c r="BF67" s="194">
        <f>IF(BJ$31=BF$58,1,0) + IF(BJ$46=BF$58,1,0) + IF(BJ$48=BF$58,1,0) + IF(BJ$50=BF$58,1,0)</f>
        <v>0</v>
      </c>
      <c r="BG67" s="195">
        <f>IF(BJ$31=BG$58,1,0) + IF(BJ$46=BG$58,1,0) + IF(BJ$48=BG$58,1,0) + IF(BJ$50=BG$58,1,0)</f>
        <v>0</v>
      </c>
      <c r="BH67" s="195">
        <f>IF(BJ$31=BH$58,1,0) + IF(BJ$46=BH$58,1,0) + IF(BJ$48=BH$58,1,0) + IF(BJ$50=BH$58,1,0)</f>
        <v>0</v>
      </c>
      <c r="BI67" s="195">
        <f>IF(BJ$31=BI$58,1,0) + IF(BJ$46=BI$58,1,0) + IF(BJ$48=BI$58,1,0) + IF(BJ$50=BI$58,1,0)</f>
        <v>0</v>
      </c>
      <c r="BJ67" s="728"/>
    </row>
    <row r="68" spans="1:70" ht="13.5" customHeight="1">
      <c r="A68" s="730"/>
      <c r="B68" s="731"/>
      <c r="C68" s="196">
        <f>IF(ISERR(C67/SUM(C67:F67)*100),0,C67/SUM(C67:F67)*100)</f>
        <v>0</v>
      </c>
      <c r="D68" s="197">
        <f>IF(ISERR(D67/SUM(C67:F67)*100),0,D67/SUM(C67:F67)*100)</f>
        <v>0</v>
      </c>
      <c r="E68" s="197">
        <f>IF(ISERR(E67/SUM(C67:F67)*100),0,E67/SUM(C67:F67)*100)</f>
        <v>0</v>
      </c>
      <c r="F68" s="197">
        <f>IF(ISERR(F67/SUM(C67:F67)*100),0,F67/SUM(C67:F67)*100)</f>
        <v>0</v>
      </c>
      <c r="G68" s="733"/>
      <c r="H68" s="196">
        <f>IF(ISERR(H67/SUM(H67:K67)*100),0,H67/SUM(H67:K67)*100)</f>
        <v>0</v>
      </c>
      <c r="I68" s="197">
        <f>IF(ISERR(I67/SUM(H67:K67)*100),0,I67/SUM(H67:K67)*100)</f>
        <v>0</v>
      </c>
      <c r="J68" s="197">
        <f>IF(ISERR(J67/SUM(H67:K67)*100),0,J67/SUM(H67:K67)*100)</f>
        <v>0</v>
      </c>
      <c r="K68" s="197">
        <f>IF(ISERR(K67/SUM(H67:K67)*100),0,K67/SUM(H67:K67)*100)</f>
        <v>0</v>
      </c>
      <c r="L68" s="729"/>
      <c r="M68" s="196">
        <f>IF(ISERR(M67/SUM(M67:P67)*100),0,M67/SUM(M67:P67)*100)</f>
        <v>0</v>
      </c>
      <c r="N68" s="197">
        <f>IF(ISERR(N67/SUM(M67:P67)*100),0,N67/SUM(M67:P67)*100)</f>
        <v>0</v>
      </c>
      <c r="O68" s="197">
        <f>IF(ISERR(O67/SUM(M67:P67)*100),0,O67/SUM(M67:P67)*100)</f>
        <v>0</v>
      </c>
      <c r="P68" s="197">
        <f>IF(ISERR(P67/SUM(M67:P67)*100),0,P67/SUM(M67:P67)*100)</f>
        <v>0</v>
      </c>
      <c r="Q68" s="729"/>
      <c r="R68" s="196">
        <f>IF(ISERR(R67/SUM(R67:U67)*100),0,R67/SUM(R67:U67)*100)</f>
        <v>0</v>
      </c>
      <c r="S68" s="197">
        <f>IF(ISERR(S67/SUM(R67:U67)*100),0,S67/SUM(R67:U67)*100)</f>
        <v>0</v>
      </c>
      <c r="T68" s="197">
        <f>IF(ISERR(T67/SUM(R67:U67)*100),0,T67/SUM(R67:U67)*100)</f>
        <v>0</v>
      </c>
      <c r="U68" s="197">
        <f>IF(ISERR(U67/SUM(R67:U67)*100),0,U67/SUM(R67:U67)*100)</f>
        <v>0</v>
      </c>
      <c r="V68" s="729"/>
      <c r="W68" s="196">
        <f>IF(ISERR(W67/SUM(W67:Z67)*100),0,W67/SUM(W67:Z67)*100)</f>
        <v>0</v>
      </c>
      <c r="X68" s="197">
        <f>IF(ISERR(X67/SUM(W67:Z67)*100),0,X67/SUM(W67:Z67)*100)</f>
        <v>0</v>
      </c>
      <c r="Y68" s="197">
        <f>IF(ISERR(Y67/SUM(W67:Z67)*100),0,Y67/SUM(W67:Z67)*100)</f>
        <v>0</v>
      </c>
      <c r="Z68" s="197">
        <f>IF(ISERR(Z67/SUM(W67:Z67)*100),0,Z67/SUM(W67:Z67)*100)</f>
        <v>0</v>
      </c>
      <c r="AA68" s="729"/>
      <c r="AB68" s="196">
        <f>IF(ISERR(AB67/SUM(AB67:AE67)*100),0,AB67/SUM(AB67:AE67)*100)</f>
        <v>0</v>
      </c>
      <c r="AC68" s="197">
        <f>IF(ISERR(AC67/SUM(AB67:AE67)*100),0,AC67/SUM(AB67:AE67)*100)</f>
        <v>0</v>
      </c>
      <c r="AD68" s="197">
        <f>IF(ISERR(AD67/SUM(AB67:AE67)*100),0,AD67/SUM(AB67:AE67)*100)</f>
        <v>0</v>
      </c>
      <c r="AE68" s="197">
        <f>IF(ISERR(AE67/SUM(AB67:AE67)*100),0,AE67/SUM(AB67:AE67)*100)</f>
        <v>0</v>
      </c>
      <c r="AF68" s="729"/>
      <c r="AG68" s="196">
        <f>IF(ISERR(AG67/SUM(AG67:AJ67)*100),0,AG67/SUM(AG67:AJ67)*100)</f>
        <v>0</v>
      </c>
      <c r="AH68" s="197">
        <f>IF(ISERR(AH67/SUM(AG67:AJ67)*100),0,AH67/SUM(AG67:AJ67)*100)</f>
        <v>0</v>
      </c>
      <c r="AI68" s="197">
        <f>IF(ISERR(AI67/SUM(AG67:AJ67)*100),0,AI67/SUM(AG67:AJ67)*100)</f>
        <v>0</v>
      </c>
      <c r="AJ68" s="197">
        <f>IF(ISERR(AJ67/SUM(AG67:AJ67)*100),0,AJ67/SUM(AG67:AJ67)*100)</f>
        <v>0</v>
      </c>
      <c r="AK68" s="729"/>
      <c r="AL68" s="196">
        <f>IF(ISERR(AL67/SUM(AL67:AO67)*100),0,AL67/SUM(AL67:AO67)*100)</f>
        <v>0</v>
      </c>
      <c r="AM68" s="197">
        <f>IF(ISERR(AM67/SUM(AL67:AO67)*100),0,AM67/SUM(AL67:AO67)*100)</f>
        <v>0</v>
      </c>
      <c r="AN68" s="197">
        <f>IF(ISERR(AN67/SUM(AL67:AO67)*100),0,AN67/SUM(AL67:AO67)*100)</f>
        <v>0</v>
      </c>
      <c r="AO68" s="197">
        <f>IF(ISERR(AO67/SUM(AL67:AO67)*100),0,AO67/SUM(AL67:AO67)*100)</f>
        <v>0</v>
      </c>
      <c r="AP68" s="729"/>
      <c r="AQ68" s="196">
        <f>IF(ISERR(AQ67/SUM(AQ67:AT67)*100),0,AQ67/SUM(AQ67:AT67)*100)</f>
        <v>0</v>
      </c>
      <c r="AR68" s="197">
        <f>IF(ISERR(AR67/SUM(AQ67:AT67)*100),0,AR67/SUM(AQ67:AT67)*100)</f>
        <v>0</v>
      </c>
      <c r="AS68" s="197">
        <f>IF(ISERR(AS67/SUM(AQ67:AT67)*100),0,AS67/SUM(AQ67:AT67)*100)</f>
        <v>0</v>
      </c>
      <c r="AT68" s="197">
        <f>IF(ISERR(AT67/SUM(AQ67:AT67)*100),0,AT67/SUM(AQ67:AT67)*100)</f>
        <v>0</v>
      </c>
      <c r="AU68" s="729"/>
      <c r="AV68" s="196">
        <f>IF(ISERR(AV67/SUM(AV67:AY67)*100),0,AV67/SUM(AV67:AY67)*100)</f>
        <v>0</v>
      </c>
      <c r="AW68" s="197">
        <f>IF(ISERR(AW67/SUM(AV67:AY67)*100),0,AW67/SUM(AV67:AY67)*100)</f>
        <v>0</v>
      </c>
      <c r="AX68" s="197">
        <f>IF(ISERR(AX67/SUM(AV67:AY67)*100),0,AX67/SUM(AV67:AY67)*100)</f>
        <v>0</v>
      </c>
      <c r="AY68" s="197">
        <f>IF(ISERR(AY67/SUM(AV67:AY67)*100),0,AY67/SUM(AV67:AY67)*100)</f>
        <v>0</v>
      </c>
      <c r="AZ68" s="729"/>
      <c r="BA68" s="196">
        <f>IF(ISERR(BA67/SUM(BA67:BD67)*100),0,BA67/SUM(BA67:BD67)*100)</f>
        <v>0</v>
      </c>
      <c r="BB68" s="197">
        <f>IF(ISERR(BB67/SUM(BA67:BD67)*100),0,BB67/SUM(BA67:BD67)*100)</f>
        <v>0</v>
      </c>
      <c r="BC68" s="197">
        <f>IF(ISERR(BC67/SUM(BA67:BD67)*100),0,BC67/SUM(BA67:BD67)*100)</f>
        <v>0</v>
      </c>
      <c r="BD68" s="197">
        <f>IF(ISERR(BD67/SUM(BA67:BD67)*100),0,BD67/SUM(BA67:BD67)*100)</f>
        <v>0</v>
      </c>
      <c r="BE68" s="729"/>
      <c r="BF68" s="196">
        <f>IF(ISERR(BF67/SUM(BF67:BI67)*100),0,BF67/SUM(BF67:BI67)*100)</f>
        <v>0</v>
      </c>
      <c r="BG68" s="197">
        <f>IF(ISERR(BG67/SUM(BF67:BI67)*100),0,BG67/SUM(BF67:BI67)*100)</f>
        <v>0</v>
      </c>
      <c r="BH68" s="197">
        <f>IF(ISERR(BH67/SUM(BF67:BI67)*100),0,BH67/SUM(BF67:BI67)*100)</f>
        <v>0</v>
      </c>
      <c r="BI68" s="197">
        <f>IF(ISERR(BI67/SUM(BF67:BI67)*100),0,BI67/SUM(BF67:BI67)*100)</f>
        <v>0</v>
      </c>
      <c r="BJ68" s="729"/>
      <c r="BL68" s="133"/>
      <c r="BM68" s="133"/>
      <c r="BN68" s="133"/>
      <c r="BO68" s="133"/>
      <c r="BP68" s="133"/>
      <c r="BQ68" s="133"/>
      <c r="BR68" s="133"/>
    </row>
    <row r="69" spans="1:70" ht="13.5" customHeight="1">
      <c r="A69" s="730" t="s">
        <v>365</v>
      </c>
      <c r="B69" s="731"/>
      <c r="C69" s="194">
        <f>IF(G$31=C$58,1,0) + IF(G$46=C$58,1,0) + IF(G$48=C$58,1,0) + IF(G$50=C$58,1,0) + IF(G$52=C$58,1,0)</f>
        <v>0</v>
      </c>
      <c r="D69" s="195">
        <f>IF(G$31=D$58,1,0) + IF(G$46=D$58,1,0) + IF(G$48=D$58,1,0) + IF(G$50=D$58,1,0) + IF(G$52=D$58,1,0)</f>
        <v>0</v>
      </c>
      <c r="E69" s="195">
        <f>IF(G$31=E$58,1,0) + IF(G$46=E$58,1,0) + IF(G$48=E$58,1,0) + IF(G$50=E$58,1,0) + IF(G$52=E$58,1,0)</f>
        <v>0</v>
      </c>
      <c r="F69" s="195">
        <f>IF(G$31=F$58,1,0) + IF(G$46=F$58,1,0) + IF(G$48=F$58,1,0) + IF(G$50=F$58,1,0) + IF(G$52=F$58,1,0)</f>
        <v>0</v>
      </c>
      <c r="G69" s="732"/>
      <c r="H69" s="194">
        <f>IF(L$31=H$58,1,0) + IF(L$46=H$58,1,0) + IF(L$48=H$58,1,0) + IF(L$50=H$58,1,0) + IF(L$52=H$58,1,0)</f>
        <v>0</v>
      </c>
      <c r="I69" s="195">
        <f>IF(L$31=I$58,1,0) + IF(L$46=I$58,1,0) + IF(L$48=I$58,1,0) + IF(L$50=I$58,1,0) + IF(L$52=I$58,1,0)</f>
        <v>0</v>
      </c>
      <c r="J69" s="195">
        <f>IF(L$31=J$58,1,0) + IF(L$46=J$58,1,0) + IF(L$48=J$58,1,0) + IF(L$50=J$58,1,0) + IF(L$52=J$58,1,0)</f>
        <v>0</v>
      </c>
      <c r="K69" s="195">
        <f>IF(L$31=K$58,1,0) + IF(L$46=K$58,1,0) + IF(L$48=K$58,1,0) + IF(L$50=K$58,1,0) + IF(L$52=K$58,1,0)</f>
        <v>0</v>
      </c>
      <c r="L69" s="728"/>
      <c r="M69" s="194">
        <f>IF(Q$31=M$58,1,0) + IF(Q$46=M$58,1,0) + IF(Q$48=M$58,1,0) + IF(Q$50=M$58,1,0) + IF(Q$52=M$58,1,0)</f>
        <v>0</v>
      </c>
      <c r="N69" s="195">
        <f>IF(Q$31=N$58,1,0) + IF(Q$46=N$58,1,0) + IF(Q$48=N$58,1,0) + IF(Q$50=N$58,1,0) + IF(Q$52=N$58,1,0)</f>
        <v>0</v>
      </c>
      <c r="O69" s="195">
        <f>IF(Q$31=O$58,1,0) + IF(Q$46=O$58,1,0) + IF(Q$48=O$58,1,0) + IF(Q$50=O$58,1,0) + IF(Q$52=O$58,1,0)</f>
        <v>0</v>
      </c>
      <c r="P69" s="195">
        <f>IF(Q$31=P$58,1,0) + IF(Q$46=P$58,1,0) + IF(Q$48=P$58,1,0) + IF(Q$50=P$58,1,0) + IF(Q$52=P$58,1,0)</f>
        <v>0</v>
      </c>
      <c r="Q69" s="728"/>
      <c r="R69" s="194">
        <f>IF(V$31=R$58,1,0) + IF(V$46=R$58,1,0) + IF(V$48=R$58,1,0) + IF(V$50=R$58,1,0) + IF(V$52=R$58,1,0)</f>
        <v>0</v>
      </c>
      <c r="S69" s="195">
        <f>IF(V$31=S$58,1,0) + IF(V$46=S$58,1,0) + IF(V$48=S$58,1,0) + IF(V$50=S$58,1,0) + IF(V$52=S$58,1,0)</f>
        <v>0</v>
      </c>
      <c r="T69" s="195">
        <f>IF(V$31=T$58,1,0) + IF(V$46=T$58,1,0) + IF(V$48=T$58,1,0) + IF(V$50=T$58,1,0) + IF(V$52=T$58,1,0)</f>
        <v>0</v>
      </c>
      <c r="U69" s="195">
        <f>IF(V$31=U$58,1,0) + IF(V$46=U$58,1,0) + IF(V$48=U$58,1,0) + IF(V$50=U$58,1,0) + IF(V$52=U$58,1,0)</f>
        <v>0</v>
      </c>
      <c r="V69" s="728"/>
      <c r="W69" s="194">
        <f>IF(AA$31=W$58,1,0) + IF(AA$46=W$58,1,0) + IF(AA$48=W$58,1,0) + IF(AA$50=W$58,1,0) + IF(AA$52=W$58,1,0)</f>
        <v>0</v>
      </c>
      <c r="X69" s="195">
        <f>IF(AA$31=X$58,1,0) + IF(AA$46=X$58,1,0) + IF(AA$48=X$58,1,0) + IF(AA$50=X$58,1,0) + IF(AA$52=X$58,1,0)</f>
        <v>0</v>
      </c>
      <c r="Y69" s="195">
        <f>IF(AA$31=Y$58,1,0) + IF(AA$46=Y$58,1,0) + IF(AA$48=Y$58,1,0) + IF(AA$50=Y$58,1,0) + IF(AA$52=Y$58,1,0)</f>
        <v>0</v>
      </c>
      <c r="Z69" s="195">
        <f>IF(AA$31=Z$58,1,0) + IF(AA$46=Z$58,1,0) + IF(AA$48=Z$58,1,0) + IF(AA$50=Z$58,1,0) + IF(AA$52=Z$58,1,0)</f>
        <v>0</v>
      </c>
      <c r="AA69" s="728"/>
      <c r="AB69" s="194">
        <f>IF(AF$31=AB$58,1,0) + IF(AF$46=AB$58,1,0) + IF(AF$48=AB$58,1,0) + IF(AF$50=AB$58,1,0) + IF(AF$52=AB$58,1,0)</f>
        <v>0</v>
      </c>
      <c r="AC69" s="195">
        <f>IF(AF$31=AC$58,1,0) + IF(AF$46=AC$58,1,0) + IF(AF$48=AC$58,1,0) + IF(AF$50=AC$58,1,0) + IF(AF$52=AC$58,1,0)</f>
        <v>0</v>
      </c>
      <c r="AD69" s="195">
        <f>IF(AF$31=AD$58,1,0) + IF(AF$46=AD$58,1,0) + IF(AF$48=AD$58,1,0) + IF(AF$50=AD$58,1,0) + IF(AF$52=AD$58,1,0)</f>
        <v>0</v>
      </c>
      <c r="AE69" s="195">
        <f>IF(AF$31=AE$58,1,0) + IF(AF$46=AE$58,1,0) + IF(AF$48=AE$58,1,0) + IF(AF$50=AE$58,1,0) + IF(AF$52=AE$58,1,0)</f>
        <v>0</v>
      </c>
      <c r="AF69" s="728"/>
      <c r="AG69" s="194">
        <f>IF(AK$31=AG$58,1,0) + IF(AK$46=AG$58,1,0) + IF(AK$48=AG$58,1,0) + IF(AK$50=AG$58,1,0) + IF(AK$52=AG$58,1,0)</f>
        <v>0</v>
      </c>
      <c r="AH69" s="195">
        <f>IF(AK$31=AH$58,1,0) + IF(AK$46=AH$58,1,0) + IF(AK$48=AH$58,1,0) + IF(AK$50=AH$58,1,0) + IF(AK$52=AH$58,1,0)</f>
        <v>0</v>
      </c>
      <c r="AI69" s="195">
        <f>IF(AK$31=AI$58,1,0) + IF(AK$46=AI$58,1,0) + IF(AK$48=AI$58,1,0) + IF(AK$50=AI$58,1,0) + IF(AK$52=AI$58,1,0)</f>
        <v>0</v>
      </c>
      <c r="AJ69" s="195">
        <f>IF(AK$31=AJ$58,1,0) + IF(AK$46=AJ$58,1,0) + IF(AK$48=AJ$58,1,0) + IF(AK$50=AJ$58,1,0) + IF(AK$52=AJ$58,1,0)</f>
        <v>0</v>
      </c>
      <c r="AK69" s="728"/>
      <c r="AL69" s="194">
        <f>IF(AP$31=AL$58,1,0) + IF(AP$46=AL$58,1,0) + IF(AP$48=AL$58,1,0) + IF(AP$50=AL$58,1,0) + IF(AP$52=AL$58,1,0)</f>
        <v>0</v>
      </c>
      <c r="AM69" s="195">
        <f>IF(AP$31=AM$58,1,0) + IF(AP$46=AM$58,1,0) + IF(AP$48=AM$58,1,0) + IF(AP$50=AM$58,1,0) + IF(AP$52=AM$58,1,0)</f>
        <v>0</v>
      </c>
      <c r="AN69" s="195">
        <f>IF(AP$31=AN$58,1,0) + IF(AP$46=AN$58,1,0) + IF(AP$48=AN$58,1,0) + IF(AP$50=AN$58,1,0) + IF(AP$52=AN$58,1,0)</f>
        <v>0</v>
      </c>
      <c r="AO69" s="195">
        <f>IF(AP$31=AO$58,1,0) + IF(AP$46=AO$58,1,0) + IF(AP$48=AO$58,1,0) + IF(AP$50=AO$58,1,0) + IF(AP$52=AO$58,1,0)</f>
        <v>0</v>
      </c>
      <c r="AP69" s="728"/>
      <c r="AQ69" s="194">
        <f>IF(AU$31=AQ$58,1,0) + IF(AU$46=AQ$58,1,0) + IF(AU$48=AQ$58,1,0) + IF(AU$50=AQ$58,1,0) + IF(AU$52=AQ$58,1,0)</f>
        <v>0</v>
      </c>
      <c r="AR69" s="195">
        <f>IF(AU$31=AR$58,1,0) + IF(AU$46=AR$58,1,0) + IF(AU$48=AR$58,1,0) + IF(AU$50=AR$58,1,0) + IF(AU$52=AR$58,1,0)</f>
        <v>0</v>
      </c>
      <c r="AS69" s="195">
        <f>IF(AU$31=AS$58,1,0) + IF(AU$46=AS$58,1,0) + IF(AU$48=AS$58,1,0) + IF(AU$50=AS$58,1,0) + IF(AU$52=AS$58,1,0)</f>
        <v>0</v>
      </c>
      <c r="AT69" s="195">
        <f>IF(AU$31=AT$58,1,0) + IF(AU$46=AT$58,1,0) + IF(AU$48=AT$58,1,0) + IF(AU$50=AT$58,1,0) + IF(AU$52=AT$58,1,0)</f>
        <v>0</v>
      </c>
      <c r="AU69" s="728"/>
      <c r="AV69" s="194">
        <f>IF(AZ$31=AV$58,1,0) + IF(AZ$46=AV$58,1,0) + IF(AZ$48=AV$58,1,0) + IF(AZ$50=AV$58,1,0) + IF(AZ$52=AV$58,1,0)</f>
        <v>0</v>
      </c>
      <c r="AW69" s="195">
        <f>IF(AZ$31=AW$58,1,0) + IF(AZ$46=AW$58,1,0) + IF(AZ$48=AW$58,1,0) + IF(AZ$50=AW$58,1,0) + IF(AZ$52=AW$58,1,0)</f>
        <v>0</v>
      </c>
      <c r="AX69" s="195">
        <f>IF(AZ$31=AX$58,1,0) + IF(AZ$46=AX$58,1,0) + IF(AZ$48=AX$58,1,0) + IF(AZ$50=AX$58,1,0) + IF(AZ$52=AX$58,1,0)</f>
        <v>0</v>
      </c>
      <c r="AY69" s="195">
        <f>IF(AZ$31=AY$58,1,0) + IF(AZ$46=AY$58,1,0) + IF(AZ$48=AY$58,1,0) + IF(AZ$50=AY$58,1,0) + IF(AZ$52=AY$58,1,0)</f>
        <v>0</v>
      </c>
      <c r="AZ69" s="728"/>
      <c r="BA69" s="194">
        <f>IF(BE$31=BA$58,1,0) + IF(BE$46=BA$58,1,0) + IF(BE$48=BA$58,1,0) + IF(BE$50=BA$58,1,0) + IF(BE$52=BA$58,1,0)</f>
        <v>0</v>
      </c>
      <c r="BB69" s="195">
        <f>IF(BE$31=BB$58,1,0) + IF(BE$46=BB$58,1,0) + IF(BE$48=BB$58,1,0) + IF(BE$50=BB$58,1,0) + IF(BE$52=BB$58,1,0)</f>
        <v>0</v>
      </c>
      <c r="BC69" s="195">
        <f>IF(BE$31=BC$58,1,0) + IF(BE$46=BC$58,1,0) + IF(BE$48=BC$58,1,0) + IF(BE$50=BC$58,1,0) + IF(BE$52=BC$58,1,0)</f>
        <v>0</v>
      </c>
      <c r="BD69" s="195">
        <f>IF(BE$31=BD$58,1,0) + IF(BE$46=BD$58,1,0) + IF(BE$48=BD$58,1,0) + IF(BE$50=BD$58,1,0) + IF(BE$52=BD$58,1,0)</f>
        <v>0</v>
      </c>
      <c r="BE69" s="728"/>
      <c r="BF69" s="194">
        <f>IF(BJ$31=BF$58,1,0) + IF(BJ$46=BF$58,1,0) + IF(BJ$48=BF$58,1,0) + IF(BJ$50=BF$58,1,0) + IF(BJ$52=BF$58,1,0)</f>
        <v>0</v>
      </c>
      <c r="BG69" s="195">
        <f>IF(BJ$31=BG$58,1,0) + IF(BJ$46=BG$58,1,0) + IF(BJ$48=BG$58,1,0) + IF(BJ$50=BG$58,1,0) + IF(BJ$52=BG$58,1,0)</f>
        <v>0</v>
      </c>
      <c r="BH69" s="195">
        <f>IF(BJ$31=BH$58,1,0) + IF(BJ$46=BH$58,1,0) + IF(BJ$48=BH$58,1,0) + IF(BJ$50=BH$58,1,0) + IF(BJ$52=BH$58,1,0)</f>
        <v>0</v>
      </c>
      <c r="BI69" s="195">
        <f>IF(BJ$31=BI$58,1,0) + IF(BJ$46=BI$58,1,0) + IF(BJ$48=BI$58,1,0) + IF(BJ$50=BI$58,1,0) + IF(BJ$52=BI$58,1,0)</f>
        <v>0</v>
      </c>
      <c r="BJ69" s="728"/>
    </row>
    <row r="70" spans="1:70" ht="13.5" customHeight="1">
      <c r="A70" s="730"/>
      <c r="B70" s="731"/>
      <c r="C70" s="196">
        <f>IF(ISERR(C69/SUM(C69:F69)*100),0,C69/SUM(C69:F69)*100)</f>
        <v>0</v>
      </c>
      <c r="D70" s="197">
        <f>IF(ISERR(D69/SUM(C69:F69)*100),0,D69/SUM(C69:F69)*100)</f>
        <v>0</v>
      </c>
      <c r="E70" s="197">
        <f>IF(ISERR(E69/SUM(C69:F69)*100),0,E69/SUM(C69:F69)*100)</f>
        <v>0</v>
      </c>
      <c r="F70" s="197">
        <f>IF(ISERR(F69/SUM(C69:F69)*100),0,F69/SUM(C69:F69)*100)</f>
        <v>0</v>
      </c>
      <c r="G70" s="733"/>
      <c r="H70" s="196">
        <f>IF(ISERR(H69/SUM(H69:K69)*100),0,H69/SUM(H69:K69)*100)</f>
        <v>0</v>
      </c>
      <c r="I70" s="197">
        <f>IF(ISERR(I69/SUM(H69:K69)*100),0,I69/SUM(H69:K69)*100)</f>
        <v>0</v>
      </c>
      <c r="J70" s="197">
        <f>IF(ISERR(J69/SUM(H69:K69)*100),0,J69/SUM(H69:K69)*100)</f>
        <v>0</v>
      </c>
      <c r="K70" s="197">
        <f>IF(ISERR(K69/SUM(H69:K69)*100),0,K69/SUM(H69:K69)*100)</f>
        <v>0</v>
      </c>
      <c r="L70" s="729"/>
      <c r="M70" s="196">
        <f>IF(ISERR(M69/SUM(M69:P69)*100),0,M69/SUM(M69:P69)*100)</f>
        <v>0</v>
      </c>
      <c r="N70" s="197">
        <f>IF(ISERR(N69/SUM(M69:P69)*100),0,N69/SUM(M69:P69)*100)</f>
        <v>0</v>
      </c>
      <c r="O70" s="197">
        <f>IF(ISERR(O69/SUM(M69:P69)*100),0,O69/SUM(M69:P69)*100)</f>
        <v>0</v>
      </c>
      <c r="P70" s="197">
        <f>IF(ISERR(P69/SUM(M69:P69)*100),0,P69/SUM(M69:P69)*100)</f>
        <v>0</v>
      </c>
      <c r="Q70" s="729"/>
      <c r="R70" s="196">
        <f>IF(ISERR(R69/SUM(R69:U69)*100),0,R69/SUM(R69:U69)*100)</f>
        <v>0</v>
      </c>
      <c r="S70" s="197">
        <f>IF(ISERR(S69/SUM(R69:U69)*100),0,S69/SUM(R69:U69)*100)</f>
        <v>0</v>
      </c>
      <c r="T70" s="197">
        <f>IF(ISERR(T69/SUM(R69:U69)*100),0,T69/SUM(R69:U69)*100)</f>
        <v>0</v>
      </c>
      <c r="U70" s="197">
        <f>IF(ISERR(U69/SUM(R69:U69)*100),0,U69/SUM(R69:U69)*100)</f>
        <v>0</v>
      </c>
      <c r="V70" s="729"/>
      <c r="W70" s="196">
        <f>IF(ISERR(W69/SUM(W69:Z69)*100),0,W69/SUM(W69:Z69)*100)</f>
        <v>0</v>
      </c>
      <c r="X70" s="197">
        <f>IF(ISERR(X69/SUM(W69:Z69)*100),0,X69/SUM(W69:Z69)*100)</f>
        <v>0</v>
      </c>
      <c r="Y70" s="197">
        <f>IF(ISERR(Y69/SUM(W69:Z69)*100),0,Y69/SUM(W69:Z69)*100)</f>
        <v>0</v>
      </c>
      <c r="Z70" s="197">
        <f>IF(ISERR(Z69/SUM(W69:Z69)*100),0,Z69/SUM(W69:Z69)*100)</f>
        <v>0</v>
      </c>
      <c r="AA70" s="729"/>
      <c r="AB70" s="196">
        <f>IF(ISERR(AB69/SUM(AB69:AE69)*100),0,AB69/SUM(AB69:AE69)*100)</f>
        <v>0</v>
      </c>
      <c r="AC70" s="197">
        <f>IF(ISERR(AC69/SUM(AB69:AE69)*100),0,AC69/SUM(AB69:AE69)*100)</f>
        <v>0</v>
      </c>
      <c r="AD70" s="197">
        <f>IF(ISERR(AD69/SUM(AB69:AE69)*100),0,AD69/SUM(AB69:AE69)*100)</f>
        <v>0</v>
      </c>
      <c r="AE70" s="197">
        <f>IF(ISERR(AE69/SUM(AB69:AE69)*100),0,AE69/SUM(AB69:AE69)*100)</f>
        <v>0</v>
      </c>
      <c r="AF70" s="729"/>
      <c r="AG70" s="196">
        <f>IF(ISERR(AG69/SUM(AG69:AJ69)*100),0,AG69/SUM(AG69:AJ69)*100)</f>
        <v>0</v>
      </c>
      <c r="AH70" s="197">
        <f>IF(ISERR(AH69/SUM(AG69:AJ69)*100),0,AH69/SUM(AG69:AJ69)*100)</f>
        <v>0</v>
      </c>
      <c r="AI70" s="197">
        <f>IF(ISERR(AI69/SUM(AG69:AJ69)*100),0,AI69/SUM(AG69:AJ69)*100)</f>
        <v>0</v>
      </c>
      <c r="AJ70" s="197">
        <f>IF(ISERR(AJ69/SUM(AG69:AJ69)*100),0,AJ69/SUM(AG69:AJ69)*100)</f>
        <v>0</v>
      </c>
      <c r="AK70" s="729"/>
      <c r="AL70" s="196">
        <f>IF(ISERR(AL69/SUM(AL69:AO69)*100),0,AL69/SUM(AL69:AO69)*100)</f>
        <v>0</v>
      </c>
      <c r="AM70" s="197">
        <f>IF(ISERR(AM69/SUM(AL69:AO69)*100),0,AM69/SUM(AL69:AO69)*100)</f>
        <v>0</v>
      </c>
      <c r="AN70" s="197">
        <f>IF(ISERR(AN69/SUM(AL69:AO69)*100),0,AN69/SUM(AL69:AO69)*100)</f>
        <v>0</v>
      </c>
      <c r="AO70" s="197">
        <f>IF(ISERR(AO69/SUM(AL69:AO69)*100),0,AO69/SUM(AL69:AO69)*100)</f>
        <v>0</v>
      </c>
      <c r="AP70" s="729"/>
      <c r="AQ70" s="196">
        <f>IF(ISERR(AQ69/SUM(AQ69:AT69)*100),0,AQ69/SUM(AQ69:AT69)*100)</f>
        <v>0</v>
      </c>
      <c r="AR70" s="197">
        <f>IF(ISERR(AR69/SUM(AQ69:AT69)*100),0,AR69/SUM(AQ69:AT69)*100)</f>
        <v>0</v>
      </c>
      <c r="AS70" s="197">
        <f>IF(ISERR(AS69/SUM(AQ69:AT69)*100),0,AS69/SUM(AQ69:AT69)*100)</f>
        <v>0</v>
      </c>
      <c r="AT70" s="197">
        <f>IF(ISERR(AT69/SUM(AQ69:AT69)*100),0,AT69/SUM(AQ69:AT69)*100)</f>
        <v>0</v>
      </c>
      <c r="AU70" s="729"/>
      <c r="AV70" s="196">
        <f>IF(ISERR(AV69/SUM(AV69:AY69)*100),0,AV69/SUM(AV69:AY69)*100)</f>
        <v>0</v>
      </c>
      <c r="AW70" s="197">
        <f>IF(ISERR(AW69/SUM(AV69:AY69)*100),0,AW69/SUM(AV69:AY69)*100)</f>
        <v>0</v>
      </c>
      <c r="AX70" s="197">
        <f>IF(ISERR(AX69/SUM(AV69:AY69)*100),0,AX69/SUM(AV69:AY69)*100)</f>
        <v>0</v>
      </c>
      <c r="AY70" s="197">
        <f>IF(ISERR(AY69/SUM(AV69:AY69)*100),0,AY69/SUM(AV69:AY69)*100)</f>
        <v>0</v>
      </c>
      <c r="AZ70" s="729"/>
      <c r="BA70" s="196">
        <f>IF(ISERR(BA69/SUM(BA69:BD69)*100),0,BA69/SUM(BA69:BD69)*100)</f>
        <v>0</v>
      </c>
      <c r="BB70" s="197">
        <f>IF(ISERR(BB69/SUM(BA69:BD69)*100),0,BB69/SUM(BA69:BD69)*100)</f>
        <v>0</v>
      </c>
      <c r="BC70" s="197">
        <f>IF(ISERR(BC69/SUM(BA69:BD69)*100),0,BC69/SUM(BA69:BD69)*100)</f>
        <v>0</v>
      </c>
      <c r="BD70" s="197">
        <f>IF(ISERR(BD69/SUM(BA69:BD69)*100),0,BD69/SUM(BA69:BD69)*100)</f>
        <v>0</v>
      </c>
      <c r="BE70" s="729"/>
      <c r="BF70" s="196">
        <f>IF(ISERR(BF69/SUM(BF69:BI69)*100),0,BF69/SUM(BF69:BI69)*100)</f>
        <v>0</v>
      </c>
      <c r="BG70" s="197">
        <f>IF(ISERR(BG69/SUM(BF69:BI69)*100),0,BG69/SUM(BF69:BI69)*100)</f>
        <v>0</v>
      </c>
      <c r="BH70" s="197">
        <f>IF(ISERR(BH69/SUM(BF69:BI69)*100),0,BH69/SUM(BF69:BI69)*100)</f>
        <v>0</v>
      </c>
      <c r="BI70" s="197">
        <f>IF(ISERR(BI69/SUM(BF69:BI69)*100),0,BI69/SUM(BF69:BI69)*100)</f>
        <v>0</v>
      </c>
      <c r="BJ70" s="729"/>
      <c r="BL70" s="133"/>
      <c r="BM70" s="133"/>
      <c r="BN70" s="133"/>
      <c r="BO70" s="133"/>
      <c r="BP70" s="133"/>
      <c r="BQ70" s="133"/>
      <c r="BR70" s="133"/>
    </row>
    <row r="71" spans="1:70" ht="13.5" thickBot="1">
      <c r="A71" s="187"/>
      <c r="B71" s="187"/>
      <c r="C71" s="187"/>
      <c r="D71" s="187"/>
      <c r="E71" s="187"/>
      <c r="F71" s="187"/>
      <c r="G71" s="187"/>
      <c r="H71" s="187"/>
      <c r="I71" s="187"/>
      <c r="J71" s="187"/>
      <c r="K71" s="187"/>
      <c r="L71" s="187"/>
      <c r="M71" s="187"/>
      <c r="N71" s="187"/>
      <c r="O71" s="187"/>
      <c r="P71" s="187"/>
      <c r="Q71" s="187"/>
      <c r="R71" s="187"/>
      <c r="S71" s="187"/>
      <c r="T71" s="187"/>
      <c r="U71" s="187"/>
      <c r="V71" s="187"/>
      <c r="W71" s="187"/>
      <c r="X71" s="187"/>
      <c r="Y71" s="187"/>
      <c r="Z71" s="187"/>
      <c r="AA71" s="187"/>
      <c r="AB71" s="187"/>
      <c r="AC71" s="187"/>
      <c r="AD71" s="187"/>
      <c r="AE71" s="187"/>
      <c r="AF71" s="187"/>
      <c r="AG71" s="187"/>
      <c r="AH71" s="187"/>
      <c r="AI71" s="187"/>
      <c r="AJ71" s="187"/>
      <c r="AK71" s="187"/>
      <c r="AL71" s="187"/>
      <c r="AM71" s="187"/>
      <c r="AN71" s="187"/>
      <c r="AO71" s="187"/>
      <c r="AP71" s="187"/>
      <c r="AQ71" s="187"/>
      <c r="AR71" s="187"/>
      <c r="AS71" s="187"/>
      <c r="AT71" s="187"/>
      <c r="AU71" s="187"/>
      <c r="AV71" s="187"/>
      <c r="AW71" s="187"/>
      <c r="AX71" s="187"/>
      <c r="AY71" s="187"/>
      <c r="AZ71" s="187"/>
      <c r="BA71" s="187"/>
      <c r="BB71" s="187"/>
      <c r="BC71" s="187"/>
      <c r="BD71" s="187"/>
      <c r="BE71" s="187"/>
      <c r="BF71" s="187"/>
      <c r="BG71" s="187"/>
      <c r="BH71" s="187"/>
      <c r="BI71" s="187"/>
      <c r="BJ71" s="187"/>
    </row>
    <row r="72" spans="1:70" ht="12.75" customHeight="1">
      <c r="A72" s="724" t="s">
        <v>688</v>
      </c>
      <c r="B72" s="752"/>
      <c r="C72" s="725" t="s">
        <v>128</v>
      </c>
      <c r="D72" s="726"/>
      <c r="E72" s="726"/>
      <c r="F72" s="726"/>
      <c r="G72" s="727"/>
      <c r="H72" s="725" t="s">
        <v>74</v>
      </c>
      <c r="I72" s="726"/>
      <c r="J72" s="726"/>
      <c r="K72" s="726"/>
      <c r="L72" s="727"/>
      <c r="M72" s="725" t="s">
        <v>75</v>
      </c>
      <c r="N72" s="726"/>
      <c r="O72" s="726"/>
      <c r="P72" s="726"/>
      <c r="Q72" s="727"/>
      <c r="R72" s="725" t="s">
        <v>14</v>
      </c>
      <c r="S72" s="726"/>
      <c r="T72" s="726"/>
      <c r="U72" s="726"/>
      <c r="V72" s="727"/>
      <c r="W72" s="725" t="s">
        <v>80</v>
      </c>
      <c r="X72" s="726"/>
      <c r="Y72" s="726"/>
      <c r="Z72" s="726"/>
      <c r="AA72" s="727"/>
      <c r="AB72" s="725" t="s">
        <v>129</v>
      </c>
      <c r="AC72" s="726"/>
      <c r="AD72" s="726"/>
      <c r="AE72" s="726"/>
      <c r="AF72" s="727"/>
      <c r="AG72" s="725" t="s">
        <v>15</v>
      </c>
      <c r="AH72" s="726"/>
      <c r="AI72" s="726"/>
      <c r="AJ72" s="726"/>
      <c r="AK72" s="727"/>
      <c r="AL72" s="725" t="s">
        <v>13</v>
      </c>
      <c r="AM72" s="726"/>
      <c r="AN72" s="726"/>
      <c r="AO72" s="726"/>
      <c r="AP72" s="727"/>
      <c r="AQ72" s="725" t="s">
        <v>78</v>
      </c>
      <c r="AR72" s="726"/>
      <c r="AS72" s="726"/>
      <c r="AT72" s="726"/>
      <c r="AU72" s="727"/>
      <c r="AV72" s="725" t="s">
        <v>78</v>
      </c>
      <c r="AW72" s="726"/>
      <c r="AX72" s="726"/>
      <c r="AY72" s="726"/>
      <c r="AZ72" s="727"/>
      <c r="BA72" s="725" t="s">
        <v>357</v>
      </c>
      <c r="BB72" s="726"/>
      <c r="BC72" s="726"/>
      <c r="BD72" s="726"/>
      <c r="BE72" s="727"/>
      <c r="BF72" s="725" t="s">
        <v>356</v>
      </c>
      <c r="BG72" s="726"/>
      <c r="BH72" s="726"/>
      <c r="BI72" s="726"/>
      <c r="BJ72" s="727"/>
      <c r="BK72" s="103"/>
    </row>
    <row r="73" spans="1:70" ht="12.75" customHeight="1">
      <c r="A73" s="724"/>
      <c r="B73" s="752"/>
      <c r="C73" s="203">
        <v>5</v>
      </c>
      <c r="D73" s="201">
        <v>4</v>
      </c>
      <c r="E73" s="201">
        <v>3</v>
      </c>
      <c r="F73" s="201">
        <v>2</v>
      </c>
      <c r="G73" s="204"/>
      <c r="H73" s="203">
        <v>5</v>
      </c>
      <c r="I73" s="201">
        <v>4</v>
      </c>
      <c r="J73" s="201">
        <v>3</v>
      </c>
      <c r="K73" s="201">
        <v>2</v>
      </c>
      <c r="L73" s="204"/>
      <c r="M73" s="203">
        <v>5</v>
      </c>
      <c r="N73" s="201">
        <v>4</v>
      </c>
      <c r="O73" s="201">
        <v>3</v>
      </c>
      <c r="P73" s="201">
        <v>2</v>
      </c>
      <c r="Q73" s="204"/>
      <c r="R73" s="203">
        <v>5</v>
      </c>
      <c r="S73" s="201">
        <v>4</v>
      </c>
      <c r="T73" s="201">
        <v>3</v>
      </c>
      <c r="U73" s="201">
        <v>2</v>
      </c>
      <c r="V73" s="204"/>
      <c r="W73" s="203">
        <v>5</v>
      </c>
      <c r="X73" s="201">
        <v>4</v>
      </c>
      <c r="Y73" s="201">
        <v>3</v>
      </c>
      <c r="Z73" s="201">
        <v>2</v>
      </c>
      <c r="AA73" s="204"/>
      <c r="AB73" s="203">
        <v>5</v>
      </c>
      <c r="AC73" s="201">
        <v>4</v>
      </c>
      <c r="AD73" s="201">
        <v>3</v>
      </c>
      <c r="AE73" s="201">
        <v>2</v>
      </c>
      <c r="AF73" s="204"/>
      <c r="AG73" s="203">
        <v>5</v>
      </c>
      <c r="AH73" s="201">
        <v>4</v>
      </c>
      <c r="AI73" s="201">
        <v>3</v>
      </c>
      <c r="AJ73" s="201">
        <v>2</v>
      </c>
      <c r="AK73" s="204"/>
      <c r="AL73" s="203">
        <v>5</v>
      </c>
      <c r="AM73" s="201">
        <v>4</v>
      </c>
      <c r="AN73" s="201">
        <v>3</v>
      </c>
      <c r="AO73" s="201">
        <v>2</v>
      </c>
      <c r="AP73" s="204"/>
      <c r="AQ73" s="203">
        <v>5</v>
      </c>
      <c r="AR73" s="201">
        <v>4</v>
      </c>
      <c r="AS73" s="201">
        <v>3</v>
      </c>
      <c r="AT73" s="201">
        <v>2</v>
      </c>
      <c r="AU73" s="204"/>
      <c r="AV73" s="203">
        <v>5</v>
      </c>
      <c r="AW73" s="201">
        <v>4</v>
      </c>
      <c r="AX73" s="201">
        <v>3</v>
      </c>
      <c r="AY73" s="201">
        <v>2</v>
      </c>
      <c r="AZ73" s="204"/>
      <c r="BA73" s="203">
        <v>5</v>
      </c>
      <c r="BB73" s="201">
        <v>4</v>
      </c>
      <c r="BC73" s="201">
        <v>3</v>
      </c>
      <c r="BD73" s="201">
        <v>2</v>
      </c>
      <c r="BE73" s="204"/>
      <c r="BF73" s="203">
        <v>5</v>
      </c>
      <c r="BG73" s="201">
        <v>4</v>
      </c>
      <c r="BH73" s="201">
        <v>3</v>
      </c>
      <c r="BI73" s="201">
        <v>2</v>
      </c>
      <c r="BJ73" s="204"/>
      <c r="BK73" s="185"/>
    </row>
    <row r="74" spans="1:70" s="182" customFormat="1" ht="12.75" customHeight="1">
      <c r="A74" s="724"/>
      <c r="B74" s="750">
        <f>SUM(B5:B40)</f>
        <v>0</v>
      </c>
      <c r="C74" s="205">
        <f>C69+C5</f>
        <v>0</v>
      </c>
      <c r="D74" s="202">
        <f>D69+D5</f>
        <v>0</v>
      </c>
      <c r="E74" s="202">
        <f>E69+E5</f>
        <v>0</v>
      </c>
      <c r="F74" s="202">
        <f>F69+F5</f>
        <v>0</v>
      </c>
      <c r="G74" s="206" t="str">
        <f>IF(SUM(C75:F75)=0,"-",MIN(G5,IF(AND(C70&gt;=50,C68&gt;=50,E70=0,F70=0),5,IF(AND((C70+D70)&gt;=50,(C68+D68)&gt;=50,F70=0),4,IF(F70=0,3,2)))))</f>
        <v>-</v>
      </c>
      <c r="H74" s="205">
        <f>H69+H5</f>
        <v>0</v>
      </c>
      <c r="I74" s="202">
        <f>I69+I5</f>
        <v>0</v>
      </c>
      <c r="J74" s="202">
        <f>J69+J5</f>
        <v>0</v>
      </c>
      <c r="K74" s="202">
        <f>K69+K5</f>
        <v>0</v>
      </c>
      <c r="L74" s="206" t="str">
        <f>IF(SUM(H75:K75)=0,"-",MIN(L5,IF(AND(H70&gt;=50,H68&gt;=50,J70=0,K70=0),5,IF(AND((H70+I70)&gt;=50,(H68+I68)&gt;=50,K70=0),4,IF(K70=0,3,2)))))</f>
        <v>-</v>
      </c>
      <c r="M74" s="205">
        <f>M69+M5</f>
        <v>0</v>
      </c>
      <c r="N74" s="202">
        <f>N69+N5</f>
        <v>0</v>
      </c>
      <c r="O74" s="202">
        <f>O69+O5</f>
        <v>0</v>
      </c>
      <c r="P74" s="202">
        <f>P69+P5</f>
        <v>0</v>
      </c>
      <c r="Q74" s="206" t="str">
        <f>IF(SUM(M75:P75)=0,"-",MIN(Q5,IF(AND(M70&gt;=50,M68&gt;=50,O70=0,P70=0),5,IF(AND((M70+N70)&gt;=50,(M68+N68)&gt;=50,P70=0),4,IF(P70=0,3,2)))))</f>
        <v>-</v>
      </c>
      <c r="R74" s="205">
        <f>R69+R5</f>
        <v>0</v>
      </c>
      <c r="S74" s="202">
        <f>S69+S5</f>
        <v>0</v>
      </c>
      <c r="T74" s="202">
        <f>T69+T5</f>
        <v>0</v>
      </c>
      <c r="U74" s="202">
        <f>U69+U5</f>
        <v>0</v>
      </c>
      <c r="V74" s="206" t="str">
        <f>IF(SUM(R75:U75)=0,"-",MIN(V5,IF(AND(R70&gt;50,R68&gt;=50,T70=0,U70=0),5,IF(AND((R70+S70)&gt;=50,(R68+S68)&gt;=50,U70=0),4,IF(U70=0,3,2)))))</f>
        <v>-</v>
      </c>
      <c r="W74" s="205">
        <f>W69+W5</f>
        <v>0</v>
      </c>
      <c r="X74" s="202">
        <f>X69+X5</f>
        <v>0</v>
      </c>
      <c r="Y74" s="202">
        <f>Y69+Y5</f>
        <v>0</v>
      </c>
      <c r="Z74" s="202">
        <f>Z69+Z5</f>
        <v>0</v>
      </c>
      <c r="AA74" s="206" t="str">
        <f>IF(SUM(W75:Z75)=0,"-",MIN(AA5,IF(AND(W70&gt;=50,W68&gt;=50,Y70=0,Z70=0),5,IF(AND((W70+X70)&gt;=50,(W68+X68)&gt;=50,Z70=0),4,IF(Z70=0,3,2)))))</f>
        <v>-</v>
      </c>
      <c r="AB74" s="205">
        <f>AB69+AB5</f>
        <v>0</v>
      </c>
      <c r="AC74" s="202">
        <f>AC69+AC5</f>
        <v>0</v>
      </c>
      <c r="AD74" s="202">
        <f>AD69+AD5</f>
        <v>0</v>
      </c>
      <c r="AE74" s="202">
        <f>AE69+AE5</f>
        <v>0</v>
      </c>
      <c r="AF74" s="206" t="str">
        <f>IF(SUM(AB75:AE75)=0,"-",MIN(AF5,IF(AND(AB70&gt;=50,AB68&gt;=50,AD70=0,AE70=0),5,IF(AND((AB70+AC70)&gt;=50,(AB68+AC68)&gt;=50,AE70=0),4,IF(AE70=0,3,2)))))</f>
        <v>-</v>
      </c>
      <c r="AG74" s="205">
        <f>AG69+AG5</f>
        <v>0</v>
      </c>
      <c r="AH74" s="202">
        <f>AH69+AH5</f>
        <v>0</v>
      </c>
      <c r="AI74" s="202">
        <f>AI69+AI5</f>
        <v>0</v>
      </c>
      <c r="AJ74" s="202">
        <f>AJ69+AJ5</f>
        <v>0</v>
      </c>
      <c r="AK74" s="206" t="str">
        <f>IF(SUM(AG75:AJ75)=0,"-",MIN(AK5,IF(AND(AG70&gt;=50,AG68&gt;=50,AI70=0,AJ70=0),5,IF(AND((AG70+AH70)&gt;=50,(AG68+AH68)&gt;=50,AJ70=0),4,IF(AJ70=0,3,2)))))</f>
        <v>-</v>
      </c>
      <c r="AL74" s="205">
        <f>AL69+AL5</f>
        <v>0</v>
      </c>
      <c r="AM74" s="202">
        <f>AM69+AM5</f>
        <v>0</v>
      </c>
      <c r="AN74" s="202">
        <f>AN69+AN5</f>
        <v>0</v>
      </c>
      <c r="AO74" s="202">
        <f>AO69+AO5</f>
        <v>0</v>
      </c>
      <c r="AP74" s="206" t="str">
        <f>IF(SUM(AL75:AO75)=0,"-",MIN(AP5,IF(AND(AL70&gt;=50,AL68&gt;=50,AN70=0,AO70=0),5,IF(AND((AL70+AM70)&gt;=50,(AL68+AM68)&gt;=50,AO70=0),4,IF(AO70=0,3,2)))))</f>
        <v>-</v>
      </c>
      <c r="AQ74" s="205">
        <f>AQ69+AQ5</f>
        <v>0</v>
      </c>
      <c r="AR74" s="202">
        <f>AR69+AR5</f>
        <v>0</v>
      </c>
      <c r="AS74" s="202">
        <f>AS69+AS5</f>
        <v>0</v>
      </c>
      <c r="AT74" s="202">
        <f>AT69+AT5</f>
        <v>0</v>
      </c>
      <c r="AU74" s="206" t="str">
        <f>IF(SUM(AQ75:AT75)=0,"-",MIN(AU5,IF(AND(AQ70&gt;=50,AQ68&gt;=50,AS70=0,AT70=0),5,IF(AND((AQ70+AR70)&gt;=50,(AQ68+AR68)&gt;=50,AT70=0),4,IF(AT70=0,3,2)))))</f>
        <v>-</v>
      </c>
      <c r="AV74" s="205">
        <f>AV69+AV5</f>
        <v>0</v>
      </c>
      <c r="AW74" s="202">
        <f>AW69+AW5</f>
        <v>0</v>
      </c>
      <c r="AX74" s="202">
        <f>AX69+AX5</f>
        <v>0</v>
      </c>
      <c r="AY74" s="202">
        <f>AY69+AY5</f>
        <v>0</v>
      </c>
      <c r="AZ74" s="206" t="str">
        <f>IF(SUM(AV75:AY75)=0,"-",MIN(AZ5,IF(AND(AV70&gt;=50,AV68&gt;=50,AX70=0,AY70=0),5,IF(AND((AV70+AW70)&gt;=50,(AV68+AW68)&gt;=50,AY70=0),4,IF(AY70=0,3,2)))))</f>
        <v>-</v>
      </c>
      <c r="BA74" s="205">
        <f>BA69+BA5</f>
        <v>0</v>
      </c>
      <c r="BB74" s="202">
        <f>BB69+BB5</f>
        <v>0</v>
      </c>
      <c r="BC74" s="202">
        <f>BC69+BC5</f>
        <v>0</v>
      </c>
      <c r="BD74" s="202">
        <f>BD69+BD5</f>
        <v>0</v>
      </c>
      <c r="BE74" s="206" t="str">
        <f>IF(SUM(BA75:BD75)=0,"-",MIN(BE5,IF(AND(BA68&gt;=50,BC70=0,BD70=0),5,IF(AND((BA68+BB68)&gt;=50,BD70=0),4,IF(OR(BD70=0,AND(BD67=1,BE63&gt;2,BE61&gt;2,BE59&gt;2,BE31&gt;2)),3,2)))))</f>
        <v>-</v>
      </c>
      <c r="BF74" s="205">
        <f>BF69+BF5</f>
        <v>0</v>
      </c>
      <c r="BG74" s="202">
        <f>BG69+BG5</f>
        <v>0</v>
      </c>
      <c r="BH74" s="202">
        <f>BH69+BH5</f>
        <v>0</v>
      </c>
      <c r="BI74" s="202">
        <f>BI69+BI5</f>
        <v>0</v>
      </c>
      <c r="BJ74" s="206" t="str">
        <f>IF(SUM(BF74:BI74)=0,"-",MIN(AF74,IF(AND(BI75&lt;10,BF75&gt;=50),5,IF(AND(BI75&lt;20,(BF75+BG75)&gt;=50),4,IF(BI75&lt;30,3,2)))))</f>
        <v>-</v>
      </c>
      <c r="BL74" s="183"/>
      <c r="BM74" s="183"/>
      <c r="BN74" s="183"/>
      <c r="BO74" s="183"/>
      <c r="BP74" s="183"/>
      <c r="BQ74" s="183"/>
      <c r="BR74" s="183"/>
    </row>
    <row r="75" spans="1:70" s="182" customFormat="1" ht="13.5" customHeight="1" thickBot="1">
      <c r="A75" s="724"/>
      <c r="B75" s="751"/>
      <c r="C75" s="207">
        <f>IF(ISERR(C74/SUM(C74:F74)*100),0,C74/SUM(C74:F74)*100)</f>
        <v>0</v>
      </c>
      <c r="D75" s="208">
        <f>IF(ISERR(D74/SUM(C74:F74)*100),0,D74/SUM(C74:F74)*100)</f>
        <v>0</v>
      </c>
      <c r="E75" s="208">
        <f>IF(ISERR(E74/SUM(C74:F74)*100),0,E74/SUM(C74:F74)*100)</f>
        <v>0</v>
      </c>
      <c r="F75" s="208">
        <f>IF(ISERR(F74/SUM(C74:F74)*100),0,F74/SUM(C74:F74)*100)</f>
        <v>0</v>
      </c>
      <c r="G75" s="209" t="str">
        <f>IF(ISERR(SUM(C74*5,D74*4,E74*3,F74*2)/SUM(C74:F74)),"-",SUM(C74*5,D74*4,E74*3,F74*2)/SUM(C74:F74))</f>
        <v>-</v>
      </c>
      <c r="H75" s="207">
        <f>IF(ISERR(H74/SUM(H74:K74)*100),0,H74/SUM(H74:K74)*100)</f>
        <v>0</v>
      </c>
      <c r="I75" s="208">
        <f>IF(ISERR(I74/SUM(H74:K74)*100),0,I74/SUM(H74:K74)*100)</f>
        <v>0</v>
      </c>
      <c r="J75" s="208">
        <f>IF(ISERR(J74/SUM(H74:K74)*100),0,J74/SUM(H74:K74)*100)</f>
        <v>0</v>
      </c>
      <c r="K75" s="208">
        <f>IF(ISERR(K74/SUM(H74:K74)*100),0,K74/SUM(H74:K74)*100)</f>
        <v>0</v>
      </c>
      <c r="L75" s="209" t="str">
        <f>IF(ISERR(SUM(H74*5,I74*4,J74*3,K74*2)/SUM(H74:K74)),"-",SUM(H74*5,I74*4,J74*3,K74*2)/SUM(H74:K74))</f>
        <v>-</v>
      </c>
      <c r="M75" s="207">
        <f>IF(ISERR(M74/SUM(M74:P74)*100),0,M74/SUM(M74:P74)*100)</f>
        <v>0</v>
      </c>
      <c r="N75" s="208">
        <f>IF(ISERR(N74/SUM(M74:P74)*100),0,N74/SUM(M74:P74)*100)</f>
        <v>0</v>
      </c>
      <c r="O75" s="208">
        <f>IF(ISERR(O74/SUM(M74:P74)*100),0,O74/SUM(M74:P74)*100)</f>
        <v>0</v>
      </c>
      <c r="P75" s="208">
        <f>IF(ISERR(P74/SUM(M74:P74)*100),0,P74/SUM(M74:P74)*100)</f>
        <v>0</v>
      </c>
      <c r="Q75" s="209" t="str">
        <f>IF(ISERR(SUM(M74*5,N74*4,O74*3,P74*2)/SUM(M74:P74)),"-",SUM(M74*5,N74*4,O74*3,P74*2)/SUM(M74:P74))</f>
        <v>-</v>
      </c>
      <c r="R75" s="207">
        <f>IF(ISERR(R74/SUM(R74:U74)*100),0,R74/SUM(R74:U74)*100)</f>
        <v>0</v>
      </c>
      <c r="S75" s="208">
        <f>IF(ISERR(S74/SUM(R74:U74)*100),0,S74/SUM(R74:U74)*100)</f>
        <v>0</v>
      </c>
      <c r="T75" s="208">
        <f>IF(ISERR(T74/SUM(R74:U74)*100),0,T74/SUM(R74:U74)*100)</f>
        <v>0</v>
      </c>
      <c r="U75" s="208">
        <f>IF(ISERR(U74/SUM(R74:U74)*100),0,U74/SUM(R74:U74)*100)</f>
        <v>0</v>
      </c>
      <c r="V75" s="209" t="str">
        <f>IF(ISERR(SUM(R74*5,S74*4,T74*3,U74*2)/SUM(R74:U74)),"-",SUM(R74*5,S74*4,T74*3,U74*2)/SUM(R74:U74))</f>
        <v>-</v>
      </c>
      <c r="W75" s="207">
        <f>IF(ISERR(W74/SUM(W74:Z74)*100),0,W74/SUM(W74:Z74)*100)</f>
        <v>0</v>
      </c>
      <c r="X75" s="208">
        <f>IF(ISERR(X74/SUM(W74:Z74)*100),0,X74/SUM(W74:Z74)*100)</f>
        <v>0</v>
      </c>
      <c r="Y75" s="208">
        <f>IF(ISERR(Y74/SUM(W74:Z74)*100),0,Y74/SUM(W74:Z74)*100)</f>
        <v>0</v>
      </c>
      <c r="Z75" s="208">
        <f>IF(ISERR(Z74/SUM(W74:Z74)*100),0,Z74/SUM(W74:Z74)*100)</f>
        <v>0</v>
      </c>
      <c r="AA75" s="209" t="str">
        <f>IF(ISERR(SUM(W74*5,X74*4,Y74*3,Z74*2)/SUM(W74:Z74)),"-",SUM(W74*5,X74*4,Y74*3,Z74*2)/SUM(W74:Z74))</f>
        <v>-</v>
      </c>
      <c r="AB75" s="207">
        <f>IF(ISERR(AB74/SUM(AB74:AE74)*100),0,AB74/SUM(AB74:AE74)*100)</f>
        <v>0</v>
      </c>
      <c r="AC75" s="208">
        <f>IF(ISERR(AC74/SUM(AB74:AE74)*100),0,AC74/SUM(AB74:AE74)*100)</f>
        <v>0</v>
      </c>
      <c r="AD75" s="208">
        <f>IF(ISERR(AD74/SUM(AB74:AE74)*100),0,AD74/SUM(AB74:AE74)*100)</f>
        <v>0</v>
      </c>
      <c r="AE75" s="208">
        <f>IF(ISERR(AE74/SUM(AB74:AE74)*100),0,AE74/SUM(AB74:AE74)*100)</f>
        <v>0</v>
      </c>
      <c r="AF75" s="209" t="str">
        <f>IF(ISERR(SUM(AB74*5,AC74*4,AD74*3,AE74*2)/SUM(AB74:AE74)),"-",SUM(AB74*5,AC74*4,AD74*3,AE74*2)/SUM(AB74:AE74))</f>
        <v>-</v>
      </c>
      <c r="AG75" s="207">
        <f>IF(ISERR(AG74/SUM(AG74:AJ74)*100),0,AG74/SUM(AG74:AJ74)*100)</f>
        <v>0</v>
      </c>
      <c r="AH75" s="208">
        <f>IF(ISERR(AH74/SUM(AG74:AJ74)*100),0,AH74/SUM(AG74:AJ74)*100)</f>
        <v>0</v>
      </c>
      <c r="AI75" s="208">
        <f>IF(ISERR(AI74/SUM(AG74:AJ74)*100),0,AI74/SUM(AG74:AJ74)*100)</f>
        <v>0</v>
      </c>
      <c r="AJ75" s="208">
        <f>IF(ISERR(AJ74/SUM(AG74:AJ74)*100),0,AJ74/SUM(AG74:AJ74)*100)</f>
        <v>0</v>
      </c>
      <c r="AK75" s="209" t="str">
        <f>IF(ISERR(SUM(AG74*5,AH74*4,AI74*3,AJ74*2)/SUM(AG74:AJ74)),"-",SUM(AG74*5,AH74*4,AI74*3,AJ74*2)/SUM(AG74:AJ74))</f>
        <v>-</v>
      </c>
      <c r="AL75" s="207">
        <f>IF(ISERR(AL74/SUM(AL74:AO74)*100),0,AL74/SUM(AL74:AO74)*100)</f>
        <v>0</v>
      </c>
      <c r="AM75" s="208">
        <f>IF(ISERR(AM74/SUM(AL74:AO74)*100),0,AM74/SUM(AL74:AO74)*100)</f>
        <v>0</v>
      </c>
      <c r="AN75" s="208">
        <f>IF(ISERR(AN74/SUM(AL74:AO74)*100),0,AN74/SUM(AL74:AO74)*100)</f>
        <v>0</v>
      </c>
      <c r="AO75" s="208">
        <f>IF(ISERR(AO74/SUM(AL74:AO74)*100),0,AO74/SUM(AL74:AO74)*100)</f>
        <v>0</v>
      </c>
      <c r="AP75" s="209" t="str">
        <f>IF(ISERR(SUM(AL74*5,AM74*4,AN74*3,AO74*2)/SUM(AL74:AO74)),"-",SUM(AL74*5,AM74*4,AN74*3,AO74*2)/SUM(AL74:AO74))</f>
        <v>-</v>
      </c>
      <c r="AQ75" s="207">
        <f>IF(ISERR(AQ74/SUM(AQ74:AT74)*100),0,AQ74/SUM(AQ74:AT74)*100)</f>
        <v>0</v>
      </c>
      <c r="AR75" s="208">
        <f>IF(ISERR(AR74/SUM(AQ74:AT74)*100),0,AR74/SUM(AQ74:AT74)*100)</f>
        <v>0</v>
      </c>
      <c r="AS75" s="208">
        <f>IF(ISERR(AS74/SUM(AQ74:AT74)*100),0,AS74/SUM(AQ74:AT74)*100)</f>
        <v>0</v>
      </c>
      <c r="AT75" s="208">
        <f>IF(ISERR(AT74/SUM(AQ74:AT74)*100),0,AT74/SUM(AQ74:AT74)*100)</f>
        <v>0</v>
      </c>
      <c r="AU75" s="209" t="str">
        <f>IF(ISERR(SUM(AQ74*5,AR74*4,AS74*3,AT74*2)/SUM(AQ74:AT74)),"-",SUM(AQ74*5,AR74*4,AS74*3,AT74*2)/SUM(AQ74:AT74))</f>
        <v>-</v>
      </c>
      <c r="AV75" s="207">
        <f>IF(ISERR(AV74/SUM(AV74:AY74)*100),0,AV74/SUM(AV74:AY74)*100)</f>
        <v>0</v>
      </c>
      <c r="AW75" s="208">
        <f>IF(ISERR(AW74/SUM(AV74:AY74)*100),0,AW74/SUM(AV74:AY74)*100)</f>
        <v>0</v>
      </c>
      <c r="AX75" s="208">
        <f>IF(ISERR(AX74/SUM(AV74:AY74)*100),0,AX74/SUM(AV74:AY74)*100)</f>
        <v>0</v>
      </c>
      <c r="AY75" s="208">
        <f>IF(ISERR(AY74/SUM(AV74:AY74)*100),0,AY74/SUM(AV74:AY74)*100)</f>
        <v>0</v>
      </c>
      <c r="AZ75" s="209" t="str">
        <f>IF(ISERR(SUM(AV74*5,AW74*4,AX74*3,AY74*2)/SUM(AV74:AY74)),"-",SUM(AV74*5,AW74*4,AX74*3,AY74*2)/SUM(AV74:AY74))</f>
        <v>-</v>
      </c>
      <c r="BA75" s="207">
        <f>IF(ISERR(BA74/SUM(BA74:BD74)*100),0,BA74/SUM(BA74:BD74)*100)</f>
        <v>0</v>
      </c>
      <c r="BB75" s="208">
        <f>IF(ISERR(BB74/SUM(BA74:BD74)*100),0,BB74/SUM(BA74:BD74)*100)</f>
        <v>0</v>
      </c>
      <c r="BC75" s="208">
        <f>IF(ISERR(BC74/SUM(BA74:BD74)*100),0,BC74/SUM(BA74:BD74)*100)</f>
        <v>0</v>
      </c>
      <c r="BD75" s="208">
        <f>IF(ISERR(BD74/SUM(BA74:BD74)*100),0,BD74/SUM(BA74:BD74)*100)</f>
        <v>0</v>
      </c>
      <c r="BE75" s="209" t="str">
        <f>IF(ISERR(SUM(BA74*5,BB74*4,BC74*3,BD74*2)/SUM(BA74:BD74)),"-",SUM(BA74*5,BB74*4,BC74*3,BD74*2)/SUM(BA74:BD74))</f>
        <v>-</v>
      </c>
      <c r="BF75" s="207">
        <f>IF(ISERR(BF74/SUM(BF74:BI74)*100),0,BF74/SUM(BF74:BI74)*100)</f>
        <v>0</v>
      </c>
      <c r="BG75" s="208">
        <f>IF(ISERR(BG74/SUM(BF74:BI74)*100),0,BG74/SUM(BF74:BI74)*100)</f>
        <v>0</v>
      </c>
      <c r="BH75" s="208">
        <f>IF(ISERR(BH74/SUM(BF74:BI74)*100),0,BH74/SUM(BF74:BI74)*100)</f>
        <v>0</v>
      </c>
      <c r="BI75" s="208">
        <f>IF(ISERR(BI74/SUM(BF74:BI74)*100),0,BI74/SUM(BF74:BI74)*100)</f>
        <v>0</v>
      </c>
      <c r="BJ75" s="209" t="str">
        <f>IF(ISERR(SUM(BF74*5,BG74*4,BH74*3,BI74*2)/SUM(BF74:BI74)),"-",SUM(BF74*5,BG74*4,BH74*3,BI74*2)/SUM(BF74:BI74))</f>
        <v>-</v>
      </c>
      <c r="BK75" s="182" t="s">
        <v>3</v>
      </c>
      <c r="BL75" s="184"/>
      <c r="BM75" s="184"/>
      <c r="BN75" s="184"/>
      <c r="BO75" s="184"/>
      <c r="BP75" s="184"/>
      <c r="BQ75" s="184"/>
      <c r="BR75" s="184"/>
    </row>
    <row r="76" spans="1:70">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c r="AH76" s="106"/>
      <c r="AI76" s="106"/>
      <c r="AJ76" s="106"/>
      <c r="AK76" s="106"/>
      <c r="AL76" s="106"/>
      <c r="AM76" s="106"/>
      <c r="AN76" s="106"/>
      <c r="AO76" s="106"/>
      <c r="AP76" s="106"/>
      <c r="AQ76" s="106"/>
      <c r="AR76" s="106"/>
      <c r="AS76" s="106"/>
      <c r="AT76" s="106"/>
      <c r="AU76" s="106"/>
      <c r="AV76" s="106"/>
      <c r="AW76" s="106"/>
      <c r="AX76" s="106"/>
      <c r="AY76" s="106"/>
      <c r="AZ76" s="106"/>
      <c r="BA76" s="106"/>
      <c r="BB76" s="106"/>
      <c r="BC76" s="106"/>
      <c r="BD76" s="106"/>
      <c r="BE76" s="106"/>
      <c r="BF76" s="106"/>
      <c r="BG76" s="106"/>
      <c r="BH76" s="106"/>
      <c r="BI76" s="106"/>
      <c r="BJ76" s="106"/>
    </row>
  </sheetData>
  <sheetProtection selectLockedCells="1"/>
  <mergeCells count="199">
    <mergeCell ref="A1:BJ1"/>
    <mergeCell ref="A2:A4"/>
    <mergeCell ref="B2:B4"/>
    <mergeCell ref="C2:AU2"/>
    <mergeCell ref="BA2:BJ2"/>
    <mergeCell ref="C3:G3"/>
    <mergeCell ref="H3:L3"/>
    <mergeCell ref="M3:Q3"/>
    <mergeCell ref="R3:V3"/>
    <mergeCell ref="W3:AA3"/>
    <mergeCell ref="BF3:BJ3"/>
    <mergeCell ref="AQ3:AU3"/>
    <mergeCell ref="BA3:BE3"/>
    <mergeCell ref="AV3:AZ3"/>
    <mergeCell ref="A5:A6"/>
    <mergeCell ref="B5:B6"/>
    <mergeCell ref="A7:A8"/>
    <mergeCell ref="B7:B8"/>
    <mergeCell ref="A9:A10"/>
    <mergeCell ref="B9:B10"/>
    <mergeCell ref="AB3:AF3"/>
    <mergeCell ref="AG3:AK3"/>
    <mergeCell ref="AL3:AP3"/>
    <mergeCell ref="A17:A18"/>
    <mergeCell ref="B17:B18"/>
    <mergeCell ref="A19:A20"/>
    <mergeCell ref="B19:B20"/>
    <mergeCell ref="A21:A22"/>
    <mergeCell ref="B21:B22"/>
    <mergeCell ref="A11:A12"/>
    <mergeCell ref="B11:B12"/>
    <mergeCell ref="A13:A14"/>
    <mergeCell ref="B13:B14"/>
    <mergeCell ref="A15:A16"/>
    <mergeCell ref="B15:B16"/>
    <mergeCell ref="A29:A30"/>
    <mergeCell ref="B29:B30"/>
    <mergeCell ref="A23:A24"/>
    <mergeCell ref="B23:B24"/>
    <mergeCell ref="A25:A26"/>
    <mergeCell ref="B25:B26"/>
    <mergeCell ref="A27:A28"/>
    <mergeCell ref="B27:B28"/>
    <mergeCell ref="A31:A32"/>
    <mergeCell ref="B31:B32"/>
    <mergeCell ref="A37:A38"/>
    <mergeCell ref="B37:B38"/>
    <mergeCell ref="BF37:BJ38"/>
    <mergeCell ref="A39:A40"/>
    <mergeCell ref="B39:B40"/>
    <mergeCell ref="BF39:BJ40"/>
    <mergeCell ref="A33:A34"/>
    <mergeCell ref="B33:B34"/>
    <mergeCell ref="BF33:BJ34"/>
    <mergeCell ref="A35:A36"/>
    <mergeCell ref="B35:B36"/>
    <mergeCell ref="BF35:BJ36"/>
    <mergeCell ref="A42:BJ42"/>
    <mergeCell ref="A43:A45"/>
    <mergeCell ref="B43:B45"/>
    <mergeCell ref="C43:V43"/>
    <mergeCell ref="W43:BE43"/>
    <mergeCell ref="C44:G44"/>
    <mergeCell ref="H44:L44"/>
    <mergeCell ref="M44:Q44"/>
    <mergeCell ref="R44:V44"/>
    <mergeCell ref="W44:AA44"/>
    <mergeCell ref="BF44:BJ44"/>
    <mergeCell ref="AQ44:AU44"/>
    <mergeCell ref="BA44:BE44"/>
    <mergeCell ref="AV44:AZ44"/>
    <mergeCell ref="A46:A47"/>
    <mergeCell ref="B46:B47"/>
    <mergeCell ref="A48:A49"/>
    <mergeCell ref="B48:B49"/>
    <mergeCell ref="A50:A51"/>
    <mergeCell ref="B50:B51"/>
    <mergeCell ref="AB44:AF44"/>
    <mergeCell ref="AG44:AK44"/>
    <mergeCell ref="AL44:AP44"/>
    <mergeCell ref="Q59:Q60"/>
    <mergeCell ref="V59:V60"/>
    <mergeCell ref="M57:Q57"/>
    <mergeCell ref="R57:V57"/>
    <mergeCell ref="W57:AA57"/>
    <mergeCell ref="A52:A53"/>
    <mergeCell ref="B52:B53"/>
    <mergeCell ref="BF52:BJ53"/>
    <mergeCell ref="A55:BJ55"/>
    <mergeCell ref="A56:A58"/>
    <mergeCell ref="B56:B58"/>
    <mergeCell ref="C56:V56"/>
    <mergeCell ref="W56:BE56"/>
    <mergeCell ref="C57:G57"/>
    <mergeCell ref="H57:L57"/>
    <mergeCell ref="AQ57:AU57"/>
    <mergeCell ref="BA57:BE57"/>
    <mergeCell ref="BF57:BJ57"/>
    <mergeCell ref="AB57:AF57"/>
    <mergeCell ref="AG57:AK57"/>
    <mergeCell ref="AL57:AP57"/>
    <mergeCell ref="AV57:AZ57"/>
    <mergeCell ref="AZ59:AZ60"/>
    <mergeCell ref="AK61:AK62"/>
    <mergeCell ref="AP61:AP62"/>
    <mergeCell ref="AU61:AU62"/>
    <mergeCell ref="BE61:BE62"/>
    <mergeCell ref="BJ61:BJ62"/>
    <mergeCell ref="BE59:BE60"/>
    <mergeCell ref="BJ59:BJ60"/>
    <mergeCell ref="A61:A62"/>
    <mergeCell ref="B61:B62"/>
    <mergeCell ref="G61:G62"/>
    <mergeCell ref="L61:L62"/>
    <mergeCell ref="Q61:Q62"/>
    <mergeCell ref="V61:V62"/>
    <mergeCell ref="AA61:AA62"/>
    <mergeCell ref="AF61:AF62"/>
    <mergeCell ref="AA59:AA60"/>
    <mergeCell ref="AF59:AF60"/>
    <mergeCell ref="AK59:AK60"/>
    <mergeCell ref="AP59:AP60"/>
    <mergeCell ref="AU59:AU60"/>
    <mergeCell ref="A59:A60"/>
    <mergeCell ref="B59:B60"/>
    <mergeCell ref="G59:G60"/>
    <mergeCell ref="L59:L60"/>
    <mergeCell ref="BJ65:BJ66"/>
    <mergeCell ref="BE63:BE64"/>
    <mergeCell ref="BJ63:BJ64"/>
    <mergeCell ref="AK63:AK64"/>
    <mergeCell ref="AP63:AP64"/>
    <mergeCell ref="AU63:AU64"/>
    <mergeCell ref="A65:A66"/>
    <mergeCell ref="B65:B66"/>
    <mergeCell ref="G65:G66"/>
    <mergeCell ref="L65:L66"/>
    <mergeCell ref="Q65:Q66"/>
    <mergeCell ref="V65:V66"/>
    <mergeCell ref="AA65:AA66"/>
    <mergeCell ref="AF65:AF66"/>
    <mergeCell ref="AA63:AA64"/>
    <mergeCell ref="AF63:AF64"/>
    <mergeCell ref="A63:A64"/>
    <mergeCell ref="B63:B64"/>
    <mergeCell ref="G63:G64"/>
    <mergeCell ref="L63:L64"/>
    <mergeCell ref="Q63:Q64"/>
    <mergeCell ref="V63:V64"/>
    <mergeCell ref="A67:A68"/>
    <mergeCell ref="B67:B68"/>
    <mergeCell ref="G67:G68"/>
    <mergeCell ref="L67:L68"/>
    <mergeCell ref="Q67:Q68"/>
    <mergeCell ref="V67:V68"/>
    <mergeCell ref="AK65:AK66"/>
    <mergeCell ref="AP65:AP66"/>
    <mergeCell ref="AU65:AU66"/>
    <mergeCell ref="A72:A75"/>
    <mergeCell ref="B72:B73"/>
    <mergeCell ref="C72:G72"/>
    <mergeCell ref="H72:L72"/>
    <mergeCell ref="M72:Q72"/>
    <mergeCell ref="R72:V72"/>
    <mergeCell ref="AK69:AK70"/>
    <mergeCell ref="AP69:AP70"/>
    <mergeCell ref="AU69:AU70"/>
    <mergeCell ref="A69:A70"/>
    <mergeCell ref="B69:B70"/>
    <mergeCell ref="G69:G70"/>
    <mergeCell ref="L69:L70"/>
    <mergeCell ref="Q69:Q70"/>
    <mergeCell ref="V69:V70"/>
    <mergeCell ref="AA69:AA70"/>
    <mergeCell ref="AF69:AF70"/>
    <mergeCell ref="AZ61:AZ62"/>
    <mergeCell ref="AZ63:AZ64"/>
    <mergeCell ref="AZ65:AZ66"/>
    <mergeCell ref="AZ67:AZ68"/>
    <mergeCell ref="AZ69:AZ70"/>
    <mergeCell ref="AV72:AZ72"/>
    <mergeCell ref="BA72:BE72"/>
    <mergeCell ref="BF72:BJ72"/>
    <mergeCell ref="B74:B75"/>
    <mergeCell ref="W72:AA72"/>
    <mergeCell ref="AB72:AF72"/>
    <mergeCell ref="AG72:AK72"/>
    <mergeCell ref="AL72:AP72"/>
    <mergeCell ref="AQ72:AU72"/>
    <mergeCell ref="BE69:BE70"/>
    <mergeCell ref="BJ69:BJ70"/>
    <mergeCell ref="BE67:BE68"/>
    <mergeCell ref="BJ67:BJ68"/>
    <mergeCell ref="AA67:AA68"/>
    <mergeCell ref="AF67:AF68"/>
    <mergeCell ref="AK67:AK68"/>
    <mergeCell ref="AP67:AP68"/>
    <mergeCell ref="AU67:AU68"/>
    <mergeCell ref="BE65:BE66"/>
  </mergeCells>
  <printOptions horizontalCentered="1"/>
  <pageMargins left="0.5" right="0.25" top="0.64" bottom="0.19685039370078741" header="0.25" footer="0.34"/>
  <pageSetup paperSize="9" scale="46" orientation="landscape" r:id="rId1"/>
  <headerFooter alignWithMargins="0"/>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1" filterMode="1">
    <tabColor theme="2"/>
    <pageSetUpPr fitToPage="1"/>
  </sheetPr>
  <dimension ref="A1:Q82"/>
  <sheetViews>
    <sheetView view="pageBreakPreview" topLeftCell="A10" zoomScale="70" zoomScaleSheetLayoutView="70" workbookViewId="0">
      <selection activeCell="C33" sqref="A1:Q82"/>
    </sheetView>
  </sheetViews>
  <sheetFormatPr defaultRowHeight="12.75"/>
  <cols>
    <col min="1" max="1" width="3.85546875" style="180" customWidth="1"/>
    <col min="2" max="2" width="12.28515625" style="180" customWidth="1"/>
    <col min="3" max="3" width="24" style="180" customWidth="1"/>
    <col min="4" max="11" width="6" style="180" customWidth="1"/>
    <col min="12" max="12" width="6.7109375" style="180" customWidth="1"/>
    <col min="13" max="13" width="6.7109375" style="173" customWidth="1"/>
    <col min="14" max="14" width="2.85546875" style="180" customWidth="1"/>
    <col min="15" max="15" width="2.5703125" style="138" customWidth="1"/>
    <col min="16" max="19" width="2.7109375" style="180" customWidth="1"/>
    <col min="20" max="16384" width="9.140625" style="180"/>
  </cols>
  <sheetData>
    <row r="1" spans="1:17" ht="33" customHeight="1">
      <c r="A1" s="782" t="s">
        <v>92</v>
      </c>
      <c r="B1" s="782"/>
      <c r="C1" s="782"/>
      <c r="D1" s="782"/>
      <c r="E1" s="782"/>
      <c r="F1" s="782"/>
      <c r="G1" s="782"/>
      <c r="H1" s="782"/>
      <c r="I1" s="782"/>
      <c r="J1" s="782"/>
      <c r="K1" s="782"/>
      <c r="L1" s="782"/>
      <c r="M1" s="782"/>
    </row>
    <row r="2" spans="1:17" ht="23.25">
      <c r="A2" s="783" t="s">
        <v>586</v>
      </c>
      <c r="B2" s="783"/>
      <c r="C2" s="783"/>
      <c r="D2" s="783"/>
      <c r="E2" s="783"/>
      <c r="F2" s="783"/>
      <c r="G2" s="783"/>
      <c r="H2" s="783"/>
      <c r="I2" s="783"/>
      <c r="J2" s="783"/>
      <c r="K2" s="783"/>
      <c r="L2" s="783"/>
      <c r="M2" s="783"/>
    </row>
    <row r="3" spans="1:17" s="136" customFormat="1" ht="48" customHeight="1">
      <c r="A3" s="784" t="s">
        <v>685</v>
      </c>
      <c r="B3" s="784"/>
      <c r="C3" s="784"/>
      <c r="D3" s="784"/>
      <c r="E3" s="784"/>
      <c r="F3" s="784"/>
      <c r="G3" s="784"/>
      <c r="H3" s="784"/>
      <c r="I3" s="784"/>
      <c r="J3" s="784"/>
      <c r="K3" s="784"/>
      <c r="L3" s="784"/>
      <c r="M3" s="784"/>
      <c r="N3" s="167"/>
      <c r="O3" s="167"/>
      <c r="P3" s="167"/>
      <c r="Q3" s="167"/>
    </row>
    <row r="4" spans="1:17" s="137" customFormat="1" ht="14.25" customHeight="1">
      <c r="A4" s="785" t="str">
        <f ca="1">"Дата сдачи: «___» " &amp; Главная!U5 &amp; " " &amp; Главная!AA2</f>
        <v>Дата сдачи: «___» апреля 2014 года</v>
      </c>
      <c r="B4" s="786"/>
      <c r="C4" s="786"/>
      <c r="D4" s="786"/>
      <c r="E4" s="786"/>
      <c r="F4" s="786"/>
      <c r="G4" s="786"/>
      <c r="H4" s="786"/>
      <c r="I4" s="786"/>
      <c r="J4" s="786"/>
      <c r="K4" s="786"/>
      <c r="L4" s="786"/>
      <c r="M4" s="786"/>
      <c r="O4" s="138"/>
    </row>
    <row r="5" spans="1:17" s="137" customFormat="1" ht="14.25" customHeight="1">
      <c r="A5" s="785"/>
      <c r="B5" s="785"/>
      <c r="C5" s="785"/>
      <c r="D5" s="785"/>
      <c r="E5" s="785"/>
      <c r="F5" s="785"/>
      <c r="G5" s="785"/>
      <c r="H5" s="785"/>
      <c r="I5" s="785"/>
      <c r="J5" s="785"/>
      <c r="K5" s="785"/>
      <c r="L5" s="785"/>
      <c r="M5" s="787"/>
      <c r="O5" s="138"/>
    </row>
    <row r="6" spans="1:17" ht="27" customHeight="1">
      <c r="A6" s="795" t="s">
        <v>71</v>
      </c>
      <c r="B6" s="795" t="s">
        <v>46</v>
      </c>
      <c r="C6" s="795" t="s">
        <v>47</v>
      </c>
      <c r="D6" s="792" t="s">
        <v>51</v>
      </c>
      <c r="E6" s="793"/>
      <c r="F6" s="793"/>
      <c r="G6" s="794"/>
      <c r="H6" s="792" t="s">
        <v>52</v>
      </c>
      <c r="I6" s="793"/>
      <c r="J6" s="793"/>
      <c r="K6" s="794"/>
      <c r="L6" s="789" t="s">
        <v>42</v>
      </c>
      <c r="M6" s="789" t="s">
        <v>7</v>
      </c>
    </row>
    <row r="7" spans="1:17" ht="12.75" customHeight="1">
      <c r="A7" s="795"/>
      <c r="B7" s="795"/>
      <c r="C7" s="795"/>
      <c r="D7" s="792" t="s">
        <v>53</v>
      </c>
      <c r="E7" s="793"/>
      <c r="F7" s="794"/>
      <c r="G7" s="789" t="s">
        <v>7</v>
      </c>
      <c r="H7" s="792" t="s">
        <v>53</v>
      </c>
      <c r="I7" s="793"/>
      <c r="J7" s="794"/>
      <c r="K7" s="789" t="s">
        <v>7</v>
      </c>
      <c r="L7" s="790"/>
      <c r="M7" s="790"/>
    </row>
    <row r="8" spans="1:17" ht="32.25" customHeight="1">
      <c r="A8" s="795"/>
      <c r="B8" s="795"/>
      <c r="C8" s="795"/>
      <c r="D8" s="177">
        <v>1</v>
      </c>
      <c r="E8" s="177">
        <v>2</v>
      </c>
      <c r="F8" s="177">
        <v>3</v>
      </c>
      <c r="G8" s="791"/>
      <c r="H8" s="177">
        <v>1</v>
      </c>
      <c r="I8" s="177">
        <v>2</v>
      </c>
      <c r="J8" s="177">
        <v>3</v>
      </c>
      <c r="K8" s="791"/>
      <c r="L8" s="791"/>
      <c r="M8" s="791"/>
    </row>
    <row r="9" spans="1:17">
      <c r="A9" s="320">
        <v>1</v>
      </c>
      <c r="B9" s="320">
        <v>2</v>
      </c>
      <c r="C9" s="320">
        <v>3</v>
      </c>
      <c r="D9" s="177">
        <v>4</v>
      </c>
      <c r="E9" s="177">
        <v>5</v>
      </c>
      <c r="F9" s="177">
        <v>6</v>
      </c>
      <c r="G9" s="177">
        <v>7</v>
      </c>
      <c r="H9" s="177">
        <v>8</v>
      </c>
      <c r="I9" s="177">
        <v>9</v>
      </c>
      <c r="J9" s="177">
        <v>10</v>
      </c>
      <c r="K9" s="177">
        <v>11</v>
      </c>
      <c r="L9" s="177">
        <v>12</v>
      </c>
      <c r="M9" s="177">
        <v>13</v>
      </c>
    </row>
    <row r="10" spans="1:17" s="142" customFormat="1" ht="15" customHeight="1">
      <c r="A10" s="139">
        <v>1</v>
      </c>
      <c r="B10" s="139" t="s">
        <v>18</v>
      </c>
      <c r="C10" s="144" t="s">
        <v>306</v>
      </c>
      <c r="D10" s="381" t="e">
        <f>VLOOKUP(C10,БОУП!$E$4:$R$290,15,FALSE)</f>
        <v>#N/A</v>
      </c>
      <c r="E10" s="381"/>
      <c r="F10" s="381"/>
      <c r="G10" s="381"/>
      <c r="H10" s="381"/>
      <c r="I10" s="381"/>
      <c r="J10" s="381"/>
      <c r="K10" s="381"/>
      <c r="L10" s="381"/>
      <c r="M10" s="380" t="e">
        <f>VLOOKUP(C10,БОУП!$E$4:$R$290,14,FALSE)</f>
        <v>#N/A</v>
      </c>
      <c r="O10" s="143">
        <f>COUNTA($C10)</f>
        <v>1</v>
      </c>
    </row>
    <row r="11" spans="1:17" s="142" customFormat="1" ht="15" customHeight="1">
      <c r="A11" s="139">
        <f>A10+1</f>
        <v>2</v>
      </c>
      <c r="B11" s="139" t="s">
        <v>18</v>
      </c>
      <c r="C11" s="144" t="s">
        <v>307</v>
      </c>
      <c r="D11" s="381" t="e">
        <f>VLOOKUP(C11,БОУП!$E$4:$R$290,15,FALSE)</f>
        <v>#N/A</v>
      </c>
      <c r="E11" s="381"/>
      <c r="F11" s="381"/>
      <c r="G11" s="381"/>
      <c r="H11" s="381"/>
      <c r="I11" s="381"/>
      <c r="J11" s="381"/>
      <c r="K11" s="381"/>
      <c r="L11" s="381"/>
      <c r="M11" s="380" t="e">
        <f>VLOOKUP(C11,БОУП!$E$4:$R$290,14,FALSE)</f>
        <v>#N/A</v>
      </c>
      <c r="O11" s="143">
        <f t="shared" ref="O11:O69" si="0">COUNTA($C11)</f>
        <v>1</v>
      </c>
    </row>
    <row r="12" spans="1:17" s="142" customFormat="1" ht="15" customHeight="1">
      <c r="A12" s="139">
        <f t="shared" ref="A12:A56" si="1">A11+1</f>
        <v>3</v>
      </c>
      <c r="B12" s="139" t="s">
        <v>65</v>
      </c>
      <c r="C12" s="144" t="s">
        <v>309</v>
      </c>
      <c r="D12" s="378" t="e">
        <f>VLOOKUP(C12,БОУП!$E$4:$R$290,15,FALSE)</f>
        <v>#N/A</v>
      </c>
      <c r="E12" s="378"/>
      <c r="F12" s="378"/>
      <c r="G12" s="378" t="e">
        <f>VLOOKUP(C12,БОУП!$E$4:$R$290,15,FALSE)</f>
        <v>#N/A</v>
      </c>
      <c r="H12" s="378"/>
      <c r="I12" s="378"/>
      <c r="J12" s="378"/>
      <c r="K12" s="378"/>
      <c r="L12" s="379"/>
      <c r="M12" s="380" t="e">
        <f>VLOOKUP(C12,БОУП!$E$4:$R$290,14,FALSE)</f>
        <v>#N/A</v>
      </c>
      <c r="O12" s="143">
        <f t="shared" si="0"/>
        <v>1</v>
      </c>
    </row>
    <row r="13" spans="1:17" s="142" customFormat="1" ht="15" customHeight="1">
      <c r="A13" s="139">
        <f t="shared" si="1"/>
        <v>4</v>
      </c>
      <c r="B13" s="139" t="s">
        <v>10</v>
      </c>
      <c r="C13" s="144" t="s">
        <v>345</v>
      </c>
      <c r="D13" s="378" t="e">
        <f>VLOOKUP(C13,БОУП!$E$4:$R$290,15,FALSE)</f>
        <v>#N/A</v>
      </c>
      <c r="E13" s="378"/>
      <c r="F13" s="378"/>
      <c r="G13" s="378" t="e">
        <f>VLOOKUP(C13,БОУП!$E$4:$R$290,15,FALSE)</f>
        <v>#N/A</v>
      </c>
      <c r="H13" s="378"/>
      <c r="I13" s="378"/>
      <c r="J13" s="378"/>
      <c r="K13" s="378"/>
      <c r="L13" s="379"/>
      <c r="M13" s="380" t="e">
        <f>VLOOKUP(C13,БОУП!$E$4:$R$290,14,FALSE)</f>
        <v>#N/A</v>
      </c>
      <c r="O13" s="143">
        <f t="shared" si="0"/>
        <v>1</v>
      </c>
    </row>
    <row r="14" spans="1:17" s="142" customFormat="1" ht="15" customHeight="1">
      <c r="A14" s="139">
        <f t="shared" si="1"/>
        <v>5</v>
      </c>
      <c r="B14" s="139" t="s">
        <v>16</v>
      </c>
      <c r="C14" s="144" t="s">
        <v>311</v>
      </c>
      <c r="D14" s="378" t="e">
        <f>VLOOKUP(C14,БОУП!$E$4:$R$290,15,FALSE)</f>
        <v>#N/A</v>
      </c>
      <c r="E14" s="378"/>
      <c r="F14" s="378"/>
      <c r="G14" s="378" t="e">
        <f>VLOOKUP(C14,БОУП!$E$4:$R$290,15,FALSE)</f>
        <v>#N/A</v>
      </c>
      <c r="H14" s="378"/>
      <c r="I14" s="378"/>
      <c r="J14" s="378"/>
      <c r="K14" s="378"/>
      <c r="L14" s="379"/>
      <c r="M14" s="380" t="e">
        <f>VLOOKUP(C14,БОУП!$E$4:$R$290,14,FALSE)</f>
        <v>#N/A</v>
      </c>
      <c r="O14" s="143">
        <f t="shared" si="0"/>
        <v>1</v>
      </c>
    </row>
    <row r="15" spans="1:17" s="142" customFormat="1" ht="15" customHeight="1">
      <c r="A15" s="139">
        <f t="shared" si="1"/>
        <v>6</v>
      </c>
      <c r="B15" s="139" t="s">
        <v>16</v>
      </c>
      <c r="C15" s="144" t="s">
        <v>310</v>
      </c>
      <c r="D15" s="378" t="e">
        <f>VLOOKUP(C15,БОУП!$E$4:$R$290,15,FALSE)</f>
        <v>#N/A</v>
      </c>
      <c r="E15" s="378"/>
      <c r="F15" s="378"/>
      <c r="G15" s="378" t="e">
        <f>VLOOKUP(C15,БОУП!$E$4:$R$290,15,FALSE)</f>
        <v>#N/A</v>
      </c>
      <c r="H15" s="378"/>
      <c r="I15" s="378"/>
      <c r="J15" s="378"/>
      <c r="K15" s="378"/>
      <c r="L15" s="379"/>
      <c r="M15" s="380" t="e">
        <f>VLOOKUP(C15,БОУП!$E$4:$R$290,14,FALSE)</f>
        <v>#N/A</v>
      </c>
      <c r="O15" s="143">
        <f t="shared" si="0"/>
        <v>1</v>
      </c>
    </row>
    <row r="16" spans="1:17" s="142" customFormat="1" ht="15" customHeight="1">
      <c r="A16" s="139">
        <f t="shared" si="1"/>
        <v>7</v>
      </c>
      <c r="B16" s="139" t="s">
        <v>9</v>
      </c>
      <c r="C16" s="144" t="s">
        <v>346</v>
      </c>
      <c r="D16" s="378" t="e">
        <f>VLOOKUP(C16,БОУП!$E$4:$R$290,15,FALSE)</f>
        <v>#N/A</v>
      </c>
      <c r="E16" s="378"/>
      <c r="F16" s="378"/>
      <c r="G16" s="378" t="e">
        <f>VLOOKUP(C16,БОУП!$E$4:$R$290,15,FALSE)</f>
        <v>#N/A</v>
      </c>
      <c r="H16" s="378"/>
      <c r="I16" s="378"/>
      <c r="J16" s="378"/>
      <c r="K16" s="378"/>
      <c r="L16" s="379"/>
      <c r="M16" s="380" t="e">
        <f>VLOOKUP(C16,БОУП!$E$4:$R$290,14,FALSE)</f>
        <v>#N/A</v>
      </c>
      <c r="O16" s="143">
        <f t="shared" si="0"/>
        <v>1</v>
      </c>
    </row>
    <row r="17" spans="1:15" s="142" customFormat="1" ht="15" customHeight="1">
      <c r="A17" s="139">
        <f t="shared" si="1"/>
        <v>8</v>
      </c>
      <c r="B17" s="139" t="s">
        <v>65</v>
      </c>
      <c r="C17" s="144" t="s">
        <v>314</v>
      </c>
      <c r="D17" s="378" t="e">
        <f>VLOOKUP(C17,БОУП!$E$4:$R$290,15,FALSE)</f>
        <v>#N/A</v>
      </c>
      <c r="E17" s="378"/>
      <c r="F17" s="378"/>
      <c r="G17" s="378" t="e">
        <f>VLOOKUP(C17,БОУП!$E$4:$R$290,15,FALSE)</f>
        <v>#N/A</v>
      </c>
      <c r="H17" s="378"/>
      <c r="I17" s="378"/>
      <c r="J17" s="378"/>
      <c r="K17" s="378"/>
      <c r="L17" s="379"/>
      <c r="M17" s="380" t="e">
        <f>VLOOKUP(C17,БОУП!$E$4:$R$290,14,FALSE)</f>
        <v>#N/A</v>
      </c>
      <c r="O17" s="143">
        <f t="shared" si="0"/>
        <v>1</v>
      </c>
    </row>
    <row r="18" spans="1:15" s="142" customFormat="1" ht="15" customHeight="1">
      <c r="A18" s="139">
        <f t="shared" si="1"/>
        <v>9</v>
      </c>
      <c r="B18" s="139" t="s">
        <v>16</v>
      </c>
      <c r="C18" s="144" t="s">
        <v>312</v>
      </c>
      <c r="D18" s="378" t="e">
        <f>VLOOKUP(C18,БОУП!$E$4:$R$290,15,FALSE)</f>
        <v>#N/A</v>
      </c>
      <c r="E18" s="378"/>
      <c r="F18" s="378"/>
      <c r="G18" s="378" t="e">
        <f>VLOOKUP(C18,БОУП!$E$4:$R$290,15,FALSE)</f>
        <v>#N/A</v>
      </c>
      <c r="H18" s="378"/>
      <c r="I18" s="378"/>
      <c r="J18" s="378"/>
      <c r="K18" s="378"/>
      <c r="L18" s="379"/>
      <c r="M18" s="380" t="e">
        <f>VLOOKUP(C18,БОУП!$E$4:$R$290,14,FALSE)</f>
        <v>#N/A</v>
      </c>
      <c r="O18" s="143">
        <f t="shared" si="0"/>
        <v>1</v>
      </c>
    </row>
    <row r="19" spans="1:15" s="142" customFormat="1" ht="15" customHeight="1">
      <c r="A19" s="139">
        <f t="shared" si="1"/>
        <v>10</v>
      </c>
      <c r="B19" s="139" t="s">
        <v>10</v>
      </c>
      <c r="C19" s="144" t="s">
        <v>320</v>
      </c>
      <c r="D19" s="378" t="e">
        <f>VLOOKUP(C19,БОУП!$E$4:$R$290,15,FALSE)</f>
        <v>#N/A</v>
      </c>
      <c r="E19" s="378"/>
      <c r="F19" s="378"/>
      <c r="G19" s="378" t="e">
        <f>VLOOKUP(C19,БОУП!$E$4:$R$290,15,FALSE)</f>
        <v>#N/A</v>
      </c>
      <c r="H19" s="378"/>
      <c r="I19" s="378"/>
      <c r="J19" s="378"/>
      <c r="K19" s="378"/>
      <c r="L19" s="379"/>
      <c r="M19" s="380" t="e">
        <f>VLOOKUP(C19,БОУП!$E$4:$R$290,14,FALSE)</f>
        <v>#N/A</v>
      </c>
      <c r="O19" s="143">
        <f t="shared" si="0"/>
        <v>1</v>
      </c>
    </row>
    <row r="20" spans="1:15" s="142" customFormat="1" ht="15" customHeight="1">
      <c r="A20" s="139">
        <f t="shared" si="1"/>
        <v>11</v>
      </c>
      <c r="B20" s="139" t="s">
        <v>9</v>
      </c>
      <c r="C20" s="144" t="s">
        <v>348</v>
      </c>
      <c r="D20" s="378" t="e">
        <f>VLOOKUP(C20,БОУП!$E$4:$R$290,15,FALSE)</f>
        <v>#N/A</v>
      </c>
      <c r="E20" s="378"/>
      <c r="F20" s="378"/>
      <c r="G20" s="378" t="e">
        <f>VLOOKUP(C20,БОУП!$E$4:$R$290,15,FALSE)</f>
        <v>#N/A</v>
      </c>
      <c r="H20" s="378"/>
      <c r="I20" s="378"/>
      <c r="J20" s="378"/>
      <c r="K20" s="378"/>
      <c r="L20" s="379"/>
      <c r="M20" s="380" t="e">
        <f>VLOOKUP(C20,БОУП!$E$4:$R$290,14,FALSE)</f>
        <v>#N/A</v>
      </c>
      <c r="O20" s="143">
        <f t="shared" si="0"/>
        <v>1</v>
      </c>
    </row>
    <row r="21" spans="1:15" s="142" customFormat="1" ht="15" customHeight="1">
      <c r="A21" s="139">
        <f t="shared" si="1"/>
        <v>12</v>
      </c>
      <c r="B21" s="139" t="s">
        <v>9</v>
      </c>
      <c r="C21" s="144" t="s">
        <v>350</v>
      </c>
      <c r="D21" s="378"/>
      <c r="E21" s="378"/>
      <c r="F21" s="378"/>
      <c r="G21" s="378" t="e">
        <f>VLOOKUP(C21,БОУП!$E$4:$R$290,15,FALSE)</f>
        <v>#N/A</v>
      </c>
      <c r="H21" s="378"/>
      <c r="I21" s="378"/>
      <c r="J21" s="378"/>
      <c r="K21" s="378"/>
      <c r="L21" s="379"/>
      <c r="M21" s="380" t="e">
        <f>VLOOKUP(C21,БОУП!$E$4:$R$290,14,FALSE)</f>
        <v>#N/A</v>
      </c>
      <c r="O21" s="143">
        <f t="shared" si="0"/>
        <v>1</v>
      </c>
    </row>
    <row r="22" spans="1:15" s="142" customFormat="1" ht="15" customHeight="1">
      <c r="A22" s="139">
        <f t="shared" si="1"/>
        <v>13</v>
      </c>
      <c r="B22" s="139" t="s">
        <v>9</v>
      </c>
      <c r="C22" s="144" t="s">
        <v>315</v>
      </c>
      <c r="D22" s="378"/>
      <c r="E22" s="378"/>
      <c r="F22" s="378"/>
      <c r="G22" s="378" t="e">
        <f>VLOOKUP(C22,БОУП!$E$4:$R$290,15,FALSE)</f>
        <v>#N/A</v>
      </c>
      <c r="H22" s="378"/>
      <c r="I22" s="378"/>
      <c r="J22" s="378"/>
      <c r="K22" s="378"/>
      <c r="L22" s="379"/>
      <c r="M22" s="380" t="e">
        <f>VLOOKUP(C22,БОУП!$E$4:$R$290,14,FALSE)</f>
        <v>#N/A</v>
      </c>
      <c r="O22" s="143">
        <f t="shared" si="0"/>
        <v>1</v>
      </c>
    </row>
    <row r="23" spans="1:15" s="142" customFormat="1" ht="15" customHeight="1">
      <c r="A23" s="139">
        <f t="shared" si="1"/>
        <v>14</v>
      </c>
      <c r="B23" s="139" t="s">
        <v>9</v>
      </c>
      <c r="C23" s="144" t="s">
        <v>347</v>
      </c>
      <c r="D23" s="378"/>
      <c r="E23" s="378"/>
      <c r="F23" s="378"/>
      <c r="G23" s="378" t="e">
        <f>VLOOKUP(C23,БОУП!$E$4:$R$290,15,FALSE)</f>
        <v>#N/A</v>
      </c>
      <c r="H23" s="378"/>
      <c r="I23" s="378"/>
      <c r="J23" s="378"/>
      <c r="K23" s="378"/>
      <c r="L23" s="379"/>
      <c r="M23" s="380" t="e">
        <f>VLOOKUP(C23,БОУП!$E$4:$R$290,14,FALSE)</f>
        <v>#N/A</v>
      </c>
      <c r="O23" s="143">
        <f t="shared" si="0"/>
        <v>1</v>
      </c>
    </row>
    <row r="24" spans="1:15" s="142" customFormat="1" ht="15" customHeight="1">
      <c r="A24" s="139">
        <f t="shared" si="1"/>
        <v>15</v>
      </c>
      <c r="B24" s="139" t="s">
        <v>9</v>
      </c>
      <c r="C24" s="144" t="s">
        <v>343</v>
      </c>
      <c r="D24" s="378"/>
      <c r="E24" s="378"/>
      <c r="F24" s="378"/>
      <c r="G24" s="378" t="e">
        <f>VLOOKUP(C24,БОУП!$E$4:$R$290,15,FALSE)</f>
        <v>#N/A</v>
      </c>
      <c r="H24" s="378"/>
      <c r="I24" s="378"/>
      <c r="J24" s="378"/>
      <c r="K24" s="378"/>
      <c r="L24" s="379"/>
      <c r="M24" s="380" t="e">
        <f>VLOOKUP(C24,БОУП!$E$4:$R$290,14,FALSE)</f>
        <v>#N/A</v>
      </c>
      <c r="O24" s="143">
        <f t="shared" si="0"/>
        <v>1</v>
      </c>
    </row>
    <row r="25" spans="1:15" s="142" customFormat="1" ht="15" customHeight="1">
      <c r="A25" s="139">
        <f t="shared" si="1"/>
        <v>16</v>
      </c>
      <c r="B25" s="139" t="s">
        <v>9</v>
      </c>
      <c r="C25" s="144" t="s">
        <v>328</v>
      </c>
      <c r="D25" s="378"/>
      <c r="E25" s="378"/>
      <c r="F25" s="378"/>
      <c r="G25" s="378" t="e">
        <f>VLOOKUP(C25,БОУП!$E$4:$R$290,15,FALSE)</f>
        <v>#N/A</v>
      </c>
      <c r="H25" s="378"/>
      <c r="I25" s="378"/>
      <c r="J25" s="378"/>
      <c r="K25" s="378"/>
      <c r="L25" s="379"/>
      <c r="M25" s="380" t="e">
        <f>VLOOKUP(C25,БОУП!$E$4:$R$290,14,FALSE)</f>
        <v>#N/A</v>
      </c>
      <c r="O25" s="143">
        <f t="shared" si="0"/>
        <v>1</v>
      </c>
    </row>
    <row r="26" spans="1:15" s="142" customFormat="1" ht="15" customHeight="1">
      <c r="A26" s="139">
        <f t="shared" si="1"/>
        <v>17</v>
      </c>
      <c r="B26" s="139" t="s">
        <v>16</v>
      </c>
      <c r="C26" s="144" t="s">
        <v>313</v>
      </c>
      <c r="D26" s="378"/>
      <c r="E26" s="378"/>
      <c r="F26" s="378"/>
      <c r="G26" s="378" t="e">
        <f>VLOOKUP(C26,БОУП!$E$4:$R$290,15,FALSE)</f>
        <v>#N/A</v>
      </c>
      <c r="H26" s="378"/>
      <c r="I26" s="378"/>
      <c r="J26" s="378"/>
      <c r="K26" s="378"/>
      <c r="L26" s="379"/>
      <c r="M26" s="380" t="e">
        <f>VLOOKUP(C26,БОУП!$E$4:$R$290,14,FALSE)</f>
        <v>#N/A</v>
      </c>
      <c r="O26" s="143">
        <f t="shared" si="0"/>
        <v>1</v>
      </c>
    </row>
    <row r="27" spans="1:15" s="142" customFormat="1" ht="15" customHeight="1">
      <c r="A27" s="139">
        <f t="shared" si="1"/>
        <v>18</v>
      </c>
      <c r="B27" s="139" t="s">
        <v>10</v>
      </c>
      <c r="C27" s="144" t="s">
        <v>351</v>
      </c>
      <c r="D27" s="378"/>
      <c r="E27" s="378"/>
      <c r="F27" s="378"/>
      <c r="G27" s="378" t="e">
        <f>VLOOKUP(C27,БОУП!$E$4:$R$290,15,FALSE)</f>
        <v>#N/A</v>
      </c>
      <c r="H27" s="378"/>
      <c r="I27" s="378"/>
      <c r="J27" s="378"/>
      <c r="K27" s="378"/>
      <c r="L27" s="379"/>
      <c r="M27" s="380" t="e">
        <f>VLOOKUP(C27,БОУП!$E$4:$R$290,14,FALSE)</f>
        <v>#N/A</v>
      </c>
      <c r="O27" s="143">
        <f t="shared" si="0"/>
        <v>1</v>
      </c>
    </row>
    <row r="28" spans="1:15" s="142" customFormat="1" ht="15" customHeight="1">
      <c r="A28" s="139">
        <f t="shared" si="1"/>
        <v>19</v>
      </c>
      <c r="B28" s="139" t="s">
        <v>9</v>
      </c>
      <c r="C28" s="144" t="s">
        <v>344</v>
      </c>
      <c r="D28" s="378"/>
      <c r="E28" s="378"/>
      <c r="F28" s="378"/>
      <c r="G28" s="378" t="e">
        <f>VLOOKUP(C28,БОУП!$E$4:$R$290,15,FALSE)</f>
        <v>#N/A</v>
      </c>
      <c r="H28" s="378"/>
      <c r="I28" s="378"/>
      <c r="J28" s="378"/>
      <c r="K28" s="378"/>
      <c r="L28" s="379"/>
      <c r="M28" s="380" t="e">
        <f>VLOOKUP(C28,БОУП!$E$4:$R$290,14,FALSE)</f>
        <v>#N/A</v>
      </c>
      <c r="O28" s="143">
        <f t="shared" si="0"/>
        <v>1</v>
      </c>
    </row>
    <row r="29" spans="1:15" s="142" customFormat="1" ht="15" customHeight="1">
      <c r="A29" s="139">
        <f t="shared" si="1"/>
        <v>20</v>
      </c>
      <c r="B29" s="139" t="s">
        <v>9</v>
      </c>
      <c r="C29" s="144" t="s">
        <v>339</v>
      </c>
      <c r="D29" s="378"/>
      <c r="E29" s="378"/>
      <c r="F29" s="378"/>
      <c r="G29" s="378" t="e">
        <f>VLOOKUP(C29,БОУП!$E$4:$R$290,15,FALSE)</f>
        <v>#N/A</v>
      </c>
      <c r="H29" s="378"/>
      <c r="I29" s="378"/>
      <c r="J29" s="378"/>
      <c r="K29" s="378"/>
      <c r="L29" s="379"/>
      <c r="M29" s="380" t="e">
        <f>VLOOKUP(C29,БОУП!$E$4:$R$290,14,FALSE)</f>
        <v>#N/A</v>
      </c>
      <c r="O29" s="143">
        <f t="shared" si="0"/>
        <v>1</v>
      </c>
    </row>
    <row r="30" spans="1:15" s="142" customFormat="1" ht="15" customHeight="1">
      <c r="A30" s="139">
        <f t="shared" si="1"/>
        <v>21</v>
      </c>
      <c r="B30" s="139" t="s">
        <v>9</v>
      </c>
      <c r="C30" s="144" t="s">
        <v>321</v>
      </c>
      <c r="D30" s="378"/>
      <c r="E30" s="378"/>
      <c r="F30" s="378"/>
      <c r="G30" s="378" t="e">
        <f>VLOOKUP(C30,БОУП!$E$4:$R$290,15,FALSE)</f>
        <v>#N/A</v>
      </c>
      <c r="H30" s="378"/>
      <c r="I30" s="378"/>
      <c r="J30" s="378"/>
      <c r="K30" s="378"/>
      <c r="L30" s="379"/>
      <c r="M30" s="380" t="e">
        <f>VLOOKUP(C30,БОУП!$E$4:$R$290,14,FALSE)</f>
        <v>#N/A</v>
      </c>
      <c r="O30" s="143">
        <f t="shared" si="0"/>
        <v>1</v>
      </c>
    </row>
    <row r="31" spans="1:15" s="142" customFormat="1" ht="15" customHeight="1">
      <c r="A31" s="139">
        <f t="shared" si="1"/>
        <v>22</v>
      </c>
      <c r="B31" s="139" t="s">
        <v>9</v>
      </c>
      <c r="C31" s="144" t="s">
        <v>327</v>
      </c>
      <c r="D31" s="378"/>
      <c r="E31" s="378"/>
      <c r="F31" s="378"/>
      <c r="G31" s="378" t="e">
        <f>VLOOKUP(C31,БОУП!$E$4:$R$290,15,FALSE)</f>
        <v>#N/A</v>
      </c>
      <c r="H31" s="378"/>
      <c r="I31" s="378"/>
      <c r="J31" s="378"/>
      <c r="K31" s="378"/>
      <c r="L31" s="379"/>
      <c r="M31" s="380" t="e">
        <f>VLOOKUP(C31,БОУП!$E$4:$R$290,14,FALSE)</f>
        <v>#N/A</v>
      </c>
      <c r="O31" s="143">
        <f t="shared" si="0"/>
        <v>1</v>
      </c>
    </row>
    <row r="32" spans="1:15" s="142" customFormat="1" ht="15" customHeight="1">
      <c r="A32" s="139">
        <f t="shared" si="1"/>
        <v>23</v>
      </c>
      <c r="B32" s="139" t="s">
        <v>9</v>
      </c>
      <c r="C32" s="144" t="s">
        <v>329</v>
      </c>
      <c r="D32" s="378"/>
      <c r="E32" s="378"/>
      <c r="F32" s="378"/>
      <c r="G32" s="378" t="e">
        <f>VLOOKUP(C32,БОУП!$E$4:$R$290,15,FALSE)</f>
        <v>#N/A</v>
      </c>
      <c r="H32" s="378"/>
      <c r="I32" s="378"/>
      <c r="J32" s="378"/>
      <c r="K32" s="378"/>
      <c r="L32" s="379"/>
      <c r="M32" s="380" t="e">
        <f>VLOOKUP(C32,БОУП!$E$4:$R$290,14,FALSE)</f>
        <v>#N/A</v>
      </c>
      <c r="O32" s="143">
        <f t="shared" si="0"/>
        <v>1</v>
      </c>
    </row>
    <row r="33" spans="1:15" s="142" customFormat="1" ht="15" customHeight="1">
      <c r="A33" s="139">
        <f t="shared" si="1"/>
        <v>24</v>
      </c>
      <c r="B33" s="139" t="s">
        <v>9</v>
      </c>
      <c r="C33" s="144" t="s">
        <v>333</v>
      </c>
      <c r="D33" s="378"/>
      <c r="E33" s="378"/>
      <c r="F33" s="378"/>
      <c r="G33" s="378" t="e">
        <f>VLOOKUP(C33,БОУП!$E$4:$R$290,15,FALSE)</f>
        <v>#N/A</v>
      </c>
      <c r="H33" s="378"/>
      <c r="I33" s="378"/>
      <c r="J33" s="378"/>
      <c r="K33" s="378"/>
      <c r="L33" s="379"/>
      <c r="M33" s="380" t="e">
        <f>VLOOKUP(C33,БОУП!$E$4:$R$290,14,FALSE)</f>
        <v>#N/A</v>
      </c>
      <c r="O33" s="143">
        <f t="shared" si="0"/>
        <v>1</v>
      </c>
    </row>
    <row r="34" spans="1:15" s="142" customFormat="1" ht="15" customHeight="1">
      <c r="A34" s="139">
        <f t="shared" si="1"/>
        <v>25</v>
      </c>
      <c r="B34" s="139" t="s">
        <v>110</v>
      </c>
      <c r="C34" s="144" t="s">
        <v>349</v>
      </c>
      <c r="D34" s="378"/>
      <c r="E34" s="378"/>
      <c r="F34" s="378"/>
      <c r="G34" s="378" t="e">
        <f>VLOOKUP(C34,БОУП!$E$4:$R$290,15,FALSE)</f>
        <v>#N/A</v>
      </c>
      <c r="H34" s="378"/>
      <c r="I34" s="378"/>
      <c r="J34" s="378"/>
      <c r="K34" s="378"/>
      <c r="L34" s="379"/>
      <c r="M34" s="380" t="e">
        <f>VLOOKUP(C34,БОУП!$E$4:$R$290,14,FALSE)</f>
        <v>#N/A</v>
      </c>
      <c r="O34" s="143">
        <f t="shared" si="0"/>
        <v>1</v>
      </c>
    </row>
    <row r="35" spans="1:15" s="142" customFormat="1" ht="15" customHeight="1">
      <c r="A35" s="139">
        <f t="shared" si="1"/>
        <v>26</v>
      </c>
      <c r="B35" s="139" t="s">
        <v>10</v>
      </c>
      <c r="C35" s="144" t="s">
        <v>352</v>
      </c>
      <c r="D35" s="378"/>
      <c r="E35" s="378"/>
      <c r="F35" s="378"/>
      <c r="G35" s="378" t="e">
        <f>VLOOKUP(C35,БОУП!$E$4:$R$290,15,FALSE)</f>
        <v>#N/A</v>
      </c>
      <c r="H35" s="378"/>
      <c r="I35" s="378"/>
      <c r="J35" s="378"/>
      <c r="K35" s="378"/>
      <c r="L35" s="379"/>
      <c r="M35" s="380" t="e">
        <f>VLOOKUP(C35,БОУП!$E$4:$R$290,14,FALSE)</f>
        <v>#N/A</v>
      </c>
      <c r="O35" s="143">
        <f t="shared" si="0"/>
        <v>1</v>
      </c>
    </row>
    <row r="36" spans="1:15" s="142" customFormat="1" ht="15" customHeight="1">
      <c r="A36" s="139">
        <f t="shared" si="1"/>
        <v>27</v>
      </c>
      <c r="B36" s="139" t="s">
        <v>10</v>
      </c>
      <c r="C36" s="144" t="s">
        <v>308</v>
      </c>
      <c r="D36" s="381" t="e">
        <f>VLOOKUP(C36,БОУП!$E$4:$R$290,15,FALSE)</f>
        <v>#N/A</v>
      </c>
      <c r="E36" s="381"/>
      <c r="F36" s="381"/>
      <c r="G36" s="381"/>
      <c r="H36" s="381"/>
      <c r="I36" s="381"/>
      <c r="J36" s="381"/>
      <c r="K36" s="381"/>
      <c r="L36" s="381"/>
      <c r="M36" s="380" t="e">
        <f>VLOOKUP(C36,БОУП!$E$4:$R$290,14,FALSE)</f>
        <v>#N/A</v>
      </c>
      <c r="O36" s="143">
        <f t="shared" si="0"/>
        <v>1</v>
      </c>
    </row>
    <row r="37" spans="1:15" s="142" customFormat="1" ht="15" customHeight="1">
      <c r="A37" s="139">
        <f t="shared" si="1"/>
        <v>28</v>
      </c>
      <c r="B37" s="139" t="s">
        <v>9</v>
      </c>
      <c r="C37" s="144" t="s">
        <v>316</v>
      </c>
      <c r="D37" s="378"/>
      <c r="E37" s="378"/>
      <c r="F37" s="378"/>
      <c r="G37" s="378" t="e">
        <f>VLOOKUP(C37,БОУП!$E$4:$R$290,15,FALSE)</f>
        <v>#N/A</v>
      </c>
      <c r="H37" s="378"/>
      <c r="I37" s="378"/>
      <c r="J37" s="378"/>
      <c r="K37" s="378"/>
      <c r="L37" s="379"/>
      <c r="M37" s="380" t="e">
        <f>VLOOKUP(C37,БОУП!$E$4:$R$290,14,FALSE)</f>
        <v>#N/A</v>
      </c>
      <c r="O37" s="143">
        <f t="shared" si="0"/>
        <v>1</v>
      </c>
    </row>
    <row r="38" spans="1:15" s="142" customFormat="1" ht="15" customHeight="1">
      <c r="A38" s="139">
        <f t="shared" si="1"/>
        <v>29</v>
      </c>
      <c r="B38" s="139" t="s">
        <v>9</v>
      </c>
      <c r="C38" s="144" t="s">
        <v>340</v>
      </c>
      <c r="D38" s="378"/>
      <c r="E38" s="378"/>
      <c r="F38" s="378"/>
      <c r="G38" s="378" t="e">
        <f>VLOOKUP(C38,БОУП!$E$4:$R$290,15,FALSE)</f>
        <v>#N/A</v>
      </c>
      <c r="H38" s="378"/>
      <c r="I38" s="378"/>
      <c r="J38" s="378"/>
      <c r="K38" s="378"/>
      <c r="L38" s="379"/>
      <c r="M38" s="380" t="e">
        <f>VLOOKUP(C38,БОУП!$E$4:$R$290,14,FALSE)</f>
        <v>#N/A</v>
      </c>
      <c r="O38" s="143">
        <f t="shared" si="0"/>
        <v>1</v>
      </c>
    </row>
    <row r="39" spans="1:15" s="142" customFormat="1" ht="15" customHeight="1">
      <c r="A39" s="139">
        <f t="shared" si="1"/>
        <v>30</v>
      </c>
      <c r="B39" s="139" t="s">
        <v>9</v>
      </c>
      <c r="C39" s="144" t="s">
        <v>317</v>
      </c>
      <c r="D39" s="378"/>
      <c r="E39" s="378"/>
      <c r="F39" s="378"/>
      <c r="G39" s="378" t="e">
        <f>VLOOKUP(C39,БОУП!$E$4:$R$290,15,FALSE)</f>
        <v>#N/A</v>
      </c>
      <c r="H39" s="378"/>
      <c r="I39" s="378"/>
      <c r="J39" s="378"/>
      <c r="K39" s="378"/>
      <c r="L39" s="379"/>
      <c r="M39" s="380" t="e">
        <f>VLOOKUP(C39,БОУП!$E$4:$R$290,14,FALSE)</f>
        <v>#N/A</v>
      </c>
      <c r="O39" s="143">
        <f t="shared" si="0"/>
        <v>1</v>
      </c>
    </row>
    <row r="40" spans="1:15" s="142" customFormat="1" ht="15" customHeight="1">
      <c r="A40" s="139">
        <f t="shared" si="1"/>
        <v>31</v>
      </c>
      <c r="B40" s="139" t="s">
        <v>9</v>
      </c>
      <c r="C40" s="144" t="s">
        <v>318</v>
      </c>
      <c r="D40" s="378"/>
      <c r="E40" s="378"/>
      <c r="F40" s="378"/>
      <c r="G40" s="378" t="e">
        <f>VLOOKUP(C40,БОУП!$E$4:$R$290,15,FALSE)</f>
        <v>#N/A</v>
      </c>
      <c r="H40" s="378"/>
      <c r="I40" s="378"/>
      <c r="J40" s="378"/>
      <c r="K40" s="378"/>
      <c r="L40" s="379"/>
      <c r="M40" s="380" t="e">
        <f>VLOOKUP(C40,БОУП!$E$4:$R$290,14,FALSE)</f>
        <v>#N/A</v>
      </c>
      <c r="O40" s="143">
        <f t="shared" si="0"/>
        <v>1</v>
      </c>
    </row>
    <row r="41" spans="1:15" s="142" customFormat="1" ht="15" customHeight="1">
      <c r="A41" s="139">
        <f t="shared" si="1"/>
        <v>32</v>
      </c>
      <c r="B41" s="139" t="s">
        <v>9</v>
      </c>
      <c r="C41" s="144" t="s">
        <v>319</v>
      </c>
      <c r="D41" s="381" t="e">
        <f>VLOOKUP(C41,БОУП!$E$4:$R$290,15,FALSE)</f>
        <v>#N/A</v>
      </c>
      <c r="E41" s="381"/>
      <c r="F41" s="381"/>
      <c r="G41" s="381"/>
      <c r="H41" s="381"/>
      <c r="I41" s="381"/>
      <c r="J41" s="381"/>
      <c r="K41" s="381"/>
      <c r="L41" s="381"/>
      <c r="M41" s="380" t="e">
        <f>VLOOKUP(C41,БОУП!$E$4:$R$290,14,FALSE)</f>
        <v>#N/A</v>
      </c>
      <c r="O41" s="143">
        <f t="shared" si="0"/>
        <v>1</v>
      </c>
    </row>
    <row r="42" spans="1:15" s="142" customFormat="1" ht="15" customHeight="1">
      <c r="A42" s="139">
        <f t="shared" si="1"/>
        <v>33</v>
      </c>
      <c r="B42" s="139" t="s">
        <v>10</v>
      </c>
      <c r="C42" s="144" t="s">
        <v>342</v>
      </c>
      <c r="D42" s="378"/>
      <c r="E42" s="378"/>
      <c r="F42" s="378"/>
      <c r="G42" s="378" t="e">
        <f>VLOOKUP(C42,БОУП!$E$4:$R$290,15,FALSE)</f>
        <v>#N/A</v>
      </c>
      <c r="H42" s="378"/>
      <c r="I42" s="378"/>
      <c r="J42" s="378"/>
      <c r="K42" s="378"/>
      <c r="L42" s="379"/>
      <c r="M42" s="380" t="e">
        <f>VLOOKUP(C42,БОУП!$E$4:$R$290,14,FALSE)</f>
        <v>#N/A</v>
      </c>
      <c r="O42" s="143">
        <f t="shared" si="0"/>
        <v>1</v>
      </c>
    </row>
    <row r="43" spans="1:15" s="142" customFormat="1" ht="15" customHeight="1">
      <c r="A43" s="139">
        <f t="shared" si="1"/>
        <v>34</v>
      </c>
      <c r="B43" s="139" t="s">
        <v>9</v>
      </c>
      <c r="C43" s="144" t="s">
        <v>334</v>
      </c>
      <c r="D43" s="378"/>
      <c r="E43" s="378"/>
      <c r="F43" s="378"/>
      <c r="G43" s="378" t="e">
        <f>VLOOKUP(C43,БОУП!$E$4:$R$290,15,FALSE)</f>
        <v>#N/A</v>
      </c>
      <c r="H43" s="378"/>
      <c r="I43" s="378"/>
      <c r="J43" s="378"/>
      <c r="K43" s="378"/>
      <c r="L43" s="379"/>
      <c r="M43" s="380" t="e">
        <f>VLOOKUP(C43,БОУП!$E$4:$R$290,14,FALSE)</f>
        <v>#N/A</v>
      </c>
      <c r="O43" s="143">
        <f t="shared" si="0"/>
        <v>1</v>
      </c>
    </row>
    <row r="44" spans="1:15" s="142" customFormat="1" ht="15" customHeight="1">
      <c r="A44" s="139">
        <f t="shared" si="1"/>
        <v>35</v>
      </c>
      <c r="B44" s="139" t="s">
        <v>28</v>
      </c>
      <c r="C44" s="144" t="s">
        <v>335</v>
      </c>
      <c r="D44" s="378"/>
      <c r="E44" s="378"/>
      <c r="F44" s="378"/>
      <c r="G44" s="378" t="e">
        <f>VLOOKUP(C44,БОУП!$E$4:$R$290,15,FALSE)</f>
        <v>#N/A</v>
      </c>
      <c r="H44" s="378"/>
      <c r="I44" s="378"/>
      <c r="J44" s="378"/>
      <c r="K44" s="378"/>
      <c r="L44" s="379"/>
      <c r="M44" s="380" t="e">
        <f>VLOOKUP(C44,БОУП!$E$4:$R$290,14,FALSE)</f>
        <v>#N/A</v>
      </c>
      <c r="O44" s="143">
        <f t="shared" si="0"/>
        <v>1</v>
      </c>
    </row>
    <row r="45" spans="1:15" s="142" customFormat="1" ht="15" customHeight="1">
      <c r="A45" s="139">
        <f t="shared" si="1"/>
        <v>36</v>
      </c>
      <c r="B45" s="139" t="s">
        <v>9</v>
      </c>
      <c r="C45" s="144" t="s">
        <v>322</v>
      </c>
      <c r="D45" s="378"/>
      <c r="E45" s="378"/>
      <c r="F45" s="378"/>
      <c r="G45" s="378" t="e">
        <f>VLOOKUP(C45,БОУП!$E$4:$R$290,15,FALSE)</f>
        <v>#N/A</v>
      </c>
      <c r="H45" s="378"/>
      <c r="I45" s="378"/>
      <c r="J45" s="378"/>
      <c r="K45" s="378"/>
      <c r="L45" s="379"/>
      <c r="M45" s="380" t="e">
        <f>VLOOKUP(C45,БОУП!$E$4:$R$290,14,FALSE)</f>
        <v>#N/A</v>
      </c>
      <c r="O45" s="143">
        <f t="shared" si="0"/>
        <v>1</v>
      </c>
    </row>
    <row r="46" spans="1:15" s="142" customFormat="1" ht="15" customHeight="1">
      <c r="A46" s="139">
        <f t="shared" si="1"/>
        <v>37</v>
      </c>
      <c r="B46" s="139" t="s">
        <v>9</v>
      </c>
      <c r="C46" s="144" t="s">
        <v>331</v>
      </c>
      <c r="D46" s="378"/>
      <c r="E46" s="378"/>
      <c r="F46" s="378"/>
      <c r="G46" s="378" t="e">
        <f>VLOOKUP(C46,БОУП!$E$4:$R$290,15,FALSE)</f>
        <v>#N/A</v>
      </c>
      <c r="H46" s="378"/>
      <c r="I46" s="378"/>
      <c r="J46" s="378"/>
      <c r="K46" s="378"/>
      <c r="L46" s="379"/>
      <c r="M46" s="380" t="e">
        <f>VLOOKUP(C46,БОУП!$E$4:$R$290,14,FALSE)</f>
        <v>#N/A</v>
      </c>
      <c r="O46" s="143">
        <f t="shared" si="0"/>
        <v>1</v>
      </c>
    </row>
    <row r="47" spans="1:15" s="142" customFormat="1" ht="15" customHeight="1">
      <c r="A47" s="139">
        <f t="shared" si="1"/>
        <v>38</v>
      </c>
      <c r="B47" s="139" t="s">
        <v>9</v>
      </c>
      <c r="C47" s="144" t="s">
        <v>341</v>
      </c>
      <c r="D47" s="378"/>
      <c r="E47" s="378"/>
      <c r="F47" s="378"/>
      <c r="G47" s="378" t="e">
        <f>VLOOKUP(C47,БОУП!$E$4:$R$290,15,FALSE)</f>
        <v>#N/A</v>
      </c>
      <c r="H47" s="378"/>
      <c r="I47" s="378"/>
      <c r="J47" s="378"/>
      <c r="K47" s="378"/>
      <c r="L47" s="379"/>
      <c r="M47" s="380" t="e">
        <f>VLOOKUP(C47,БОУП!$E$4:$R$290,14,FALSE)</f>
        <v>#N/A</v>
      </c>
      <c r="O47" s="143">
        <f t="shared" si="0"/>
        <v>1</v>
      </c>
    </row>
    <row r="48" spans="1:15" s="142" customFormat="1" ht="15" customHeight="1">
      <c r="A48" s="139">
        <f t="shared" si="1"/>
        <v>39</v>
      </c>
      <c r="B48" s="139" t="s">
        <v>9</v>
      </c>
      <c r="C48" s="144" t="s">
        <v>330</v>
      </c>
      <c r="D48" s="381" t="e">
        <f>VLOOKUP(C48,БОУП!$E$4:$R$290,15,FALSE)</f>
        <v>#N/A</v>
      </c>
      <c r="E48" s="381"/>
      <c r="F48" s="381"/>
      <c r="G48" s="381"/>
      <c r="H48" s="381"/>
      <c r="I48" s="381"/>
      <c r="J48" s="381"/>
      <c r="K48" s="381"/>
      <c r="L48" s="381"/>
      <c r="M48" s="380" t="e">
        <f>VLOOKUP(C48,БОУП!$E$4:$R$290,14,FALSE)</f>
        <v>#N/A</v>
      </c>
      <c r="O48" s="143">
        <f t="shared" si="0"/>
        <v>1</v>
      </c>
    </row>
    <row r="49" spans="1:15" s="142" customFormat="1" ht="15" customHeight="1">
      <c r="A49" s="139">
        <f t="shared" si="1"/>
        <v>40</v>
      </c>
      <c r="B49" s="139" t="s">
        <v>28</v>
      </c>
      <c r="C49" s="144" t="s">
        <v>336</v>
      </c>
      <c r="D49" s="378"/>
      <c r="E49" s="378"/>
      <c r="F49" s="378"/>
      <c r="G49" s="378" t="e">
        <f>VLOOKUP(C49,БОУП!$E$4:$R$290,15,FALSE)</f>
        <v>#N/A</v>
      </c>
      <c r="H49" s="378"/>
      <c r="I49" s="378"/>
      <c r="J49" s="378"/>
      <c r="K49" s="378"/>
      <c r="L49" s="379"/>
      <c r="M49" s="380" t="e">
        <f>VLOOKUP(C49,БОУП!$E$4:$R$290,14,FALSE)</f>
        <v>#N/A</v>
      </c>
      <c r="O49" s="143">
        <f t="shared" si="0"/>
        <v>1</v>
      </c>
    </row>
    <row r="50" spans="1:15" s="142" customFormat="1" ht="15" customHeight="1">
      <c r="A50" s="139">
        <f t="shared" si="1"/>
        <v>41</v>
      </c>
      <c r="B50" s="139" t="s">
        <v>28</v>
      </c>
      <c r="C50" s="144" t="s">
        <v>338</v>
      </c>
      <c r="D50" s="378"/>
      <c r="E50" s="378"/>
      <c r="F50" s="378"/>
      <c r="G50" s="378" t="e">
        <f>VLOOKUP(C50,БОУП!$E$4:$R$290,15,FALSE)</f>
        <v>#N/A</v>
      </c>
      <c r="H50" s="378"/>
      <c r="I50" s="378"/>
      <c r="J50" s="378"/>
      <c r="K50" s="378"/>
      <c r="L50" s="379"/>
      <c r="M50" s="380" t="e">
        <f>VLOOKUP(C50,БОУП!$E$4:$R$290,14,FALSE)</f>
        <v>#N/A</v>
      </c>
      <c r="O50" s="143">
        <f t="shared" si="0"/>
        <v>1</v>
      </c>
    </row>
    <row r="51" spans="1:15" s="142" customFormat="1" ht="15" customHeight="1">
      <c r="A51" s="139">
        <f t="shared" si="1"/>
        <v>42</v>
      </c>
      <c r="B51" s="139" t="s">
        <v>28</v>
      </c>
      <c r="C51" s="144" t="s">
        <v>326</v>
      </c>
      <c r="D51" s="378"/>
      <c r="E51" s="378"/>
      <c r="F51" s="378"/>
      <c r="G51" s="378" t="e">
        <f>VLOOKUP(C51,БОУП!$E$4:$R$290,15,FALSE)</f>
        <v>#N/A</v>
      </c>
      <c r="H51" s="378"/>
      <c r="I51" s="378"/>
      <c r="J51" s="378"/>
      <c r="K51" s="378"/>
      <c r="L51" s="379"/>
      <c r="M51" s="380" t="e">
        <f>VLOOKUP(C51,БОУП!$E$4:$R$290,14,FALSE)</f>
        <v>#N/A</v>
      </c>
      <c r="O51" s="143">
        <f t="shared" si="0"/>
        <v>1</v>
      </c>
    </row>
    <row r="52" spans="1:15" s="142" customFormat="1" ht="15" customHeight="1">
      <c r="A52" s="139">
        <f t="shared" si="1"/>
        <v>43</v>
      </c>
      <c r="B52" s="139" t="s">
        <v>28</v>
      </c>
      <c r="C52" s="144" t="s">
        <v>332</v>
      </c>
      <c r="D52" s="378"/>
      <c r="E52" s="378"/>
      <c r="F52" s="378"/>
      <c r="G52" s="378" t="e">
        <f>VLOOKUP(C52,БОУП!$E$4:$R$290,15,FALSE)</f>
        <v>#N/A</v>
      </c>
      <c r="H52" s="378"/>
      <c r="I52" s="378"/>
      <c r="J52" s="378"/>
      <c r="K52" s="378"/>
      <c r="L52" s="379"/>
      <c r="M52" s="380" t="e">
        <f>VLOOKUP(C52,БОУП!$E$4:$R$290,14,FALSE)</f>
        <v>#N/A</v>
      </c>
      <c r="O52" s="143">
        <f t="shared" si="0"/>
        <v>1</v>
      </c>
    </row>
    <row r="53" spans="1:15" s="142" customFormat="1" ht="15" customHeight="1">
      <c r="A53" s="139">
        <f t="shared" si="1"/>
        <v>44</v>
      </c>
      <c r="B53" s="139" t="s">
        <v>28</v>
      </c>
      <c r="C53" s="144" t="s">
        <v>325</v>
      </c>
      <c r="D53" s="381" t="e">
        <f>VLOOKUP(C53,БОУП!$E$4:$R$290,15,FALSE)</f>
        <v>#N/A</v>
      </c>
      <c r="E53" s="381"/>
      <c r="F53" s="381"/>
      <c r="G53" s="381"/>
      <c r="H53" s="381"/>
      <c r="I53" s="381"/>
      <c r="J53" s="381"/>
      <c r="K53" s="381"/>
      <c r="L53" s="381"/>
      <c r="M53" s="380" t="e">
        <f>VLOOKUP(C53,БОУП!$E$4:$R$290,14,FALSE)</f>
        <v>#N/A</v>
      </c>
      <c r="O53" s="143">
        <f t="shared" si="0"/>
        <v>1</v>
      </c>
    </row>
    <row r="54" spans="1:15" s="142" customFormat="1" ht="15" customHeight="1">
      <c r="A54" s="139">
        <f t="shared" si="1"/>
        <v>45</v>
      </c>
      <c r="B54" s="139" t="s">
        <v>28</v>
      </c>
      <c r="C54" s="144" t="s">
        <v>337</v>
      </c>
      <c r="D54" s="381" t="e">
        <f>VLOOKUP(C54,БОУП!$E$4:$R$290,15,FALSE)</f>
        <v>#N/A</v>
      </c>
      <c r="E54" s="381"/>
      <c r="F54" s="381"/>
      <c r="G54" s="381"/>
      <c r="H54" s="381"/>
      <c r="I54" s="381"/>
      <c r="J54" s="381"/>
      <c r="K54" s="381"/>
      <c r="L54" s="381"/>
      <c r="M54" s="380" t="e">
        <f>VLOOKUP(C54,БОУП!$E$4:$R$290,14,FALSE)</f>
        <v>#N/A</v>
      </c>
      <c r="O54" s="143">
        <f t="shared" si="0"/>
        <v>1</v>
      </c>
    </row>
    <row r="55" spans="1:15" s="142" customFormat="1" ht="15" customHeight="1">
      <c r="A55" s="139">
        <f t="shared" si="1"/>
        <v>46</v>
      </c>
      <c r="B55" s="139" t="s">
        <v>9</v>
      </c>
      <c r="C55" s="144" t="s">
        <v>324</v>
      </c>
      <c r="D55" s="381" t="e">
        <f>VLOOKUP(C55,БОУП!$E$4:$R$290,15,FALSE)</f>
        <v>#N/A</v>
      </c>
      <c r="E55" s="381"/>
      <c r="F55" s="381"/>
      <c r="G55" s="381"/>
      <c r="H55" s="381"/>
      <c r="I55" s="381"/>
      <c r="J55" s="381"/>
      <c r="K55" s="381"/>
      <c r="L55" s="381"/>
      <c r="M55" s="380" t="e">
        <f>VLOOKUP(C55,БОУП!$E$4:$R$290,14,FALSE)</f>
        <v>#N/A</v>
      </c>
      <c r="O55" s="143">
        <f t="shared" si="0"/>
        <v>1</v>
      </c>
    </row>
    <row r="56" spans="1:15" s="142" customFormat="1" ht="15" customHeight="1">
      <c r="A56" s="139">
        <f t="shared" si="1"/>
        <v>47</v>
      </c>
      <c r="B56" s="139" t="s">
        <v>28</v>
      </c>
      <c r="C56" s="144" t="s">
        <v>323</v>
      </c>
      <c r="D56" s="378"/>
      <c r="E56" s="378"/>
      <c r="F56" s="378"/>
      <c r="G56" s="378" t="e">
        <f>VLOOKUP(C56,БОУП!$E$4:$R$290,15,FALSE)</f>
        <v>#N/A</v>
      </c>
      <c r="H56" s="378"/>
      <c r="I56" s="378"/>
      <c r="J56" s="378"/>
      <c r="K56" s="378"/>
      <c r="L56" s="379"/>
      <c r="M56" s="380" t="e">
        <f>VLOOKUP(C56,БОУП!$E$4:$R$290,14,FALSE)</f>
        <v>#N/A</v>
      </c>
      <c r="O56" s="143">
        <f t="shared" si="0"/>
        <v>1</v>
      </c>
    </row>
    <row r="57" spans="1:15" s="142" customFormat="1" ht="15" hidden="1" customHeight="1">
      <c r="A57" s="139">
        <v>49</v>
      </c>
      <c r="B57" s="139"/>
      <c r="C57" s="144"/>
      <c r="D57" s="147"/>
      <c r="E57" s="140"/>
      <c r="F57" s="140"/>
      <c r="G57" s="140"/>
      <c r="H57" s="140"/>
      <c r="I57" s="140"/>
      <c r="J57" s="140"/>
      <c r="K57" s="140"/>
      <c r="L57" s="171"/>
      <c r="M57" s="321"/>
      <c r="O57" s="143">
        <f t="shared" si="0"/>
        <v>0</v>
      </c>
    </row>
    <row r="58" spans="1:15" s="142" customFormat="1" ht="15" hidden="1" customHeight="1">
      <c r="A58" s="139">
        <v>50</v>
      </c>
      <c r="B58" s="139"/>
      <c r="C58" s="144"/>
      <c r="D58" s="147"/>
      <c r="E58" s="140"/>
      <c r="F58" s="140"/>
      <c r="G58" s="140"/>
      <c r="H58" s="140"/>
      <c r="I58" s="140"/>
      <c r="J58" s="140"/>
      <c r="K58" s="140"/>
      <c r="L58" s="171"/>
      <c r="M58" s="171"/>
      <c r="O58" s="143">
        <f t="shared" si="0"/>
        <v>0</v>
      </c>
    </row>
    <row r="59" spans="1:15" s="142" customFormat="1" ht="15" hidden="1" customHeight="1">
      <c r="A59" s="139">
        <v>51</v>
      </c>
      <c r="B59" s="139"/>
      <c r="C59" s="145"/>
      <c r="D59" s="170"/>
      <c r="E59" s="321"/>
      <c r="F59" s="321"/>
      <c r="G59" s="321"/>
      <c r="H59" s="321"/>
      <c r="I59" s="321"/>
      <c r="J59" s="321"/>
      <c r="K59" s="321"/>
      <c r="L59" s="171"/>
      <c r="M59" s="171"/>
      <c r="O59" s="143">
        <f t="shared" si="0"/>
        <v>0</v>
      </c>
    </row>
    <row r="60" spans="1:15" s="142" customFormat="1" ht="15" hidden="1" customHeight="1">
      <c r="A60" s="139">
        <v>52</v>
      </c>
      <c r="B60" s="139"/>
      <c r="C60" s="145"/>
      <c r="D60" s="170"/>
      <c r="E60" s="171"/>
      <c r="F60" s="171"/>
      <c r="G60" s="171"/>
      <c r="H60" s="171"/>
      <c r="I60" s="171"/>
      <c r="J60" s="171"/>
      <c r="K60" s="171"/>
      <c r="L60" s="171"/>
      <c r="M60" s="171"/>
      <c r="O60" s="143">
        <f t="shared" si="0"/>
        <v>0</v>
      </c>
    </row>
    <row r="61" spans="1:15" s="142" customFormat="1" ht="15" hidden="1" customHeight="1">
      <c r="A61" s="139">
        <v>53</v>
      </c>
      <c r="B61" s="139"/>
      <c r="C61" s="145"/>
      <c r="D61" s="170"/>
      <c r="E61" s="171"/>
      <c r="F61" s="171"/>
      <c r="G61" s="171"/>
      <c r="H61" s="171"/>
      <c r="I61" s="171"/>
      <c r="J61" s="171"/>
      <c r="K61" s="171"/>
      <c r="L61" s="171"/>
      <c r="M61" s="171"/>
      <c r="O61" s="143">
        <f t="shared" si="0"/>
        <v>0</v>
      </c>
    </row>
    <row r="62" spans="1:15" s="142" customFormat="1" ht="15" hidden="1" customHeight="1">
      <c r="A62" s="139">
        <v>54</v>
      </c>
      <c r="B62" s="139"/>
      <c r="C62" s="145"/>
      <c r="D62" s="170"/>
      <c r="E62" s="171"/>
      <c r="F62" s="171"/>
      <c r="G62" s="171"/>
      <c r="H62" s="171"/>
      <c r="I62" s="171"/>
      <c r="J62" s="171"/>
      <c r="K62" s="171"/>
      <c r="L62" s="171"/>
      <c r="M62" s="171"/>
      <c r="O62" s="143">
        <f t="shared" si="0"/>
        <v>0</v>
      </c>
    </row>
    <row r="63" spans="1:15" s="142" customFormat="1" ht="15" hidden="1" customHeight="1">
      <c r="A63" s="139">
        <v>55</v>
      </c>
      <c r="B63" s="139"/>
      <c r="C63" s="145"/>
      <c r="D63" s="170"/>
      <c r="E63" s="171"/>
      <c r="F63" s="171"/>
      <c r="G63" s="171"/>
      <c r="H63" s="171"/>
      <c r="I63" s="171"/>
      <c r="J63" s="171"/>
      <c r="K63" s="171"/>
      <c r="L63" s="171"/>
      <c r="M63" s="171"/>
      <c r="O63" s="143">
        <f t="shared" si="0"/>
        <v>0</v>
      </c>
    </row>
    <row r="64" spans="1:15" s="142" customFormat="1" ht="15" hidden="1" customHeight="1">
      <c r="A64" s="139">
        <v>56</v>
      </c>
      <c r="B64" s="139"/>
      <c r="C64" s="145"/>
      <c r="D64" s="170"/>
      <c r="E64" s="171"/>
      <c r="F64" s="171"/>
      <c r="G64" s="171"/>
      <c r="H64" s="171"/>
      <c r="I64" s="171"/>
      <c r="J64" s="171"/>
      <c r="K64" s="171"/>
      <c r="L64" s="171"/>
      <c r="M64" s="171"/>
      <c r="O64" s="143">
        <f t="shared" si="0"/>
        <v>0</v>
      </c>
    </row>
    <row r="65" spans="1:15" s="142" customFormat="1" ht="15" hidden="1" customHeight="1">
      <c r="A65" s="139">
        <v>57</v>
      </c>
      <c r="B65" s="139"/>
      <c r="C65" s="145"/>
      <c r="D65" s="170"/>
      <c r="E65" s="171"/>
      <c r="F65" s="171"/>
      <c r="G65" s="171"/>
      <c r="H65" s="171"/>
      <c r="I65" s="171"/>
      <c r="J65" s="171"/>
      <c r="K65" s="171"/>
      <c r="L65" s="171"/>
      <c r="M65" s="171"/>
      <c r="O65" s="143">
        <f t="shared" si="0"/>
        <v>0</v>
      </c>
    </row>
    <row r="66" spans="1:15" s="142" customFormat="1" ht="15" hidden="1" customHeight="1">
      <c r="A66" s="139">
        <v>58</v>
      </c>
      <c r="B66" s="139"/>
      <c r="C66" s="145"/>
      <c r="D66" s="170"/>
      <c r="E66" s="171"/>
      <c r="F66" s="171"/>
      <c r="G66" s="171"/>
      <c r="H66" s="171"/>
      <c r="I66" s="171"/>
      <c r="J66" s="171"/>
      <c r="K66" s="171"/>
      <c r="L66" s="171"/>
      <c r="M66" s="171"/>
      <c r="O66" s="143">
        <f t="shared" si="0"/>
        <v>0</v>
      </c>
    </row>
    <row r="67" spans="1:15" s="142" customFormat="1" ht="15" hidden="1" customHeight="1">
      <c r="A67" s="139">
        <v>59</v>
      </c>
      <c r="B67" s="139"/>
      <c r="C67" s="145"/>
      <c r="D67" s="170"/>
      <c r="E67" s="171"/>
      <c r="F67" s="171"/>
      <c r="G67" s="171"/>
      <c r="H67" s="171"/>
      <c r="I67" s="171"/>
      <c r="J67" s="171"/>
      <c r="K67" s="171"/>
      <c r="L67" s="171"/>
      <c r="M67" s="171"/>
      <c r="O67" s="143">
        <f t="shared" si="0"/>
        <v>0</v>
      </c>
    </row>
    <row r="68" spans="1:15" s="142" customFormat="1" ht="15" hidden="1" customHeight="1">
      <c r="A68" s="139">
        <v>60</v>
      </c>
      <c r="B68" s="139"/>
      <c r="C68" s="145"/>
      <c r="D68" s="170"/>
      <c r="E68" s="171"/>
      <c r="F68" s="171"/>
      <c r="G68" s="171"/>
      <c r="H68" s="171"/>
      <c r="I68" s="171"/>
      <c r="J68" s="171"/>
      <c r="K68" s="171"/>
      <c r="L68" s="171"/>
      <c r="M68" s="171"/>
      <c r="O68" s="143">
        <f t="shared" si="0"/>
        <v>0</v>
      </c>
    </row>
    <row r="69" spans="1:15" s="142" customFormat="1" ht="15" hidden="1" customHeight="1">
      <c r="A69" s="139">
        <v>61</v>
      </c>
      <c r="B69" s="139"/>
      <c r="C69" s="145"/>
      <c r="D69" s="170"/>
      <c r="E69" s="171"/>
      <c r="F69" s="171"/>
      <c r="G69" s="171"/>
      <c r="H69" s="171"/>
      <c r="I69" s="171"/>
      <c r="J69" s="171"/>
      <c r="K69" s="171"/>
      <c r="L69" s="171"/>
      <c r="M69" s="171"/>
      <c r="O69" s="143">
        <f t="shared" si="0"/>
        <v>0</v>
      </c>
    </row>
    <row r="70" spans="1:15" ht="20.100000000000001" customHeight="1">
      <c r="O70" s="138">
        <v>1</v>
      </c>
    </row>
    <row r="71" spans="1:15" s="156" customFormat="1" ht="20.100000000000001" customHeight="1">
      <c r="A71" s="155" t="s">
        <v>576</v>
      </c>
      <c r="B71" s="155"/>
      <c r="C71" s="155"/>
      <c r="D71" s="155"/>
      <c r="E71" s="155"/>
      <c r="F71" s="155"/>
      <c r="G71" s="155"/>
      <c r="H71" s="155"/>
      <c r="I71" s="155"/>
      <c r="J71" s="155"/>
      <c r="K71" s="155"/>
      <c r="L71" s="155"/>
      <c r="O71" s="156">
        <v>1</v>
      </c>
    </row>
    <row r="72" spans="1:15" s="156" customFormat="1" ht="20.100000000000001" customHeight="1">
      <c r="A72" s="155" t="s">
        <v>31</v>
      </c>
      <c r="B72" s="155"/>
      <c r="C72" s="155"/>
      <c r="D72" s="155"/>
      <c r="E72" s="155"/>
      <c r="F72" s="155"/>
      <c r="G72" s="155"/>
      <c r="H72" s="155"/>
      <c r="I72" s="155"/>
      <c r="J72" s="155"/>
      <c r="K72" s="155"/>
      <c r="L72" s="155"/>
      <c r="O72" s="156">
        <v>1</v>
      </c>
    </row>
    <row r="73" spans="1:15" s="156" customFormat="1" ht="20.100000000000001" customHeight="1">
      <c r="A73" s="155" t="s">
        <v>32</v>
      </c>
      <c r="B73" s="155"/>
      <c r="C73" s="155"/>
      <c r="D73" s="155"/>
      <c r="E73" s="155"/>
      <c r="F73" s="155"/>
      <c r="G73" s="155"/>
      <c r="H73" s="155"/>
      <c r="I73" s="155"/>
      <c r="J73" s="155"/>
      <c r="K73" s="155"/>
      <c r="L73" s="155"/>
      <c r="O73" s="156">
        <v>1</v>
      </c>
    </row>
    <row r="74" spans="1:15" s="156" customFormat="1" ht="20.100000000000001" customHeight="1">
      <c r="A74" s="155" t="s">
        <v>33</v>
      </c>
      <c r="B74" s="155"/>
      <c r="C74" s="155"/>
      <c r="D74" s="155"/>
      <c r="E74" s="155"/>
      <c r="F74" s="155"/>
      <c r="G74" s="155"/>
      <c r="H74" s="155"/>
      <c r="I74" s="155"/>
      <c r="J74" s="155"/>
      <c r="K74" s="155"/>
      <c r="L74" s="155"/>
      <c r="O74" s="156">
        <v>1</v>
      </c>
    </row>
    <row r="75" spans="1:15" s="156" customFormat="1" ht="20.100000000000001" customHeight="1">
      <c r="A75" s="155" t="s">
        <v>35</v>
      </c>
      <c r="B75" s="155"/>
      <c r="C75" s="155"/>
      <c r="D75" s="155"/>
      <c r="E75" s="155"/>
      <c r="F75" s="155"/>
      <c r="G75" s="155"/>
      <c r="H75" s="155"/>
      <c r="I75" s="155"/>
      <c r="J75" s="155"/>
      <c r="K75" s="155"/>
      <c r="L75" s="155"/>
      <c r="M75" s="155"/>
      <c r="O75" s="156">
        <v>1</v>
      </c>
    </row>
    <row r="76" spans="1:15" s="156" customFormat="1" ht="20.100000000000001" customHeight="1">
      <c r="A76" s="155" t="s">
        <v>37</v>
      </c>
      <c r="B76" s="155"/>
      <c r="C76" s="155"/>
      <c r="D76" s="155"/>
      <c r="E76" s="155"/>
      <c r="F76" s="155"/>
      <c r="G76" s="155"/>
      <c r="H76" s="155"/>
      <c r="I76" s="155"/>
      <c r="J76" s="155"/>
      <c r="K76" s="155"/>
      <c r="L76" s="155"/>
      <c r="M76" s="155"/>
      <c r="O76" s="156">
        <v>1</v>
      </c>
    </row>
    <row r="77" spans="1:15" s="156" customFormat="1" ht="20.100000000000001" customHeight="1">
      <c r="A77" s="155" t="s">
        <v>577</v>
      </c>
      <c r="B77" s="155"/>
      <c r="C77" s="155"/>
      <c r="D77" s="155"/>
      <c r="E77" s="155"/>
      <c r="F77" s="155"/>
      <c r="G77" s="155"/>
      <c r="H77" s="155"/>
      <c r="I77" s="155"/>
      <c r="J77" s="155"/>
      <c r="K77" s="155"/>
      <c r="L77" s="155"/>
      <c r="M77" s="155"/>
      <c r="O77" s="156">
        <v>1</v>
      </c>
    </row>
    <row r="78" spans="1:15" s="156" customFormat="1" ht="20.100000000000001" customHeight="1">
      <c r="A78" s="155"/>
      <c r="B78" s="155"/>
      <c r="C78" s="155"/>
      <c r="D78" s="155"/>
      <c r="E78" s="155"/>
      <c r="F78" s="155"/>
      <c r="G78" s="155"/>
      <c r="H78" s="155"/>
      <c r="I78" s="155"/>
      <c r="J78" s="155"/>
      <c r="K78" s="155"/>
      <c r="L78" s="155"/>
      <c r="M78" s="155"/>
      <c r="O78" s="156">
        <v>1</v>
      </c>
    </row>
    <row r="79" spans="1:15" s="156" customFormat="1" ht="20.100000000000001" customHeight="1">
      <c r="A79" s="155" t="str">
        <f>"«  __  »   _____________  " &amp; Главная!AA2</f>
        <v>«  __  »   _____________  2014 года</v>
      </c>
      <c r="B79" s="155"/>
      <c r="C79" s="155"/>
      <c r="D79" s="155"/>
      <c r="E79" s="155"/>
      <c r="F79" s="155"/>
      <c r="G79" s="155"/>
      <c r="H79" s="155"/>
      <c r="I79" s="155"/>
      <c r="J79" s="155"/>
      <c r="K79" s="155"/>
      <c r="L79" s="155"/>
      <c r="M79" s="155"/>
      <c r="O79" s="156">
        <v>1</v>
      </c>
    </row>
    <row r="80" spans="1:15" s="156" customFormat="1" ht="20.100000000000001" customHeight="1">
      <c r="A80" s="325" t="s">
        <v>578</v>
      </c>
      <c r="B80" s="155"/>
      <c r="C80" s="155"/>
      <c r="D80" s="155"/>
      <c r="E80" s="155"/>
      <c r="F80" s="155"/>
      <c r="G80" s="155"/>
      <c r="H80" s="155"/>
      <c r="I80" s="155"/>
      <c r="J80" s="155"/>
      <c r="K80" s="155"/>
      <c r="L80" s="155"/>
      <c r="M80" s="155"/>
      <c r="O80" s="156">
        <v>1</v>
      </c>
    </row>
    <row r="81" spans="1:15" s="156" customFormat="1" ht="20.100000000000001" customHeight="1">
      <c r="A81" s="325"/>
      <c r="B81" s="155"/>
      <c r="C81" s="155"/>
      <c r="D81" s="155"/>
      <c r="E81" s="155"/>
      <c r="F81" s="155"/>
      <c r="G81" s="155"/>
      <c r="H81" s="155"/>
      <c r="I81" s="155"/>
      <c r="J81" s="155"/>
      <c r="K81" s="155"/>
      <c r="L81" s="155"/>
      <c r="M81" s="155"/>
      <c r="O81" s="156">
        <v>1</v>
      </c>
    </row>
    <row r="82" spans="1:15" s="156" customFormat="1" ht="20.100000000000001" customHeight="1">
      <c r="A82" s="788" t="s">
        <v>579</v>
      </c>
      <c r="B82" s="788"/>
      <c r="C82" s="788"/>
      <c r="D82" s="788"/>
      <c r="E82" s="788"/>
      <c r="F82" s="788"/>
      <c r="G82" s="788"/>
      <c r="H82" s="788"/>
      <c r="I82" s="788"/>
      <c r="J82" s="788"/>
      <c r="K82" s="788"/>
      <c r="L82" s="788"/>
      <c r="M82" s="788"/>
      <c r="O82" s="156">
        <v>1</v>
      </c>
    </row>
  </sheetData>
  <autoFilter ref="O9:O82">
    <filterColumn colId="0">
      <filters>
        <filter val="1"/>
      </filters>
    </filterColumn>
  </autoFilter>
  <mergeCells count="17">
    <mergeCell ref="A82:M82"/>
    <mergeCell ref="L6:L8"/>
    <mergeCell ref="M6:M8"/>
    <mergeCell ref="D7:F7"/>
    <mergeCell ref="G7:G8"/>
    <mergeCell ref="H7:J7"/>
    <mergeCell ref="K7:K8"/>
    <mergeCell ref="A6:A8"/>
    <mergeCell ref="B6:B8"/>
    <mergeCell ref="C6:C8"/>
    <mergeCell ref="D6:G6"/>
    <mergeCell ref="H6:K6"/>
    <mergeCell ref="A1:M1"/>
    <mergeCell ref="A2:M2"/>
    <mergeCell ref="A3:M3"/>
    <mergeCell ref="A4:M4"/>
    <mergeCell ref="A5:M5"/>
  </mergeCells>
  <pageMargins left="1.1811023622047245" right="0.39370078740157483" top="0.39370078740157483" bottom="0.39370078740157483" header="0.51181102362204722" footer="0.51181102362204722"/>
  <pageSetup paperSize="9" scale="68" orientation="portrait" horizontalDpi="300" verticalDpi="300" r:id="rId1"/>
  <headerFooter alignWithMargins="0"/>
  <drawing r:id="rId2"/>
  <legacyDrawing r:id="rId3"/>
  <controls>
    <mc:AlternateContent xmlns:mc="http://schemas.openxmlformats.org/markup-compatibility/2006">
      <mc:Choice Requires="x14">
        <control shapeId="156673" r:id="rId4" name="CommandButton1">
          <controlPr defaultSize="0" print="0" autoLine="0" r:id="rId5">
            <anchor moveWithCells="1">
              <from>
                <xdr:col>0</xdr:col>
                <xdr:colOff>0</xdr:colOff>
                <xdr:row>0</xdr:row>
                <xdr:rowOff>0</xdr:rowOff>
              </from>
              <to>
                <xdr:col>1</xdr:col>
                <xdr:colOff>9525</xdr:colOff>
                <xdr:row>0</xdr:row>
                <xdr:rowOff>266700</xdr:rowOff>
              </to>
            </anchor>
          </controlPr>
        </control>
      </mc:Choice>
      <mc:Fallback>
        <control shapeId="156673" r:id="rId4" name="CommandButton1"/>
      </mc:Fallback>
    </mc:AlternateContent>
  </control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4" filterMode="1">
    <tabColor theme="2"/>
    <pageSetUpPr fitToPage="1"/>
  </sheetPr>
  <dimension ref="A1:P81"/>
  <sheetViews>
    <sheetView view="pageBreakPreview" topLeftCell="A4" zoomScaleSheetLayoutView="100" workbookViewId="0">
      <selection activeCell="B10" sqref="A1:P81"/>
    </sheetView>
  </sheetViews>
  <sheetFormatPr defaultRowHeight="12.75"/>
  <cols>
    <col min="1" max="1" width="3.85546875" style="534" customWidth="1"/>
    <col min="2" max="2" width="14.28515625" style="534" customWidth="1"/>
    <col min="3" max="3" width="18.7109375" style="534" bestFit="1" customWidth="1"/>
    <col min="4" max="11" width="6.140625" style="534" customWidth="1"/>
    <col min="12" max="12" width="6.7109375" style="173" customWidth="1"/>
    <col min="13" max="13" width="25.7109375" style="534" customWidth="1"/>
    <col min="14" max="14" width="3.140625" style="138" customWidth="1"/>
    <col min="15" max="18" width="2.7109375" style="534" customWidth="1"/>
    <col min="19" max="16384" width="9.140625" style="534"/>
  </cols>
  <sheetData>
    <row r="1" spans="1:16" ht="33" customHeight="1">
      <c r="A1" s="782" t="s">
        <v>92</v>
      </c>
      <c r="B1" s="782"/>
      <c r="C1" s="782"/>
      <c r="D1" s="782"/>
      <c r="E1" s="782"/>
      <c r="F1" s="782"/>
      <c r="G1" s="782"/>
      <c r="H1" s="782"/>
      <c r="I1" s="782"/>
      <c r="J1" s="782"/>
      <c r="K1" s="782"/>
      <c r="L1" s="782"/>
      <c r="M1" s="166"/>
      <c r="N1" s="166"/>
      <c r="O1" s="166"/>
      <c r="P1" s="166"/>
    </row>
    <row r="2" spans="1:16" ht="23.25">
      <c r="A2" s="783" t="s">
        <v>580</v>
      </c>
      <c r="B2" s="783"/>
      <c r="C2" s="783"/>
      <c r="D2" s="783"/>
      <c r="E2" s="783"/>
      <c r="F2" s="783"/>
      <c r="G2" s="783"/>
      <c r="H2" s="783"/>
      <c r="I2" s="783"/>
      <c r="J2" s="783"/>
      <c r="K2" s="783"/>
      <c r="L2" s="783"/>
    </row>
    <row r="3" spans="1:16" s="136" customFormat="1" ht="47.25" customHeight="1">
      <c r="A3" s="784" t="s">
        <v>759</v>
      </c>
      <c r="B3" s="784"/>
      <c r="C3" s="784"/>
      <c r="D3" s="784"/>
      <c r="E3" s="784"/>
      <c r="F3" s="784"/>
      <c r="G3" s="784"/>
      <c r="H3" s="784"/>
      <c r="I3" s="784"/>
      <c r="J3" s="784"/>
      <c r="K3" s="784"/>
      <c r="L3" s="784"/>
      <c r="M3" s="167"/>
      <c r="N3" s="167"/>
      <c r="O3" s="167"/>
      <c r="P3" s="167"/>
    </row>
    <row r="4" spans="1:16" s="137" customFormat="1" ht="15.75" customHeight="1">
      <c r="A4" s="785" t="str">
        <f ca="1">СП!A4</f>
        <v>Дата сдачи: «___» апреля 2014 года</v>
      </c>
      <c r="B4" s="786"/>
      <c r="C4" s="786"/>
      <c r="D4" s="786"/>
      <c r="E4" s="786"/>
      <c r="F4" s="786"/>
      <c r="G4" s="786"/>
      <c r="H4" s="786"/>
      <c r="I4" s="786"/>
      <c r="J4" s="786"/>
      <c r="K4" s="786"/>
      <c r="L4" s="786"/>
      <c r="N4" s="138"/>
    </row>
    <row r="5" spans="1:16" s="137" customFormat="1" ht="15.75" customHeight="1">
      <c r="A5" s="785"/>
      <c r="B5" s="785"/>
      <c r="C5" s="785"/>
      <c r="D5" s="785"/>
      <c r="E5" s="785"/>
      <c r="F5" s="785"/>
      <c r="G5" s="785"/>
      <c r="H5" s="785"/>
      <c r="I5" s="785"/>
      <c r="J5" s="785"/>
      <c r="K5" s="785"/>
      <c r="L5" s="787"/>
      <c r="N5" s="138"/>
    </row>
    <row r="6" spans="1:16" ht="27" customHeight="1">
      <c r="A6" s="795" t="s">
        <v>71</v>
      </c>
      <c r="B6" s="795" t="s">
        <v>46</v>
      </c>
      <c r="C6" s="795" t="s">
        <v>47</v>
      </c>
      <c r="D6" s="792" t="s">
        <v>51</v>
      </c>
      <c r="E6" s="793"/>
      <c r="F6" s="793"/>
      <c r="G6" s="794"/>
      <c r="H6" s="792" t="s">
        <v>52</v>
      </c>
      <c r="I6" s="793"/>
      <c r="J6" s="793"/>
      <c r="K6" s="794"/>
      <c r="L6" s="789" t="s">
        <v>7</v>
      </c>
      <c r="M6" s="796" t="s">
        <v>697</v>
      </c>
    </row>
    <row r="7" spans="1:16" ht="12.75" customHeight="1">
      <c r="A7" s="795"/>
      <c r="B7" s="795"/>
      <c r="C7" s="795"/>
      <c r="D7" s="792" t="s">
        <v>53</v>
      </c>
      <c r="E7" s="793"/>
      <c r="F7" s="794"/>
      <c r="G7" s="789" t="s">
        <v>7</v>
      </c>
      <c r="H7" s="792" t="s">
        <v>53</v>
      </c>
      <c r="I7" s="793"/>
      <c r="J7" s="794"/>
      <c r="K7" s="789" t="s">
        <v>7</v>
      </c>
      <c r="L7" s="790"/>
      <c r="M7" s="797"/>
    </row>
    <row r="8" spans="1:16" ht="32.25" customHeight="1">
      <c r="A8" s="795"/>
      <c r="B8" s="795"/>
      <c r="C8" s="795"/>
      <c r="D8" s="177">
        <v>1</v>
      </c>
      <c r="E8" s="177">
        <v>2</v>
      </c>
      <c r="F8" s="177">
        <v>3</v>
      </c>
      <c r="G8" s="791"/>
      <c r="H8" s="177">
        <v>1</v>
      </c>
      <c r="I8" s="177">
        <v>2</v>
      </c>
      <c r="J8" s="177">
        <v>3</v>
      </c>
      <c r="K8" s="791"/>
      <c r="L8" s="791"/>
      <c r="M8" s="798"/>
    </row>
    <row r="9" spans="1:16">
      <c r="A9" s="533">
        <v>1</v>
      </c>
      <c r="B9" s="533">
        <v>2</v>
      </c>
      <c r="C9" s="533">
        <v>3</v>
      </c>
      <c r="D9" s="177">
        <v>4</v>
      </c>
      <c r="E9" s="177">
        <v>5</v>
      </c>
      <c r="F9" s="177">
        <v>6</v>
      </c>
      <c r="G9" s="177">
        <v>7</v>
      </c>
      <c r="H9" s="177">
        <v>8</v>
      </c>
      <c r="I9" s="177">
        <v>9</v>
      </c>
      <c r="J9" s="177">
        <v>10</v>
      </c>
      <c r="K9" s="177">
        <v>11</v>
      </c>
      <c r="L9" s="177">
        <v>12</v>
      </c>
      <c r="M9" s="388"/>
    </row>
    <row r="10" spans="1:16" s="142" customFormat="1" ht="15" customHeight="1">
      <c r="A10" s="139">
        <v>1</v>
      </c>
      <c r="B10" s="139" t="s">
        <v>18</v>
      </c>
      <c r="C10" s="144" t="s">
        <v>155</v>
      </c>
      <c r="D10" s="381"/>
      <c r="E10" s="381"/>
      <c r="F10" s="381"/>
      <c r="G10" s="381"/>
      <c r="H10" s="381"/>
      <c r="I10" s="381"/>
      <c r="J10" s="381"/>
      <c r="K10" s="381"/>
      <c r="L10" s="380"/>
      <c r="M10" s="141"/>
      <c r="N10" s="143">
        <f>COUNTA($C10)</f>
        <v>1</v>
      </c>
    </row>
    <row r="11" spans="1:16" s="142" customFormat="1" ht="15" customHeight="1">
      <c r="A11" s="139">
        <f>A10+1</f>
        <v>2</v>
      </c>
      <c r="B11" s="139" t="s">
        <v>4</v>
      </c>
      <c r="C11" s="144" t="s">
        <v>164</v>
      </c>
      <c r="D11" s="381"/>
      <c r="E11" s="381"/>
      <c r="F11" s="381"/>
      <c r="G11" s="381"/>
      <c r="H11" s="381"/>
      <c r="I11" s="381"/>
      <c r="J11" s="381"/>
      <c r="K11" s="381"/>
      <c r="L11" s="380"/>
      <c r="M11" s="141"/>
      <c r="N11" s="143">
        <f t="shared" ref="N11:N69" si="0">COUNTA($C11)</f>
        <v>1</v>
      </c>
    </row>
    <row r="12" spans="1:16" s="142" customFormat="1" ht="15" customHeight="1">
      <c r="A12" s="139">
        <f t="shared" ref="A12:A56" si="1">A11+1</f>
        <v>3</v>
      </c>
      <c r="B12" s="139" t="s">
        <v>65</v>
      </c>
      <c r="C12" s="144" t="s">
        <v>158</v>
      </c>
      <c r="D12" s="381"/>
      <c r="E12" s="147"/>
      <c r="F12" s="147"/>
      <c r="G12" s="147"/>
      <c r="H12" s="147"/>
      <c r="I12" s="147"/>
      <c r="J12" s="147"/>
      <c r="K12" s="147"/>
      <c r="L12" s="380"/>
      <c r="M12" s="141"/>
      <c r="N12" s="143">
        <f t="shared" si="0"/>
        <v>1</v>
      </c>
    </row>
    <row r="13" spans="1:16" s="142" customFormat="1" ht="15" customHeight="1">
      <c r="A13" s="139">
        <f t="shared" si="1"/>
        <v>4</v>
      </c>
      <c r="B13" s="139" t="s">
        <v>65</v>
      </c>
      <c r="C13" s="144" t="s">
        <v>252</v>
      </c>
      <c r="D13" s="381"/>
      <c r="E13" s="147"/>
      <c r="F13" s="147"/>
      <c r="G13" s="147"/>
      <c r="H13" s="147"/>
      <c r="I13" s="147"/>
      <c r="J13" s="147"/>
      <c r="K13" s="147"/>
      <c r="L13" s="380"/>
      <c r="M13" s="141"/>
      <c r="N13" s="143">
        <f t="shared" si="0"/>
        <v>1</v>
      </c>
    </row>
    <row r="14" spans="1:16" s="142" customFormat="1" ht="15" customHeight="1">
      <c r="A14" s="139">
        <f t="shared" si="1"/>
        <v>5</v>
      </c>
      <c r="B14" s="139" t="s">
        <v>16</v>
      </c>
      <c r="C14" s="144" t="s">
        <v>195</v>
      </c>
      <c r="D14" s="381"/>
      <c r="E14" s="147"/>
      <c r="F14" s="147"/>
      <c r="G14" s="147"/>
      <c r="H14" s="147"/>
      <c r="I14" s="147"/>
      <c r="J14" s="147"/>
      <c r="K14" s="147"/>
      <c r="L14" s="380"/>
      <c r="M14" s="141"/>
      <c r="N14" s="143">
        <f>COUNTA($C14)</f>
        <v>1</v>
      </c>
    </row>
    <row r="15" spans="1:16" s="142" customFormat="1" ht="15" customHeight="1">
      <c r="A15" s="139">
        <f t="shared" si="1"/>
        <v>6</v>
      </c>
      <c r="B15" s="139" t="s">
        <v>16</v>
      </c>
      <c r="C15" s="144" t="s">
        <v>159</v>
      </c>
      <c r="D15" s="381"/>
      <c r="E15" s="147"/>
      <c r="F15" s="147"/>
      <c r="G15" s="147"/>
      <c r="H15" s="147"/>
      <c r="I15" s="147"/>
      <c r="J15" s="147"/>
      <c r="K15" s="147"/>
      <c r="L15" s="380"/>
      <c r="M15" s="141"/>
      <c r="N15" s="143">
        <f>COUNTA($C15)</f>
        <v>1</v>
      </c>
    </row>
    <row r="16" spans="1:16" s="142" customFormat="1" ht="15" customHeight="1">
      <c r="A16" s="139">
        <f t="shared" si="1"/>
        <v>7</v>
      </c>
      <c r="B16" s="139" t="s">
        <v>17</v>
      </c>
      <c r="C16" s="144" t="s">
        <v>675</v>
      </c>
      <c r="D16" s="381"/>
      <c r="E16" s="147"/>
      <c r="F16" s="147"/>
      <c r="G16" s="147"/>
      <c r="H16" s="147"/>
      <c r="I16" s="147"/>
      <c r="J16" s="147"/>
      <c r="K16" s="147"/>
      <c r="L16" s="380"/>
      <c r="M16" s="141"/>
      <c r="N16" s="143">
        <f t="shared" si="0"/>
        <v>1</v>
      </c>
    </row>
    <row r="17" spans="1:14" s="142" customFormat="1" ht="15" customHeight="1">
      <c r="A17" s="139">
        <f t="shared" si="1"/>
        <v>8</v>
      </c>
      <c r="B17" s="139" t="s">
        <v>16</v>
      </c>
      <c r="C17" s="144" t="s">
        <v>253</v>
      </c>
      <c r="D17" s="381"/>
      <c r="E17" s="147"/>
      <c r="F17" s="147"/>
      <c r="G17" s="147"/>
      <c r="H17" s="147"/>
      <c r="I17" s="147"/>
      <c r="J17" s="147"/>
      <c r="K17" s="147"/>
      <c r="L17" s="380"/>
      <c r="M17" s="141"/>
      <c r="N17" s="143">
        <f t="shared" si="0"/>
        <v>1</v>
      </c>
    </row>
    <row r="18" spans="1:14" s="142" customFormat="1" ht="15" customHeight="1">
      <c r="A18" s="139">
        <f t="shared" si="1"/>
        <v>9</v>
      </c>
      <c r="B18" s="139" t="s">
        <v>65</v>
      </c>
      <c r="C18" s="144" t="s">
        <v>160</v>
      </c>
      <c r="D18" s="381"/>
      <c r="E18" s="147"/>
      <c r="F18" s="147"/>
      <c r="G18" s="147"/>
      <c r="H18" s="147"/>
      <c r="I18" s="147"/>
      <c r="J18" s="147"/>
      <c r="K18" s="147"/>
      <c r="L18" s="380"/>
      <c r="M18" s="141"/>
      <c r="N18" s="143">
        <f t="shared" si="0"/>
        <v>1</v>
      </c>
    </row>
    <row r="19" spans="1:14" s="142" customFormat="1" ht="15" customHeight="1">
      <c r="A19" s="139">
        <f t="shared" si="1"/>
        <v>10</v>
      </c>
      <c r="B19" s="139" t="s">
        <v>17</v>
      </c>
      <c r="C19" s="144" t="s">
        <v>693</v>
      </c>
      <c r="D19" s="381"/>
      <c r="E19" s="147"/>
      <c r="F19" s="147"/>
      <c r="G19" s="147"/>
      <c r="H19" s="147"/>
      <c r="I19" s="147"/>
      <c r="J19" s="147"/>
      <c r="K19" s="147"/>
      <c r="L19" s="380"/>
      <c r="M19" s="141"/>
      <c r="N19" s="143">
        <f t="shared" si="0"/>
        <v>1</v>
      </c>
    </row>
    <row r="20" spans="1:14" s="142" customFormat="1" ht="15" customHeight="1">
      <c r="A20" s="139">
        <f t="shared" si="1"/>
        <v>11</v>
      </c>
      <c r="B20" s="139" t="s">
        <v>16</v>
      </c>
      <c r="C20" s="144" t="s">
        <v>196</v>
      </c>
      <c r="D20" s="381"/>
      <c r="E20" s="147"/>
      <c r="F20" s="147"/>
      <c r="G20" s="147"/>
      <c r="H20" s="147"/>
      <c r="I20" s="147"/>
      <c r="J20" s="147"/>
      <c r="K20" s="147"/>
      <c r="L20" s="380"/>
      <c r="M20" s="141"/>
      <c r="N20" s="143">
        <f t="shared" si="0"/>
        <v>1</v>
      </c>
    </row>
    <row r="21" spans="1:14" s="142" customFormat="1" ht="15" customHeight="1">
      <c r="A21" s="139">
        <f t="shared" si="1"/>
        <v>12</v>
      </c>
      <c r="B21" s="139" t="s">
        <v>17</v>
      </c>
      <c r="C21" s="144" t="s">
        <v>670</v>
      </c>
      <c r="D21" s="381"/>
      <c r="E21" s="147"/>
      <c r="F21" s="147"/>
      <c r="G21" s="147"/>
      <c r="H21" s="147"/>
      <c r="I21" s="147"/>
      <c r="J21" s="147"/>
      <c r="K21" s="147"/>
      <c r="L21" s="380"/>
      <c r="M21" s="141"/>
      <c r="N21" s="143">
        <f t="shared" si="0"/>
        <v>1</v>
      </c>
    </row>
    <row r="22" spans="1:14" s="142" customFormat="1" ht="15" customHeight="1">
      <c r="A22" s="139">
        <f t="shared" si="1"/>
        <v>13</v>
      </c>
      <c r="B22" s="139" t="s">
        <v>17</v>
      </c>
      <c r="C22" s="144" t="s">
        <v>742</v>
      </c>
      <c r="D22" s="381"/>
      <c r="E22" s="147"/>
      <c r="F22" s="147"/>
      <c r="G22" s="147"/>
      <c r="H22" s="147"/>
      <c r="I22" s="147"/>
      <c r="J22" s="147"/>
      <c r="K22" s="147"/>
      <c r="L22" s="380"/>
      <c r="M22" s="141"/>
      <c r="N22" s="143">
        <f t="shared" si="0"/>
        <v>1</v>
      </c>
    </row>
    <row r="23" spans="1:14" s="142" customFormat="1" ht="15" customHeight="1">
      <c r="A23" s="139">
        <f t="shared" si="1"/>
        <v>14</v>
      </c>
      <c r="B23" s="139" t="s">
        <v>65</v>
      </c>
      <c r="C23" s="144" t="s">
        <v>191</v>
      </c>
      <c r="D23" s="381"/>
      <c r="E23" s="147"/>
      <c r="F23" s="147"/>
      <c r="G23" s="147"/>
      <c r="H23" s="147"/>
      <c r="I23" s="147"/>
      <c r="J23" s="147"/>
      <c r="K23" s="147"/>
      <c r="L23" s="380"/>
      <c r="M23" s="141"/>
      <c r="N23" s="143">
        <f t="shared" si="0"/>
        <v>1</v>
      </c>
    </row>
    <row r="24" spans="1:14" s="142" customFormat="1" ht="15" customHeight="1">
      <c r="A24" s="139">
        <f t="shared" si="1"/>
        <v>15</v>
      </c>
      <c r="B24" s="139" t="s">
        <v>16</v>
      </c>
      <c r="C24" s="144" t="s">
        <v>165</v>
      </c>
      <c r="D24" s="381"/>
      <c r="E24" s="147"/>
      <c r="F24" s="147"/>
      <c r="G24" s="147"/>
      <c r="H24" s="147"/>
      <c r="I24" s="147"/>
      <c r="J24" s="147"/>
      <c r="K24" s="147"/>
      <c r="L24" s="380"/>
      <c r="M24" s="141"/>
      <c r="N24" s="143">
        <f t="shared" si="0"/>
        <v>1</v>
      </c>
    </row>
    <row r="25" spans="1:14" s="142" customFormat="1" ht="15" customHeight="1">
      <c r="A25" s="139">
        <f t="shared" si="1"/>
        <v>16</v>
      </c>
      <c r="B25" s="139" t="s">
        <v>16</v>
      </c>
      <c r="C25" s="144" t="s">
        <v>166</v>
      </c>
      <c r="D25" s="381"/>
      <c r="E25" s="147"/>
      <c r="F25" s="147"/>
      <c r="G25" s="147"/>
      <c r="H25" s="147"/>
      <c r="I25" s="147"/>
      <c r="J25" s="147"/>
      <c r="K25" s="147"/>
      <c r="L25" s="380"/>
      <c r="M25" s="141"/>
      <c r="N25" s="143">
        <f t="shared" si="0"/>
        <v>1</v>
      </c>
    </row>
    <row r="26" spans="1:14" s="142" customFormat="1" ht="15" customHeight="1">
      <c r="A26" s="139">
        <f t="shared" si="1"/>
        <v>17</v>
      </c>
      <c r="B26" s="139" t="s">
        <v>17</v>
      </c>
      <c r="C26" s="144" t="s">
        <v>682</v>
      </c>
      <c r="D26" s="381"/>
      <c r="E26" s="147"/>
      <c r="F26" s="147"/>
      <c r="G26" s="147"/>
      <c r="H26" s="147"/>
      <c r="I26" s="147"/>
      <c r="J26" s="147"/>
      <c r="K26" s="147"/>
      <c r="L26" s="380"/>
      <c r="M26" s="141"/>
      <c r="N26" s="143">
        <f t="shared" si="0"/>
        <v>1</v>
      </c>
    </row>
    <row r="27" spans="1:14" s="142" customFormat="1" ht="15" customHeight="1">
      <c r="A27" s="139">
        <f t="shared" si="1"/>
        <v>18</v>
      </c>
      <c r="B27" s="139" t="s">
        <v>17</v>
      </c>
      <c r="C27" s="144" t="s">
        <v>690</v>
      </c>
      <c r="D27" s="381"/>
      <c r="E27" s="147"/>
      <c r="F27" s="147"/>
      <c r="G27" s="147"/>
      <c r="H27" s="147"/>
      <c r="I27" s="147"/>
      <c r="J27" s="147"/>
      <c r="K27" s="147"/>
      <c r="L27" s="380"/>
      <c r="M27" s="141"/>
      <c r="N27" s="143">
        <f t="shared" si="0"/>
        <v>1</v>
      </c>
    </row>
    <row r="28" spans="1:14" s="142" customFormat="1" ht="15" hidden="1" customHeight="1">
      <c r="A28" s="139">
        <f t="shared" si="1"/>
        <v>19</v>
      </c>
      <c r="B28" s="139"/>
      <c r="C28" s="144"/>
      <c r="D28" s="381"/>
      <c r="E28" s="147"/>
      <c r="F28" s="147"/>
      <c r="G28" s="147"/>
      <c r="H28" s="147"/>
      <c r="I28" s="147"/>
      <c r="J28" s="147"/>
      <c r="K28" s="147"/>
      <c r="L28" s="380"/>
      <c r="N28" s="143">
        <f t="shared" si="0"/>
        <v>0</v>
      </c>
    </row>
    <row r="29" spans="1:14" s="142" customFormat="1" ht="15" hidden="1" customHeight="1">
      <c r="A29" s="139">
        <f t="shared" si="1"/>
        <v>20</v>
      </c>
      <c r="B29" s="139"/>
      <c r="C29" s="144"/>
      <c r="D29" s="381"/>
      <c r="E29" s="147"/>
      <c r="F29" s="147"/>
      <c r="G29" s="147"/>
      <c r="H29" s="147"/>
      <c r="I29" s="147"/>
      <c r="J29" s="147"/>
      <c r="K29" s="147"/>
      <c r="L29" s="380"/>
      <c r="N29" s="143">
        <f t="shared" si="0"/>
        <v>0</v>
      </c>
    </row>
    <row r="30" spans="1:14" s="142" customFormat="1" ht="15" hidden="1" customHeight="1">
      <c r="A30" s="139">
        <f t="shared" si="1"/>
        <v>21</v>
      </c>
      <c r="B30" s="139"/>
      <c r="C30" s="144"/>
      <c r="D30" s="381"/>
      <c r="E30" s="147"/>
      <c r="F30" s="147"/>
      <c r="G30" s="147"/>
      <c r="H30" s="147"/>
      <c r="I30" s="147"/>
      <c r="J30" s="147"/>
      <c r="K30" s="147"/>
      <c r="L30" s="380"/>
      <c r="N30" s="143">
        <f t="shared" si="0"/>
        <v>0</v>
      </c>
    </row>
    <row r="31" spans="1:14" s="142" customFormat="1" ht="15" hidden="1" customHeight="1">
      <c r="A31" s="139">
        <f t="shared" si="1"/>
        <v>22</v>
      </c>
      <c r="B31" s="139"/>
      <c r="C31" s="144"/>
      <c r="D31" s="381"/>
      <c r="E31" s="147"/>
      <c r="F31" s="147"/>
      <c r="G31" s="147"/>
      <c r="H31" s="147"/>
      <c r="I31" s="147"/>
      <c r="J31" s="147"/>
      <c r="K31" s="147"/>
      <c r="L31" s="380"/>
      <c r="N31" s="143">
        <f t="shared" si="0"/>
        <v>0</v>
      </c>
    </row>
    <row r="32" spans="1:14" s="142" customFormat="1" ht="15" hidden="1" customHeight="1">
      <c r="A32" s="139">
        <f t="shared" si="1"/>
        <v>23</v>
      </c>
      <c r="B32" s="139"/>
      <c r="C32" s="144"/>
      <c r="D32" s="381"/>
      <c r="E32" s="147"/>
      <c r="F32" s="147"/>
      <c r="G32" s="147"/>
      <c r="H32" s="147"/>
      <c r="I32" s="147"/>
      <c r="J32" s="147"/>
      <c r="K32" s="147"/>
      <c r="L32" s="380"/>
      <c r="N32" s="143">
        <f t="shared" si="0"/>
        <v>0</v>
      </c>
    </row>
    <row r="33" spans="1:14" s="142" customFormat="1" ht="15" hidden="1" customHeight="1">
      <c r="A33" s="139">
        <f t="shared" si="1"/>
        <v>24</v>
      </c>
      <c r="B33" s="139"/>
      <c r="C33" s="144"/>
      <c r="D33" s="381"/>
      <c r="E33" s="147"/>
      <c r="F33" s="147"/>
      <c r="G33" s="147"/>
      <c r="H33" s="147"/>
      <c r="I33" s="147"/>
      <c r="J33" s="147"/>
      <c r="K33" s="147"/>
      <c r="L33" s="380"/>
      <c r="N33" s="143">
        <f t="shared" si="0"/>
        <v>0</v>
      </c>
    </row>
    <row r="34" spans="1:14" s="142" customFormat="1" ht="15" hidden="1" customHeight="1">
      <c r="A34" s="139">
        <f t="shared" si="1"/>
        <v>25</v>
      </c>
      <c r="B34" s="139"/>
      <c r="C34" s="144"/>
      <c r="D34" s="381"/>
      <c r="E34" s="147"/>
      <c r="F34" s="147"/>
      <c r="G34" s="147"/>
      <c r="H34" s="147"/>
      <c r="I34" s="147"/>
      <c r="J34" s="147"/>
      <c r="K34" s="147"/>
      <c r="L34" s="380"/>
      <c r="N34" s="143">
        <f t="shared" si="0"/>
        <v>0</v>
      </c>
    </row>
    <row r="35" spans="1:14" s="142" customFormat="1" ht="15" hidden="1" customHeight="1">
      <c r="A35" s="139">
        <f t="shared" si="1"/>
        <v>26</v>
      </c>
      <c r="B35" s="139"/>
      <c r="C35" s="144"/>
      <c r="D35" s="381"/>
      <c r="E35" s="147"/>
      <c r="F35" s="147"/>
      <c r="G35" s="147"/>
      <c r="H35" s="147"/>
      <c r="I35" s="147"/>
      <c r="J35" s="147"/>
      <c r="K35" s="147"/>
      <c r="L35" s="380"/>
      <c r="N35" s="143">
        <f t="shared" si="0"/>
        <v>0</v>
      </c>
    </row>
    <row r="36" spans="1:14" s="142" customFormat="1" ht="15" hidden="1" customHeight="1">
      <c r="A36" s="139">
        <f t="shared" si="1"/>
        <v>27</v>
      </c>
      <c r="B36" s="139"/>
      <c r="C36" s="144"/>
      <c r="D36" s="381"/>
      <c r="E36" s="381"/>
      <c r="F36" s="381"/>
      <c r="G36" s="381"/>
      <c r="H36" s="381"/>
      <c r="I36" s="381"/>
      <c r="J36" s="381"/>
      <c r="K36" s="381"/>
      <c r="L36" s="380"/>
      <c r="N36" s="143">
        <f t="shared" si="0"/>
        <v>0</v>
      </c>
    </row>
    <row r="37" spans="1:14" s="142" customFormat="1" ht="15" hidden="1" customHeight="1">
      <c r="A37" s="139">
        <f t="shared" si="1"/>
        <v>28</v>
      </c>
      <c r="B37" s="139"/>
      <c r="C37" s="144"/>
      <c r="D37" s="381"/>
      <c r="E37" s="147"/>
      <c r="F37" s="147"/>
      <c r="G37" s="147"/>
      <c r="H37" s="147"/>
      <c r="I37" s="147"/>
      <c r="J37" s="147"/>
      <c r="K37" s="147"/>
      <c r="L37" s="380"/>
      <c r="N37" s="143">
        <f t="shared" si="0"/>
        <v>0</v>
      </c>
    </row>
    <row r="38" spans="1:14" s="142" customFormat="1" ht="15" hidden="1" customHeight="1">
      <c r="A38" s="139">
        <f t="shared" si="1"/>
        <v>29</v>
      </c>
      <c r="B38" s="139"/>
      <c r="C38" s="144"/>
      <c r="D38" s="381"/>
      <c r="E38" s="147"/>
      <c r="F38" s="147"/>
      <c r="G38" s="147"/>
      <c r="H38" s="147"/>
      <c r="I38" s="147"/>
      <c r="J38" s="147"/>
      <c r="K38" s="147"/>
      <c r="L38" s="380"/>
      <c r="N38" s="143">
        <f t="shared" si="0"/>
        <v>0</v>
      </c>
    </row>
    <row r="39" spans="1:14" s="142" customFormat="1" ht="15" hidden="1" customHeight="1">
      <c r="A39" s="139">
        <f t="shared" si="1"/>
        <v>30</v>
      </c>
      <c r="B39" s="139"/>
      <c r="C39" s="144"/>
      <c r="D39" s="381"/>
      <c r="E39" s="147"/>
      <c r="F39" s="147"/>
      <c r="G39" s="147"/>
      <c r="H39" s="147"/>
      <c r="I39" s="147"/>
      <c r="J39" s="147"/>
      <c r="K39" s="147"/>
      <c r="L39" s="380"/>
      <c r="N39" s="143">
        <f t="shared" si="0"/>
        <v>0</v>
      </c>
    </row>
    <row r="40" spans="1:14" s="142" customFormat="1" ht="15" hidden="1" customHeight="1">
      <c r="A40" s="139">
        <f t="shared" si="1"/>
        <v>31</v>
      </c>
      <c r="B40" s="139"/>
      <c r="C40" s="144"/>
      <c r="D40" s="381"/>
      <c r="E40" s="147"/>
      <c r="F40" s="147"/>
      <c r="G40" s="147"/>
      <c r="H40" s="147"/>
      <c r="I40" s="147"/>
      <c r="J40" s="147"/>
      <c r="K40" s="147"/>
      <c r="L40" s="380"/>
      <c r="N40" s="143">
        <f t="shared" si="0"/>
        <v>0</v>
      </c>
    </row>
    <row r="41" spans="1:14" s="142" customFormat="1" ht="15" hidden="1" customHeight="1">
      <c r="A41" s="139">
        <f t="shared" si="1"/>
        <v>32</v>
      </c>
      <c r="B41" s="139"/>
      <c r="C41" s="144"/>
      <c r="D41" s="381"/>
      <c r="E41" s="381"/>
      <c r="F41" s="381"/>
      <c r="G41" s="381"/>
      <c r="H41" s="381"/>
      <c r="I41" s="381"/>
      <c r="J41" s="381"/>
      <c r="K41" s="381"/>
      <c r="L41" s="380"/>
      <c r="N41" s="143">
        <f t="shared" si="0"/>
        <v>0</v>
      </c>
    </row>
    <row r="42" spans="1:14" s="142" customFormat="1" ht="15" hidden="1" customHeight="1">
      <c r="A42" s="139">
        <f t="shared" si="1"/>
        <v>33</v>
      </c>
      <c r="B42" s="139"/>
      <c r="C42" s="144"/>
      <c r="D42" s="381"/>
      <c r="E42" s="147"/>
      <c r="F42" s="147"/>
      <c r="G42" s="147"/>
      <c r="H42" s="147"/>
      <c r="I42" s="147"/>
      <c r="J42" s="147"/>
      <c r="K42" s="147"/>
      <c r="L42" s="380"/>
      <c r="N42" s="143">
        <f t="shared" si="0"/>
        <v>0</v>
      </c>
    </row>
    <row r="43" spans="1:14" s="142" customFormat="1" ht="15" hidden="1" customHeight="1">
      <c r="A43" s="139">
        <f t="shared" si="1"/>
        <v>34</v>
      </c>
      <c r="B43" s="139"/>
      <c r="C43" s="144"/>
      <c r="D43" s="381"/>
      <c r="E43" s="147"/>
      <c r="F43" s="147"/>
      <c r="G43" s="147"/>
      <c r="H43" s="147"/>
      <c r="I43" s="147"/>
      <c r="J43" s="147"/>
      <c r="K43" s="147"/>
      <c r="L43" s="380"/>
      <c r="N43" s="143">
        <f t="shared" si="0"/>
        <v>0</v>
      </c>
    </row>
    <row r="44" spans="1:14" s="142" customFormat="1" ht="15" hidden="1" customHeight="1">
      <c r="A44" s="139">
        <f t="shared" si="1"/>
        <v>35</v>
      </c>
      <c r="B44" s="139"/>
      <c r="C44" s="144"/>
      <c r="D44" s="381"/>
      <c r="E44" s="147"/>
      <c r="F44" s="147"/>
      <c r="G44" s="147"/>
      <c r="H44" s="147"/>
      <c r="I44" s="147"/>
      <c r="J44" s="147"/>
      <c r="K44" s="147"/>
      <c r="L44" s="380"/>
      <c r="N44" s="143">
        <f t="shared" si="0"/>
        <v>0</v>
      </c>
    </row>
    <row r="45" spans="1:14" s="142" customFormat="1" ht="15" hidden="1" customHeight="1">
      <c r="A45" s="139">
        <f t="shared" si="1"/>
        <v>36</v>
      </c>
      <c r="B45" s="139"/>
      <c r="C45" s="144"/>
      <c r="D45" s="381"/>
      <c r="E45" s="147"/>
      <c r="F45" s="147"/>
      <c r="G45" s="147"/>
      <c r="H45" s="147"/>
      <c r="I45" s="147"/>
      <c r="J45" s="147"/>
      <c r="K45" s="147"/>
      <c r="L45" s="380"/>
      <c r="N45" s="143">
        <f t="shared" si="0"/>
        <v>0</v>
      </c>
    </row>
    <row r="46" spans="1:14" s="142" customFormat="1" ht="15" hidden="1" customHeight="1">
      <c r="A46" s="139">
        <f t="shared" si="1"/>
        <v>37</v>
      </c>
      <c r="B46" s="139"/>
      <c r="C46" s="144"/>
      <c r="D46" s="381"/>
      <c r="E46" s="147"/>
      <c r="F46" s="147"/>
      <c r="G46" s="147"/>
      <c r="H46" s="147"/>
      <c r="I46" s="147"/>
      <c r="J46" s="147"/>
      <c r="K46" s="147"/>
      <c r="L46" s="380"/>
      <c r="N46" s="143">
        <f t="shared" si="0"/>
        <v>0</v>
      </c>
    </row>
    <row r="47" spans="1:14" s="142" customFormat="1" ht="15" hidden="1" customHeight="1">
      <c r="A47" s="139">
        <f t="shared" si="1"/>
        <v>38</v>
      </c>
      <c r="B47" s="139"/>
      <c r="C47" s="144"/>
      <c r="D47" s="381"/>
      <c r="E47" s="147"/>
      <c r="F47" s="147"/>
      <c r="G47" s="147"/>
      <c r="H47" s="147"/>
      <c r="I47" s="147"/>
      <c r="J47" s="147"/>
      <c r="K47" s="147"/>
      <c r="L47" s="380"/>
      <c r="N47" s="143">
        <f t="shared" si="0"/>
        <v>0</v>
      </c>
    </row>
    <row r="48" spans="1:14" s="142" customFormat="1" ht="15" hidden="1" customHeight="1">
      <c r="A48" s="139">
        <f t="shared" si="1"/>
        <v>39</v>
      </c>
      <c r="B48" s="139"/>
      <c r="C48" s="144"/>
      <c r="D48" s="381"/>
      <c r="E48" s="381"/>
      <c r="F48" s="381"/>
      <c r="G48" s="381"/>
      <c r="H48" s="381"/>
      <c r="I48" s="381"/>
      <c r="J48" s="381"/>
      <c r="K48" s="381"/>
      <c r="L48" s="380"/>
      <c r="N48" s="143">
        <f t="shared" si="0"/>
        <v>0</v>
      </c>
    </row>
    <row r="49" spans="1:14" s="142" customFormat="1" ht="15" hidden="1" customHeight="1">
      <c r="A49" s="139">
        <f t="shared" si="1"/>
        <v>40</v>
      </c>
      <c r="B49" s="139"/>
      <c r="C49" s="144"/>
      <c r="D49" s="381"/>
      <c r="E49" s="147"/>
      <c r="F49" s="147"/>
      <c r="G49" s="147"/>
      <c r="H49" s="147"/>
      <c r="I49" s="147"/>
      <c r="J49" s="147"/>
      <c r="K49" s="147"/>
      <c r="L49" s="380"/>
      <c r="N49" s="143">
        <f t="shared" si="0"/>
        <v>0</v>
      </c>
    </row>
    <row r="50" spans="1:14" s="142" customFormat="1" ht="15" hidden="1" customHeight="1">
      <c r="A50" s="139">
        <f t="shared" si="1"/>
        <v>41</v>
      </c>
      <c r="B50" s="139"/>
      <c r="C50" s="144"/>
      <c r="D50" s="381"/>
      <c r="E50" s="147"/>
      <c r="F50" s="147"/>
      <c r="G50" s="147"/>
      <c r="H50" s="147"/>
      <c r="I50" s="147"/>
      <c r="J50" s="147"/>
      <c r="K50" s="147"/>
      <c r="L50" s="380"/>
      <c r="N50" s="143">
        <f t="shared" si="0"/>
        <v>0</v>
      </c>
    </row>
    <row r="51" spans="1:14" s="142" customFormat="1" ht="15" hidden="1" customHeight="1">
      <c r="A51" s="139">
        <f t="shared" si="1"/>
        <v>42</v>
      </c>
      <c r="B51" s="139"/>
      <c r="C51" s="144"/>
      <c r="D51" s="381"/>
      <c r="E51" s="147"/>
      <c r="F51" s="147"/>
      <c r="G51" s="147"/>
      <c r="H51" s="147"/>
      <c r="I51" s="147"/>
      <c r="J51" s="147"/>
      <c r="K51" s="147"/>
      <c r="L51" s="380"/>
      <c r="N51" s="143">
        <f t="shared" si="0"/>
        <v>0</v>
      </c>
    </row>
    <row r="52" spans="1:14" s="142" customFormat="1" ht="15" hidden="1" customHeight="1">
      <c r="A52" s="139">
        <f t="shared" si="1"/>
        <v>43</v>
      </c>
      <c r="B52" s="139"/>
      <c r="C52" s="144"/>
      <c r="D52" s="381"/>
      <c r="E52" s="147"/>
      <c r="F52" s="147"/>
      <c r="G52" s="147"/>
      <c r="H52" s="147"/>
      <c r="I52" s="147"/>
      <c r="J52" s="147"/>
      <c r="K52" s="147"/>
      <c r="L52" s="380"/>
      <c r="N52" s="143">
        <f t="shared" si="0"/>
        <v>0</v>
      </c>
    </row>
    <row r="53" spans="1:14" s="142" customFormat="1" ht="15" hidden="1" customHeight="1">
      <c r="A53" s="139">
        <f t="shared" si="1"/>
        <v>44</v>
      </c>
      <c r="B53" s="139"/>
      <c r="C53" s="144"/>
      <c r="D53" s="381"/>
      <c r="E53" s="381"/>
      <c r="F53" s="381"/>
      <c r="G53" s="381"/>
      <c r="H53" s="381"/>
      <c r="I53" s="381"/>
      <c r="J53" s="381"/>
      <c r="K53" s="381"/>
      <c r="L53" s="380"/>
      <c r="N53" s="143">
        <f t="shared" si="0"/>
        <v>0</v>
      </c>
    </row>
    <row r="54" spans="1:14" s="142" customFormat="1" ht="15" hidden="1" customHeight="1">
      <c r="A54" s="139">
        <f t="shared" si="1"/>
        <v>45</v>
      </c>
      <c r="B54" s="139"/>
      <c r="C54" s="144"/>
      <c r="D54" s="381"/>
      <c r="E54" s="381"/>
      <c r="F54" s="381"/>
      <c r="G54" s="381"/>
      <c r="H54" s="381"/>
      <c r="I54" s="381"/>
      <c r="J54" s="381"/>
      <c r="K54" s="381"/>
      <c r="L54" s="380"/>
      <c r="N54" s="143">
        <f t="shared" si="0"/>
        <v>0</v>
      </c>
    </row>
    <row r="55" spans="1:14" s="142" customFormat="1" ht="15" hidden="1" customHeight="1">
      <c r="A55" s="139">
        <f t="shared" si="1"/>
        <v>46</v>
      </c>
      <c r="B55" s="139"/>
      <c r="C55" s="144"/>
      <c r="D55" s="381"/>
      <c r="E55" s="381"/>
      <c r="F55" s="381"/>
      <c r="G55" s="381"/>
      <c r="H55" s="381"/>
      <c r="I55" s="381"/>
      <c r="J55" s="381"/>
      <c r="K55" s="381"/>
      <c r="L55" s="380"/>
      <c r="N55" s="143">
        <f t="shared" si="0"/>
        <v>0</v>
      </c>
    </row>
    <row r="56" spans="1:14" s="142" customFormat="1" ht="15" hidden="1" customHeight="1">
      <c r="A56" s="139">
        <f t="shared" si="1"/>
        <v>47</v>
      </c>
      <c r="B56" s="139"/>
      <c r="C56" s="144"/>
      <c r="D56" s="381"/>
      <c r="E56" s="140"/>
      <c r="F56" s="140"/>
      <c r="G56" s="140"/>
      <c r="H56" s="140"/>
      <c r="I56" s="140"/>
      <c r="J56" s="140"/>
      <c r="K56" s="140"/>
      <c r="L56" s="380"/>
      <c r="N56" s="143">
        <f t="shared" si="0"/>
        <v>0</v>
      </c>
    </row>
    <row r="57" spans="1:14" s="142" customFormat="1" ht="15" hidden="1" customHeight="1">
      <c r="A57" s="139">
        <v>49</v>
      </c>
      <c r="B57" s="139"/>
      <c r="C57" s="144"/>
      <c r="D57" s="147"/>
      <c r="E57" s="140"/>
      <c r="F57" s="140"/>
      <c r="G57" s="140"/>
      <c r="H57" s="140"/>
      <c r="I57" s="140"/>
      <c r="J57" s="140"/>
      <c r="K57" s="140"/>
      <c r="L57" s="171"/>
      <c r="N57" s="143">
        <f t="shared" si="0"/>
        <v>0</v>
      </c>
    </row>
    <row r="58" spans="1:14" s="142" customFormat="1" ht="15" hidden="1" customHeight="1">
      <c r="A58" s="139">
        <v>50</v>
      </c>
      <c r="B58" s="139"/>
      <c r="C58" s="144"/>
      <c r="D58" s="147"/>
      <c r="E58" s="140"/>
      <c r="F58" s="140"/>
      <c r="G58" s="140"/>
      <c r="H58" s="140"/>
      <c r="I58" s="140"/>
      <c r="J58" s="140"/>
      <c r="K58" s="140"/>
      <c r="L58" s="171"/>
      <c r="N58" s="143">
        <f t="shared" si="0"/>
        <v>0</v>
      </c>
    </row>
    <row r="59" spans="1:14" s="142" customFormat="1" ht="15" hidden="1" customHeight="1">
      <c r="A59" s="139">
        <v>51</v>
      </c>
      <c r="B59" s="139"/>
      <c r="C59" s="145"/>
      <c r="D59" s="170"/>
      <c r="E59" s="535"/>
      <c r="F59" s="535"/>
      <c r="G59" s="535"/>
      <c r="H59" s="535"/>
      <c r="I59" s="535"/>
      <c r="J59" s="535"/>
      <c r="K59" s="535"/>
      <c r="L59" s="171"/>
      <c r="N59" s="143">
        <f t="shared" si="0"/>
        <v>0</v>
      </c>
    </row>
    <row r="60" spans="1:14" s="142" customFormat="1" ht="15" hidden="1" customHeight="1">
      <c r="A60" s="139">
        <v>52</v>
      </c>
      <c r="B60" s="139"/>
      <c r="C60" s="145"/>
      <c r="D60" s="170"/>
      <c r="E60" s="171"/>
      <c r="F60" s="171"/>
      <c r="G60" s="171"/>
      <c r="H60" s="171"/>
      <c r="I60" s="171"/>
      <c r="J60" s="171"/>
      <c r="K60" s="171"/>
      <c r="L60" s="171"/>
      <c r="N60" s="143">
        <f t="shared" si="0"/>
        <v>0</v>
      </c>
    </row>
    <row r="61" spans="1:14" s="142" customFormat="1" ht="15" hidden="1" customHeight="1">
      <c r="A61" s="139">
        <v>53</v>
      </c>
      <c r="B61" s="139"/>
      <c r="C61" s="145"/>
      <c r="D61" s="170"/>
      <c r="E61" s="171"/>
      <c r="F61" s="171"/>
      <c r="G61" s="171"/>
      <c r="H61" s="171"/>
      <c r="I61" s="171"/>
      <c r="J61" s="171"/>
      <c r="K61" s="171"/>
      <c r="L61" s="171"/>
      <c r="N61" s="143">
        <f t="shared" si="0"/>
        <v>0</v>
      </c>
    </row>
    <row r="62" spans="1:14" s="142" customFormat="1" ht="15" hidden="1" customHeight="1">
      <c r="A62" s="139">
        <v>54</v>
      </c>
      <c r="B62" s="139"/>
      <c r="C62" s="145"/>
      <c r="D62" s="170"/>
      <c r="E62" s="171"/>
      <c r="F62" s="171"/>
      <c r="G62" s="171"/>
      <c r="H62" s="171"/>
      <c r="I62" s="171"/>
      <c r="J62" s="171"/>
      <c r="K62" s="171"/>
      <c r="L62" s="171"/>
      <c r="N62" s="143">
        <f t="shared" si="0"/>
        <v>0</v>
      </c>
    </row>
    <row r="63" spans="1:14" s="142" customFormat="1" ht="15" hidden="1" customHeight="1">
      <c r="A63" s="139">
        <v>55</v>
      </c>
      <c r="B63" s="139"/>
      <c r="C63" s="145"/>
      <c r="D63" s="170"/>
      <c r="E63" s="171"/>
      <c r="F63" s="171"/>
      <c r="G63" s="171"/>
      <c r="H63" s="171"/>
      <c r="I63" s="171"/>
      <c r="J63" s="171"/>
      <c r="K63" s="171"/>
      <c r="L63" s="171"/>
      <c r="N63" s="143">
        <f t="shared" si="0"/>
        <v>0</v>
      </c>
    </row>
    <row r="64" spans="1:14" s="142" customFormat="1" ht="15" hidden="1" customHeight="1">
      <c r="A64" s="139">
        <v>56</v>
      </c>
      <c r="B64" s="139"/>
      <c r="C64" s="145"/>
      <c r="D64" s="170"/>
      <c r="E64" s="171"/>
      <c r="F64" s="171"/>
      <c r="G64" s="171"/>
      <c r="H64" s="171"/>
      <c r="I64" s="171"/>
      <c r="J64" s="171"/>
      <c r="K64" s="171"/>
      <c r="L64" s="171"/>
      <c r="N64" s="143">
        <f t="shared" si="0"/>
        <v>0</v>
      </c>
    </row>
    <row r="65" spans="1:14" s="142" customFormat="1" ht="15" hidden="1" customHeight="1">
      <c r="A65" s="139">
        <v>57</v>
      </c>
      <c r="B65" s="139"/>
      <c r="C65" s="145"/>
      <c r="D65" s="170"/>
      <c r="E65" s="171"/>
      <c r="F65" s="171"/>
      <c r="G65" s="171"/>
      <c r="H65" s="171"/>
      <c r="I65" s="171"/>
      <c r="J65" s="171"/>
      <c r="K65" s="171"/>
      <c r="L65" s="171"/>
      <c r="N65" s="143">
        <f t="shared" si="0"/>
        <v>0</v>
      </c>
    </row>
    <row r="66" spans="1:14" s="142" customFormat="1" ht="15" hidden="1" customHeight="1">
      <c r="A66" s="139">
        <v>58</v>
      </c>
      <c r="B66" s="139"/>
      <c r="C66" s="145"/>
      <c r="D66" s="170"/>
      <c r="E66" s="171"/>
      <c r="F66" s="171"/>
      <c r="G66" s="171"/>
      <c r="H66" s="171"/>
      <c r="I66" s="171"/>
      <c r="J66" s="171"/>
      <c r="K66" s="171"/>
      <c r="L66" s="171"/>
      <c r="N66" s="143">
        <f t="shared" si="0"/>
        <v>0</v>
      </c>
    </row>
    <row r="67" spans="1:14" s="142" customFormat="1" ht="15" hidden="1" customHeight="1">
      <c r="A67" s="139">
        <v>59</v>
      </c>
      <c r="B67" s="139"/>
      <c r="C67" s="145"/>
      <c r="D67" s="170"/>
      <c r="E67" s="171"/>
      <c r="F67" s="171"/>
      <c r="G67" s="171"/>
      <c r="H67" s="171"/>
      <c r="I67" s="171"/>
      <c r="J67" s="171"/>
      <c r="K67" s="171"/>
      <c r="L67" s="171"/>
      <c r="N67" s="143">
        <f t="shared" si="0"/>
        <v>0</v>
      </c>
    </row>
    <row r="68" spans="1:14" s="142" customFormat="1" ht="15" hidden="1" customHeight="1">
      <c r="A68" s="139">
        <v>60</v>
      </c>
      <c r="B68" s="139"/>
      <c r="C68" s="145"/>
      <c r="D68" s="170"/>
      <c r="E68" s="171"/>
      <c r="F68" s="171"/>
      <c r="G68" s="171"/>
      <c r="H68" s="171"/>
      <c r="I68" s="171"/>
      <c r="J68" s="171"/>
      <c r="K68" s="171"/>
      <c r="L68" s="171"/>
      <c r="N68" s="143">
        <f t="shared" si="0"/>
        <v>0</v>
      </c>
    </row>
    <row r="69" spans="1:14" s="142" customFormat="1" ht="15" hidden="1" customHeight="1">
      <c r="A69" s="139">
        <v>61</v>
      </c>
      <c r="B69" s="139"/>
      <c r="C69" s="145"/>
      <c r="D69" s="170"/>
      <c r="E69" s="171"/>
      <c r="F69" s="171"/>
      <c r="G69" s="171"/>
      <c r="H69" s="171"/>
      <c r="I69" s="171"/>
      <c r="J69" s="171"/>
      <c r="K69" s="171"/>
      <c r="L69" s="171"/>
      <c r="N69" s="143">
        <f t="shared" si="0"/>
        <v>0</v>
      </c>
    </row>
    <row r="70" spans="1:14" ht="20.100000000000001" customHeight="1">
      <c r="N70" s="138">
        <v>1</v>
      </c>
    </row>
    <row r="71" spans="1:14" s="156" customFormat="1" ht="20.100000000000001" customHeight="1">
      <c r="A71" s="155" t="s">
        <v>576</v>
      </c>
      <c r="B71" s="155"/>
      <c r="C71" s="155"/>
      <c r="D71" s="155"/>
      <c r="E71" s="155"/>
      <c r="F71" s="155"/>
      <c r="G71" s="155"/>
      <c r="H71" s="155"/>
      <c r="I71" s="155"/>
      <c r="J71" s="155"/>
      <c r="K71" s="155"/>
      <c r="N71" s="156">
        <v>1</v>
      </c>
    </row>
    <row r="72" spans="1:14" s="156" customFormat="1" ht="20.100000000000001" customHeight="1">
      <c r="A72" s="155" t="s">
        <v>31</v>
      </c>
      <c r="B72" s="155"/>
      <c r="C72" s="155"/>
      <c r="D72" s="155"/>
      <c r="E72" s="155"/>
      <c r="F72" s="155"/>
      <c r="G72" s="155"/>
      <c r="H72" s="155"/>
      <c r="I72" s="155"/>
      <c r="J72" s="155"/>
      <c r="K72" s="155"/>
      <c r="N72" s="156">
        <v>1</v>
      </c>
    </row>
    <row r="73" spans="1:14" s="156" customFormat="1" ht="20.100000000000001" customHeight="1">
      <c r="A73" s="155" t="s">
        <v>32</v>
      </c>
      <c r="B73" s="155"/>
      <c r="C73" s="155"/>
      <c r="D73" s="155"/>
      <c r="E73" s="155"/>
      <c r="F73" s="155"/>
      <c r="G73" s="155"/>
      <c r="H73" s="155"/>
      <c r="I73" s="155"/>
      <c r="J73" s="155"/>
      <c r="K73" s="155"/>
      <c r="N73" s="156">
        <v>1</v>
      </c>
    </row>
    <row r="74" spans="1:14" s="156" customFormat="1" ht="20.100000000000001" customHeight="1">
      <c r="A74" s="155" t="s">
        <v>33</v>
      </c>
      <c r="B74" s="155"/>
      <c r="C74" s="155"/>
      <c r="D74" s="155"/>
      <c r="E74" s="155"/>
      <c r="F74" s="155"/>
      <c r="G74" s="155"/>
      <c r="H74" s="155"/>
      <c r="I74" s="155"/>
      <c r="J74" s="155"/>
      <c r="K74" s="155"/>
      <c r="N74" s="156">
        <v>1</v>
      </c>
    </row>
    <row r="75" spans="1:14" s="156" customFormat="1" ht="20.100000000000001" customHeight="1">
      <c r="A75" s="155" t="s">
        <v>35</v>
      </c>
      <c r="B75" s="155"/>
      <c r="C75" s="155"/>
      <c r="D75" s="155"/>
      <c r="E75" s="155"/>
      <c r="F75" s="155"/>
      <c r="G75" s="155"/>
      <c r="H75" s="155"/>
      <c r="I75" s="155"/>
      <c r="J75" s="155"/>
      <c r="K75" s="155"/>
      <c r="L75" s="155"/>
      <c r="N75" s="156">
        <v>1</v>
      </c>
    </row>
    <row r="76" spans="1:14" s="156" customFormat="1" ht="20.100000000000001" customHeight="1">
      <c r="A76" s="155" t="s">
        <v>37</v>
      </c>
      <c r="B76" s="155"/>
      <c r="C76" s="155"/>
      <c r="D76" s="155"/>
      <c r="E76" s="155"/>
      <c r="F76" s="155"/>
      <c r="G76" s="155"/>
      <c r="H76" s="155"/>
      <c r="I76" s="155"/>
      <c r="J76" s="155"/>
      <c r="K76" s="155"/>
      <c r="L76" s="155"/>
      <c r="N76" s="156">
        <v>1</v>
      </c>
    </row>
    <row r="77" spans="1:14" s="156" customFormat="1" ht="20.100000000000001" customHeight="1">
      <c r="A77" s="155" t="s">
        <v>577</v>
      </c>
      <c r="B77" s="155"/>
      <c r="C77" s="155"/>
      <c r="D77" s="155"/>
      <c r="E77" s="155"/>
      <c r="F77" s="155"/>
      <c r="G77" s="155"/>
      <c r="H77" s="155"/>
      <c r="I77" s="155"/>
      <c r="J77" s="155"/>
      <c r="K77" s="155"/>
      <c r="L77" s="155"/>
      <c r="N77" s="156">
        <v>1</v>
      </c>
    </row>
    <row r="78" spans="1:14" s="156" customFormat="1" ht="20.100000000000001" customHeight="1">
      <c r="A78" s="155"/>
      <c r="B78" s="155"/>
      <c r="C78" s="155"/>
      <c r="D78" s="155"/>
      <c r="E78" s="155"/>
      <c r="F78" s="155"/>
      <c r="G78" s="155"/>
      <c r="H78" s="155"/>
      <c r="I78" s="155"/>
      <c r="J78" s="155"/>
      <c r="K78" s="155"/>
      <c r="L78" s="155"/>
      <c r="N78" s="156">
        <v>1</v>
      </c>
    </row>
    <row r="79" spans="1:14" s="156" customFormat="1" ht="20.100000000000001" customHeight="1">
      <c r="A79" s="532" t="s">
        <v>578</v>
      </c>
      <c r="B79" s="155"/>
      <c r="C79" s="155"/>
      <c r="D79" s="155"/>
      <c r="E79" s="155"/>
      <c r="F79" s="155"/>
      <c r="G79" s="155"/>
      <c r="H79" s="155"/>
      <c r="I79" s="155"/>
      <c r="J79" s="155"/>
      <c r="K79" s="155"/>
      <c r="L79" s="155"/>
      <c r="N79" s="156">
        <v>1</v>
      </c>
    </row>
    <row r="80" spans="1:14" s="156" customFormat="1" ht="20.100000000000001" customHeight="1">
      <c r="A80" s="532"/>
      <c r="B80" s="155"/>
      <c r="C80" s="155"/>
      <c r="D80" s="155"/>
      <c r="E80" s="155"/>
      <c r="F80" s="155"/>
      <c r="G80" s="155"/>
      <c r="H80" s="155"/>
      <c r="I80" s="155"/>
      <c r="J80" s="155"/>
      <c r="K80" s="155"/>
      <c r="L80" s="155"/>
      <c r="N80" s="156">
        <v>1</v>
      </c>
    </row>
    <row r="81" spans="1:14" s="156" customFormat="1" ht="20.100000000000001" customHeight="1">
      <c r="A81" s="788"/>
      <c r="B81" s="788"/>
      <c r="C81" s="788"/>
      <c r="D81" s="788"/>
      <c r="E81" s="788"/>
      <c r="F81" s="788"/>
      <c r="G81" s="788"/>
      <c r="H81" s="788"/>
      <c r="I81" s="788"/>
      <c r="J81" s="788"/>
      <c r="K81" s="788"/>
      <c r="L81" s="788"/>
      <c r="N81" s="156">
        <v>1</v>
      </c>
    </row>
  </sheetData>
  <autoFilter ref="N9:N81">
    <filterColumn colId="0">
      <filters>
        <filter val="1"/>
      </filters>
    </filterColumn>
  </autoFilter>
  <mergeCells count="17">
    <mergeCell ref="A81:L81"/>
    <mergeCell ref="L6:L8"/>
    <mergeCell ref="M6:M8"/>
    <mergeCell ref="D7:F7"/>
    <mergeCell ref="G7:G8"/>
    <mergeCell ref="H7:J7"/>
    <mergeCell ref="K7:K8"/>
    <mergeCell ref="A6:A8"/>
    <mergeCell ref="B6:B8"/>
    <mergeCell ref="C6:C8"/>
    <mergeCell ref="D6:G6"/>
    <mergeCell ref="H6:K6"/>
    <mergeCell ref="A1:L1"/>
    <mergeCell ref="A2:L2"/>
    <mergeCell ref="A3:L3"/>
    <mergeCell ref="A4:L4"/>
    <mergeCell ref="A5:L5"/>
  </mergeCells>
  <pageMargins left="1.1811023622047245" right="0.39370078740157483" top="0.39370078740157483" bottom="0.39370078740157483" header="0.51181102362204722" footer="0.51181102362204722"/>
  <pageSetup paperSize="9" scale="73" orientation="portrait" horizontalDpi="300" verticalDpi="300" r:id="rId1"/>
  <headerFooter alignWithMargins="0"/>
  <drawing r:id="rId2"/>
  <legacyDrawing r:id="rId3"/>
  <controls>
    <mc:AlternateContent xmlns:mc="http://schemas.openxmlformats.org/markup-compatibility/2006">
      <mc:Choice Requires="x14">
        <control shapeId="190465" r:id="rId4" name="CommandButton1">
          <controlPr defaultSize="0" print="0" autoLine="0" r:id="rId5">
            <anchor moveWithCells="1">
              <from>
                <xdr:col>0</xdr:col>
                <xdr:colOff>0</xdr:colOff>
                <xdr:row>0</xdr:row>
                <xdr:rowOff>0</xdr:rowOff>
              </from>
              <to>
                <xdr:col>0</xdr:col>
                <xdr:colOff>200025</xdr:colOff>
                <xdr:row>0</xdr:row>
                <xdr:rowOff>200025</xdr:rowOff>
              </to>
            </anchor>
          </controlPr>
        </control>
      </mc:Choice>
      <mc:Fallback>
        <control shapeId="190465" r:id="rId4" name="CommandButton1"/>
      </mc:Fallback>
    </mc:AlternateContent>
  </control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5" filterMode="1">
    <tabColor theme="2"/>
    <pageSetUpPr fitToPage="1"/>
  </sheetPr>
  <dimension ref="A1:T81"/>
  <sheetViews>
    <sheetView view="pageBreakPreview" zoomScaleSheetLayoutView="100" workbookViewId="0">
      <selection activeCell="M27" sqref="A1:T81"/>
    </sheetView>
  </sheetViews>
  <sheetFormatPr defaultRowHeight="12.75"/>
  <cols>
    <col min="1" max="1" width="3.85546875" style="534" customWidth="1"/>
    <col min="2" max="2" width="13.85546875" style="534" customWidth="1"/>
    <col min="3" max="3" width="18.7109375" style="534" bestFit="1" customWidth="1"/>
    <col min="4" max="11" width="6" style="534" customWidth="1"/>
    <col min="12" max="12" width="6.7109375" style="173" customWidth="1"/>
    <col min="13" max="13" width="25.7109375" style="534" customWidth="1"/>
    <col min="14" max="14" width="2.5703125" style="138" customWidth="1"/>
    <col min="15" max="18" width="2.7109375" style="534" customWidth="1"/>
    <col min="19" max="19" width="13" style="534" customWidth="1"/>
    <col min="20" max="20" width="16.5703125" style="534" customWidth="1"/>
    <col min="21" max="16384" width="9.140625" style="534"/>
  </cols>
  <sheetData>
    <row r="1" spans="1:20" ht="33" customHeight="1">
      <c r="A1" s="782" t="s">
        <v>92</v>
      </c>
      <c r="B1" s="782"/>
      <c r="C1" s="782"/>
      <c r="D1" s="782"/>
      <c r="E1" s="782"/>
      <c r="F1" s="782"/>
      <c r="G1" s="782"/>
      <c r="H1" s="782"/>
      <c r="I1" s="782"/>
      <c r="J1" s="782"/>
      <c r="K1" s="782"/>
      <c r="L1" s="782"/>
    </row>
    <row r="2" spans="1:20" ht="23.25">
      <c r="A2" s="783" t="s">
        <v>575</v>
      </c>
      <c r="B2" s="783"/>
      <c r="C2" s="783"/>
      <c r="D2" s="783"/>
      <c r="E2" s="783"/>
      <c r="F2" s="783"/>
      <c r="G2" s="783"/>
      <c r="H2" s="783"/>
      <c r="I2" s="783"/>
      <c r="J2" s="783"/>
      <c r="K2" s="783"/>
      <c r="L2" s="783"/>
    </row>
    <row r="3" spans="1:20" s="136" customFormat="1" ht="40.5" customHeight="1">
      <c r="A3" s="784" t="s">
        <v>759</v>
      </c>
      <c r="B3" s="784"/>
      <c r="C3" s="784"/>
      <c r="D3" s="784"/>
      <c r="E3" s="784"/>
      <c r="F3" s="784"/>
      <c r="G3" s="784"/>
      <c r="H3" s="784"/>
      <c r="I3" s="784"/>
      <c r="J3" s="784"/>
      <c r="K3" s="784"/>
      <c r="L3" s="784"/>
      <c r="M3" s="167"/>
      <c r="N3" s="167"/>
      <c r="O3" s="167"/>
      <c r="P3" s="167"/>
    </row>
    <row r="4" spans="1:20" s="137" customFormat="1" ht="14.25" customHeight="1">
      <c r="A4" s="785" t="str">
        <f ca="1">ТСП!A4</f>
        <v>Дата сдачи: «___» апреля 2014 года</v>
      </c>
      <c r="B4" s="786"/>
      <c r="C4" s="786"/>
      <c r="D4" s="786"/>
      <c r="E4" s="786"/>
      <c r="F4" s="786"/>
      <c r="G4" s="786"/>
      <c r="H4" s="786"/>
      <c r="I4" s="786"/>
      <c r="J4" s="786"/>
      <c r="K4" s="786"/>
      <c r="L4" s="786"/>
      <c r="N4" s="138"/>
    </row>
    <row r="5" spans="1:20" s="137" customFormat="1" ht="14.25" customHeight="1">
      <c r="A5" s="785"/>
      <c r="B5" s="785"/>
      <c r="C5" s="785"/>
      <c r="D5" s="785"/>
      <c r="E5" s="785"/>
      <c r="F5" s="785"/>
      <c r="G5" s="785"/>
      <c r="H5" s="785"/>
      <c r="I5" s="785"/>
      <c r="J5" s="785"/>
      <c r="K5" s="785"/>
      <c r="L5" s="787"/>
      <c r="N5" s="138"/>
    </row>
    <row r="6" spans="1:20" ht="27" customHeight="1">
      <c r="A6" s="795" t="s">
        <v>71</v>
      </c>
      <c r="B6" s="795" t="s">
        <v>46</v>
      </c>
      <c r="C6" s="795" t="s">
        <v>47</v>
      </c>
      <c r="D6" s="792" t="s">
        <v>51</v>
      </c>
      <c r="E6" s="793"/>
      <c r="F6" s="793"/>
      <c r="G6" s="794"/>
      <c r="H6" s="792" t="s">
        <v>52</v>
      </c>
      <c r="I6" s="793"/>
      <c r="J6" s="793"/>
      <c r="K6" s="794"/>
      <c r="L6" s="789" t="s">
        <v>7</v>
      </c>
      <c r="M6" s="796" t="s">
        <v>697</v>
      </c>
    </row>
    <row r="7" spans="1:20" ht="12.75" customHeight="1">
      <c r="A7" s="795"/>
      <c r="B7" s="795"/>
      <c r="C7" s="795"/>
      <c r="D7" s="792" t="s">
        <v>53</v>
      </c>
      <c r="E7" s="793"/>
      <c r="F7" s="794"/>
      <c r="G7" s="789" t="s">
        <v>7</v>
      </c>
      <c r="H7" s="792" t="s">
        <v>53</v>
      </c>
      <c r="I7" s="793"/>
      <c r="J7" s="794"/>
      <c r="K7" s="789" t="s">
        <v>7</v>
      </c>
      <c r="L7" s="790"/>
      <c r="M7" s="797"/>
    </row>
    <row r="8" spans="1:20" ht="32.25" customHeight="1">
      <c r="A8" s="795"/>
      <c r="B8" s="795"/>
      <c r="C8" s="795"/>
      <c r="D8" s="177">
        <v>1</v>
      </c>
      <c r="E8" s="177">
        <v>2</v>
      </c>
      <c r="F8" s="177">
        <v>3</v>
      </c>
      <c r="G8" s="791"/>
      <c r="H8" s="177">
        <v>1</v>
      </c>
      <c r="I8" s="177">
        <v>2</v>
      </c>
      <c r="J8" s="177">
        <v>3</v>
      </c>
      <c r="K8" s="791"/>
      <c r="L8" s="791"/>
      <c r="M8" s="798"/>
    </row>
    <row r="9" spans="1:20">
      <c r="A9" s="533">
        <v>1</v>
      </c>
      <c r="B9" s="533">
        <v>2</v>
      </c>
      <c r="C9" s="533">
        <v>3</v>
      </c>
      <c r="D9" s="177">
        <v>4</v>
      </c>
      <c r="E9" s="177">
        <v>5</v>
      </c>
      <c r="F9" s="177">
        <v>6</v>
      </c>
      <c r="G9" s="177">
        <v>7</v>
      </c>
      <c r="H9" s="177">
        <v>8</v>
      </c>
      <c r="I9" s="177">
        <v>9</v>
      </c>
      <c r="J9" s="177">
        <v>10</v>
      </c>
      <c r="K9" s="177">
        <v>11</v>
      </c>
      <c r="L9" s="177">
        <v>12</v>
      </c>
      <c r="M9" s="388"/>
      <c r="S9" s="168"/>
      <c r="T9" s="301"/>
    </row>
    <row r="10" spans="1:20" s="142" customFormat="1" ht="15" customHeight="1">
      <c r="A10" s="139">
        <v>1</v>
      </c>
      <c r="B10" s="139" t="s">
        <v>18</v>
      </c>
      <c r="C10" s="144" t="s">
        <v>155</v>
      </c>
      <c r="D10" s="381"/>
      <c r="E10" s="381"/>
      <c r="F10" s="381"/>
      <c r="G10" s="381"/>
      <c r="H10" s="381"/>
      <c r="I10" s="381"/>
      <c r="J10" s="381"/>
      <c r="K10" s="381"/>
      <c r="L10" s="380"/>
      <c r="M10" s="141"/>
      <c r="N10" s="143">
        <f>COUNTA($C10)</f>
        <v>1</v>
      </c>
      <c r="S10" s="168"/>
      <c r="T10" s="301"/>
    </row>
    <row r="11" spans="1:20" s="142" customFormat="1" ht="15" customHeight="1">
      <c r="A11" s="139">
        <f>A10+1</f>
        <v>2</v>
      </c>
      <c r="B11" s="139" t="s">
        <v>4</v>
      </c>
      <c r="C11" s="144" t="s">
        <v>164</v>
      </c>
      <c r="D11" s="381"/>
      <c r="E11" s="381"/>
      <c r="F11" s="381"/>
      <c r="G11" s="381"/>
      <c r="H11" s="381"/>
      <c r="I11" s="381"/>
      <c r="J11" s="381"/>
      <c r="K11" s="381"/>
      <c r="L11" s="380"/>
      <c r="M11" s="141"/>
      <c r="N11" s="143">
        <f t="shared" ref="N11:N69" si="0">COUNTA($C11)</f>
        <v>1</v>
      </c>
      <c r="S11" s="168"/>
      <c r="T11" s="301"/>
    </row>
    <row r="12" spans="1:20" s="142" customFormat="1" ht="15" customHeight="1">
      <c r="A12" s="139">
        <f t="shared" ref="A12:A56" si="1">A11+1</f>
        <v>3</v>
      </c>
      <c r="B12" s="139" t="s">
        <v>65</v>
      </c>
      <c r="C12" s="144" t="s">
        <v>158</v>
      </c>
      <c r="D12" s="381"/>
      <c r="E12" s="147"/>
      <c r="F12" s="147"/>
      <c r="G12" s="147"/>
      <c r="H12" s="147"/>
      <c r="I12" s="147"/>
      <c r="J12" s="147"/>
      <c r="K12" s="147"/>
      <c r="L12" s="380"/>
      <c r="M12" s="141"/>
      <c r="N12" s="143">
        <f t="shared" si="0"/>
        <v>1</v>
      </c>
      <c r="S12" s="168"/>
      <c r="T12" s="301"/>
    </row>
    <row r="13" spans="1:20" s="142" customFormat="1" ht="15" customHeight="1">
      <c r="A13" s="139">
        <f t="shared" si="1"/>
        <v>4</v>
      </c>
      <c r="B13" s="139" t="s">
        <v>65</v>
      </c>
      <c r="C13" s="144" t="s">
        <v>252</v>
      </c>
      <c r="D13" s="381"/>
      <c r="E13" s="147"/>
      <c r="F13" s="147"/>
      <c r="G13" s="147"/>
      <c r="H13" s="147"/>
      <c r="I13" s="147"/>
      <c r="J13" s="147"/>
      <c r="K13" s="147"/>
      <c r="L13" s="380"/>
      <c r="M13" s="141"/>
      <c r="N13" s="143">
        <f t="shared" si="0"/>
        <v>1</v>
      </c>
      <c r="S13" s="168"/>
      <c r="T13" s="301"/>
    </row>
    <row r="14" spans="1:20" s="142" customFormat="1" ht="15" customHeight="1">
      <c r="A14" s="139">
        <f t="shared" si="1"/>
        <v>5</v>
      </c>
      <c r="B14" s="139" t="s">
        <v>16</v>
      </c>
      <c r="C14" s="144" t="s">
        <v>195</v>
      </c>
      <c r="D14" s="381"/>
      <c r="E14" s="147"/>
      <c r="F14" s="147"/>
      <c r="G14" s="147"/>
      <c r="H14" s="147"/>
      <c r="I14" s="147"/>
      <c r="J14" s="147"/>
      <c r="K14" s="147"/>
      <c r="L14" s="380"/>
      <c r="M14" s="141"/>
      <c r="N14" s="143">
        <f t="shared" si="0"/>
        <v>1</v>
      </c>
      <c r="S14" s="168"/>
      <c r="T14" s="301"/>
    </row>
    <row r="15" spans="1:20" s="142" customFormat="1" ht="15" customHeight="1">
      <c r="A15" s="139">
        <f t="shared" si="1"/>
        <v>6</v>
      </c>
      <c r="B15" s="139" t="s">
        <v>16</v>
      </c>
      <c r="C15" s="144" t="s">
        <v>159</v>
      </c>
      <c r="D15" s="381"/>
      <c r="E15" s="147"/>
      <c r="F15" s="147"/>
      <c r="G15" s="147"/>
      <c r="H15" s="147"/>
      <c r="I15" s="147"/>
      <c r="J15" s="147"/>
      <c r="K15" s="147"/>
      <c r="L15" s="380"/>
      <c r="M15" s="141"/>
      <c r="N15" s="143">
        <f t="shared" si="0"/>
        <v>1</v>
      </c>
      <c r="S15" s="168"/>
      <c r="T15" s="301"/>
    </row>
    <row r="16" spans="1:20" s="142" customFormat="1" ht="15" customHeight="1">
      <c r="A16" s="139">
        <f t="shared" si="1"/>
        <v>7</v>
      </c>
      <c r="B16" s="139" t="s">
        <v>17</v>
      </c>
      <c r="C16" s="144" t="s">
        <v>675</v>
      </c>
      <c r="D16" s="381"/>
      <c r="E16" s="147"/>
      <c r="F16" s="147"/>
      <c r="G16" s="147"/>
      <c r="H16" s="147"/>
      <c r="I16" s="147"/>
      <c r="J16" s="147"/>
      <c r="K16" s="147"/>
      <c r="L16" s="380"/>
      <c r="M16" s="141"/>
      <c r="N16" s="143">
        <f t="shared" si="0"/>
        <v>1</v>
      </c>
      <c r="S16" s="168"/>
      <c r="T16" s="301"/>
    </row>
    <row r="17" spans="1:20" s="142" customFormat="1" ht="15" customHeight="1">
      <c r="A17" s="139">
        <f t="shared" si="1"/>
        <v>8</v>
      </c>
      <c r="B17" s="139" t="s">
        <v>16</v>
      </c>
      <c r="C17" s="144" t="s">
        <v>253</v>
      </c>
      <c r="D17" s="381"/>
      <c r="E17" s="147"/>
      <c r="F17" s="147"/>
      <c r="G17" s="147"/>
      <c r="H17" s="147"/>
      <c r="I17" s="147"/>
      <c r="J17" s="147"/>
      <c r="K17" s="147"/>
      <c r="L17" s="380"/>
      <c r="M17" s="141"/>
      <c r="N17" s="143">
        <f t="shared" si="0"/>
        <v>1</v>
      </c>
      <c r="S17" s="168"/>
      <c r="T17" s="301"/>
    </row>
    <row r="18" spans="1:20" s="142" customFormat="1" ht="15" customHeight="1">
      <c r="A18" s="139">
        <f t="shared" si="1"/>
        <v>9</v>
      </c>
      <c r="B18" s="139" t="s">
        <v>65</v>
      </c>
      <c r="C18" s="144" t="s">
        <v>160</v>
      </c>
      <c r="D18" s="381"/>
      <c r="E18" s="147"/>
      <c r="F18" s="147"/>
      <c r="G18" s="147"/>
      <c r="H18" s="147"/>
      <c r="I18" s="147"/>
      <c r="J18" s="147"/>
      <c r="K18" s="147"/>
      <c r="L18" s="380"/>
      <c r="M18" s="141"/>
      <c r="N18" s="143">
        <f t="shared" si="0"/>
        <v>1</v>
      </c>
      <c r="S18" s="168"/>
      <c r="T18" s="301"/>
    </row>
    <row r="19" spans="1:20" s="142" customFormat="1" ht="15" customHeight="1">
      <c r="A19" s="139">
        <f t="shared" si="1"/>
        <v>10</v>
      </c>
      <c r="B19" s="139" t="s">
        <v>17</v>
      </c>
      <c r="C19" s="144" t="s">
        <v>693</v>
      </c>
      <c r="D19" s="381"/>
      <c r="E19" s="147"/>
      <c r="F19" s="147"/>
      <c r="G19" s="147"/>
      <c r="H19" s="147"/>
      <c r="I19" s="147"/>
      <c r="J19" s="147"/>
      <c r="K19" s="147"/>
      <c r="L19" s="380"/>
      <c r="M19" s="141"/>
      <c r="N19" s="143">
        <f t="shared" si="0"/>
        <v>1</v>
      </c>
      <c r="S19" s="168"/>
      <c r="T19" s="301"/>
    </row>
    <row r="20" spans="1:20" s="142" customFormat="1" ht="15" customHeight="1">
      <c r="A20" s="139">
        <f t="shared" si="1"/>
        <v>11</v>
      </c>
      <c r="B20" s="139" t="s">
        <v>16</v>
      </c>
      <c r="C20" s="144" t="s">
        <v>196</v>
      </c>
      <c r="D20" s="381"/>
      <c r="E20" s="147"/>
      <c r="F20" s="147"/>
      <c r="G20" s="147"/>
      <c r="H20" s="147"/>
      <c r="I20" s="147"/>
      <c r="J20" s="147"/>
      <c r="K20" s="147"/>
      <c r="L20" s="380"/>
      <c r="M20" s="141"/>
      <c r="N20" s="143">
        <f t="shared" si="0"/>
        <v>1</v>
      </c>
      <c r="S20" s="168"/>
      <c r="T20" s="301"/>
    </row>
    <row r="21" spans="1:20" s="142" customFormat="1" ht="15" customHeight="1">
      <c r="A21" s="139">
        <f t="shared" si="1"/>
        <v>12</v>
      </c>
      <c r="B21" s="139" t="s">
        <v>17</v>
      </c>
      <c r="C21" s="144" t="s">
        <v>670</v>
      </c>
      <c r="D21" s="381"/>
      <c r="E21" s="147"/>
      <c r="F21" s="147"/>
      <c r="G21" s="147"/>
      <c r="H21" s="147"/>
      <c r="I21" s="147"/>
      <c r="J21" s="147"/>
      <c r="K21" s="147"/>
      <c r="L21" s="380"/>
      <c r="M21" s="141"/>
      <c r="N21" s="143">
        <f t="shared" si="0"/>
        <v>1</v>
      </c>
      <c r="S21" s="168"/>
      <c r="T21" s="301"/>
    </row>
    <row r="22" spans="1:20" s="142" customFormat="1" ht="15" customHeight="1">
      <c r="A22" s="139">
        <f t="shared" si="1"/>
        <v>13</v>
      </c>
      <c r="B22" s="139" t="s">
        <v>17</v>
      </c>
      <c r="C22" s="144" t="s">
        <v>742</v>
      </c>
      <c r="D22" s="381"/>
      <c r="E22" s="147"/>
      <c r="F22" s="147"/>
      <c r="G22" s="147"/>
      <c r="H22" s="147"/>
      <c r="I22" s="147"/>
      <c r="J22" s="147"/>
      <c r="K22" s="147"/>
      <c r="L22" s="380"/>
      <c r="M22" s="141"/>
      <c r="N22" s="143">
        <f t="shared" si="0"/>
        <v>1</v>
      </c>
      <c r="S22" s="168"/>
      <c r="T22" s="301"/>
    </row>
    <row r="23" spans="1:20" s="142" customFormat="1" ht="15" customHeight="1">
      <c r="A23" s="139">
        <f t="shared" si="1"/>
        <v>14</v>
      </c>
      <c r="B23" s="139" t="s">
        <v>65</v>
      </c>
      <c r="C23" s="144" t="s">
        <v>191</v>
      </c>
      <c r="D23" s="381"/>
      <c r="E23" s="147"/>
      <c r="F23" s="147"/>
      <c r="G23" s="147"/>
      <c r="H23" s="147"/>
      <c r="I23" s="147"/>
      <c r="J23" s="147"/>
      <c r="K23" s="147"/>
      <c r="L23" s="380"/>
      <c r="M23" s="141"/>
      <c r="N23" s="143">
        <f t="shared" si="0"/>
        <v>1</v>
      </c>
      <c r="S23" s="168"/>
      <c r="T23" s="301"/>
    </row>
    <row r="24" spans="1:20" s="142" customFormat="1" ht="15" customHeight="1">
      <c r="A24" s="139">
        <f t="shared" si="1"/>
        <v>15</v>
      </c>
      <c r="B24" s="139" t="s">
        <v>16</v>
      </c>
      <c r="C24" s="144" t="s">
        <v>165</v>
      </c>
      <c r="D24" s="381"/>
      <c r="E24" s="147"/>
      <c r="F24" s="147"/>
      <c r="G24" s="147"/>
      <c r="H24" s="147"/>
      <c r="I24" s="147"/>
      <c r="J24" s="147"/>
      <c r="K24" s="147"/>
      <c r="L24" s="380"/>
      <c r="M24" s="141"/>
      <c r="N24" s="143">
        <f t="shared" si="0"/>
        <v>1</v>
      </c>
      <c r="S24" s="168"/>
      <c r="T24" s="301"/>
    </row>
    <row r="25" spans="1:20" s="142" customFormat="1" ht="15" customHeight="1">
      <c r="A25" s="139">
        <f t="shared" si="1"/>
        <v>16</v>
      </c>
      <c r="B25" s="139" t="s">
        <v>16</v>
      </c>
      <c r="C25" s="144" t="s">
        <v>166</v>
      </c>
      <c r="D25" s="381"/>
      <c r="E25" s="147"/>
      <c r="F25" s="147"/>
      <c r="G25" s="147"/>
      <c r="H25" s="147"/>
      <c r="I25" s="147"/>
      <c r="J25" s="147"/>
      <c r="K25" s="147"/>
      <c r="L25" s="380"/>
      <c r="M25" s="141"/>
      <c r="N25" s="143">
        <f t="shared" si="0"/>
        <v>1</v>
      </c>
    </row>
    <row r="26" spans="1:20" s="142" customFormat="1" ht="15" customHeight="1">
      <c r="A26" s="139">
        <f t="shared" si="1"/>
        <v>17</v>
      </c>
      <c r="B26" s="139" t="s">
        <v>17</v>
      </c>
      <c r="C26" s="144" t="s">
        <v>682</v>
      </c>
      <c r="D26" s="381"/>
      <c r="E26" s="147"/>
      <c r="F26" s="147"/>
      <c r="G26" s="147"/>
      <c r="H26" s="147"/>
      <c r="I26" s="147"/>
      <c r="J26" s="147"/>
      <c r="K26" s="147"/>
      <c r="L26" s="380"/>
      <c r="M26" s="141"/>
      <c r="N26" s="143">
        <f t="shared" si="0"/>
        <v>1</v>
      </c>
    </row>
    <row r="27" spans="1:20" s="142" customFormat="1" ht="15" customHeight="1">
      <c r="A27" s="139">
        <f t="shared" si="1"/>
        <v>18</v>
      </c>
      <c r="B27" s="139" t="s">
        <v>17</v>
      </c>
      <c r="C27" s="144" t="s">
        <v>690</v>
      </c>
      <c r="D27" s="381"/>
      <c r="E27" s="147"/>
      <c r="F27" s="147"/>
      <c r="G27" s="147"/>
      <c r="H27" s="147"/>
      <c r="I27" s="147"/>
      <c r="J27" s="147"/>
      <c r="K27" s="147"/>
      <c r="L27" s="380"/>
      <c r="M27" s="141"/>
      <c r="N27" s="143">
        <f t="shared" si="0"/>
        <v>1</v>
      </c>
    </row>
    <row r="28" spans="1:20" s="142" customFormat="1" ht="15" hidden="1" customHeight="1">
      <c r="A28" s="139">
        <f t="shared" si="1"/>
        <v>19</v>
      </c>
      <c r="B28" s="139"/>
      <c r="C28" s="144"/>
      <c r="D28" s="381"/>
      <c r="E28" s="147"/>
      <c r="F28" s="147"/>
      <c r="G28" s="147"/>
      <c r="H28" s="147"/>
      <c r="I28" s="147"/>
      <c r="J28" s="147"/>
      <c r="K28" s="147"/>
      <c r="L28" s="380"/>
      <c r="M28" s="141"/>
      <c r="N28" s="143">
        <f t="shared" si="0"/>
        <v>0</v>
      </c>
    </row>
    <row r="29" spans="1:20" s="142" customFormat="1" ht="15" hidden="1" customHeight="1">
      <c r="A29" s="139">
        <f t="shared" si="1"/>
        <v>20</v>
      </c>
      <c r="B29" s="139"/>
      <c r="C29" s="144"/>
      <c r="D29" s="381"/>
      <c r="E29" s="147"/>
      <c r="F29" s="147"/>
      <c r="G29" s="147"/>
      <c r="H29" s="147"/>
      <c r="I29" s="147"/>
      <c r="J29" s="147"/>
      <c r="K29" s="147"/>
      <c r="L29" s="380"/>
      <c r="N29" s="143">
        <f t="shared" si="0"/>
        <v>0</v>
      </c>
    </row>
    <row r="30" spans="1:20" s="142" customFormat="1" ht="15" hidden="1" customHeight="1">
      <c r="A30" s="139">
        <f t="shared" si="1"/>
        <v>21</v>
      </c>
      <c r="B30" s="139"/>
      <c r="C30" s="144"/>
      <c r="D30" s="381"/>
      <c r="E30" s="147"/>
      <c r="F30" s="147"/>
      <c r="G30" s="147"/>
      <c r="H30" s="147"/>
      <c r="I30" s="147"/>
      <c r="J30" s="147"/>
      <c r="K30" s="147"/>
      <c r="L30" s="380"/>
      <c r="N30" s="143">
        <f t="shared" si="0"/>
        <v>0</v>
      </c>
    </row>
    <row r="31" spans="1:20" s="142" customFormat="1" ht="15" hidden="1" customHeight="1">
      <c r="A31" s="139">
        <f t="shared" si="1"/>
        <v>22</v>
      </c>
      <c r="B31" s="139"/>
      <c r="C31" s="144"/>
      <c r="D31" s="381"/>
      <c r="E31" s="147"/>
      <c r="F31" s="147"/>
      <c r="G31" s="147"/>
      <c r="H31" s="147"/>
      <c r="I31" s="147"/>
      <c r="J31" s="147"/>
      <c r="K31" s="147"/>
      <c r="L31" s="380"/>
      <c r="N31" s="143">
        <f t="shared" si="0"/>
        <v>0</v>
      </c>
    </row>
    <row r="32" spans="1:20" s="142" customFormat="1" ht="15" hidden="1" customHeight="1">
      <c r="A32" s="139">
        <f t="shared" si="1"/>
        <v>23</v>
      </c>
      <c r="B32" s="139"/>
      <c r="C32" s="144"/>
      <c r="D32" s="381"/>
      <c r="E32" s="147"/>
      <c r="F32" s="147"/>
      <c r="G32" s="147"/>
      <c r="H32" s="147"/>
      <c r="I32" s="147"/>
      <c r="J32" s="147"/>
      <c r="K32" s="147"/>
      <c r="L32" s="380"/>
      <c r="N32" s="143">
        <f t="shared" si="0"/>
        <v>0</v>
      </c>
    </row>
    <row r="33" spans="1:14" s="142" customFormat="1" ht="15" hidden="1" customHeight="1">
      <c r="A33" s="139">
        <f t="shared" si="1"/>
        <v>24</v>
      </c>
      <c r="B33" s="139"/>
      <c r="C33" s="144"/>
      <c r="D33" s="381"/>
      <c r="E33" s="147"/>
      <c r="F33" s="147"/>
      <c r="G33" s="147"/>
      <c r="H33" s="147"/>
      <c r="I33" s="147"/>
      <c r="J33" s="147"/>
      <c r="K33" s="147"/>
      <c r="L33" s="380"/>
      <c r="N33" s="143">
        <f t="shared" si="0"/>
        <v>0</v>
      </c>
    </row>
    <row r="34" spans="1:14" s="142" customFormat="1" ht="15" hidden="1" customHeight="1">
      <c r="A34" s="139">
        <f t="shared" si="1"/>
        <v>25</v>
      </c>
      <c r="B34" s="139"/>
      <c r="C34" s="144"/>
      <c r="D34" s="381"/>
      <c r="E34" s="147"/>
      <c r="F34" s="147"/>
      <c r="G34" s="147"/>
      <c r="H34" s="147"/>
      <c r="I34" s="147"/>
      <c r="J34" s="147"/>
      <c r="K34" s="147"/>
      <c r="L34" s="380"/>
      <c r="N34" s="143">
        <f t="shared" si="0"/>
        <v>0</v>
      </c>
    </row>
    <row r="35" spans="1:14" s="142" customFormat="1" ht="15" hidden="1" customHeight="1">
      <c r="A35" s="139">
        <f t="shared" si="1"/>
        <v>26</v>
      </c>
      <c r="B35" s="139"/>
      <c r="C35" s="144"/>
      <c r="D35" s="381"/>
      <c r="E35" s="147"/>
      <c r="F35" s="147"/>
      <c r="G35" s="147"/>
      <c r="H35" s="147"/>
      <c r="I35" s="147"/>
      <c r="J35" s="147"/>
      <c r="K35" s="147"/>
      <c r="L35" s="380"/>
      <c r="N35" s="143">
        <f t="shared" si="0"/>
        <v>0</v>
      </c>
    </row>
    <row r="36" spans="1:14" s="142" customFormat="1" ht="15" hidden="1" customHeight="1">
      <c r="A36" s="139">
        <f t="shared" si="1"/>
        <v>27</v>
      </c>
      <c r="B36" s="139"/>
      <c r="C36" s="144"/>
      <c r="D36" s="381"/>
      <c r="E36" s="381"/>
      <c r="F36" s="381"/>
      <c r="G36" s="381"/>
      <c r="H36" s="381"/>
      <c r="I36" s="381"/>
      <c r="J36" s="381"/>
      <c r="K36" s="381"/>
      <c r="L36" s="380"/>
      <c r="N36" s="143">
        <f t="shared" si="0"/>
        <v>0</v>
      </c>
    </row>
    <row r="37" spans="1:14" s="142" customFormat="1" ht="15" hidden="1" customHeight="1">
      <c r="A37" s="139">
        <f t="shared" si="1"/>
        <v>28</v>
      </c>
      <c r="B37" s="139"/>
      <c r="C37" s="144"/>
      <c r="D37" s="381"/>
      <c r="E37" s="147"/>
      <c r="F37" s="147"/>
      <c r="G37" s="147"/>
      <c r="H37" s="147"/>
      <c r="I37" s="147"/>
      <c r="J37" s="147"/>
      <c r="K37" s="147"/>
      <c r="L37" s="380"/>
      <c r="N37" s="143">
        <f t="shared" si="0"/>
        <v>0</v>
      </c>
    </row>
    <row r="38" spans="1:14" s="142" customFormat="1" ht="15" hidden="1" customHeight="1">
      <c r="A38" s="139">
        <f t="shared" si="1"/>
        <v>29</v>
      </c>
      <c r="B38" s="139"/>
      <c r="C38" s="144"/>
      <c r="D38" s="381"/>
      <c r="E38" s="147"/>
      <c r="F38" s="147"/>
      <c r="G38" s="147"/>
      <c r="H38" s="147"/>
      <c r="I38" s="147"/>
      <c r="J38" s="147"/>
      <c r="K38" s="147"/>
      <c r="L38" s="380"/>
      <c r="N38" s="143">
        <f t="shared" si="0"/>
        <v>0</v>
      </c>
    </row>
    <row r="39" spans="1:14" s="142" customFormat="1" ht="15" hidden="1" customHeight="1">
      <c r="A39" s="139">
        <f t="shared" si="1"/>
        <v>30</v>
      </c>
      <c r="B39" s="139"/>
      <c r="C39" s="144"/>
      <c r="D39" s="381"/>
      <c r="E39" s="147"/>
      <c r="F39" s="147"/>
      <c r="G39" s="147"/>
      <c r="H39" s="147"/>
      <c r="I39" s="147"/>
      <c r="J39" s="147"/>
      <c r="K39" s="147"/>
      <c r="L39" s="380"/>
      <c r="N39" s="143">
        <f t="shared" si="0"/>
        <v>0</v>
      </c>
    </row>
    <row r="40" spans="1:14" s="142" customFormat="1" ht="15" hidden="1" customHeight="1">
      <c r="A40" s="139">
        <f t="shared" si="1"/>
        <v>31</v>
      </c>
      <c r="B40" s="139"/>
      <c r="C40" s="144"/>
      <c r="D40" s="381"/>
      <c r="E40" s="147"/>
      <c r="F40" s="147"/>
      <c r="G40" s="147"/>
      <c r="H40" s="147"/>
      <c r="I40" s="147"/>
      <c r="J40" s="147"/>
      <c r="K40" s="147"/>
      <c r="L40" s="380"/>
      <c r="N40" s="143">
        <f t="shared" si="0"/>
        <v>0</v>
      </c>
    </row>
    <row r="41" spans="1:14" s="142" customFormat="1" ht="15" hidden="1" customHeight="1">
      <c r="A41" s="139">
        <f t="shared" si="1"/>
        <v>32</v>
      </c>
      <c r="B41" s="139"/>
      <c r="C41" s="144"/>
      <c r="D41" s="381"/>
      <c r="E41" s="381"/>
      <c r="F41" s="381"/>
      <c r="G41" s="381"/>
      <c r="H41" s="381"/>
      <c r="I41" s="381"/>
      <c r="J41" s="381"/>
      <c r="K41" s="381"/>
      <c r="L41" s="380"/>
      <c r="N41" s="143">
        <f t="shared" si="0"/>
        <v>0</v>
      </c>
    </row>
    <row r="42" spans="1:14" s="142" customFormat="1" ht="15" hidden="1" customHeight="1">
      <c r="A42" s="139">
        <f t="shared" si="1"/>
        <v>33</v>
      </c>
      <c r="B42" s="139"/>
      <c r="C42" s="144"/>
      <c r="D42" s="381"/>
      <c r="E42" s="147"/>
      <c r="F42" s="147"/>
      <c r="G42" s="147"/>
      <c r="H42" s="147"/>
      <c r="I42" s="147"/>
      <c r="J42" s="147"/>
      <c r="K42" s="147"/>
      <c r="L42" s="380"/>
      <c r="N42" s="143">
        <f t="shared" si="0"/>
        <v>0</v>
      </c>
    </row>
    <row r="43" spans="1:14" s="142" customFormat="1" ht="15" hidden="1" customHeight="1">
      <c r="A43" s="139">
        <f t="shared" si="1"/>
        <v>34</v>
      </c>
      <c r="B43" s="139"/>
      <c r="C43" s="144"/>
      <c r="D43" s="381"/>
      <c r="E43" s="147"/>
      <c r="F43" s="147"/>
      <c r="G43" s="147"/>
      <c r="H43" s="147"/>
      <c r="I43" s="147"/>
      <c r="J43" s="147"/>
      <c r="K43" s="147"/>
      <c r="L43" s="380"/>
      <c r="N43" s="143">
        <f t="shared" si="0"/>
        <v>0</v>
      </c>
    </row>
    <row r="44" spans="1:14" s="142" customFormat="1" ht="15" hidden="1" customHeight="1">
      <c r="A44" s="139">
        <f t="shared" si="1"/>
        <v>35</v>
      </c>
      <c r="B44" s="139"/>
      <c r="C44" s="144"/>
      <c r="D44" s="381"/>
      <c r="E44" s="147"/>
      <c r="F44" s="147"/>
      <c r="G44" s="147"/>
      <c r="H44" s="147"/>
      <c r="I44" s="147"/>
      <c r="J44" s="147"/>
      <c r="K44" s="147"/>
      <c r="L44" s="380"/>
      <c r="N44" s="143">
        <f t="shared" si="0"/>
        <v>0</v>
      </c>
    </row>
    <row r="45" spans="1:14" s="142" customFormat="1" ht="15" hidden="1" customHeight="1">
      <c r="A45" s="139">
        <f t="shared" si="1"/>
        <v>36</v>
      </c>
      <c r="B45" s="139"/>
      <c r="C45" s="144"/>
      <c r="D45" s="381"/>
      <c r="E45" s="147"/>
      <c r="F45" s="147"/>
      <c r="G45" s="147"/>
      <c r="H45" s="147"/>
      <c r="I45" s="147"/>
      <c r="J45" s="147"/>
      <c r="K45" s="147"/>
      <c r="L45" s="380"/>
      <c r="N45" s="143">
        <f t="shared" si="0"/>
        <v>0</v>
      </c>
    </row>
    <row r="46" spans="1:14" s="142" customFormat="1" ht="15" hidden="1" customHeight="1">
      <c r="A46" s="139">
        <f t="shared" si="1"/>
        <v>37</v>
      </c>
      <c r="B46" s="139"/>
      <c r="C46" s="144"/>
      <c r="D46" s="381"/>
      <c r="E46" s="147"/>
      <c r="F46" s="147"/>
      <c r="G46" s="147"/>
      <c r="H46" s="147"/>
      <c r="I46" s="147"/>
      <c r="J46" s="147"/>
      <c r="K46" s="147"/>
      <c r="L46" s="380"/>
      <c r="N46" s="143">
        <f t="shared" si="0"/>
        <v>0</v>
      </c>
    </row>
    <row r="47" spans="1:14" s="142" customFormat="1" ht="15" hidden="1" customHeight="1">
      <c r="A47" s="139">
        <f t="shared" si="1"/>
        <v>38</v>
      </c>
      <c r="B47" s="139"/>
      <c r="C47" s="144"/>
      <c r="D47" s="381"/>
      <c r="E47" s="147"/>
      <c r="F47" s="147"/>
      <c r="G47" s="147"/>
      <c r="H47" s="147"/>
      <c r="I47" s="147"/>
      <c r="J47" s="147"/>
      <c r="K47" s="147"/>
      <c r="L47" s="380"/>
      <c r="N47" s="143">
        <f t="shared" si="0"/>
        <v>0</v>
      </c>
    </row>
    <row r="48" spans="1:14" s="142" customFormat="1" ht="15" hidden="1" customHeight="1">
      <c r="A48" s="139">
        <f t="shared" si="1"/>
        <v>39</v>
      </c>
      <c r="B48" s="139"/>
      <c r="C48" s="144"/>
      <c r="D48" s="381"/>
      <c r="E48" s="381"/>
      <c r="F48" s="381"/>
      <c r="G48" s="381"/>
      <c r="H48" s="381"/>
      <c r="I48" s="381"/>
      <c r="J48" s="381"/>
      <c r="K48" s="381"/>
      <c r="L48" s="380"/>
      <c r="N48" s="143">
        <f t="shared" si="0"/>
        <v>0</v>
      </c>
    </row>
    <row r="49" spans="1:14" s="142" customFormat="1" ht="15" hidden="1" customHeight="1">
      <c r="A49" s="139">
        <f t="shared" si="1"/>
        <v>40</v>
      </c>
      <c r="B49" s="139"/>
      <c r="C49" s="144"/>
      <c r="D49" s="381"/>
      <c r="E49" s="147"/>
      <c r="F49" s="147"/>
      <c r="G49" s="147"/>
      <c r="H49" s="147"/>
      <c r="I49" s="147"/>
      <c r="J49" s="147"/>
      <c r="K49" s="147"/>
      <c r="L49" s="380"/>
      <c r="N49" s="143">
        <f t="shared" si="0"/>
        <v>0</v>
      </c>
    </row>
    <row r="50" spans="1:14" s="142" customFormat="1" ht="15" hidden="1" customHeight="1">
      <c r="A50" s="139">
        <f t="shared" si="1"/>
        <v>41</v>
      </c>
      <c r="B50" s="139"/>
      <c r="C50" s="144"/>
      <c r="D50" s="381"/>
      <c r="E50" s="147"/>
      <c r="F50" s="147"/>
      <c r="G50" s="147"/>
      <c r="H50" s="147"/>
      <c r="I50" s="147"/>
      <c r="J50" s="147"/>
      <c r="K50" s="147"/>
      <c r="L50" s="380"/>
      <c r="N50" s="143">
        <f t="shared" si="0"/>
        <v>0</v>
      </c>
    </row>
    <row r="51" spans="1:14" s="142" customFormat="1" ht="15" hidden="1" customHeight="1">
      <c r="A51" s="139">
        <f t="shared" si="1"/>
        <v>42</v>
      </c>
      <c r="B51" s="139"/>
      <c r="C51" s="144"/>
      <c r="D51" s="381"/>
      <c r="E51" s="147"/>
      <c r="F51" s="147"/>
      <c r="G51" s="147"/>
      <c r="H51" s="147"/>
      <c r="I51" s="147"/>
      <c r="J51" s="147"/>
      <c r="K51" s="147"/>
      <c r="L51" s="380"/>
      <c r="N51" s="143">
        <f t="shared" si="0"/>
        <v>0</v>
      </c>
    </row>
    <row r="52" spans="1:14" s="142" customFormat="1" ht="15" hidden="1" customHeight="1">
      <c r="A52" s="139">
        <f t="shared" si="1"/>
        <v>43</v>
      </c>
      <c r="B52" s="139"/>
      <c r="C52" s="144"/>
      <c r="D52" s="381"/>
      <c r="E52" s="147"/>
      <c r="F52" s="147"/>
      <c r="G52" s="147"/>
      <c r="H52" s="147"/>
      <c r="I52" s="147"/>
      <c r="J52" s="147"/>
      <c r="K52" s="147"/>
      <c r="L52" s="380"/>
      <c r="N52" s="143">
        <f t="shared" si="0"/>
        <v>0</v>
      </c>
    </row>
    <row r="53" spans="1:14" s="142" customFormat="1" ht="15" hidden="1" customHeight="1">
      <c r="A53" s="139">
        <f t="shared" si="1"/>
        <v>44</v>
      </c>
      <c r="B53" s="139"/>
      <c r="C53" s="144"/>
      <c r="D53" s="381"/>
      <c r="E53" s="381"/>
      <c r="F53" s="381"/>
      <c r="G53" s="381"/>
      <c r="H53" s="381"/>
      <c r="I53" s="381"/>
      <c r="J53" s="381"/>
      <c r="K53" s="381"/>
      <c r="L53" s="380"/>
      <c r="N53" s="143">
        <f t="shared" si="0"/>
        <v>0</v>
      </c>
    </row>
    <row r="54" spans="1:14" s="142" customFormat="1" ht="15" hidden="1" customHeight="1">
      <c r="A54" s="139">
        <f t="shared" si="1"/>
        <v>45</v>
      </c>
      <c r="B54" s="139"/>
      <c r="C54" s="144"/>
      <c r="D54" s="381"/>
      <c r="E54" s="381"/>
      <c r="F54" s="381"/>
      <c r="G54" s="381"/>
      <c r="H54" s="381"/>
      <c r="I54" s="381"/>
      <c r="J54" s="381"/>
      <c r="K54" s="381"/>
      <c r="L54" s="380"/>
      <c r="N54" s="143">
        <f t="shared" si="0"/>
        <v>0</v>
      </c>
    </row>
    <row r="55" spans="1:14" s="142" customFormat="1" ht="15" hidden="1" customHeight="1">
      <c r="A55" s="139">
        <f t="shared" si="1"/>
        <v>46</v>
      </c>
      <c r="B55" s="139"/>
      <c r="C55" s="144"/>
      <c r="D55" s="381"/>
      <c r="E55" s="381"/>
      <c r="F55" s="381"/>
      <c r="G55" s="381"/>
      <c r="H55" s="381"/>
      <c r="I55" s="381"/>
      <c r="J55" s="381"/>
      <c r="K55" s="381"/>
      <c r="L55" s="380"/>
      <c r="N55" s="143">
        <f t="shared" si="0"/>
        <v>0</v>
      </c>
    </row>
    <row r="56" spans="1:14" s="142" customFormat="1" ht="15" hidden="1" customHeight="1">
      <c r="A56" s="139">
        <f t="shared" si="1"/>
        <v>47</v>
      </c>
      <c r="B56" s="139"/>
      <c r="C56" s="144"/>
      <c r="D56" s="381"/>
      <c r="E56" s="140"/>
      <c r="F56" s="140"/>
      <c r="G56" s="140"/>
      <c r="H56" s="140"/>
      <c r="I56" s="140"/>
      <c r="J56" s="140"/>
      <c r="K56" s="140"/>
      <c r="L56" s="380"/>
      <c r="N56" s="143">
        <f t="shared" si="0"/>
        <v>0</v>
      </c>
    </row>
    <row r="57" spans="1:14" s="142" customFormat="1" ht="15" hidden="1" customHeight="1">
      <c r="A57" s="139">
        <v>49</v>
      </c>
      <c r="B57" s="139"/>
      <c r="C57" s="144"/>
      <c r="D57" s="147"/>
      <c r="E57" s="140"/>
      <c r="F57" s="140"/>
      <c r="G57" s="140"/>
      <c r="H57" s="140"/>
      <c r="I57" s="140"/>
      <c r="J57" s="140"/>
      <c r="K57" s="140"/>
      <c r="L57" s="535"/>
      <c r="N57" s="143">
        <f t="shared" si="0"/>
        <v>0</v>
      </c>
    </row>
    <row r="58" spans="1:14" s="142" customFormat="1" ht="15" hidden="1" customHeight="1">
      <c r="A58" s="139">
        <v>50</v>
      </c>
      <c r="B58" s="139"/>
      <c r="C58" s="144"/>
      <c r="D58" s="147"/>
      <c r="E58" s="140"/>
      <c r="F58" s="140"/>
      <c r="G58" s="140"/>
      <c r="H58" s="140"/>
      <c r="I58" s="140"/>
      <c r="J58" s="140"/>
      <c r="K58" s="140"/>
      <c r="L58" s="171"/>
      <c r="N58" s="143">
        <f t="shared" si="0"/>
        <v>0</v>
      </c>
    </row>
    <row r="59" spans="1:14" s="142" customFormat="1" ht="15" hidden="1" customHeight="1">
      <c r="A59" s="139">
        <v>51</v>
      </c>
      <c r="B59" s="139"/>
      <c r="C59" s="145"/>
      <c r="D59" s="170"/>
      <c r="E59" s="535"/>
      <c r="F59" s="535"/>
      <c r="G59" s="535"/>
      <c r="H59" s="535"/>
      <c r="I59" s="535"/>
      <c r="J59" s="535"/>
      <c r="K59" s="535"/>
      <c r="L59" s="171"/>
      <c r="N59" s="143">
        <f t="shared" si="0"/>
        <v>0</v>
      </c>
    </row>
    <row r="60" spans="1:14" s="142" customFormat="1" ht="15" hidden="1" customHeight="1">
      <c r="A60" s="139">
        <v>52</v>
      </c>
      <c r="B60" s="139"/>
      <c r="C60" s="145"/>
      <c r="D60" s="170"/>
      <c r="E60" s="171"/>
      <c r="F60" s="171"/>
      <c r="G60" s="171"/>
      <c r="H60" s="171"/>
      <c r="I60" s="171"/>
      <c r="J60" s="171"/>
      <c r="K60" s="171"/>
      <c r="L60" s="171"/>
      <c r="N60" s="143">
        <f t="shared" si="0"/>
        <v>0</v>
      </c>
    </row>
    <row r="61" spans="1:14" s="142" customFormat="1" ht="15" hidden="1" customHeight="1">
      <c r="A61" s="139">
        <v>53</v>
      </c>
      <c r="B61" s="139"/>
      <c r="C61" s="145"/>
      <c r="D61" s="170"/>
      <c r="E61" s="171"/>
      <c r="F61" s="171"/>
      <c r="G61" s="171"/>
      <c r="H61" s="171"/>
      <c r="I61" s="171"/>
      <c r="J61" s="171"/>
      <c r="K61" s="171"/>
      <c r="L61" s="171"/>
      <c r="N61" s="143">
        <f t="shared" si="0"/>
        <v>0</v>
      </c>
    </row>
    <row r="62" spans="1:14" s="142" customFormat="1" ht="15" hidden="1" customHeight="1">
      <c r="A62" s="139">
        <v>54</v>
      </c>
      <c r="B62" s="139"/>
      <c r="C62" s="145"/>
      <c r="D62" s="170"/>
      <c r="E62" s="171"/>
      <c r="F62" s="171"/>
      <c r="G62" s="171"/>
      <c r="H62" s="171"/>
      <c r="I62" s="171"/>
      <c r="J62" s="171"/>
      <c r="K62" s="171"/>
      <c r="L62" s="171"/>
      <c r="N62" s="143">
        <f t="shared" si="0"/>
        <v>0</v>
      </c>
    </row>
    <row r="63" spans="1:14" s="142" customFormat="1" ht="15" hidden="1" customHeight="1">
      <c r="A63" s="139">
        <v>55</v>
      </c>
      <c r="B63" s="139"/>
      <c r="C63" s="145"/>
      <c r="D63" s="170"/>
      <c r="E63" s="171"/>
      <c r="F63" s="171"/>
      <c r="G63" s="171"/>
      <c r="H63" s="171"/>
      <c r="I63" s="171"/>
      <c r="J63" s="171"/>
      <c r="K63" s="171"/>
      <c r="L63" s="171"/>
      <c r="N63" s="143">
        <f t="shared" si="0"/>
        <v>0</v>
      </c>
    </row>
    <row r="64" spans="1:14" s="142" customFormat="1" ht="15" hidden="1" customHeight="1">
      <c r="A64" s="139">
        <v>56</v>
      </c>
      <c r="B64" s="139"/>
      <c r="C64" s="145"/>
      <c r="D64" s="170"/>
      <c r="E64" s="171"/>
      <c r="F64" s="171"/>
      <c r="G64" s="171"/>
      <c r="H64" s="171"/>
      <c r="I64" s="171"/>
      <c r="J64" s="171"/>
      <c r="K64" s="171"/>
      <c r="L64" s="171"/>
      <c r="N64" s="143">
        <f t="shared" si="0"/>
        <v>0</v>
      </c>
    </row>
    <row r="65" spans="1:14" s="142" customFormat="1" ht="15" hidden="1" customHeight="1">
      <c r="A65" s="139">
        <v>57</v>
      </c>
      <c r="B65" s="139"/>
      <c r="C65" s="145"/>
      <c r="D65" s="170"/>
      <c r="E65" s="171"/>
      <c r="F65" s="171"/>
      <c r="G65" s="171"/>
      <c r="H65" s="171"/>
      <c r="I65" s="171"/>
      <c r="J65" s="171"/>
      <c r="K65" s="171"/>
      <c r="L65" s="171"/>
      <c r="N65" s="143">
        <f t="shared" si="0"/>
        <v>0</v>
      </c>
    </row>
    <row r="66" spans="1:14" s="142" customFormat="1" ht="15" hidden="1" customHeight="1">
      <c r="A66" s="139">
        <v>58</v>
      </c>
      <c r="B66" s="139"/>
      <c r="C66" s="145"/>
      <c r="D66" s="170"/>
      <c r="E66" s="171"/>
      <c r="F66" s="171"/>
      <c r="G66" s="171"/>
      <c r="H66" s="171"/>
      <c r="I66" s="171"/>
      <c r="J66" s="171"/>
      <c r="K66" s="171"/>
      <c r="L66" s="171"/>
      <c r="N66" s="143">
        <f t="shared" si="0"/>
        <v>0</v>
      </c>
    </row>
    <row r="67" spans="1:14" s="142" customFormat="1" ht="15" hidden="1" customHeight="1">
      <c r="A67" s="139">
        <v>59</v>
      </c>
      <c r="B67" s="139"/>
      <c r="C67" s="145"/>
      <c r="D67" s="170"/>
      <c r="E67" s="171"/>
      <c r="F67" s="171"/>
      <c r="G67" s="171"/>
      <c r="H67" s="171"/>
      <c r="I67" s="171"/>
      <c r="J67" s="171"/>
      <c r="K67" s="171"/>
      <c r="L67" s="171"/>
      <c r="N67" s="143">
        <f t="shared" si="0"/>
        <v>0</v>
      </c>
    </row>
    <row r="68" spans="1:14" s="142" customFormat="1" ht="15" hidden="1" customHeight="1">
      <c r="A68" s="139">
        <v>60</v>
      </c>
      <c r="B68" s="139"/>
      <c r="C68" s="145"/>
      <c r="D68" s="170"/>
      <c r="E68" s="171"/>
      <c r="F68" s="171"/>
      <c r="G68" s="171"/>
      <c r="H68" s="171"/>
      <c r="I68" s="171"/>
      <c r="J68" s="171"/>
      <c r="K68" s="171"/>
      <c r="L68" s="171"/>
      <c r="N68" s="143">
        <f t="shared" si="0"/>
        <v>0</v>
      </c>
    </row>
    <row r="69" spans="1:14" s="142" customFormat="1" ht="15" hidden="1" customHeight="1">
      <c r="A69" s="139">
        <v>61</v>
      </c>
      <c r="B69" s="139"/>
      <c r="C69" s="145"/>
      <c r="D69" s="170"/>
      <c r="E69" s="171"/>
      <c r="F69" s="171"/>
      <c r="G69" s="171"/>
      <c r="H69" s="171"/>
      <c r="I69" s="171"/>
      <c r="J69" s="171"/>
      <c r="K69" s="171"/>
      <c r="L69" s="171"/>
      <c r="N69" s="143">
        <f t="shared" si="0"/>
        <v>0</v>
      </c>
    </row>
    <row r="70" spans="1:14" ht="20.100000000000001" customHeight="1">
      <c r="N70" s="138">
        <v>1</v>
      </c>
    </row>
    <row r="71" spans="1:14" s="156" customFormat="1" ht="20.100000000000001" customHeight="1">
      <c r="A71" s="155" t="s">
        <v>576</v>
      </c>
      <c r="B71" s="155"/>
      <c r="C71" s="155"/>
      <c r="D71" s="155"/>
      <c r="E71" s="155"/>
      <c r="F71" s="155"/>
      <c r="G71" s="155"/>
      <c r="H71" s="155"/>
      <c r="I71" s="155"/>
      <c r="J71" s="155"/>
      <c r="K71" s="155"/>
      <c r="N71" s="156">
        <v>1</v>
      </c>
    </row>
    <row r="72" spans="1:14" s="156" customFormat="1" ht="20.100000000000001" customHeight="1">
      <c r="A72" s="155" t="s">
        <v>31</v>
      </c>
      <c r="B72" s="155"/>
      <c r="C72" s="155"/>
      <c r="D72" s="155"/>
      <c r="E72" s="155"/>
      <c r="F72" s="155"/>
      <c r="G72" s="155"/>
      <c r="H72" s="155"/>
      <c r="I72" s="155"/>
      <c r="J72" s="155"/>
      <c r="K72" s="155"/>
      <c r="N72" s="156">
        <v>1</v>
      </c>
    </row>
    <row r="73" spans="1:14" s="156" customFormat="1" ht="20.100000000000001" customHeight="1">
      <c r="A73" s="155" t="s">
        <v>32</v>
      </c>
      <c r="B73" s="155"/>
      <c r="C73" s="155"/>
      <c r="D73" s="155"/>
      <c r="E73" s="155"/>
      <c r="F73" s="155"/>
      <c r="G73" s="155"/>
      <c r="H73" s="155"/>
      <c r="I73" s="155"/>
      <c r="J73" s="155"/>
      <c r="K73" s="155"/>
      <c r="N73" s="156">
        <v>1</v>
      </c>
    </row>
    <row r="74" spans="1:14" s="156" customFormat="1" ht="20.100000000000001" customHeight="1">
      <c r="A74" s="155" t="s">
        <v>33</v>
      </c>
      <c r="B74" s="155"/>
      <c r="C74" s="155"/>
      <c r="D74" s="155"/>
      <c r="E74" s="155"/>
      <c r="F74" s="155"/>
      <c r="G74" s="155"/>
      <c r="H74" s="155"/>
      <c r="I74" s="155"/>
      <c r="J74" s="155"/>
      <c r="K74" s="155"/>
      <c r="N74" s="156">
        <v>1</v>
      </c>
    </row>
    <row r="75" spans="1:14" s="156" customFormat="1" ht="20.100000000000001" customHeight="1">
      <c r="A75" s="155" t="s">
        <v>35</v>
      </c>
      <c r="B75" s="155"/>
      <c r="C75" s="155"/>
      <c r="D75" s="155"/>
      <c r="E75" s="155"/>
      <c r="F75" s="155"/>
      <c r="G75" s="155"/>
      <c r="H75" s="155"/>
      <c r="I75" s="155"/>
      <c r="J75" s="155"/>
      <c r="K75" s="155"/>
      <c r="L75" s="155"/>
      <c r="N75" s="156">
        <v>1</v>
      </c>
    </row>
    <row r="76" spans="1:14" s="156" customFormat="1" ht="20.100000000000001" customHeight="1">
      <c r="A76" s="155" t="s">
        <v>37</v>
      </c>
      <c r="B76" s="155"/>
      <c r="C76" s="155"/>
      <c r="D76" s="155"/>
      <c r="E76" s="155"/>
      <c r="F76" s="155"/>
      <c r="G76" s="155"/>
      <c r="H76" s="155"/>
      <c r="I76" s="155"/>
      <c r="J76" s="155"/>
      <c r="K76" s="155"/>
      <c r="L76" s="155"/>
      <c r="N76" s="156">
        <v>1</v>
      </c>
    </row>
    <row r="77" spans="1:14" s="156" customFormat="1" ht="20.100000000000001" customHeight="1">
      <c r="A77" s="155" t="s">
        <v>577</v>
      </c>
      <c r="B77" s="155"/>
      <c r="C77" s="155"/>
      <c r="D77" s="155"/>
      <c r="E77" s="155"/>
      <c r="F77" s="155"/>
      <c r="G77" s="155"/>
      <c r="H77" s="155"/>
      <c r="I77" s="155"/>
      <c r="J77" s="155"/>
      <c r="K77" s="155"/>
      <c r="L77" s="155"/>
      <c r="N77" s="156">
        <v>1</v>
      </c>
    </row>
    <row r="78" spans="1:14" s="156" customFormat="1" ht="20.100000000000001" customHeight="1">
      <c r="A78" s="155"/>
      <c r="B78" s="155"/>
      <c r="C78" s="155"/>
      <c r="D78" s="155"/>
      <c r="E78" s="155"/>
      <c r="F78" s="155"/>
      <c r="G78" s="155"/>
      <c r="H78" s="155"/>
      <c r="I78" s="155"/>
      <c r="J78" s="155"/>
      <c r="K78" s="155"/>
      <c r="L78" s="155"/>
      <c r="N78" s="156">
        <v>1</v>
      </c>
    </row>
    <row r="79" spans="1:14" s="156" customFormat="1" ht="20.100000000000001" customHeight="1">
      <c r="A79" s="532" t="s">
        <v>578</v>
      </c>
      <c r="B79" s="155"/>
      <c r="C79" s="155"/>
      <c r="D79" s="155"/>
      <c r="E79" s="155"/>
      <c r="F79" s="155"/>
      <c r="G79" s="155"/>
      <c r="H79" s="155"/>
      <c r="I79" s="155"/>
      <c r="J79" s="155"/>
      <c r="K79" s="155"/>
      <c r="L79" s="155"/>
      <c r="N79" s="156">
        <v>1</v>
      </c>
    </row>
    <row r="80" spans="1:14" s="156" customFormat="1" ht="20.100000000000001" customHeight="1">
      <c r="A80" s="532"/>
      <c r="B80" s="155"/>
      <c r="C80" s="155"/>
      <c r="D80" s="155"/>
      <c r="E80" s="155"/>
      <c r="F80" s="155"/>
      <c r="G80" s="155"/>
      <c r="H80" s="155"/>
      <c r="I80" s="155"/>
      <c r="J80" s="155"/>
      <c r="K80" s="155"/>
      <c r="L80" s="155"/>
      <c r="N80" s="156">
        <v>1</v>
      </c>
    </row>
    <row r="81" spans="1:14" s="156" customFormat="1" ht="20.100000000000001" customHeight="1">
      <c r="A81" s="788"/>
      <c r="B81" s="788"/>
      <c r="C81" s="788"/>
      <c r="D81" s="788"/>
      <c r="E81" s="788"/>
      <c r="F81" s="788"/>
      <c r="G81" s="788"/>
      <c r="H81" s="788"/>
      <c r="I81" s="788"/>
      <c r="J81" s="788"/>
      <c r="K81" s="788"/>
      <c r="L81" s="788"/>
      <c r="N81" s="156">
        <v>1</v>
      </c>
    </row>
  </sheetData>
  <autoFilter ref="N9:N81">
    <filterColumn colId="0">
      <filters>
        <filter val="1"/>
      </filters>
    </filterColumn>
  </autoFilter>
  <mergeCells count="17">
    <mergeCell ref="A81:L81"/>
    <mergeCell ref="L6:L8"/>
    <mergeCell ref="M6:M8"/>
    <mergeCell ref="D7:F7"/>
    <mergeCell ref="G7:G8"/>
    <mergeCell ref="H7:J7"/>
    <mergeCell ref="K7:K8"/>
    <mergeCell ref="A6:A8"/>
    <mergeCell ref="B6:B8"/>
    <mergeCell ref="C6:C8"/>
    <mergeCell ref="D6:G6"/>
    <mergeCell ref="H6:K6"/>
    <mergeCell ref="A1:L1"/>
    <mergeCell ref="A2:L2"/>
    <mergeCell ref="A3:L3"/>
    <mergeCell ref="A4:L4"/>
    <mergeCell ref="A5:L5"/>
  </mergeCells>
  <pageMargins left="1.1811023622047245" right="0.39370078740157483" top="0.39370078740157483" bottom="0.39370078740157483" header="0.51181102362204722" footer="0.51181102362204722"/>
  <pageSetup paperSize="9" scale="74" orientation="portrait" horizontalDpi="300" verticalDpi="300" r:id="rId1"/>
  <headerFooter alignWithMargins="0"/>
  <drawing r:id="rId2"/>
  <legacyDrawing r:id="rId3"/>
  <controls>
    <mc:AlternateContent xmlns:mc="http://schemas.openxmlformats.org/markup-compatibility/2006">
      <mc:Choice Requires="x14">
        <control shapeId="191489" r:id="rId4" name="CommandButton1">
          <controlPr defaultSize="0" print="0" autoLine="0" r:id="rId5">
            <anchor moveWithCells="1">
              <from>
                <xdr:col>0</xdr:col>
                <xdr:colOff>0</xdr:colOff>
                <xdr:row>0</xdr:row>
                <xdr:rowOff>0</xdr:rowOff>
              </from>
              <to>
                <xdr:col>1</xdr:col>
                <xdr:colOff>9525</xdr:colOff>
                <xdr:row>0</xdr:row>
                <xdr:rowOff>266700</xdr:rowOff>
              </to>
            </anchor>
          </controlPr>
        </control>
      </mc:Choice>
      <mc:Fallback>
        <control shapeId="191489" r:id="rId4" name="CommandButton1"/>
      </mc:Fallback>
    </mc:AlternateContent>
  </control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6" filterMode="1">
    <tabColor theme="2"/>
    <pageSetUpPr fitToPage="1"/>
  </sheetPr>
  <dimension ref="A1:T81"/>
  <sheetViews>
    <sheetView view="pageBreakPreview" zoomScaleSheetLayoutView="100" workbookViewId="0">
      <selection activeCell="M24" sqref="A1:T81"/>
    </sheetView>
  </sheetViews>
  <sheetFormatPr defaultRowHeight="12.75"/>
  <cols>
    <col min="1" max="1" width="3.85546875" style="534" customWidth="1"/>
    <col min="2" max="2" width="13.85546875" style="534" customWidth="1"/>
    <col min="3" max="3" width="18.7109375" style="534" bestFit="1" customWidth="1"/>
    <col min="4" max="11" width="6" style="534" customWidth="1"/>
    <col min="12" max="12" width="6.7109375" style="173" customWidth="1"/>
    <col min="13" max="13" width="25.7109375" style="534" customWidth="1"/>
    <col min="14" max="14" width="2.5703125" style="138" customWidth="1"/>
    <col min="15" max="18" width="2.7109375" style="534" customWidth="1"/>
    <col min="19" max="19" width="13" style="534" customWidth="1"/>
    <col min="20" max="20" width="16.5703125" style="534" customWidth="1"/>
    <col min="21" max="16384" width="9.140625" style="534"/>
  </cols>
  <sheetData>
    <row r="1" spans="1:20" ht="33" customHeight="1">
      <c r="A1" s="782" t="s">
        <v>92</v>
      </c>
      <c r="B1" s="782"/>
      <c r="C1" s="782"/>
      <c r="D1" s="782"/>
      <c r="E1" s="782"/>
      <c r="F1" s="782"/>
      <c r="G1" s="782"/>
      <c r="H1" s="782"/>
      <c r="I1" s="782"/>
      <c r="J1" s="782"/>
      <c r="K1" s="782"/>
      <c r="L1" s="782"/>
    </row>
    <row r="2" spans="1:20" ht="23.25">
      <c r="A2" s="783" t="s">
        <v>575</v>
      </c>
      <c r="B2" s="783"/>
      <c r="C2" s="783"/>
      <c r="D2" s="783"/>
      <c r="E2" s="783"/>
      <c r="F2" s="783"/>
      <c r="G2" s="783"/>
      <c r="H2" s="783"/>
      <c r="I2" s="783"/>
      <c r="J2" s="783"/>
      <c r="K2" s="783"/>
      <c r="L2" s="783"/>
    </row>
    <row r="3" spans="1:20" s="136" customFormat="1" ht="40.5" customHeight="1">
      <c r="A3" s="784" t="s">
        <v>760</v>
      </c>
      <c r="B3" s="784"/>
      <c r="C3" s="784"/>
      <c r="D3" s="784"/>
      <c r="E3" s="784"/>
      <c r="F3" s="784"/>
      <c r="G3" s="784"/>
      <c r="H3" s="784"/>
      <c r="I3" s="784"/>
      <c r="J3" s="784"/>
      <c r="K3" s="784"/>
      <c r="L3" s="784"/>
      <c r="M3" s="167"/>
      <c r="N3" s="167"/>
      <c r="O3" s="167"/>
      <c r="P3" s="167"/>
    </row>
    <row r="4" spans="1:20" s="137" customFormat="1" ht="14.25" customHeight="1">
      <c r="A4" s="785" t="str">
        <f ca="1">ТСП!A4</f>
        <v>Дата сдачи: «___» апреля 2014 года</v>
      </c>
      <c r="B4" s="786"/>
      <c r="C4" s="786"/>
      <c r="D4" s="786"/>
      <c r="E4" s="786"/>
      <c r="F4" s="786"/>
      <c r="G4" s="786"/>
      <c r="H4" s="786"/>
      <c r="I4" s="786"/>
      <c r="J4" s="786"/>
      <c r="K4" s="786"/>
      <c r="L4" s="786"/>
      <c r="N4" s="138"/>
    </row>
    <row r="5" spans="1:20" s="137" customFormat="1" ht="14.25" customHeight="1">
      <c r="A5" s="785"/>
      <c r="B5" s="785"/>
      <c r="C5" s="785"/>
      <c r="D5" s="785"/>
      <c r="E5" s="785"/>
      <c r="F5" s="785"/>
      <c r="G5" s="785"/>
      <c r="H5" s="785"/>
      <c r="I5" s="785"/>
      <c r="J5" s="785"/>
      <c r="K5" s="785"/>
      <c r="L5" s="787"/>
      <c r="N5" s="138"/>
    </row>
    <row r="6" spans="1:20" ht="27" customHeight="1">
      <c r="A6" s="795" t="s">
        <v>71</v>
      </c>
      <c r="B6" s="795" t="s">
        <v>46</v>
      </c>
      <c r="C6" s="795" t="s">
        <v>47</v>
      </c>
      <c r="D6" s="792" t="s">
        <v>51</v>
      </c>
      <c r="E6" s="793"/>
      <c r="F6" s="793"/>
      <c r="G6" s="794"/>
      <c r="H6" s="792" t="s">
        <v>52</v>
      </c>
      <c r="I6" s="793"/>
      <c r="J6" s="793"/>
      <c r="K6" s="794"/>
      <c r="L6" s="789" t="s">
        <v>7</v>
      </c>
      <c r="M6" s="796" t="s">
        <v>697</v>
      </c>
    </row>
    <row r="7" spans="1:20" ht="12.75" customHeight="1">
      <c r="A7" s="795"/>
      <c r="B7" s="795"/>
      <c r="C7" s="795"/>
      <c r="D7" s="792" t="s">
        <v>53</v>
      </c>
      <c r="E7" s="793"/>
      <c r="F7" s="794"/>
      <c r="G7" s="789" t="s">
        <v>7</v>
      </c>
      <c r="H7" s="792" t="s">
        <v>53</v>
      </c>
      <c r="I7" s="793"/>
      <c r="J7" s="794"/>
      <c r="K7" s="789" t="s">
        <v>7</v>
      </c>
      <c r="L7" s="790"/>
      <c r="M7" s="797"/>
    </row>
    <row r="8" spans="1:20" ht="32.25" customHeight="1">
      <c r="A8" s="795"/>
      <c r="B8" s="795"/>
      <c r="C8" s="795"/>
      <c r="D8" s="177">
        <v>1</v>
      </c>
      <c r="E8" s="177">
        <v>2</v>
      </c>
      <c r="F8" s="177">
        <v>3</v>
      </c>
      <c r="G8" s="791"/>
      <c r="H8" s="177">
        <v>1</v>
      </c>
      <c r="I8" s="177">
        <v>2</v>
      </c>
      <c r="J8" s="177">
        <v>3</v>
      </c>
      <c r="K8" s="791"/>
      <c r="L8" s="791"/>
      <c r="M8" s="798"/>
    </row>
    <row r="9" spans="1:20">
      <c r="A9" s="533">
        <v>1</v>
      </c>
      <c r="B9" s="533">
        <v>2</v>
      </c>
      <c r="C9" s="533">
        <v>3</v>
      </c>
      <c r="D9" s="177">
        <v>4</v>
      </c>
      <c r="E9" s="177">
        <v>5</v>
      </c>
      <c r="F9" s="177">
        <v>6</v>
      </c>
      <c r="G9" s="177">
        <v>7</v>
      </c>
      <c r="H9" s="177">
        <v>8</v>
      </c>
      <c r="I9" s="177">
        <v>9</v>
      </c>
      <c r="J9" s="177">
        <v>10</v>
      </c>
      <c r="K9" s="177">
        <v>11</v>
      </c>
      <c r="L9" s="177">
        <v>12</v>
      </c>
      <c r="M9" s="388"/>
      <c r="S9" s="168"/>
      <c r="T9" s="301"/>
    </row>
    <row r="10" spans="1:20" s="142" customFormat="1" ht="15" customHeight="1">
      <c r="A10" s="139">
        <v>1</v>
      </c>
      <c r="B10" s="139" t="s">
        <v>4</v>
      </c>
      <c r="C10" s="144" t="s">
        <v>281</v>
      </c>
      <c r="D10" s="381"/>
      <c r="E10" s="381"/>
      <c r="F10" s="381"/>
      <c r="G10" s="381"/>
      <c r="H10" s="381"/>
      <c r="I10" s="381"/>
      <c r="J10" s="381"/>
      <c r="K10" s="381"/>
      <c r="L10" s="380"/>
      <c r="M10" s="141"/>
      <c r="N10" s="143">
        <f>COUNTA($C10)</f>
        <v>1</v>
      </c>
      <c r="S10" s="168"/>
      <c r="T10" s="301"/>
    </row>
    <row r="11" spans="1:20" s="142" customFormat="1" ht="15" customHeight="1">
      <c r="A11" s="139">
        <f>A10+1</f>
        <v>2</v>
      </c>
      <c r="B11" s="139" t="s">
        <v>4</v>
      </c>
      <c r="C11" s="144" t="s">
        <v>246</v>
      </c>
      <c r="D11" s="381"/>
      <c r="E11" s="381"/>
      <c r="F11" s="381"/>
      <c r="G11" s="381"/>
      <c r="H11" s="381"/>
      <c r="I11" s="381"/>
      <c r="J11" s="381"/>
      <c r="K11" s="381"/>
      <c r="L11" s="380"/>
      <c r="M11" s="141"/>
      <c r="N11" s="143">
        <f t="shared" ref="N11:N69" si="0">COUNTA($C11)</f>
        <v>1</v>
      </c>
      <c r="S11" s="168"/>
      <c r="T11" s="301"/>
    </row>
    <row r="12" spans="1:20" s="142" customFormat="1" ht="15" customHeight="1">
      <c r="A12" s="139">
        <f t="shared" ref="A12:A56" si="1">A11+1</f>
        <v>3</v>
      </c>
      <c r="B12" s="139" t="s">
        <v>4</v>
      </c>
      <c r="C12" s="144" t="s">
        <v>157</v>
      </c>
      <c r="D12" s="381"/>
      <c r="E12" s="147"/>
      <c r="F12" s="147"/>
      <c r="G12" s="147"/>
      <c r="H12" s="147"/>
      <c r="I12" s="147"/>
      <c r="J12" s="147"/>
      <c r="K12" s="147"/>
      <c r="L12" s="380"/>
      <c r="M12" s="141"/>
      <c r="N12" s="143">
        <f t="shared" si="0"/>
        <v>1</v>
      </c>
      <c r="S12" s="168"/>
      <c r="T12" s="301"/>
    </row>
    <row r="13" spans="1:20" s="142" customFormat="1" ht="15" customHeight="1">
      <c r="A13" s="139">
        <f t="shared" si="1"/>
        <v>4</v>
      </c>
      <c r="B13" s="139" t="s">
        <v>4</v>
      </c>
      <c r="C13" s="144" t="s">
        <v>197</v>
      </c>
      <c r="D13" s="381"/>
      <c r="E13" s="147"/>
      <c r="F13" s="147"/>
      <c r="G13" s="147"/>
      <c r="H13" s="147"/>
      <c r="I13" s="147"/>
      <c r="J13" s="147"/>
      <c r="K13" s="147"/>
      <c r="L13" s="380"/>
      <c r="M13" s="141"/>
      <c r="N13" s="143">
        <f t="shared" si="0"/>
        <v>1</v>
      </c>
      <c r="S13" s="168"/>
      <c r="T13" s="301"/>
    </row>
    <row r="14" spans="1:20" s="142" customFormat="1" ht="15" customHeight="1">
      <c r="A14" s="139">
        <f t="shared" si="1"/>
        <v>5</v>
      </c>
      <c r="B14" s="139" t="s">
        <v>16</v>
      </c>
      <c r="C14" s="144" t="s">
        <v>694</v>
      </c>
      <c r="D14" s="381"/>
      <c r="E14" s="147"/>
      <c r="F14" s="147"/>
      <c r="G14" s="147"/>
      <c r="H14" s="147"/>
      <c r="I14" s="147"/>
      <c r="J14" s="147"/>
      <c r="K14" s="147"/>
      <c r="L14" s="380"/>
      <c r="M14" s="141"/>
      <c r="N14" s="143">
        <f t="shared" si="0"/>
        <v>1</v>
      </c>
      <c r="S14" s="168"/>
      <c r="T14" s="301"/>
    </row>
    <row r="15" spans="1:20" s="142" customFormat="1" ht="15" customHeight="1">
      <c r="A15" s="139">
        <f t="shared" si="1"/>
        <v>6</v>
      </c>
      <c r="B15" s="139" t="s">
        <v>17</v>
      </c>
      <c r="C15" s="144" t="s">
        <v>671</v>
      </c>
      <c r="D15" s="381"/>
      <c r="E15" s="147"/>
      <c r="F15" s="147"/>
      <c r="G15" s="147"/>
      <c r="H15" s="147"/>
      <c r="I15" s="147"/>
      <c r="J15" s="147"/>
      <c r="K15" s="147"/>
      <c r="L15" s="380"/>
      <c r="M15" s="141"/>
      <c r="N15" s="143">
        <f t="shared" si="0"/>
        <v>1</v>
      </c>
      <c r="S15" s="168"/>
      <c r="T15" s="301"/>
    </row>
    <row r="16" spans="1:20" s="142" customFormat="1" ht="15" customHeight="1">
      <c r="A16" s="139">
        <f t="shared" si="1"/>
        <v>7</v>
      </c>
      <c r="B16" s="139" t="s">
        <v>16</v>
      </c>
      <c r="C16" s="144" t="s">
        <v>162</v>
      </c>
      <c r="D16" s="381"/>
      <c r="E16" s="147"/>
      <c r="F16" s="147"/>
      <c r="G16" s="147"/>
      <c r="H16" s="147"/>
      <c r="I16" s="147"/>
      <c r="J16" s="147"/>
      <c r="K16" s="147"/>
      <c r="L16" s="380"/>
      <c r="M16" s="141"/>
      <c r="N16" s="143">
        <f t="shared" si="0"/>
        <v>1</v>
      </c>
      <c r="S16" s="168"/>
      <c r="T16" s="301"/>
    </row>
    <row r="17" spans="1:20" s="142" customFormat="1" ht="15" customHeight="1">
      <c r="A17" s="139">
        <f t="shared" si="1"/>
        <v>8</v>
      </c>
      <c r="B17" s="139" t="s">
        <v>17</v>
      </c>
      <c r="C17" s="144" t="s">
        <v>672</v>
      </c>
      <c r="D17" s="381"/>
      <c r="E17" s="147"/>
      <c r="F17" s="147"/>
      <c r="G17" s="147"/>
      <c r="H17" s="147"/>
      <c r="I17" s="147"/>
      <c r="J17" s="147"/>
      <c r="K17" s="147"/>
      <c r="L17" s="380"/>
      <c r="M17" s="141"/>
      <c r="N17" s="143">
        <f t="shared" si="0"/>
        <v>1</v>
      </c>
      <c r="S17" s="168"/>
      <c r="T17" s="301"/>
    </row>
    <row r="18" spans="1:20" s="142" customFormat="1" ht="15" customHeight="1">
      <c r="A18" s="139">
        <f t="shared" si="1"/>
        <v>9</v>
      </c>
      <c r="B18" s="139" t="s">
        <v>4</v>
      </c>
      <c r="C18" s="144" t="s">
        <v>193</v>
      </c>
      <c r="D18" s="381"/>
      <c r="E18" s="147"/>
      <c r="F18" s="147"/>
      <c r="G18" s="147"/>
      <c r="H18" s="147"/>
      <c r="I18" s="147"/>
      <c r="J18" s="147"/>
      <c r="K18" s="147"/>
      <c r="L18" s="380"/>
      <c r="M18" s="141"/>
      <c r="N18" s="143">
        <f t="shared" si="0"/>
        <v>1</v>
      </c>
      <c r="S18" s="168"/>
      <c r="T18" s="301"/>
    </row>
    <row r="19" spans="1:20" s="142" customFormat="1" ht="15" customHeight="1">
      <c r="A19" s="139">
        <f t="shared" si="1"/>
        <v>10</v>
      </c>
      <c r="B19" s="139" t="s">
        <v>16</v>
      </c>
      <c r="C19" s="144" t="s">
        <v>194</v>
      </c>
      <c r="D19" s="381"/>
      <c r="E19" s="147"/>
      <c r="F19" s="147"/>
      <c r="G19" s="147"/>
      <c r="H19" s="147"/>
      <c r="I19" s="147"/>
      <c r="J19" s="147"/>
      <c r="K19" s="147"/>
      <c r="L19" s="380"/>
      <c r="M19" s="141"/>
      <c r="N19" s="143">
        <f t="shared" si="0"/>
        <v>1</v>
      </c>
      <c r="S19" s="168"/>
      <c r="T19" s="301"/>
    </row>
    <row r="20" spans="1:20" s="142" customFormat="1" ht="15" customHeight="1">
      <c r="A20" s="139">
        <f t="shared" si="1"/>
        <v>11</v>
      </c>
      <c r="B20" s="139" t="s">
        <v>17</v>
      </c>
      <c r="C20" s="144" t="s">
        <v>673</v>
      </c>
      <c r="D20" s="381"/>
      <c r="E20" s="147"/>
      <c r="F20" s="147"/>
      <c r="G20" s="147"/>
      <c r="H20" s="147"/>
      <c r="I20" s="147"/>
      <c r="J20" s="147"/>
      <c r="K20" s="147"/>
      <c r="L20" s="380"/>
      <c r="M20" s="141"/>
      <c r="N20" s="143">
        <f t="shared" si="0"/>
        <v>1</v>
      </c>
      <c r="S20" s="168"/>
      <c r="T20" s="301"/>
    </row>
    <row r="21" spans="1:20" s="142" customFormat="1" ht="15" customHeight="1">
      <c r="A21" s="139">
        <f t="shared" si="1"/>
        <v>12</v>
      </c>
      <c r="B21" s="139" t="s">
        <v>17</v>
      </c>
      <c r="C21" s="144" t="s">
        <v>674</v>
      </c>
      <c r="D21" s="381"/>
      <c r="E21" s="147"/>
      <c r="F21" s="147"/>
      <c r="G21" s="147"/>
      <c r="H21" s="147"/>
      <c r="I21" s="147"/>
      <c r="J21" s="147"/>
      <c r="K21" s="147"/>
      <c r="L21" s="380"/>
      <c r="M21" s="141"/>
      <c r="N21" s="143">
        <f t="shared" si="0"/>
        <v>1</v>
      </c>
      <c r="S21" s="168"/>
      <c r="T21" s="301"/>
    </row>
    <row r="22" spans="1:20" s="142" customFormat="1" ht="15" customHeight="1">
      <c r="A22" s="139">
        <f t="shared" si="1"/>
        <v>13</v>
      </c>
      <c r="B22" s="139" t="s">
        <v>16</v>
      </c>
      <c r="C22" s="144" t="s">
        <v>691</v>
      </c>
      <c r="D22" s="381"/>
      <c r="E22" s="147"/>
      <c r="F22" s="147"/>
      <c r="G22" s="147"/>
      <c r="H22" s="147"/>
      <c r="I22" s="147"/>
      <c r="J22" s="147"/>
      <c r="K22" s="147"/>
      <c r="L22" s="380"/>
      <c r="M22" s="141"/>
      <c r="N22" s="143">
        <f t="shared" si="0"/>
        <v>1</v>
      </c>
      <c r="S22" s="168"/>
      <c r="T22" s="301"/>
    </row>
    <row r="23" spans="1:20" s="142" customFormat="1" ht="15" customHeight="1">
      <c r="A23" s="139">
        <f t="shared" si="1"/>
        <v>14</v>
      </c>
      <c r="B23" s="139" t="s">
        <v>16</v>
      </c>
      <c r="C23" s="144" t="s">
        <v>192</v>
      </c>
      <c r="D23" s="381"/>
      <c r="E23" s="147"/>
      <c r="F23" s="147"/>
      <c r="G23" s="147"/>
      <c r="H23" s="147"/>
      <c r="I23" s="147"/>
      <c r="J23" s="147"/>
      <c r="K23" s="147"/>
      <c r="L23" s="380"/>
      <c r="M23" s="141"/>
      <c r="N23" s="143">
        <f t="shared" si="0"/>
        <v>1</v>
      </c>
      <c r="S23" s="168"/>
      <c r="T23" s="301"/>
    </row>
    <row r="24" spans="1:20" s="142" customFormat="1" ht="15" customHeight="1">
      <c r="A24" s="139">
        <f t="shared" si="1"/>
        <v>15</v>
      </c>
      <c r="B24" s="139" t="s">
        <v>17</v>
      </c>
      <c r="C24" s="144" t="s">
        <v>712</v>
      </c>
      <c r="D24" s="381"/>
      <c r="E24" s="147"/>
      <c r="F24" s="147"/>
      <c r="G24" s="147"/>
      <c r="H24" s="147"/>
      <c r="I24" s="147"/>
      <c r="J24" s="147"/>
      <c r="K24" s="147"/>
      <c r="L24" s="380"/>
      <c r="M24" s="141"/>
      <c r="N24" s="143">
        <f t="shared" si="0"/>
        <v>1</v>
      </c>
      <c r="S24" s="168"/>
      <c r="T24" s="301"/>
    </row>
    <row r="25" spans="1:20" s="142" customFormat="1" ht="15" customHeight="1">
      <c r="A25" s="139">
        <f t="shared" si="1"/>
        <v>16</v>
      </c>
      <c r="B25" s="139" t="s">
        <v>17</v>
      </c>
      <c r="C25" s="144" t="s">
        <v>722</v>
      </c>
      <c r="D25" s="381"/>
      <c r="E25" s="147"/>
      <c r="F25" s="147"/>
      <c r="G25" s="147"/>
      <c r="H25" s="147"/>
      <c r="I25" s="147"/>
      <c r="J25" s="147"/>
      <c r="K25" s="147"/>
      <c r="L25" s="380"/>
      <c r="M25" s="141"/>
      <c r="N25" s="143">
        <f t="shared" si="0"/>
        <v>1</v>
      </c>
    </row>
    <row r="26" spans="1:20" s="142" customFormat="1" ht="15" customHeight="1">
      <c r="A26" s="139">
        <f t="shared" si="1"/>
        <v>17</v>
      </c>
      <c r="B26" s="139" t="s">
        <v>17</v>
      </c>
      <c r="C26" s="144" t="s">
        <v>676</v>
      </c>
      <c r="D26" s="381"/>
      <c r="E26" s="147"/>
      <c r="F26" s="147"/>
      <c r="G26" s="147"/>
      <c r="H26" s="147"/>
      <c r="I26" s="147"/>
      <c r="J26" s="147"/>
      <c r="K26" s="147"/>
      <c r="L26" s="380"/>
      <c r="M26" s="141"/>
      <c r="N26" s="143">
        <f t="shared" si="0"/>
        <v>1</v>
      </c>
    </row>
    <row r="27" spans="1:20" s="142" customFormat="1" ht="15" customHeight="1">
      <c r="A27" s="139">
        <f t="shared" si="1"/>
        <v>18</v>
      </c>
      <c r="B27" s="139" t="s">
        <v>17</v>
      </c>
      <c r="C27" s="144" t="s">
        <v>677</v>
      </c>
      <c r="D27" s="381"/>
      <c r="E27" s="147"/>
      <c r="F27" s="147"/>
      <c r="G27" s="147"/>
      <c r="H27" s="147"/>
      <c r="I27" s="147"/>
      <c r="J27" s="147"/>
      <c r="K27" s="147"/>
      <c r="L27" s="380"/>
      <c r="M27" s="141"/>
      <c r="N27" s="143">
        <f t="shared" si="0"/>
        <v>1</v>
      </c>
    </row>
    <row r="28" spans="1:20" s="142" customFormat="1" ht="15" hidden="1" customHeight="1">
      <c r="A28" s="139">
        <f t="shared" si="1"/>
        <v>19</v>
      </c>
      <c r="B28" s="139"/>
      <c r="C28" s="144"/>
      <c r="D28" s="381"/>
      <c r="E28" s="147"/>
      <c r="F28" s="147"/>
      <c r="G28" s="147"/>
      <c r="H28" s="147"/>
      <c r="I28" s="147"/>
      <c r="J28" s="147"/>
      <c r="K28" s="147"/>
      <c r="L28" s="380"/>
      <c r="M28" s="141"/>
      <c r="N28" s="143">
        <f t="shared" si="0"/>
        <v>0</v>
      </c>
    </row>
    <row r="29" spans="1:20" s="142" customFormat="1" ht="15" hidden="1" customHeight="1">
      <c r="A29" s="139">
        <f t="shared" si="1"/>
        <v>20</v>
      </c>
      <c r="B29" s="139"/>
      <c r="C29" s="144"/>
      <c r="D29" s="381"/>
      <c r="E29" s="147"/>
      <c r="F29" s="147"/>
      <c r="G29" s="147"/>
      <c r="H29" s="147"/>
      <c r="I29" s="147"/>
      <c r="J29" s="147"/>
      <c r="K29" s="147"/>
      <c r="L29" s="380"/>
      <c r="M29" s="141"/>
      <c r="N29" s="143">
        <f t="shared" si="0"/>
        <v>0</v>
      </c>
    </row>
    <row r="30" spans="1:20" s="142" customFormat="1" ht="15" hidden="1" customHeight="1">
      <c r="A30" s="139">
        <f t="shared" si="1"/>
        <v>21</v>
      </c>
      <c r="B30" s="139"/>
      <c r="C30" s="144"/>
      <c r="D30" s="381"/>
      <c r="E30" s="147"/>
      <c r="F30" s="147"/>
      <c r="G30" s="147"/>
      <c r="H30" s="147"/>
      <c r="I30" s="147"/>
      <c r="J30" s="147"/>
      <c r="K30" s="147"/>
      <c r="L30" s="380"/>
      <c r="N30" s="143">
        <f t="shared" si="0"/>
        <v>0</v>
      </c>
    </row>
    <row r="31" spans="1:20" s="142" customFormat="1" ht="15" hidden="1" customHeight="1">
      <c r="A31" s="139">
        <f t="shared" si="1"/>
        <v>22</v>
      </c>
      <c r="B31" s="139"/>
      <c r="C31" s="144"/>
      <c r="D31" s="381"/>
      <c r="E31" s="147"/>
      <c r="F31" s="147"/>
      <c r="G31" s="147"/>
      <c r="H31" s="147"/>
      <c r="I31" s="147"/>
      <c r="J31" s="147"/>
      <c r="K31" s="147"/>
      <c r="L31" s="380"/>
      <c r="N31" s="143">
        <f t="shared" si="0"/>
        <v>0</v>
      </c>
    </row>
    <row r="32" spans="1:20" s="142" customFormat="1" ht="15" hidden="1" customHeight="1">
      <c r="A32" s="139">
        <f t="shared" si="1"/>
        <v>23</v>
      </c>
      <c r="B32" s="139"/>
      <c r="C32" s="144"/>
      <c r="D32" s="381"/>
      <c r="E32" s="147"/>
      <c r="F32" s="147"/>
      <c r="G32" s="147"/>
      <c r="H32" s="147"/>
      <c r="I32" s="147"/>
      <c r="J32" s="147"/>
      <c r="K32" s="147"/>
      <c r="L32" s="380"/>
      <c r="N32" s="143">
        <f t="shared" si="0"/>
        <v>0</v>
      </c>
    </row>
    <row r="33" spans="1:14" s="142" customFormat="1" ht="15" hidden="1" customHeight="1">
      <c r="A33" s="139">
        <f t="shared" si="1"/>
        <v>24</v>
      </c>
      <c r="B33" s="139"/>
      <c r="C33" s="144"/>
      <c r="D33" s="381"/>
      <c r="E33" s="147"/>
      <c r="F33" s="147"/>
      <c r="G33" s="147"/>
      <c r="H33" s="147"/>
      <c r="I33" s="147"/>
      <c r="J33" s="147"/>
      <c r="K33" s="147"/>
      <c r="L33" s="380"/>
      <c r="N33" s="143">
        <f t="shared" si="0"/>
        <v>0</v>
      </c>
    </row>
    <row r="34" spans="1:14" s="142" customFormat="1" ht="15" hidden="1" customHeight="1">
      <c r="A34" s="139">
        <f t="shared" si="1"/>
        <v>25</v>
      </c>
      <c r="B34" s="139"/>
      <c r="C34" s="144"/>
      <c r="D34" s="381"/>
      <c r="E34" s="147"/>
      <c r="F34" s="147"/>
      <c r="G34" s="147"/>
      <c r="H34" s="147"/>
      <c r="I34" s="147"/>
      <c r="J34" s="147"/>
      <c r="K34" s="147"/>
      <c r="L34" s="380"/>
      <c r="N34" s="143">
        <f t="shared" si="0"/>
        <v>0</v>
      </c>
    </row>
    <row r="35" spans="1:14" s="142" customFormat="1" ht="15" hidden="1" customHeight="1">
      <c r="A35" s="139">
        <f t="shared" si="1"/>
        <v>26</v>
      </c>
      <c r="B35" s="139"/>
      <c r="C35" s="144"/>
      <c r="D35" s="381"/>
      <c r="E35" s="147"/>
      <c r="F35" s="147"/>
      <c r="G35" s="147"/>
      <c r="H35" s="147"/>
      <c r="I35" s="147"/>
      <c r="J35" s="147"/>
      <c r="K35" s="147"/>
      <c r="L35" s="380"/>
      <c r="N35" s="143">
        <f t="shared" si="0"/>
        <v>0</v>
      </c>
    </row>
    <row r="36" spans="1:14" s="142" customFormat="1" ht="15" hidden="1" customHeight="1">
      <c r="A36" s="139">
        <f t="shared" si="1"/>
        <v>27</v>
      </c>
      <c r="B36" s="139"/>
      <c r="C36" s="144"/>
      <c r="D36" s="381"/>
      <c r="E36" s="381"/>
      <c r="F36" s="381"/>
      <c r="G36" s="381"/>
      <c r="H36" s="381"/>
      <c r="I36" s="381"/>
      <c r="J36" s="381"/>
      <c r="K36" s="381"/>
      <c r="L36" s="380"/>
      <c r="N36" s="143">
        <f t="shared" si="0"/>
        <v>0</v>
      </c>
    </row>
    <row r="37" spans="1:14" s="142" customFormat="1" ht="15" hidden="1" customHeight="1">
      <c r="A37" s="139">
        <f t="shared" si="1"/>
        <v>28</v>
      </c>
      <c r="B37" s="139"/>
      <c r="C37" s="144"/>
      <c r="D37" s="381"/>
      <c r="E37" s="147"/>
      <c r="F37" s="147"/>
      <c r="G37" s="147"/>
      <c r="H37" s="147"/>
      <c r="I37" s="147"/>
      <c r="J37" s="147"/>
      <c r="K37" s="147"/>
      <c r="L37" s="380"/>
      <c r="N37" s="143">
        <f t="shared" si="0"/>
        <v>0</v>
      </c>
    </row>
    <row r="38" spans="1:14" s="142" customFormat="1" ht="15" hidden="1" customHeight="1">
      <c r="A38" s="139">
        <f t="shared" si="1"/>
        <v>29</v>
      </c>
      <c r="B38" s="139"/>
      <c r="C38" s="144"/>
      <c r="D38" s="381"/>
      <c r="E38" s="147"/>
      <c r="F38" s="147"/>
      <c r="G38" s="147"/>
      <c r="H38" s="147"/>
      <c r="I38" s="147"/>
      <c r="J38" s="147"/>
      <c r="K38" s="147"/>
      <c r="L38" s="380"/>
      <c r="N38" s="143">
        <f t="shared" si="0"/>
        <v>0</v>
      </c>
    </row>
    <row r="39" spans="1:14" s="142" customFormat="1" ht="15" hidden="1" customHeight="1">
      <c r="A39" s="139">
        <f t="shared" si="1"/>
        <v>30</v>
      </c>
      <c r="B39" s="139"/>
      <c r="C39" s="144"/>
      <c r="D39" s="381"/>
      <c r="E39" s="147"/>
      <c r="F39" s="147"/>
      <c r="G39" s="147"/>
      <c r="H39" s="147"/>
      <c r="I39" s="147"/>
      <c r="J39" s="147"/>
      <c r="K39" s="147"/>
      <c r="L39" s="380"/>
      <c r="N39" s="143">
        <f t="shared" si="0"/>
        <v>0</v>
      </c>
    </row>
    <row r="40" spans="1:14" s="142" customFormat="1" ht="15" hidden="1" customHeight="1">
      <c r="A40" s="139">
        <f t="shared" si="1"/>
        <v>31</v>
      </c>
      <c r="B40" s="139"/>
      <c r="C40" s="144"/>
      <c r="D40" s="381"/>
      <c r="E40" s="147"/>
      <c r="F40" s="147"/>
      <c r="G40" s="147"/>
      <c r="H40" s="147"/>
      <c r="I40" s="147"/>
      <c r="J40" s="147"/>
      <c r="K40" s="147"/>
      <c r="L40" s="380"/>
      <c r="N40" s="143">
        <f t="shared" si="0"/>
        <v>0</v>
      </c>
    </row>
    <row r="41" spans="1:14" s="142" customFormat="1" ht="15" hidden="1" customHeight="1">
      <c r="A41" s="139">
        <f t="shared" si="1"/>
        <v>32</v>
      </c>
      <c r="B41" s="139"/>
      <c r="C41" s="144"/>
      <c r="D41" s="381"/>
      <c r="E41" s="381"/>
      <c r="F41" s="381"/>
      <c r="G41" s="381"/>
      <c r="H41" s="381"/>
      <c r="I41" s="381"/>
      <c r="J41" s="381"/>
      <c r="K41" s="381"/>
      <c r="L41" s="380"/>
      <c r="N41" s="143">
        <f t="shared" si="0"/>
        <v>0</v>
      </c>
    </row>
    <row r="42" spans="1:14" s="142" customFormat="1" ht="15" hidden="1" customHeight="1">
      <c r="A42" s="139">
        <f t="shared" si="1"/>
        <v>33</v>
      </c>
      <c r="B42" s="139"/>
      <c r="C42" s="144"/>
      <c r="D42" s="381"/>
      <c r="E42" s="147"/>
      <c r="F42" s="147"/>
      <c r="G42" s="147"/>
      <c r="H42" s="147"/>
      <c r="I42" s="147"/>
      <c r="J42" s="147"/>
      <c r="K42" s="147"/>
      <c r="L42" s="380"/>
      <c r="N42" s="143">
        <f t="shared" si="0"/>
        <v>0</v>
      </c>
    </row>
    <row r="43" spans="1:14" s="142" customFormat="1" ht="15" hidden="1" customHeight="1">
      <c r="A43" s="139">
        <f t="shared" si="1"/>
        <v>34</v>
      </c>
      <c r="B43" s="139"/>
      <c r="C43" s="144"/>
      <c r="D43" s="381"/>
      <c r="E43" s="147"/>
      <c r="F43" s="147"/>
      <c r="G43" s="147"/>
      <c r="H43" s="147"/>
      <c r="I43" s="147"/>
      <c r="J43" s="147"/>
      <c r="K43" s="147"/>
      <c r="L43" s="380"/>
      <c r="N43" s="143">
        <f t="shared" si="0"/>
        <v>0</v>
      </c>
    </row>
    <row r="44" spans="1:14" s="142" customFormat="1" ht="15" hidden="1" customHeight="1">
      <c r="A44" s="139">
        <f t="shared" si="1"/>
        <v>35</v>
      </c>
      <c r="B44" s="139"/>
      <c r="C44" s="144"/>
      <c r="D44" s="381"/>
      <c r="E44" s="147"/>
      <c r="F44" s="147"/>
      <c r="G44" s="147"/>
      <c r="H44" s="147"/>
      <c r="I44" s="147"/>
      <c r="J44" s="147"/>
      <c r="K44" s="147"/>
      <c r="L44" s="380"/>
      <c r="N44" s="143">
        <f t="shared" si="0"/>
        <v>0</v>
      </c>
    </row>
    <row r="45" spans="1:14" s="142" customFormat="1" ht="15" hidden="1" customHeight="1">
      <c r="A45" s="139">
        <f t="shared" si="1"/>
        <v>36</v>
      </c>
      <c r="B45" s="139"/>
      <c r="C45" s="144"/>
      <c r="D45" s="381"/>
      <c r="E45" s="147"/>
      <c r="F45" s="147"/>
      <c r="G45" s="147"/>
      <c r="H45" s="147"/>
      <c r="I45" s="147"/>
      <c r="J45" s="147"/>
      <c r="K45" s="147"/>
      <c r="L45" s="380"/>
      <c r="N45" s="143">
        <f t="shared" si="0"/>
        <v>0</v>
      </c>
    </row>
    <row r="46" spans="1:14" s="142" customFormat="1" ht="15" hidden="1" customHeight="1">
      <c r="A46" s="139">
        <f t="shared" si="1"/>
        <v>37</v>
      </c>
      <c r="B46" s="139"/>
      <c r="C46" s="144"/>
      <c r="D46" s="381"/>
      <c r="E46" s="147"/>
      <c r="F46" s="147"/>
      <c r="G46" s="147"/>
      <c r="H46" s="147"/>
      <c r="I46" s="147"/>
      <c r="J46" s="147"/>
      <c r="K46" s="147"/>
      <c r="L46" s="380"/>
      <c r="N46" s="143">
        <f t="shared" si="0"/>
        <v>0</v>
      </c>
    </row>
    <row r="47" spans="1:14" s="142" customFormat="1" ht="15" hidden="1" customHeight="1">
      <c r="A47" s="139">
        <f t="shared" si="1"/>
        <v>38</v>
      </c>
      <c r="B47" s="139"/>
      <c r="C47" s="144"/>
      <c r="D47" s="381"/>
      <c r="E47" s="147"/>
      <c r="F47" s="147"/>
      <c r="G47" s="147"/>
      <c r="H47" s="147"/>
      <c r="I47" s="147"/>
      <c r="J47" s="147"/>
      <c r="K47" s="147"/>
      <c r="L47" s="380"/>
      <c r="N47" s="143">
        <f t="shared" si="0"/>
        <v>0</v>
      </c>
    </row>
    <row r="48" spans="1:14" s="142" customFormat="1" ht="15" hidden="1" customHeight="1">
      <c r="A48" s="139">
        <f t="shared" si="1"/>
        <v>39</v>
      </c>
      <c r="B48" s="139"/>
      <c r="C48" s="144"/>
      <c r="D48" s="381"/>
      <c r="E48" s="381"/>
      <c r="F48" s="381"/>
      <c r="G48" s="381"/>
      <c r="H48" s="381"/>
      <c r="I48" s="381"/>
      <c r="J48" s="381"/>
      <c r="K48" s="381"/>
      <c r="L48" s="380"/>
      <c r="N48" s="143">
        <f t="shared" si="0"/>
        <v>0</v>
      </c>
    </row>
    <row r="49" spans="1:14" s="142" customFormat="1" ht="15" hidden="1" customHeight="1">
      <c r="A49" s="139">
        <f t="shared" si="1"/>
        <v>40</v>
      </c>
      <c r="B49" s="139"/>
      <c r="C49" s="144"/>
      <c r="D49" s="381"/>
      <c r="E49" s="147"/>
      <c r="F49" s="147"/>
      <c r="G49" s="147"/>
      <c r="H49" s="147"/>
      <c r="I49" s="147"/>
      <c r="J49" s="147"/>
      <c r="K49" s="147"/>
      <c r="L49" s="380"/>
      <c r="N49" s="143">
        <f t="shared" si="0"/>
        <v>0</v>
      </c>
    </row>
    <row r="50" spans="1:14" s="142" customFormat="1" ht="15" hidden="1" customHeight="1">
      <c r="A50" s="139">
        <f t="shared" si="1"/>
        <v>41</v>
      </c>
      <c r="B50" s="139"/>
      <c r="C50" s="144"/>
      <c r="D50" s="381"/>
      <c r="E50" s="147"/>
      <c r="F50" s="147"/>
      <c r="G50" s="147"/>
      <c r="H50" s="147"/>
      <c r="I50" s="147"/>
      <c r="J50" s="147"/>
      <c r="K50" s="147"/>
      <c r="L50" s="380"/>
      <c r="N50" s="143">
        <f t="shared" si="0"/>
        <v>0</v>
      </c>
    </row>
    <row r="51" spans="1:14" s="142" customFormat="1" ht="15" hidden="1" customHeight="1">
      <c r="A51" s="139">
        <f t="shared" si="1"/>
        <v>42</v>
      </c>
      <c r="B51" s="139"/>
      <c r="C51" s="144"/>
      <c r="D51" s="381"/>
      <c r="E51" s="147"/>
      <c r="F51" s="147"/>
      <c r="G51" s="147"/>
      <c r="H51" s="147"/>
      <c r="I51" s="147"/>
      <c r="J51" s="147"/>
      <c r="K51" s="147"/>
      <c r="L51" s="380"/>
      <c r="N51" s="143">
        <f t="shared" si="0"/>
        <v>0</v>
      </c>
    </row>
    <row r="52" spans="1:14" s="142" customFormat="1" ht="15" hidden="1" customHeight="1">
      <c r="A52" s="139">
        <f t="shared" si="1"/>
        <v>43</v>
      </c>
      <c r="B52" s="139"/>
      <c r="C52" s="144"/>
      <c r="D52" s="381"/>
      <c r="E52" s="147"/>
      <c r="F52" s="147"/>
      <c r="G52" s="147"/>
      <c r="H52" s="147"/>
      <c r="I52" s="147"/>
      <c r="J52" s="147"/>
      <c r="K52" s="147"/>
      <c r="L52" s="380"/>
      <c r="N52" s="143">
        <f t="shared" si="0"/>
        <v>0</v>
      </c>
    </row>
    <row r="53" spans="1:14" s="142" customFormat="1" ht="15" hidden="1" customHeight="1">
      <c r="A53" s="139">
        <f t="shared" si="1"/>
        <v>44</v>
      </c>
      <c r="B53" s="139"/>
      <c r="C53" s="144"/>
      <c r="D53" s="381"/>
      <c r="E53" s="381"/>
      <c r="F53" s="381"/>
      <c r="G53" s="381"/>
      <c r="H53" s="381"/>
      <c r="I53" s="381"/>
      <c r="J53" s="381"/>
      <c r="K53" s="381"/>
      <c r="L53" s="380"/>
      <c r="N53" s="143">
        <f t="shared" si="0"/>
        <v>0</v>
      </c>
    </row>
    <row r="54" spans="1:14" s="142" customFormat="1" ht="15" hidden="1" customHeight="1">
      <c r="A54" s="139">
        <f t="shared" si="1"/>
        <v>45</v>
      </c>
      <c r="B54" s="139"/>
      <c r="C54" s="144"/>
      <c r="D54" s="381"/>
      <c r="E54" s="381"/>
      <c r="F54" s="381"/>
      <c r="G54" s="381"/>
      <c r="H54" s="381"/>
      <c r="I54" s="381"/>
      <c r="J54" s="381"/>
      <c r="K54" s="381"/>
      <c r="L54" s="380"/>
      <c r="N54" s="143">
        <f t="shared" si="0"/>
        <v>0</v>
      </c>
    </row>
    <row r="55" spans="1:14" s="142" customFormat="1" ht="15" hidden="1" customHeight="1">
      <c r="A55" s="139">
        <f t="shared" si="1"/>
        <v>46</v>
      </c>
      <c r="B55" s="139"/>
      <c r="C55" s="144"/>
      <c r="D55" s="381"/>
      <c r="E55" s="381"/>
      <c r="F55" s="381"/>
      <c r="G55" s="381"/>
      <c r="H55" s="381"/>
      <c r="I55" s="381"/>
      <c r="J55" s="381"/>
      <c r="K55" s="381"/>
      <c r="L55" s="380"/>
      <c r="N55" s="143">
        <f t="shared" si="0"/>
        <v>0</v>
      </c>
    </row>
    <row r="56" spans="1:14" s="142" customFormat="1" ht="15" hidden="1" customHeight="1">
      <c r="A56" s="139">
        <f t="shared" si="1"/>
        <v>47</v>
      </c>
      <c r="B56" s="139"/>
      <c r="C56" s="144"/>
      <c r="D56" s="381"/>
      <c r="E56" s="140"/>
      <c r="F56" s="140"/>
      <c r="G56" s="140"/>
      <c r="H56" s="140"/>
      <c r="I56" s="140"/>
      <c r="J56" s="140"/>
      <c r="K56" s="140"/>
      <c r="L56" s="380"/>
      <c r="N56" s="143">
        <f t="shared" si="0"/>
        <v>0</v>
      </c>
    </row>
    <row r="57" spans="1:14" s="142" customFormat="1" ht="15" hidden="1" customHeight="1">
      <c r="A57" s="139">
        <v>49</v>
      </c>
      <c r="B57" s="139"/>
      <c r="C57" s="144"/>
      <c r="D57" s="147"/>
      <c r="E57" s="140"/>
      <c r="F57" s="140"/>
      <c r="G57" s="140"/>
      <c r="H57" s="140"/>
      <c r="I57" s="140"/>
      <c r="J57" s="140"/>
      <c r="K57" s="140"/>
      <c r="L57" s="535"/>
      <c r="N57" s="143">
        <f t="shared" si="0"/>
        <v>0</v>
      </c>
    </row>
    <row r="58" spans="1:14" s="142" customFormat="1" ht="15" hidden="1" customHeight="1">
      <c r="A58" s="139">
        <v>50</v>
      </c>
      <c r="B58" s="139"/>
      <c r="C58" s="144"/>
      <c r="D58" s="147"/>
      <c r="E58" s="140"/>
      <c r="F58" s="140"/>
      <c r="G58" s="140"/>
      <c r="H58" s="140"/>
      <c r="I58" s="140"/>
      <c r="J58" s="140"/>
      <c r="K58" s="140"/>
      <c r="L58" s="171"/>
      <c r="N58" s="143">
        <f t="shared" si="0"/>
        <v>0</v>
      </c>
    </row>
    <row r="59" spans="1:14" s="142" customFormat="1" ht="15" hidden="1" customHeight="1">
      <c r="A59" s="139">
        <v>51</v>
      </c>
      <c r="B59" s="139"/>
      <c r="C59" s="145"/>
      <c r="D59" s="170"/>
      <c r="E59" s="535"/>
      <c r="F59" s="535"/>
      <c r="G59" s="535"/>
      <c r="H59" s="535"/>
      <c r="I59" s="535"/>
      <c r="J59" s="535"/>
      <c r="K59" s="535"/>
      <c r="L59" s="171"/>
      <c r="N59" s="143">
        <f t="shared" si="0"/>
        <v>0</v>
      </c>
    </row>
    <row r="60" spans="1:14" s="142" customFormat="1" ht="15" hidden="1" customHeight="1">
      <c r="A60" s="139">
        <v>52</v>
      </c>
      <c r="B60" s="139"/>
      <c r="C60" s="145"/>
      <c r="D60" s="170"/>
      <c r="E60" s="171"/>
      <c r="F60" s="171"/>
      <c r="G60" s="171"/>
      <c r="H60" s="171"/>
      <c r="I60" s="171"/>
      <c r="J60" s="171"/>
      <c r="K60" s="171"/>
      <c r="L60" s="171"/>
      <c r="N60" s="143">
        <f t="shared" si="0"/>
        <v>0</v>
      </c>
    </row>
    <row r="61" spans="1:14" s="142" customFormat="1" ht="15" hidden="1" customHeight="1">
      <c r="A61" s="139">
        <v>53</v>
      </c>
      <c r="B61" s="139"/>
      <c r="C61" s="145"/>
      <c r="D61" s="170"/>
      <c r="E61" s="171"/>
      <c r="F61" s="171"/>
      <c r="G61" s="171"/>
      <c r="H61" s="171"/>
      <c r="I61" s="171"/>
      <c r="J61" s="171"/>
      <c r="K61" s="171"/>
      <c r="L61" s="171"/>
      <c r="N61" s="143">
        <f t="shared" si="0"/>
        <v>0</v>
      </c>
    </row>
    <row r="62" spans="1:14" s="142" customFormat="1" ht="15" hidden="1" customHeight="1">
      <c r="A62" s="139">
        <v>54</v>
      </c>
      <c r="B62" s="139"/>
      <c r="C62" s="145"/>
      <c r="D62" s="170"/>
      <c r="E62" s="171"/>
      <c r="F62" s="171"/>
      <c r="G62" s="171"/>
      <c r="H62" s="171"/>
      <c r="I62" s="171"/>
      <c r="J62" s="171"/>
      <c r="K62" s="171"/>
      <c r="L62" s="171"/>
      <c r="N62" s="143">
        <f t="shared" si="0"/>
        <v>0</v>
      </c>
    </row>
    <row r="63" spans="1:14" s="142" customFormat="1" ht="15" hidden="1" customHeight="1">
      <c r="A63" s="139">
        <v>55</v>
      </c>
      <c r="B63" s="139"/>
      <c r="C63" s="145"/>
      <c r="D63" s="170"/>
      <c r="E63" s="171"/>
      <c r="F63" s="171"/>
      <c r="G63" s="171"/>
      <c r="H63" s="171"/>
      <c r="I63" s="171"/>
      <c r="J63" s="171"/>
      <c r="K63" s="171"/>
      <c r="L63" s="171"/>
      <c r="N63" s="143">
        <f t="shared" si="0"/>
        <v>0</v>
      </c>
    </row>
    <row r="64" spans="1:14" s="142" customFormat="1" ht="15" hidden="1" customHeight="1">
      <c r="A64" s="139">
        <v>56</v>
      </c>
      <c r="B64" s="139"/>
      <c r="C64" s="145"/>
      <c r="D64" s="170"/>
      <c r="E64" s="171"/>
      <c r="F64" s="171"/>
      <c r="G64" s="171"/>
      <c r="H64" s="171"/>
      <c r="I64" s="171"/>
      <c r="J64" s="171"/>
      <c r="K64" s="171"/>
      <c r="L64" s="171"/>
      <c r="N64" s="143">
        <f t="shared" si="0"/>
        <v>0</v>
      </c>
    </row>
    <row r="65" spans="1:14" s="142" customFormat="1" ht="15" hidden="1" customHeight="1">
      <c r="A65" s="139">
        <v>57</v>
      </c>
      <c r="B65" s="139"/>
      <c r="C65" s="145"/>
      <c r="D65" s="170"/>
      <c r="E65" s="171"/>
      <c r="F65" s="171"/>
      <c r="G65" s="171"/>
      <c r="H65" s="171"/>
      <c r="I65" s="171"/>
      <c r="J65" s="171"/>
      <c r="K65" s="171"/>
      <c r="L65" s="171"/>
      <c r="N65" s="143">
        <f t="shared" si="0"/>
        <v>0</v>
      </c>
    </row>
    <row r="66" spans="1:14" s="142" customFormat="1" ht="15" hidden="1" customHeight="1">
      <c r="A66" s="139">
        <v>58</v>
      </c>
      <c r="B66" s="139"/>
      <c r="C66" s="145"/>
      <c r="D66" s="170"/>
      <c r="E66" s="171"/>
      <c r="F66" s="171"/>
      <c r="G66" s="171"/>
      <c r="H66" s="171"/>
      <c r="I66" s="171"/>
      <c r="J66" s="171"/>
      <c r="K66" s="171"/>
      <c r="L66" s="171"/>
      <c r="N66" s="143">
        <f t="shared" si="0"/>
        <v>0</v>
      </c>
    </row>
    <row r="67" spans="1:14" s="142" customFormat="1" ht="15" hidden="1" customHeight="1">
      <c r="A67" s="139">
        <v>59</v>
      </c>
      <c r="B67" s="139"/>
      <c r="C67" s="145"/>
      <c r="D67" s="170"/>
      <c r="E67" s="171"/>
      <c r="F67" s="171"/>
      <c r="G67" s="171"/>
      <c r="H67" s="171"/>
      <c r="I67" s="171"/>
      <c r="J67" s="171"/>
      <c r="K67" s="171"/>
      <c r="L67" s="171"/>
      <c r="N67" s="143">
        <f t="shared" si="0"/>
        <v>0</v>
      </c>
    </row>
    <row r="68" spans="1:14" s="142" customFormat="1" ht="15" hidden="1" customHeight="1">
      <c r="A68" s="139">
        <v>60</v>
      </c>
      <c r="B68" s="139"/>
      <c r="C68" s="145"/>
      <c r="D68" s="170"/>
      <c r="E68" s="171"/>
      <c r="F68" s="171"/>
      <c r="G68" s="171"/>
      <c r="H68" s="171"/>
      <c r="I68" s="171"/>
      <c r="J68" s="171"/>
      <c r="K68" s="171"/>
      <c r="L68" s="171"/>
      <c r="N68" s="143">
        <f t="shared" si="0"/>
        <v>0</v>
      </c>
    </row>
    <row r="69" spans="1:14" s="142" customFormat="1" ht="15" hidden="1" customHeight="1">
      <c r="A69" s="139">
        <v>61</v>
      </c>
      <c r="B69" s="139"/>
      <c r="C69" s="145"/>
      <c r="D69" s="170"/>
      <c r="E69" s="171"/>
      <c r="F69" s="171"/>
      <c r="G69" s="171"/>
      <c r="H69" s="171"/>
      <c r="I69" s="171"/>
      <c r="J69" s="171"/>
      <c r="K69" s="171"/>
      <c r="L69" s="171"/>
      <c r="N69" s="143">
        <f t="shared" si="0"/>
        <v>0</v>
      </c>
    </row>
    <row r="70" spans="1:14" ht="20.100000000000001" customHeight="1">
      <c r="N70" s="138">
        <v>1</v>
      </c>
    </row>
    <row r="71" spans="1:14" s="156" customFormat="1" ht="20.100000000000001" customHeight="1">
      <c r="A71" s="155" t="s">
        <v>576</v>
      </c>
      <c r="B71" s="155"/>
      <c r="C71" s="155"/>
      <c r="D71" s="155"/>
      <c r="E71" s="155"/>
      <c r="F71" s="155"/>
      <c r="G71" s="155"/>
      <c r="H71" s="155"/>
      <c r="I71" s="155"/>
      <c r="J71" s="155"/>
      <c r="K71" s="155"/>
      <c r="N71" s="156">
        <v>1</v>
      </c>
    </row>
    <row r="72" spans="1:14" s="156" customFormat="1" ht="20.100000000000001" customHeight="1">
      <c r="A72" s="155" t="s">
        <v>31</v>
      </c>
      <c r="B72" s="155"/>
      <c r="C72" s="155"/>
      <c r="D72" s="155"/>
      <c r="E72" s="155"/>
      <c r="F72" s="155"/>
      <c r="G72" s="155"/>
      <c r="H72" s="155"/>
      <c r="I72" s="155"/>
      <c r="J72" s="155"/>
      <c r="K72" s="155"/>
      <c r="N72" s="156">
        <v>1</v>
      </c>
    </row>
    <row r="73" spans="1:14" s="156" customFormat="1" ht="20.100000000000001" customHeight="1">
      <c r="A73" s="155" t="s">
        <v>32</v>
      </c>
      <c r="B73" s="155"/>
      <c r="C73" s="155"/>
      <c r="D73" s="155"/>
      <c r="E73" s="155"/>
      <c r="F73" s="155"/>
      <c r="G73" s="155"/>
      <c r="H73" s="155"/>
      <c r="I73" s="155"/>
      <c r="J73" s="155"/>
      <c r="K73" s="155"/>
      <c r="N73" s="156">
        <v>1</v>
      </c>
    </row>
    <row r="74" spans="1:14" s="156" customFormat="1" ht="20.100000000000001" customHeight="1">
      <c r="A74" s="155" t="s">
        <v>33</v>
      </c>
      <c r="B74" s="155"/>
      <c r="C74" s="155"/>
      <c r="D74" s="155"/>
      <c r="E74" s="155"/>
      <c r="F74" s="155"/>
      <c r="G74" s="155"/>
      <c r="H74" s="155"/>
      <c r="I74" s="155"/>
      <c r="J74" s="155"/>
      <c r="K74" s="155"/>
      <c r="N74" s="156">
        <v>1</v>
      </c>
    </row>
    <row r="75" spans="1:14" s="156" customFormat="1" ht="20.100000000000001" customHeight="1">
      <c r="A75" s="155" t="s">
        <v>35</v>
      </c>
      <c r="B75" s="155"/>
      <c r="C75" s="155"/>
      <c r="D75" s="155"/>
      <c r="E75" s="155"/>
      <c r="F75" s="155"/>
      <c r="G75" s="155"/>
      <c r="H75" s="155"/>
      <c r="I75" s="155"/>
      <c r="J75" s="155"/>
      <c r="K75" s="155"/>
      <c r="L75" s="155"/>
      <c r="N75" s="156">
        <v>1</v>
      </c>
    </row>
    <row r="76" spans="1:14" s="156" customFormat="1" ht="20.100000000000001" customHeight="1">
      <c r="A76" s="155" t="s">
        <v>37</v>
      </c>
      <c r="B76" s="155"/>
      <c r="C76" s="155"/>
      <c r="D76" s="155"/>
      <c r="E76" s="155"/>
      <c r="F76" s="155"/>
      <c r="G76" s="155"/>
      <c r="H76" s="155"/>
      <c r="I76" s="155"/>
      <c r="J76" s="155"/>
      <c r="K76" s="155"/>
      <c r="L76" s="155"/>
      <c r="N76" s="156">
        <v>1</v>
      </c>
    </row>
    <row r="77" spans="1:14" s="156" customFormat="1" ht="20.100000000000001" customHeight="1">
      <c r="A77" s="155" t="s">
        <v>577</v>
      </c>
      <c r="B77" s="155"/>
      <c r="C77" s="155"/>
      <c r="D77" s="155"/>
      <c r="E77" s="155"/>
      <c r="F77" s="155"/>
      <c r="G77" s="155"/>
      <c r="H77" s="155"/>
      <c r="I77" s="155"/>
      <c r="J77" s="155"/>
      <c r="K77" s="155"/>
      <c r="L77" s="155"/>
      <c r="N77" s="156">
        <v>1</v>
      </c>
    </row>
    <row r="78" spans="1:14" s="156" customFormat="1" ht="20.100000000000001" customHeight="1">
      <c r="A78" s="155"/>
      <c r="B78" s="155"/>
      <c r="C78" s="155"/>
      <c r="D78" s="155"/>
      <c r="E78" s="155"/>
      <c r="F78" s="155"/>
      <c r="G78" s="155"/>
      <c r="H78" s="155"/>
      <c r="I78" s="155"/>
      <c r="J78" s="155"/>
      <c r="K78" s="155"/>
      <c r="L78" s="155"/>
      <c r="N78" s="156">
        <v>1</v>
      </c>
    </row>
    <row r="79" spans="1:14" s="156" customFormat="1" ht="20.100000000000001" customHeight="1">
      <c r="A79" s="532" t="s">
        <v>578</v>
      </c>
      <c r="B79" s="155"/>
      <c r="C79" s="155"/>
      <c r="D79" s="155"/>
      <c r="E79" s="155"/>
      <c r="F79" s="155"/>
      <c r="G79" s="155"/>
      <c r="H79" s="155"/>
      <c r="I79" s="155"/>
      <c r="J79" s="155"/>
      <c r="K79" s="155"/>
      <c r="L79" s="155"/>
      <c r="N79" s="156">
        <v>1</v>
      </c>
    </row>
    <row r="80" spans="1:14" s="156" customFormat="1" ht="20.100000000000001" customHeight="1">
      <c r="A80" s="532"/>
      <c r="B80" s="155"/>
      <c r="C80" s="155"/>
      <c r="D80" s="155"/>
      <c r="E80" s="155"/>
      <c r="F80" s="155"/>
      <c r="G80" s="155"/>
      <c r="H80" s="155"/>
      <c r="I80" s="155"/>
      <c r="J80" s="155"/>
      <c r="K80" s="155"/>
      <c r="L80" s="155"/>
      <c r="N80" s="156">
        <v>1</v>
      </c>
    </row>
    <row r="81" spans="1:14" s="156" customFormat="1" ht="20.100000000000001" customHeight="1">
      <c r="A81" s="788"/>
      <c r="B81" s="788"/>
      <c r="C81" s="788"/>
      <c r="D81" s="788"/>
      <c r="E81" s="788"/>
      <c r="F81" s="788"/>
      <c r="G81" s="788"/>
      <c r="H81" s="788"/>
      <c r="I81" s="788"/>
      <c r="J81" s="788"/>
      <c r="K81" s="788"/>
      <c r="L81" s="788"/>
      <c r="N81" s="156">
        <v>1</v>
      </c>
    </row>
  </sheetData>
  <autoFilter ref="N9:N81">
    <filterColumn colId="0">
      <filters>
        <filter val="1"/>
      </filters>
    </filterColumn>
  </autoFilter>
  <mergeCells count="17">
    <mergeCell ref="A81:L81"/>
    <mergeCell ref="L6:L8"/>
    <mergeCell ref="M6:M8"/>
    <mergeCell ref="D7:F7"/>
    <mergeCell ref="G7:G8"/>
    <mergeCell ref="H7:J7"/>
    <mergeCell ref="K7:K8"/>
    <mergeCell ref="A6:A8"/>
    <mergeCell ref="B6:B8"/>
    <mergeCell ref="C6:C8"/>
    <mergeCell ref="D6:G6"/>
    <mergeCell ref="H6:K6"/>
    <mergeCell ref="A1:L1"/>
    <mergeCell ref="A2:L2"/>
    <mergeCell ref="A3:L3"/>
    <mergeCell ref="A4:L4"/>
    <mergeCell ref="A5:L5"/>
  </mergeCells>
  <pageMargins left="1.1811023622047245" right="0.39370078740157483" top="0.39370078740157483" bottom="0.39370078740157483" header="0.51181102362204722" footer="0.51181102362204722"/>
  <pageSetup paperSize="9" scale="74" orientation="portrait" horizontalDpi="300" verticalDpi="300" r:id="rId1"/>
  <headerFooter alignWithMargins="0"/>
  <drawing r:id="rId2"/>
  <legacyDrawing r:id="rId3"/>
  <controls>
    <mc:AlternateContent xmlns:mc="http://schemas.openxmlformats.org/markup-compatibility/2006">
      <mc:Choice Requires="x14">
        <control shapeId="192513" r:id="rId4" name="CommandButton1">
          <controlPr defaultSize="0" print="0" autoLine="0" r:id="rId5">
            <anchor moveWithCells="1">
              <from>
                <xdr:col>0</xdr:col>
                <xdr:colOff>0</xdr:colOff>
                <xdr:row>0</xdr:row>
                <xdr:rowOff>0</xdr:rowOff>
              </from>
              <to>
                <xdr:col>1</xdr:col>
                <xdr:colOff>9525</xdr:colOff>
                <xdr:row>0</xdr:row>
                <xdr:rowOff>266700</xdr:rowOff>
              </to>
            </anchor>
          </controlPr>
        </control>
      </mc:Choice>
      <mc:Fallback>
        <control shapeId="192513" r:id="rId4" name="CommandButton1"/>
      </mc:Fallback>
    </mc:AlternateContent>
  </control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7" filterMode="1">
    <tabColor theme="2"/>
    <pageSetUpPr fitToPage="1"/>
  </sheetPr>
  <dimension ref="A1:T81"/>
  <sheetViews>
    <sheetView view="pageBreakPreview" zoomScaleSheetLayoutView="100" workbookViewId="0">
      <selection activeCell="M22" sqref="A1:T81"/>
    </sheetView>
  </sheetViews>
  <sheetFormatPr defaultRowHeight="12.75"/>
  <cols>
    <col min="1" max="1" width="3.85546875" style="534" customWidth="1"/>
    <col min="2" max="2" width="13.85546875" style="534" customWidth="1"/>
    <col min="3" max="3" width="18.7109375" style="534" bestFit="1" customWidth="1"/>
    <col min="4" max="11" width="6" style="534" customWidth="1"/>
    <col min="12" max="12" width="6.7109375" style="173" customWidth="1"/>
    <col min="13" max="13" width="25.7109375" style="534" customWidth="1"/>
    <col min="14" max="14" width="2.5703125" style="138" customWidth="1"/>
    <col min="15" max="18" width="2.7109375" style="534" customWidth="1"/>
    <col min="19" max="19" width="13" style="534" customWidth="1"/>
    <col min="20" max="20" width="16.5703125" style="534" customWidth="1"/>
    <col min="21" max="16384" width="9.140625" style="534"/>
  </cols>
  <sheetData>
    <row r="1" spans="1:20" ht="33" customHeight="1">
      <c r="A1" s="782" t="s">
        <v>92</v>
      </c>
      <c r="B1" s="782"/>
      <c r="C1" s="782"/>
      <c r="D1" s="782"/>
      <c r="E1" s="782"/>
      <c r="F1" s="782"/>
      <c r="G1" s="782"/>
      <c r="H1" s="782"/>
      <c r="I1" s="782"/>
      <c r="J1" s="782"/>
      <c r="K1" s="782"/>
      <c r="L1" s="782"/>
    </row>
    <row r="2" spans="1:20" ht="23.25">
      <c r="A2" s="783" t="s">
        <v>575</v>
      </c>
      <c r="B2" s="783"/>
      <c r="C2" s="783"/>
      <c r="D2" s="783"/>
      <c r="E2" s="783"/>
      <c r="F2" s="783"/>
      <c r="G2" s="783"/>
      <c r="H2" s="783"/>
      <c r="I2" s="783"/>
      <c r="J2" s="783"/>
      <c r="K2" s="783"/>
      <c r="L2" s="783"/>
    </row>
    <row r="3" spans="1:20" s="136" customFormat="1" ht="40.5" customHeight="1">
      <c r="A3" s="784" t="s">
        <v>761</v>
      </c>
      <c r="B3" s="784"/>
      <c r="C3" s="784"/>
      <c r="D3" s="784"/>
      <c r="E3" s="784"/>
      <c r="F3" s="784"/>
      <c r="G3" s="784"/>
      <c r="H3" s="784"/>
      <c r="I3" s="784"/>
      <c r="J3" s="784"/>
      <c r="K3" s="784"/>
      <c r="L3" s="784"/>
      <c r="M3" s="167"/>
      <c r="N3" s="167"/>
      <c r="O3" s="167"/>
      <c r="P3" s="167"/>
    </row>
    <row r="4" spans="1:20" s="137" customFormat="1" ht="14.25" customHeight="1">
      <c r="A4" s="785" t="str">
        <f ca="1">ТСП!A4</f>
        <v>Дата сдачи: «___» апреля 2014 года</v>
      </c>
      <c r="B4" s="786"/>
      <c r="C4" s="786"/>
      <c r="D4" s="786"/>
      <c r="E4" s="786"/>
      <c r="F4" s="786"/>
      <c r="G4" s="786"/>
      <c r="H4" s="786"/>
      <c r="I4" s="786"/>
      <c r="J4" s="786"/>
      <c r="K4" s="786"/>
      <c r="L4" s="786"/>
      <c r="N4" s="138"/>
    </row>
    <row r="5" spans="1:20" s="137" customFormat="1" ht="14.25" customHeight="1">
      <c r="A5" s="785"/>
      <c r="B5" s="785"/>
      <c r="C5" s="785"/>
      <c r="D5" s="785"/>
      <c r="E5" s="785"/>
      <c r="F5" s="785"/>
      <c r="G5" s="785"/>
      <c r="H5" s="785"/>
      <c r="I5" s="785"/>
      <c r="J5" s="785"/>
      <c r="K5" s="785"/>
      <c r="L5" s="787"/>
      <c r="N5" s="138"/>
    </row>
    <row r="6" spans="1:20" ht="27" customHeight="1">
      <c r="A6" s="795" t="s">
        <v>71</v>
      </c>
      <c r="B6" s="795" t="s">
        <v>46</v>
      </c>
      <c r="C6" s="795" t="s">
        <v>47</v>
      </c>
      <c r="D6" s="792" t="s">
        <v>51</v>
      </c>
      <c r="E6" s="793"/>
      <c r="F6" s="793"/>
      <c r="G6" s="794"/>
      <c r="H6" s="792" t="s">
        <v>52</v>
      </c>
      <c r="I6" s="793"/>
      <c r="J6" s="793"/>
      <c r="K6" s="794"/>
      <c r="L6" s="789" t="s">
        <v>7</v>
      </c>
      <c r="M6" s="796" t="s">
        <v>697</v>
      </c>
    </row>
    <row r="7" spans="1:20" ht="12.75" customHeight="1">
      <c r="A7" s="795"/>
      <c r="B7" s="795"/>
      <c r="C7" s="795"/>
      <c r="D7" s="792" t="s">
        <v>53</v>
      </c>
      <c r="E7" s="793"/>
      <c r="F7" s="794"/>
      <c r="G7" s="789" t="s">
        <v>7</v>
      </c>
      <c r="H7" s="792" t="s">
        <v>53</v>
      </c>
      <c r="I7" s="793"/>
      <c r="J7" s="794"/>
      <c r="K7" s="789" t="s">
        <v>7</v>
      </c>
      <c r="L7" s="790"/>
      <c r="M7" s="797"/>
    </row>
    <row r="8" spans="1:20" ht="32.25" customHeight="1">
      <c r="A8" s="795"/>
      <c r="B8" s="795"/>
      <c r="C8" s="795"/>
      <c r="D8" s="177">
        <v>1</v>
      </c>
      <c r="E8" s="177">
        <v>2</v>
      </c>
      <c r="F8" s="177">
        <v>3</v>
      </c>
      <c r="G8" s="791"/>
      <c r="H8" s="177">
        <v>1</v>
      </c>
      <c r="I8" s="177">
        <v>2</v>
      </c>
      <c r="J8" s="177">
        <v>3</v>
      </c>
      <c r="K8" s="791"/>
      <c r="L8" s="791"/>
      <c r="M8" s="798"/>
    </row>
    <row r="9" spans="1:20">
      <c r="A9" s="533">
        <v>1</v>
      </c>
      <c r="B9" s="533">
        <v>2</v>
      </c>
      <c r="C9" s="533">
        <v>3</v>
      </c>
      <c r="D9" s="177">
        <v>4</v>
      </c>
      <c r="E9" s="177">
        <v>5</v>
      </c>
      <c r="F9" s="177">
        <v>6</v>
      </c>
      <c r="G9" s="177">
        <v>7</v>
      </c>
      <c r="H9" s="177">
        <v>8</v>
      </c>
      <c r="I9" s="177">
        <v>9</v>
      </c>
      <c r="J9" s="177">
        <v>10</v>
      </c>
      <c r="K9" s="177">
        <v>11</v>
      </c>
      <c r="L9" s="177">
        <v>12</v>
      </c>
      <c r="M9" s="388"/>
      <c r="S9" s="168"/>
      <c r="T9" s="301"/>
    </row>
    <row r="10" spans="1:20" s="142" customFormat="1" ht="15" customHeight="1">
      <c r="A10" s="139">
        <v>1</v>
      </c>
      <c r="B10" s="139" t="s">
        <v>18</v>
      </c>
      <c r="C10" s="144" t="s">
        <v>245</v>
      </c>
      <c r="D10" s="381"/>
      <c r="E10" s="381"/>
      <c r="F10" s="381"/>
      <c r="G10" s="381"/>
      <c r="H10" s="381"/>
      <c r="I10" s="381"/>
      <c r="J10" s="381"/>
      <c r="K10" s="381"/>
      <c r="L10" s="380"/>
      <c r="M10" s="141"/>
      <c r="N10" s="143">
        <f>COUNTA($C10)</f>
        <v>1</v>
      </c>
      <c r="S10" s="168"/>
      <c r="T10" s="301"/>
    </row>
    <row r="11" spans="1:20" s="142" customFormat="1" ht="15" customHeight="1">
      <c r="A11" s="139">
        <f>A10+1</f>
        <v>2</v>
      </c>
      <c r="B11" s="139" t="s">
        <v>4</v>
      </c>
      <c r="C11" s="144" t="s">
        <v>190</v>
      </c>
      <c r="D11" s="381"/>
      <c r="E11" s="381"/>
      <c r="F11" s="381"/>
      <c r="G11" s="381"/>
      <c r="H11" s="381"/>
      <c r="I11" s="381"/>
      <c r="J11" s="381"/>
      <c r="K11" s="381"/>
      <c r="L11" s="380"/>
      <c r="M11" s="141"/>
      <c r="N11" s="143">
        <f t="shared" ref="N11:N69" si="0">COUNTA($C11)</f>
        <v>1</v>
      </c>
      <c r="S11" s="168"/>
      <c r="T11" s="301"/>
    </row>
    <row r="12" spans="1:20" s="142" customFormat="1" ht="15" customHeight="1">
      <c r="A12" s="139">
        <f t="shared" ref="A12:A56" si="1">A11+1</f>
        <v>3</v>
      </c>
      <c r="B12" s="139" t="s">
        <v>4</v>
      </c>
      <c r="C12" s="144" t="s">
        <v>255</v>
      </c>
      <c r="D12" s="381"/>
      <c r="E12" s="147"/>
      <c r="F12" s="147"/>
      <c r="G12" s="147"/>
      <c r="H12" s="147"/>
      <c r="I12" s="147"/>
      <c r="J12" s="147"/>
      <c r="K12" s="147"/>
      <c r="L12" s="380"/>
      <c r="M12" s="141"/>
      <c r="N12" s="143">
        <f t="shared" si="0"/>
        <v>1</v>
      </c>
      <c r="S12" s="168"/>
      <c r="T12" s="301"/>
    </row>
    <row r="13" spans="1:20" s="142" customFormat="1" ht="15" customHeight="1">
      <c r="A13" s="139">
        <f t="shared" si="1"/>
        <v>4</v>
      </c>
      <c r="B13" s="139" t="s">
        <v>65</v>
      </c>
      <c r="C13" s="144" t="s">
        <v>247</v>
      </c>
      <c r="D13" s="381"/>
      <c r="E13" s="147"/>
      <c r="F13" s="147"/>
      <c r="G13" s="147"/>
      <c r="H13" s="147"/>
      <c r="I13" s="147"/>
      <c r="J13" s="147"/>
      <c r="K13" s="147"/>
      <c r="L13" s="380"/>
      <c r="M13" s="141"/>
      <c r="N13" s="143">
        <f t="shared" si="0"/>
        <v>1</v>
      </c>
      <c r="S13" s="168"/>
      <c r="T13" s="301"/>
    </row>
    <row r="14" spans="1:20" s="142" customFormat="1" ht="15" customHeight="1">
      <c r="A14" s="139">
        <f t="shared" si="1"/>
        <v>5</v>
      </c>
      <c r="B14" s="139" t="s">
        <v>65</v>
      </c>
      <c r="C14" s="144" t="s">
        <v>259</v>
      </c>
      <c r="D14" s="381"/>
      <c r="E14" s="147"/>
      <c r="F14" s="147"/>
      <c r="G14" s="147"/>
      <c r="H14" s="147"/>
      <c r="I14" s="147"/>
      <c r="J14" s="147"/>
      <c r="K14" s="147"/>
      <c r="L14" s="380"/>
      <c r="M14" s="141"/>
      <c r="N14" s="143">
        <f t="shared" si="0"/>
        <v>1</v>
      </c>
      <c r="S14" s="168"/>
      <c r="T14" s="301"/>
    </row>
    <row r="15" spans="1:20" s="142" customFormat="1" ht="15" customHeight="1">
      <c r="A15" s="139">
        <f t="shared" si="1"/>
        <v>6</v>
      </c>
      <c r="B15" s="139" t="s">
        <v>17</v>
      </c>
      <c r="C15" s="144" t="s">
        <v>678</v>
      </c>
      <c r="D15" s="381"/>
      <c r="E15" s="147"/>
      <c r="F15" s="147"/>
      <c r="G15" s="147"/>
      <c r="H15" s="147"/>
      <c r="I15" s="147"/>
      <c r="J15" s="147"/>
      <c r="K15" s="147"/>
      <c r="L15" s="380"/>
      <c r="M15" s="141"/>
      <c r="N15" s="143">
        <f t="shared" si="0"/>
        <v>1</v>
      </c>
      <c r="S15" s="168"/>
      <c r="T15" s="301"/>
    </row>
    <row r="16" spans="1:20" s="142" customFormat="1" ht="15" customHeight="1">
      <c r="A16" s="139">
        <f t="shared" si="1"/>
        <v>7</v>
      </c>
      <c r="B16" s="139" t="s">
        <v>16</v>
      </c>
      <c r="C16" s="144" t="s">
        <v>64</v>
      </c>
      <c r="D16" s="381"/>
      <c r="E16" s="147"/>
      <c r="F16" s="147"/>
      <c r="G16" s="147"/>
      <c r="H16" s="147"/>
      <c r="I16" s="147"/>
      <c r="J16" s="147"/>
      <c r="K16" s="147"/>
      <c r="L16" s="380"/>
      <c r="M16" s="141"/>
      <c r="N16" s="143">
        <f t="shared" si="0"/>
        <v>1</v>
      </c>
      <c r="S16" s="168"/>
      <c r="T16" s="301"/>
    </row>
    <row r="17" spans="1:20" s="142" customFormat="1" ht="15" customHeight="1">
      <c r="A17" s="139">
        <f t="shared" si="1"/>
        <v>8</v>
      </c>
      <c r="B17" s="139" t="s">
        <v>17</v>
      </c>
      <c r="C17" s="144" t="s">
        <v>679</v>
      </c>
      <c r="D17" s="381"/>
      <c r="E17" s="147"/>
      <c r="F17" s="147"/>
      <c r="G17" s="147"/>
      <c r="H17" s="147"/>
      <c r="I17" s="147"/>
      <c r="J17" s="147"/>
      <c r="K17" s="147"/>
      <c r="L17" s="380"/>
      <c r="M17" s="141"/>
      <c r="N17" s="143">
        <f t="shared" si="0"/>
        <v>1</v>
      </c>
      <c r="S17" s="168"/>
      <c r="T17" s="301"/>
    </row>
    <row r="18" spans="1:20" s="142" customFormat="1" ht="15" customHeight="1">
      <c r="A18" s="139">
        <f t="shared" si="1"/>
        <v>9</v>
      </c>
      <c r="B18" s="139" t="s">
        <v>65</v>
      </c>
      <c r="C18" s="144" t="s">
        <v>248</v>
      </c>
      <c r="D18" s="381"/>
      <c r="E18" s="147"/>
      <c r="F18" s="147"/>
      <c r="G18" s="147"/>
      <c r="H18" s="147"/>
      <c r="I18" s="147"/>
      <c r="J18" s="147"/>
      <c r="K18" s="147"/>
      <c r="L18" s="380"/>
      <c r="M18" s="141"/>
      <c r="N18" s="143">
        <f t="shared" si="0"/>
        <v>1</v>
      </c>
      <c r="S18" s="168"/>
      <c r="T18" s="301"/>
    </row>
    <row r="19" spans="1:20" s="142" customFormat="1" ht="15" customHeight="1">
      <c r="A19" s="139">
        <f t="shared" si="1"/>
        <v>10</v>
      </c>
      <c r="B19" s="139" t="s">
        <v>65</v>
      </c>
      <c r="C19" s="144" t="s">
        <v>277</v>
      </c>
      <c r="D19" s="381"/>
      <c r="E19" s="147"/>
      <c r="F19" s="147"/>
      <c r="G19" s="147"/>
      <c r="H19" s="147"/>
      <c r="I19" s="147"/>
      <c r="J19" s="147"/>
      <c r="K19" s="147"/>
      <c r="L19" s="380"/>
      <c r="M19" s="141"/>
      <c r="N19" s="143">
        <f t="shared" si="0"/>
        <v>1</v>
      </c>
      <c r="S19" s="168"/>
      <c r="T19" s="301"/>
    </row>
    <row r="20" spans="1:20" s="142" customFormat="1" ht="15" customHeight="1">
      <c r="A20" s="139">
        <f t="shared" si="1"/>
        <v>11</v>
      </c>
      <c r="B20" s="139" t="s">
        <v>17</v>
      </c>
      <c r="C20" s="144" t="s">
        <v>668</v>
      </c>
      <c r="D20" s="381"/>
      <c r="E20" s="147"/>
      <c r="F20" s="147"/>
      <c r="G20" s="147"/>
      <c r="H20" s="147"/>
      <c r="I20" s="147"/>
      <c r="J20" s="147"/>
      <c r="K20" s="147"/>
      <c r="L20" s="380"/>
      <c r="M20" s="141"/>
      <c r="N20" s="143">
        <f t="shared" si="0"/>
        <v>1</v>
      </c>
      <c r="S20" s="168"/>
      <c r="T20" s="301"/>
    </row>
    <row r="21" spans="1:20" s="142" customFormat="1" ht="15" customHeight="1">
      <c r="A21" s="139">
        <f t="shared" si="1"/>
        <v>12</v>
      </c>
      <c r="B21" s="139" t="s">
        <v>17</v>
      </c>
      <c r="C21" s="144" t="s">
        <v>680</v>
      </c>
      <c r="D21" s="381"/>
      <c r="E21" s="147"/>
      <c r="F21" s="147"/>
      <c r="G21" s="147"/>
      <c r="H21" s="147"/>
      <c r="I21" s="147"/>
      <c r="J21" s="147"/>
      <c r="K21" s="147"/>
      <c r="L21" s="380"/>
      <c r="M21" s="141"/>
      <c r="N21" s="143">
        <f t="shared" si="0"/>
        <v>1</v>
      </c>
      <c r="S21" s="168"/>
      <c r="T21" s="301"/>
    </row>
    <row r="22" spans="1:20" s="142" customFormat="1" ht="15" customHeight="1">
      <c r="A22" s="139">
        <f t="shared" si="1"/>
        <v>13</v>
      </c>
      <c r="B22" s="139" t="s">
        <v>17</v>
      </c>
      <c r="C22" s="144" t="s">
        <v>743</v>
      </c>
      <c r="D22" s="381"/>
      <c r="E22" s="147"/>
      <c r="F22" s="147"/>
      <c r="G22" s="147"/>
      <c r="H22" s="147"/>
      <c r="I22" s="147"/>
      <c r="J22" s="147"/>
      <c r="K22" s="147"/>
      <c r="L22" s="380"/>
      <c r="M22" s="141"/>
      <c r="N22" s="143">
        <f t="shared" si="0"/>
        <v>1</v>
      </c>
      <c r="S22" s="168"/>
      <c r="T22" s="301"/>
    </row>
    <row r="23" spans="1:20" s="142" customFormat="1" ht="15" customHeight="1">
      <c r="A23" s="139">
        <f t="shared" si="1"/>
        <v>14</v>
      </c>
      <c r="B23" s="139" t="s">
        <v>4</v>
      </c>
      <c r="C23" s="144" t="s">
        <v>254</v>
      </c>
      <c r="D23" s="381"/>
      <c r="E23" s="147"/>
      <c r="F23" s="147"/>
      <c r="G23" s="147"/>
      <c r="H23" s="147"/>
      <c r="I23" s="147"/>
      <c r="J23" s="147"/>
      <c r="K23" s="147"/>
      <c r="L23" s="380"/>
      <c r="M23" s="141"/>
      <c r="N23" s="143">
        <f t="shared" si="0"/>
        <v>1</v>
      </c>
      <c r="S23" s="168"/>
      <c r="T23" s="301"/>
    </row>
    <row r="24" spans="1:20" s="142" customFormat="1" ht="15" customHeight="1">
      <c r="A24" s="139">
        <f t="shared" si="1"/>
        <v>15</v>
      </c>
      <c r="B24" s="139" t="s">
        <v>17</v>
      </c>
      <c r="C24" s="144" t="s">
        <v>667</v>
      </c>
      <c r="D24" s="381"/>
      <c r="E24" s="147"/>
      <c r="F24" s="147"/>
      <c r="G24" s="147"/>
      <c r="H24" s="147"/>
      <c r="I24" s="147"/>
      <c r="J24" s="147"/>
      <c r="K24" s="147"/>
      <c r="L24" s="380"/>
      <c r="M24" s="141"/>
      <c r="N24" s="143">
        <f t="shared" si="0"/>
        <v>1</v>
      </c>
      <c r="S24" s="168"/>
      <c r="T24" s="301"/>
    </row>
    <row r="25" spans="1:20" s="142" customFormat="1" ht="15" customHeight="1">
      <c r="A25" s="139">
        <f t="shared" si="1"/>
        <v>16</v>
      </c>
      <c r="B25" s="139" t="s">
        <v>17</v>
      </c>
      <c r="C25" s="144" t="s">
        <v>681</v>
      </c>
      <c r="D25" s="381"/>
      <c r="E25" s="147"/>
      <c r="F25" s="147"/>
      <c r="G25" s="147"/>
      <c r="H25" s="147"/>
      <c r="I25" s="147"/>
      <c r="J25" s="147"/>
      <c r="K25" s="147"/>
      <c r="L25" s="380"/>
      <c r="M25" s="141"/>
      <c r="N25" s="143">
        <f t="shared" si="0"/>
        <v>1</v>
      </c>
    </row>
    <row r="26" spans="1:20" s="142" customFormat="1" ht="15" customHeight="1">
      <c r="A26" s="139">
        <f t="shared" si="1"/>
        <v>17</v>
      </c>
      <c r="B26" s="139" t="s">
        <v>16</v>
      </c>
      <c r="C26" s="144" t="s">
        <v>713</v>
      </c>
      <c r="D26" s="381"/>
      <c r="E26" s="147"/>
      <c r="F26" s="147"/>
      <c r="G26" s="147"/>
      <c r="H26" s="147"/>
      <c r="I26" s="147"/>
      <c r="J26" s="147"/>
      <c r="K26" s="147"/>
      <c r="L26" s="380"/>
      <c r="M26" s="141"/>
      <c r="N26" s="143">
        <f t="shared" si="0"/>
        <v>1</v>
      </c>
    </row>
    <row r="27" spans="1:20" s="142" customFormat="1" ht="15" customHeight="1">
      <c r="A27" s="139">
        <f t="shared" si="1"/>
        <v>18</v>
      </c>
      <c r="B27" s="139" t="s">
        <v>16</v>
      </c>
      <c r="C27" s="144" t="s">
        <v>249</v>
      </c>
      <c r="D27" s="381"/>
      <c r="E27" s="147"/>
      <c r="F27" s="147"/>
      <c r="G27" s="147"/>
      <c r="H27" s="147"/>
      <c r="I27" s="147"/>
      <c r="J27" s="147"/>
      <c r="K27" s="147"/>
      <c r="L27" s="380"/>
      <c r="M27" s="141"/>
      <c r="N27" s="143">
        <f t="shared" si="0"/>
        <v>1</v>
      </c>
    </row>
    <row r="28" spans="1:20" s="142" customFormat="1" ht="15" hidden="1" customHeight="1">
      <c r="A28" s="139">
        <f t="shared" si="1"/>
        <v>19</v>
      </c>
      <c r="B28" s="139"/>
      <c r="C28" s="144"/>
      <c r="D28" s="381"/>
      <c r="E28" s="147"/>
      <c r="F28" s="147"/>
      <c r="G28" s="147"/>
      <c r="H28" s="147"/>
      <c r="I28" s="147"/>
      <c r="J28" s="147"/>
      <c r="K28" s="147"/>
      <c r="L28" s="380"/>
      <c r="M28" s="141"/>
      <c r="N28" s="143">
        <f t="shared" si="0"/>
        <v>0</v>
      </c>
    </row>
    <row r="29" spans="1:20" s="142" customFormat="1" ht="15" hidden="1" customHeight="1">
      <c r="A29" s="139">
        <f t="shared" si="1"/>
        <v>20</v>
      </c>
      <c r="B29" s="139"/>
      <c r="C29" s="144"/>
      <c r="D29" s="381"/>
      <c r="E29" s="147"/>
      <c r="F29" s="147"/>
      <c r="G29" s="147"/>
      <c r="H29" s="147"/>
      <c r="I29" s="147"/>
      <c r="J29" s="147"/>
      <c r="K29" s="147"/>
      <c r="L29" s="380"/>
      <c r="M29" s="141"/>
      <c r="N29" s="143">
        <f t="shared" si="0"/>
        <v>0</v>
      </c>
    </row>
    <row r="30" spans="1:20" s="142" customFormat="1" ht="15" hidden="1" customHeight="1">
      <c r="A30" s="139">
        <f t="shared" si="1"/>
        <v>21</v>
      </c>
      <c r="B30" s="139"/>
      <c r="C30" s="144"/>
      <c r="D30" s="381"/>
      <c r="E30" s="147"/>
      <c r="F30" s="147"/>
      <c r="G30" s="147"/>
      <c r="H30" s="147"/>
      <c r="I30" s="147"/>
      <c r="J30" s="147"/>
      <c r="K30" s="147"/>
      <c r="L30" s="380"/>
      <c r="N30" s="143">
        <f t="shared" si="0"/>
        <v>0</v>
      </c>
    </row>
    <row r="31" spans="1:20" s="142" customFormat="1" ht="15" hidden="1" customHeight="1">
      <c r="A31" s="139">
        <f t="shared" si="1"/>
        <v>22</v>
      </c>
      <c r="B31" s="139"/>
      <c r="C31" s="144"/>
      <c r="D31" s="381"/>
      <c r="E31" s="147"/>
      <c r="F31" s="147"/>
      <c r="G31" s="147"/>
      <c r="H31" s="147"/>
      <c r="I31" s="147"/>
      <c r="J31" s="147"/>
      <c r="K31" s="147"/>
      <c r="L31" s="380"/>
      <c r="N31" s="143">
        <f t="shared" si="0"/>
        <v>0</v>
      </c>
    </row>
    <row r="32" spans="1:20" s="142" customFormat="1" ht="15" hidden="1" customHeight="1">
      <c r="A32" s="139">
        <f t="shared" si="1"/>
        <v>23</v>
      </c>
      <c r="B32" s="139"/>
      <c r="C32" s="144"/>
      <c r="D32" s="381"/>
      <c r="E32" s="147"/>
      <c r="F32" s="147"/>
      <c r="G32" s="147"/>
      <c r="H32" s="147"/>
      <c r="I32" s="147"/>
      <c r="J32" s="147"/>
      <c r="K32" s="147"/>
      <c r="L32" s="380"/>
      <c r="N32" s="143">
        <f t="shared" si="0"/>
        <v>0</v>
      </c>
    </row>
    <row r="33" spans="1:14" s="142" customFormat="1" ht="15" hidden="1" customHeight="1">
      <c r="A33" s="139">
        <f t="shared" si="1"/>
        <v>24</v>
      </c>
      <c r="B33" s="139"/>
      <c r="C33" s="144"/>
      <c r="D33" s="381"/>
      <c r="E33" s="147"/>
      <c r="F33" s="147"/>
      <c r="G33" s="147"/>
      <c r="H33" s="147"/>
      <c r="I33" s="147"/>
      <c r="J33" s="147"/>
      <c r="K33" s="147"/>
      <c r="L33" s="380"/>
      <c r="N33" s="143">
        <f t="shared" si="0"/>
        <v>0</v>
      </c>
    </row>
    <row r="34" spans="1:14" s="142" customFormat="1" ht="15" hidden="1" customHeight="1">
      <c r="A34" s="139">
        <f t="shared" si="1"/>
        <v>25</v>
      </c>
      <c r="B34" s="139"/>
      <c r="C34" s="144"/>
      <c r="D34" s="381"/>
      <c r="E34" s="147"/>
      <c r="F34" s="147"/>
      <c r="G34" s="147"/>
      <c r="H34" s="147"/>
      <c r="I34" s="147"/>
      <c r="J34" s="147"/>
      <c r="K34" s="147"/>
      <c r="L34" s="380"/>
      <c r="N34" s="143">
        <f t="shared" si="0"/>
        <v>0</v>
      </c>
    </row>
    <row r="35" spans="1:14" s="142" customFormat="1" ht="15" hidden="1" customHeight="1">
      <c r="A35" s="139">
        <f t="shared" si="1"/>
        <v>26</v>
      </c>
      <c r="B35" s="139"/>
      <c r="C35" s="144"/>
      <c r="D35" s="381"/>
      <c r="E35" s="147"/>
      <c r="F35" s="147"/>
      <c r="G35" s="147"/>
      <c r="H35" s="147"/>
      <c r="I35" s="147"/>
      <c r="J35" s="147"/>
      <c r="K35" s="147"/>
      <c r="L35" s="380"/>
      <c r="N35" s="143">
        <f t="shared" si="0"/>
        <v>0</v>
      </c>
    </row>
    <row r="36" spans="1:14" s="142" customFormat="1" ht="15" hidden="1" customHeight="1">
      <c r="A36" s="139">
        <f t="shared" si="1"/>
        <v>27</v>
      </c>
      <c r="B36" s="139"/>
      <c r="C36" s="144"/>
      <c r="D36" s="381"/>
      <c r="E36" s="381"/>
      <c r="F36" s="381"/>
      <c r="G36" s="381"/>
      <c r="H36" s="381"/>
      <c r="I36" s="381"/>
      <c r="J36" s="381"/>
      <c r="K36" s="381"/>
      <c r="L36" s="380"/>
      <c r="N36" s="143">
        <f t="shared" si="0"/>
        <v>0</v>
      </c>
    </row>
    <row r="37" spans="1:14" s="142" customFormat="1" ht="15" hidden="1" customHeight="1">
      <c r="A37" s="139">
        <f t="shared" si="1"/>
        <v>28</v>
      </c>
      <c r="B37" s="139"/>
      <c r="C37" s="144"/>
      <c r="D37" s="381"/>
      <c r="E37" s="147"/>
      <c r="F37" s="147"/>
      <c r="G37" s="147"/>
      <c r="H37" s="147"/>
      <c r="I37" s="147"/>
      <c r="J37" s="147"/>
      <c r="K37" s="147"/>
      <c r="L37" s="380"/>
      <c r="N37" s="143">
        <f t="shared" si="0"/>
        <v>0</v>
      </c>
    </row>
    <row r="38" spans="1:14" s="142" customFormat="1" ht="15" hidden="1" customHeight="1">
      <c r="A38" s="139">
        <f t="shared" si="1"/>
        <v>29</v>
      </c>
      <c r="B38" s="139"/>
      <c r="C38" s="144"/>
      <c r="D38" s="381"/>
      <c r="E38" s="147"/>
      <c r="F38" s="147"/>
      <c r="G38" s="147"/>
      <c r="H38" s="147"/>
      <c r="I38" s="147"/>
      <c r="J38" s="147"/>
      <c r="K38" s="147"/>
      <c r="L38" s="380"/>
      <c r="N38" s="143">
        <f t="shared" si="0"/>
        <v>0</v>
      </c>
    </row>
    <row r="39" spans="1:14" s="142" customFormat="1" ht="15" hidden="1" customHeight="1">
      <c r="A39" s="139">
        <f t="shared" si="1"/>
        <v>30</v>
      </c>
      <c r="B39" s="139"/>
      <c r="C39" s="144"/>
      <c r="D39" s="381"/>
      <c r="E39" s="147"/>
      <c r="F39" s="147"/>
      <c r="G39" s="147"/>
      <c r="H39" s="147"/>
      <c r="I39" s="147"/>
      <c r="J39" s="147"/>
      <c r="K39" s="147"/>
      <c r="L39" s="380"/>
      <c r="N39" s="143">
        <f t="shared" si="0"/>
        <v>0</v>
      </c>
    </row>
    <row r="40" spans="1:14" s="142" customFormat="1" ht="15" hidden="1" customHeight="1">
      <c r="A40" s="139">
        <f t="shared" si="1"/>
        <v>31</v>
      </c>
      <c r="B40" s="139"/>
      <c r="C40" s="144"/>
      <c r="D40" s="381"/>
      <c r="E40" s="147"/>
      <c r="F40" s="147"/>
      <c r="G40" s="147"/>
      <c r="H40" s="147"/>
      <c r="I40" s="147"/>
      <c r="J40" s="147"/>
      <c r="K40" s="147"/>
      <c r="L40" s="380"/>
      <c r="N40" s="143">
        <f t="shared" si="0"/>
        <v>0</v>
      </c>
    </row>
    <row r="41" spans="1:14" s="142" customFormat="1" ht="15" hidden="1" customHeight="1">
      <c r="A41" s="139">
        <f t="shared" si="1"/>
        <v>32</v>
      </c>
      <c r="B41" s="139"/>
      <c r="C41" s="144"/>
      <c r="D41" s="381"/>
      <c r="E41" s="381"/>
      <c r="F41" s="381"/>
      <c r="G41" s="381"/>
      <c r="H41" s="381"/>
      <c r="I41" s="381"/>
      <c r="J41" s="381"/>
      <c r="K41" s="381"/>
      <c r="L41" s="380"/>
      <c r="N41" s="143">
        <f t="shared" si="0"/>
        <v>0</v>
      </c>
    </row>
    <row r="42" spans="1:14" s="142" customFormat="1" ht="15" hidden="1" customHeight="1">
      <c r="A42" s="139">
        <f t="shared" si="1"/>
        <v>33</v>
      </c>
      <c r="B42" s="139"/>
      <c r="C42" s="144"/>
      <c r="D42" s="381"/>
      <c r="E42" s="147"/>
      <c r="F42" s="147"/>
      <c r="G42" s="147"/>
      <c r="H42" s="147"/>
      <c r="I42" s="147"/>
      <c r="J42" s="147"/>
      <c r="K42" s="147"/>
      <c r="L42" s="380"/>
      <c r="N42" s="143">
        <f t="shared" si="0"/>
        <v>0</v>
      </c>
    </row>
    <row r="43" spans="1:14" s="142" customFormat="1" ht="15" hidden="1" customHeight="1">
      <c r="A43" s="139">
        <f t="shared" si="1"/>
        <v>34</v>
      </c>
      <c r="B43" s="139"/>
      <c r="C43" s="144"/>
      <c r="D43" s="381"/>
      <c r="E43" s="147"/>
      <c r="F43" s="147"/>
      <c r="G43" s="147"/>
      <c r="H43" s="147"/>
      <c r="I43" s="147"/>
      <c r="J43" s="147"/>
      <c r="K43" s="147"/>
      <c r="L43" s="380"/>
      <c r="N43" s="143">
        <f t="shared" si="0"/>
        <v>0</v>
      </c>
    </row>
    <row r="44" spans="1:14" s="142" customFormat="1" ht="15" hidden="1" customHeight="1">
      <c r="A44" s="139">
        <f t="shared" si="1"/>
        <v>35</v>
      </c>
      <c r="B44" s="139"/>
      <c r="C44" s="144"/>
      <c r="D44" s="381"/>
      <c r="E44" s="147"/>
      <c r="F44" s="147"/>
      <c r="G44" s="147"/>
      <c r="H44" s="147"/>
      <c r="I44" s="147"/>
      <c r="J44" s="147"/>
      <c r="K44" s="147"/>
      <c r="L44" s="380"/>
      <c r="N44" s="143">
        <f t="shared" si="0"/>
        <v>0</v>
      </c>
    </row>
    <row r="45" spans="1:14" s="142" customFormat="1" ht="15" hidden="1" customHeight="1">
      <c r="A45" s="139">
        <f t="shared" si="1"/>
        <v>36</v>
      </c>
      <c r="B45" s="139"/>
      <c r="C45" s="144"/>
      <c r="D45" s="381"/>
      <c r="E45" s="147"/>
      <c r="F45" s="147"/>
      <c r="G45" s="147"/>
      <c r="H45" s="147"/>
      <c r="I45" s="147"/>
      <c r="J45" s="147"/>
      <c r="K45" s="147"/>
      <c r="L45" s="380"/>
      <c r="N45" s="143">
        <f t="shared" si="0"/>
        <v>0</v>
      </c>
    </row>
    <row r="46" spans="1:14" s="142" customFormat="1" ht="15" hidden="1" customHeight="1">
      <c r="A46" s="139">
        <f t="shared" si="1"/>
        <v>37</v>
      </c>
      <c r="B46" s="139"/>
      <c r="C46" s="144"/>
      <c r="D46" s="381"/>
      <c r="E46" s="147"/>
      <c r="F46" s="147"/>
      <c r="G46" s="147"/>
      <c r="H46" s="147"/>
      <c r="I46" s="147"/>
      <c r="J46" s="147"/>
      <c r="K46" s="147"/>
      <c r="L46" s="380"/>
      <c r="N46" s="143">
        <f t="shared" si="0"/>
        <v>0</v>
      </c>
    </row>
    <row r="47" spans="1:14" s="142" customFormat="1" ht="15" hidden="1" customHeight="1">
      <c r="A47" s="139">
        <f t="shared" si="1"/>
        <v>38</v>
      </c>
      <c r="B47" s="139"/>
      <c r="C47" s="144"/>
      <c r="D47" s="381"/>
      <c r="E47" s="147"/>
      <c r="F47" s="147"/>
      <c r="G47" s="147"/>
      <c r="H47" s="147"/>
      <c r="I47" s="147"/>
      <c r="J47" s="147"/>
      <c r="K47" s="147"/>
      <c r="L47" s="380"/>
      <c r="N47" s="143">
        <f t="shared" si="0"/>
        <v>0</v>
      </c>
    </row>
    <row r="48" spans="1:14" s="142" customFormat="1" ht="15" hidden="1" customHeight="1">
      <c r="A48" s="139">
        <f t="shared" si="1"/>
        <v>39</v>
      </c>
      <c r="B48" s="139"/>
      <c r="C48" s="144"/>
      <c r="D48" s="381"/>
      <c r="E48" s="381"/>
      <c r="F48" s="381"/>
      <c r="G48" s="381"/>
      <c r="H48" s="381"/>
      <c r="I48" s="381"/>
      <c r="J48" s="381"/>
      <c r="K48" s="381"/>
      <c r="L48" s="380"/>
      <c r="N48" s="143">
        <f t="shared" si="0"/>
        <v>0</v>
      </c>
    </row>
    <row r="49" spans="1:14" s="142" customFormat="1" ht="15" hidden="1" customHeight="1">
      <c r="A49" s="139">
        <f t="shared" si="1"/>
        <v>40</v>
      </c>
      <c r="B49" s="139"/>
      <c r="C49" s="144"/>
      <c r="D49" s="381"/>
      <c r="E49" s="147"/>
      <c r="F49" s="147"/>
      <c r="G49" s="147"/>
      <c r="H49" s="147"/>
      <c r="I49" s="147"/>
      <c r="J49" s="147"/>
      <c r="K49" s="147"/>
      <c r="L49" s="380"/>
      <c r="N49" s="143">
        <f t="shared" si="0"/>
        <v>0</v>
      </c>
    </row>
    <row r="50" spans="1:14" s="142" customFormat="1" ht="15" hidden="1" customHeight="1">
      <c r="A50" s="139">
        <f t="shared" si="1"/>
        <v>41</v>
      </c>
      <c r="B50" s="139"/>
      <c r="C50" s="144"/>
      <c r="D50" s="381"/>
      <c r="E50" s="147"/>
      <c r="F50" s="147"/>
      <c r="G50" s="147"/>
      <c r="H50" s="147"/>
      <c r="I50" s="147"/>
      <c r="J50" s="147"/>
      <c r="K50" s="147"/>
      <c r="L50" s="380"/>
      <c r="N50" s="143">
        <f t="shared" si="0"/>
        <v>0</v>
      </c>
    </row>
    <row r="51" spans="1:14" s="142" customFormat="1" ht="15" hidden="1" customHeight="1">
      <c r="A51" s="139">
        <f t="shared" si="1"/>
        <v>42</v>
      </c>
      <c r="B51" s="139"/>
      <c r="C51" s="144"/>
      <c r="D51" s="381"/>
      <c r="E51" s="147"/>
      <c r="F51" s="147"/>
      <c r="G51" s="147"/>
      <c r="H51" s="147"/>
      <c r="I51" s="147"/>
      <c r="J51" s="147"/>
      <c r="K51" s="147"/>
      <c r="L51" s="380"/>
      <c r="N51" s="143">
        <f t="shared" si="0"/>
        <v>0</v>
      </c>
    </row>
    <row r="52" spans="1:14" s="142" customFormat="1" ht="15" hidden="1" customHeight="1">
      <c r="A52" s="139">
        <f t="shared" si="1"/>
        <v>43</v>
      </c>
      <c r="B52" s="139"/>
      <c r="C52" s="144"/>
      <c r="D52" s="381"/>
      <c r="E52" s="147"/>
      <c r="F52" s="147"/>
      <c r="G52" s="147"/>
      <c r="H52" s="147"/>
      <c r="I52" s="147"/>
      <c r="J52" s="147"/>
      <c r="K52" s="147"/>
      <c r="L52" s="380"/>
      <c r="N52" s="143">
        <f t="shared" si="0"/>
        <v>0</v>
      </c>
    </row>
    <row r="53" spans="1:14" s="142" customFormat="1" ht="15" hidden="1" customHeight="1">
      <c r="A53" s="139">
        <f t="shared" si="1"/>
        <v>44</v>
      </c>
      <c r="B53" s="139"/>
      <c r="C53" s="144"/>
      <c r="D53" s="381"/>
      <c r="E53" s="381"/>
      <c r="F53" s="381"/>
      <c r="G53" s="381"/>
      <c r="H53" s="381"/>
      <c r="I53" s="381"/>
      <c r="J53" s="381"/>
      <c r="K53" s="381"/>
      <c r="L53" s="380"/>
      <c r="N53" s="143">
        <f t="shared" si="0"/>
        <v>0</v>
      </c>
    </row>
    <row r="54" spans="1:14" s="142" customFormat="1" ht="15" hidden="1" customHeight="1">
      <c r="A54" s="139">
        <f t="shared" si="1"/>
        <v>45</v>
      </c>
      <c r="B54" s="139"/>
      <c r="C54" s="144"/>
      <c r="D54" s="381"/>
      <c r="E54" s="381"/>
      <c r="F54" s="381"/>
      <c r="G54" s="381"/>
      <c r="H54" s="381"/>
      <c r="I54" s="381"/>
      <c r="J54" s="381"/>
      <c r="K54" s="381"/>
      <c r="L54" s="380"/>
      <c r="N54" s="143">
        <f t="shared" si="0"/>
        <v>0</v>
      </c>
    </row>
    <row r="55" spans="1:14" s="142" customFormat="1" ht="15" hidden="1" customHeight="1">
      <c r="A55" s="139">
        <f t="shared" si="1"/>
        <v>46</v>
      </c>
      <c r="B55" s="139"/>
      <c r="C55" s="144"/>
      <c r="D55" s="381"/>
      <c r="E55" s="381"/>
      <c r="F55" s="381"/>
      <c r="G55" s="381"/>
      <c r="H55" s="381"/>
      <c r="I55" s="381"/>
      <c r="J55" s="381"/>
      <c r="K55" s="381"/>
      <c r="L55" s="380"/>
      <c r="N55" s="143">
        <f t="shared" si="0"/>
        <v>0</v>
      </c>
    </row>
    <row r="56" spans="1:14" s="142" customFormat="1" ht="15" hidden="1" customHeight="1">
      <c r="A56" s="139">
        <f t="shared" si="1"/>
        <v>47</v>
      </c>
      <c r="B56" s="139"/>
      <c r="C56" s="144"/>
      <c r="D56" s="381"/>
      <c r="E56" s="140"/>
      <c r="F56" s="140"/>
      <c r="G56" s="140"/>
      <c r="H56" s="140"/>
      <c r="I56" s="140"/>
      <c r="J56" s="140"/>
      <c r="K56" s="140"/>
      <c r="L56" s="380"/>
      <c r="N56" s="143">
        <f t="shared" si="0"/>
        <v>0</v>
      </c>
    </row>
    <row r="57" spans="1:14" s="142" customFormat="1" ht="15" hidden="1" customHeight="1">
      <c r="A57" s="139">
        <v>49</v>
      </c>
      <c r="B57" s="139"/>
      <c r="C57" s="144"/>
      <c r="D57" s="147"/>
      <c r="E57" s="140"/>
      <c r="F57" s="140"/>
      <c r="G57" s="140"/>
      <c r="H57" s="140"/>
      <c r="I57" s="140"/>
      <c r="J57" s="140"/>
      <c r="K57" s="140"/>
      <c r="L57" s="535"/>
      <c r="N57" s="143">
        <f t="shared" si="0"/>
        <v>0</v>
      </c>
    </row>
    <row r="58" spans="1:14" s="142" customFormat="1" ht="15" hidden="1" customHeight="1">
      <c r="A58" s="139">
        <v>50</v>
      </c>
      <c r="B58" s="139"/>
      <c r="C58" s="144"/>
      <c r="D58" s="147"/>
      <c r="E58" s="140"/>
      <c r="F58" s="140"/>
      <c r="G58" s="140"/>
      <c r="H58" s="140"/>
      <c r="I58" s="140"/>
      <c r="J58" s="140"/>
      <c r="K58" s="140"/>
      <c r="L58" s="171"/>
      <c r="N58" s="143">
        <f t="shared" si="0"/>
        <v>0</v>
      </c>
    </row>
    <row r="59" spans="1:14" s="142" customFormat="1" ht="15" hidden="1" customHeight="1">
      <c r="A59" s="139">
        <v>51</v>
      </c>
      <c r="B59" s="139"/>
      <c r="C59" s="145"/>
      <c r="D59" s="170"/>
      <c r="E59" s="535"/>
      <c r="F59" s="535"/>
      <c r="G59" s="535"/>
      <c r="H59" s="535"/>
      <c r="I59" s="535"/>
      <c r="J59" s="535"/>
      <c r="K59" s="535"/>
      <c r="L59" s="171"/>
      <c r="N59" s="143">
        <f t="shared" si="0"/>
        <v>0</v>
      </c>
    </row>
    <row r="60" spans="1:14" s="142" customFormat="1" ht="15" hidden="1" customHeight="1">
      <c r="A60" s="139">
        <v>52</v>
      </c>
      <c r="B60" s="139"/>
      <c r="C60" s="145"/>
      <c r="D60" s="170"/>
      <c r="E60" s="171"/>
      <c r="F60" s="171"/>
      <c r="G60" s="171"/>
      <c r="H60" s="171"/>
      <c r="I60" s="171"/>
      <c r="J60" s="171"/>
      <c r="K60" s="171"/>
      <c r="L60" s="171"/>
      <c r="N60" s="143">
        <f t="shared" si="0"/>
        <v>0</v>
      </c>
    </row>
    <row r="61" spans="1:14" s="142" customFormat="1" ht="15" hidden="1" customHeight="1">
      <c r="A61" s="139">
        <v>53</v>
      </c>
      <c r="B61" s="139"/>
      <c r="C61" s="145"/>
      <c r="D61" s="170"/>
      <c r="E61" s="171"/>
      <c r="F61" s="171"/>
      <c r="G61" s="171"/>
      <c r="H61" s="171"/>
      <c r="I61" s="171"/>
      <c r="J61" s="171"/>
      <c r="K61" s="171"/>
      <c r="L61" s="171"/>
      <c r="N61" s="143">
        <f t="shared" si="0"/>
        <v>0</v>
      </c>
    </row>
    <row r="62" spans="1:14" s="142" customFormat="1" ht="15" hidden="1" customHeight="1">
      <c r="A62" s="139">
        <v>54</v>
      </c>
      <c r="B62" s="139"/>
      <c r="C62" s="145"/>
      <c r="D62" s="170"/>
      <c r="E62" s="171"/>
      <c r="F62" s="171"/>
      <c r="G62" s="171"/>
      <c r="H62" s="171"/>
      <c r="I62" s="171"/>
      <c r="J62" s="171"/>
      <c r="K62" s="171"/>
      <c r="L62" s="171"/>
      <c r="N62" s="143">
        <f t="shared" si="0"/>
        <v>0</v>
      </c>
    </row>
    <row r="63" spans="1:14" s="142" customFormat="1" ht="15" hidden="1" customHeight="1">
      <c r="A63" s="139">
        <v>55</v>
      </c>
      <c r="B63" s="139"/>
      <c r="C63" s="145"/>
      <c r="D63" s="170"/>
      <c r="E63" s="171"/>
      <c r="F63" s="171"/>
      <c r="G63" s="171"/>
      <c r="H63" s="171"/>
      <c r="I63" s="171"/>
      <c r="J63" s="171"/>
      <c r="K63" s="171"/>
      <c r="L63" s="171"/>
      <c r="N63" s="143">
        <f t="shared" si="0"/>
        <v>0</v>
      </c>
    </row>
    <row r="64" spans="1:14" s="142" customFormat="1" ht="15" hidden="1" customHeight="1">
      <c r="A64" s="139">
        <v>56</v>
      </c>
      <c r="B64" s="139"/>
      <c r="C64" s="145"/>
      <c r="D64" s="170"/>
      <c r="E64" s="171"/>
      <c r="F64" s="171"/>
      <c r="G64" s="171"/>
      <c r="H64" s="171"/>
      <c r="I64" s="171"/>
      <c r="J64" s="171"/>
      <c r="K64" s="171"/>
      <c r="L64" s="171"/>
      <c r="N64" s="143">
        <f t="shared" si="0"/>
        <v>0</v>
      </c>
    </row>
    <row r="65" spans="1:14" s="142" customFormat="1" ht="15" hidden="1" customHeight="1">
      <c r="A65" s="139">
        <v>57</v>
      </c>
      <c r="B65" s="139"/>
      <c r="C65" s="145"/>
      <c r="D65" s="170"/>
      <c r="E65" s="171"/>
      <c r="F65" s="171"/>
      <c r="G65" s="171"/>
      <c r="H65" s="171"/>
      <c r="I65" s="171"/>
      <c r="J65" s="171"/>
      <c r="K65" s="171"/>
      <c r="L65" s="171"/>
      <c r="N65" s="143">
        <f t="shared" si="0"/>
        <v>0</v>
      </c>
    </row>
    <row r="66" spans="1:14" s="142" customFormat="1" ht="15" hidden="1" customHeight="1">
      <c r="A66" s="139">
        <v>58</v>
      </c>
      <c r="B66" s="139"/>
      <c r="C66" s="145"/>
      <c r="D66" s="170"/>
      <c r="E66" s="171"/>
      <c r="F66" s="171"/>
      <c r="G66" s="171"/>
      <c r="H66" s="171"/>
      <c r="I66" s="171"/>
      <c r="J66" s="171"/>
      <c r="K66" s="171"/>
      <c r="L66" s="171"/>
      <c r="N66" s="143">
        <f t="shared" si="0"/>
        <v>0</v>
      </c>
    </row>
    <row r="67" spans="1:14" s="142" customFormat="1" ht="15" hidden="1" customHeight="1">
      <c r="A67" s="139">
        <v>59</v>
      </c>
      <c r="B67" s="139"/>
      <c r="C67" s="145"/>
      <c r="D67" s="170"/>
      <c r="E67" s="171"/>
      <c r="F67" s="171"/>
      <c r="G67" s="171"/>
      <c r="H67" s="171"/>
      <c r="I67" s="171"/>
      <c r="J67" s="171"/>
      <c r="K67" s="171"/>
      <c r="L67" s="171"/>
      <c r="N67" s="143">
        <f t="shared" si="0"/>
        <v>0</v>
      </c>
    </row>
    <row r="68" spans="1:14" s="142" customFormat="1" ht="15" hidden="1" customHeight="1">
      <c r="A68" s="139">
        <v>60</v>
      </c>
      <c r="B68" s="139"/>
      <c r="C68" s="145"/>
      <c r="D68" s="170"/>
      <c r="E68" s="171"/>
      <c r="F68" s="171"/>
      <c r="G68" s="171"/>
      <c r="H68" s="171"/>
      <c r="I68" s="171"/>
      <c r="J68" s="171"/>
      <c r="K68" s="171"/>
      <c r="L68" s="171"/>
      <c r="N68" s="143">
        <f t="shared" si="0"/>
        <v>0</v>
      </c>
    </row>
    <row r="69" spans="1:14" s="142" customFormat="1" ht="15" hidden="1" customHeight="1">
      <c r="A69" s="139">
        <v>61</v>
      </c>
      <c r="B69" s="139"/>
      <c r="C69" s="145"/>
      <c r="D69" s="170"/>
      <c r="E69" s="171"/>
      <c r="F69" s="171"/>
      <c r="G69" s="171"/>
      <c r="H69" s="171"/>
      <c r="I69" s="171"/>
      <c r="J69" s="171"/>
      <c r="K69" s="171"/>
      <c r="L69" s="171"/>
      <c r="N69" s="143">
        <f t="shared" si="0"/>
        <v>0</v>
      </c>
    </row>
    <row r="70" spans="1:14" ht="20.100000000000001" customHeight="1">
      <c r="N70" s="138">
        <v>1</v>
      </c>
    </row>
    <row r="71" spans="1:14" s="156" customFormat="1" ht="20.100000000000001" customHeight="1">
      <c r="A71" s="155" t="s">
        <v>576</v>
      </c>
      <c r="B71" s="155"/>
      <c r="C71" s="155"/>
      <c r="D71" s="155"/>
      <c r="E71" s="155"/>
      <c r="F71" s="155"/>
      <c r="G71" s="155"/>
      <c r="H71" s="155"/>
      <c r="I71" s="155"/>
      <c r="J71" s="155"/>
      <c r="K71" s="155"/>
      <c r="N71" s="156">
        <v>1</v>
      </c>
    </row>
    <row r="72" spans="1:14" s="156" customFormat="1" ht="20.100000000000001" customHeight="1">
      <c r="A72" s="155" t="s">
        <v>31</v>
      </c>
      <c r="B72" s="155"/>
      <c r="C72" s="155"/>
      <c r="D72" s="155"/>
      <c r="E72" s="155"/>
      <c r="F72" s="155"/>
      <c r="G72" s="155"/>
      <c r="H72" s="155"/>
      <c r="I72" s="155"/>
      <c r="J72" s="155"/>
      <c r="K72" s="155"/>
      <c r="N72" s="156">
        <v>1</v>
      </c>
    </row>
    <row r="73" spans="1:14" s="156" customFormat="1" ht="20.100000000000001" customHeight="1">
      <c r="A73" s="155" t="s">
        <v>32</v>
      </c>
      <c r="B73" s="155"/>
      <c r="C73" s="155"/>
      <c r="D73" s="155"/>
      <c r="E73" s="155"/>
      <c r="F73" s="155"/>
      <c r="G73" s="155"/>
      <c r="H73" s="155"/>
      <c r="I73" s="155"/>
      <c r="J73" s="155"/>
      <c r="K73" s="155"/>
      <c r="N73" s="156">
        <v>1</v>
      </c>
    </row>
    <row r="74" spans="1:14" s="156" customFormat="1" ht="20.100000000000001" customHeight="1">
      <c r="A74" s="155" t="s">
        <v>33</v>
      </c>
      <c r="B74" s="155"/>
      <c r="C74" s="155"/>
      <c r="D74" s="155"/>
      <c r="E74" s="155"/>
      <c r="F74" s="155"/>
      <c r="G74" s="155"/>
      <c r="H74" s="155"/>
      <c r="I74" s="155"/>
      <c r="J74" s="155"/>
      <c r="K74" s="155"/>
      <c r="N74" s="156">
        <v>1</v>
      </c>
    </row>
    <row r="75" spans="1:14" s="156" customFormat="1" ht="20.100000000000001" customHeight="1">
      <c r="A75" s="155" t="s">
        <v>35</v>
      </c>
      <c r="B75" s="155"/>
      <c r="C75" s="155"/>
      <c r="D75" s="155"/>
      <c r="E75" s="155"/>
      <c r="F75" s="155"/>
      <c r="G75" s="155"/>
      <c r="H75" s="155"/>
      <c r="I75" s="155"/>
      <c r="J75" s="155"/>
      <c r="K75" s="155"/>
      <c r="L75" s="155"/>
      <c r="N75" s="156">
        <v>1</v>
      </c>
    </row>
    <row r="76" spans="1:14" s="156" customFormat="1" ht="20.100000000000001" customHeight="1">
      <c r="A76" s="155" t="s">
        <v>37</v>
      </c>
      <c r="B76" s="155"/>
      <c r="C76" s="155"/>
      <c r="D76" s="155"/>
      <c r="E76" s="155"/>
      <c r="F76" s="155"/>
      <c r="G76" s="155"/>
      <c r="H76" s="155"/>
      <c r="I76" s="155"/>
      <c r="J76" s="155"/>
      <c r="K76" s="155"/>
      <c r="L76" s="155"/>
      <c r="N76" s="156">
        <v>1</v>
      </c>
    </row>
    <row r="77" spans="1:14" s="156" customFormat="1" ht="20.100000000000001" customHeight="1">
      <c r="A77" s="155" t="s">
        <v>577</v>
      </c>
      <c r="B77" s="155"/>
      <c r="C77" s="155"/>
      <c r="D77" s="155"/>
      <c r="E77" s="155"/>
      <c r="F77" s="155"/>
      <c r="G77" s="155"/>
      <c r="H77" s="155"/>
      <c r="I77" s="155"/>
      <c r="J77" s="155"/>
      <c r="K77" s="155"/>
      <c r="L77" s="155"/>
      <c r="N77" s="156">
        <v>1</v>
      </c>
    </row>
    <row r="78" spans="1:14" s="156" customFormat="1" ht="20.100000000000001" customHeight="1">
      <c r="A78" s="155"/>
      <c r="B78" s="155"/>
      <c r="C78" s="155"/>
      <c r="D78" s="155"/>
      <c r="E78" s="155"/>
      <c r="F78" s="155"/>
      <c r="G78" s="155"/>
      <c r="H78" s="155"/>
      <c r="I78" s="155"/>
      <c r="J78" s="155"/>
      <c r="K78" s="155"/>
      <c r="L78" s="155"/>
      <c r="N78" s="156">
        <v>1</v>
      </c>
    </row>
    <row r="79" spans="1:14" s="156" customFormat="1" ht="20.100000000000001" customHeight="1">
      <c r="A79" s="532" t="s">
        <v>578</v>
      </c>
      <c r="B79" s="155"/>
      <c r="C79" s="155"/>
      <c r="D79" s="155"/>
      <c r="E79" s="155"/>
      <c r="F79" s="155"/>
      <c r="G79" s="155"/>
      <c r="H79" s="155"/>
      <c r="I79" s="155"/>
      <c r="J79" s="155"/>
      <c r="K79" s="155"/>
      <c r="L79" s="155"/>
      <c r="N79" s="156">
        <v>1</v>
      </c>
    </row>
    <row r="80" spans="1:14" s="156" customFormat="1" ht="20.100000000000001" customHeight="1">
      <c r="A80" s="532"/>
      <c r="B80" s="155"/>
      <c r="C80" s="155"/>
      <c r="D80" s="155"/>
      <c r="E80" s="155"/>
      <c r="F80" s="155"/>
      <c r="G80" s="155"/>
      <c r="H80" s="155"/>
      <c r="I80" s="155"/>
      <c r="J80" s="155"/>
      <c r="K80" s="155"/>
      <c r="L80" s="155"/>
      <c r="N80" s="156">
        <v>1</v>
      </c>
    </row>
    <row r="81" spans="1:14" s="156" customFormat="1" ht="20.100000000000001" customHeight="1">
      <c r="A81" s="788"/>
      <c r="B81" s="788"/>
      <c r="C81" s="788"/>
      <c r="D81" s="788"/>
      <c r="E81" s="788"/>
      <c r="F81" s="788"/>
      <c r="G81" s="788"/>
      <c r="H81" s="788"/>
      <c r="I81" s="788"/>
      <c r="J81" s="788"/>
      <c r="K81" s="788"/>
      <c r="L81" s="788"/>
      <c r="N81" s="156">
        <v>1</v>
      </c>
    </row>
  </sheetData>
  <autoFilter ref="N9:N81">
    <filterColumn colId="0">
      <filters>
        <filter val="1"/>
      </filters>
    </filterColumn>
  </autoFilter>
  <mergeCells count="17">
    <mergeCell ref="A81:L81"/>
    <mergeCell ref="L6:L8"/>
    <mergeCell ref="M6:M8"/>
    <mergeCell ref="D7:F7"/>
    <mergeCell ref="G7:G8"/>
    <mergeCell ref="H7:J7"/>
    <mergeCell ref="K7:K8"/>
    <mergeCell ref="A6:A8"/>
    <mergeCell ref="B6:B8"/>
    <mergeCell ref="C6:C8"/>
    <mergeCell ref="D6:G6"/>
    <mergeCell ref="H6:K6"/>
    <mergeCell ref="A1:L1"/>
    <mergeCell ref="A2:L2"/>
    <mergeCell ref="A3:L3"/>
    <mergeCell ref="A4:L4"/>
    <mergeCell ref="A5:L5"/>
  </mergeCells>
  <pageMargins left="1.1811023622047245" right="0.39370078740157483" top="0.39370078740157483" bottom="0.39370078740157483" header="0.51181102362204722" footer="0.51181102362204722"/>
  <pageSetup paperSize="9" scale="74" orientation="portrait" horizontalDpi="300" verticalDpi="300" r:id="rId1"/>
  <headerFooter alignWithMargins="0"/>
  <drawing r:id="rId2"/>
  <legacyDrawing r:id="rId3"/>
  <controls>
    <mc:AlternateContent xmlns:mc="http://schemas.openxmlformats.org/markup-compatibility/2006">
      <mc:Choice Requires="x14">
        <control shapeId="193537" r:id="rId4" name="CommandButton1">
          <controlPr defaultSize="0" print="0" autoLine="0" r:id="rId5">
            <anchor moveWithCells="1">
              <from>
                <xdr:col>0</xdr:col>
                <xdr:colOff>0</xdr:colOff>
                <xdr:row>0</xdr:row>
                <xdr:rowOff>0</xdr:rowOff>
              </from>
              <to>
                <xdr:col>1</xdr:col>
                <xdr:colOff>9525</xdr:colOff>
                <xdr:row>0</xdr:row>
                <xdr:rowOff>266700</xdr:rowOff>
              </to>
            </anchor>
          </controlPr>
        </control>
      </mc:Choice>
      <mc:Fallback>
        <control shapeId="193537" r:id="rId4"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dimension ref="A1:P11"/>
  <sheetViews>
    <sheetView workbookViewId="0">
      <selection activeCell="D37" sqref="D37"/>
    </sheetView>
  </sheetViews>
  <sheetFormatPr defaultRowHeight="12.75"/>
  <cols>
    <col min="1" max="1" width="14.85546875" customWidth="1"/>
    <col min="2" max="2" width="6.28515625" style="173" bestFit="1" customWidth="1"/>
    <col min="3" max="3" width="7.28515625" style="173" bestFit="1" customWidth="1"/>
    <col min="4" max="4" width="7.28515625" bestFit="1" customWidth="1"/>
    <col min="5" max="5" width="7.42578125" customWidth="1"/>
    <col min="6" max="6" width="8.85546875" style="413" customWidth="1"/>
    <col min="7" max="7" width="6.28515625" bestFit="1" customWidth="1"/>
    <col min="8" max="8" width="7" customWidth="1"/>
    <col min="9" max="9" width="7.28515625" bestFit="1" customWidth="1"/>
    <col min="10" max="10" width="6.28515625" bestFit="1" customWidth="1"/>
  </cols>
  <sheetData>
    <row r="1" spans="1:16" ht="13.5" thickBot="1">
      <c r="A1" s="403"/>
      <c r="B1" s="695" t="s">
        <v>622</v>
      </c>
      <c r="C1" s="696"/>
      <c r="D1" s="696"/>
      <c r="E1" s="697"/>
      <c r="F1" s="414"/>
      <c r="G1" s="698" t="s">
        <v>623</v>
      </c>
      <c r="H1" s="696"/>
      <c r="I1" s="696"/>
      <c r="J1" s="697"/>
      <c r="L1" s="698" t="s">
        <v>132</v>
      </c>
      <c r="M1" s="696"/>
      <c r="N1" s="696"/>
      <c r="O1" s="697"/>
    </row>
    <row r="2" spans="1:16" s="386" customFormat="1" ht="13.5" thickBot="1">
      <c r="A2" s="406"/>
      <c r="B2" s="407">
        <v>5</v>
      </c>
      <c r="C2" s="408">
        <v>4</v>
      </c>
      <c r="D2" s="408">
        <v>3</v>
      </c>
      <c r="E2" s="417">
        <v>2</v>
      </c>
      <c r="F2" s="415"/>
      <c r="G2" s="411">
        <v>5</v>
      </c>
      <c r="H2" s="408">
        <v>4</v>
      </c>
      <c r="I2" s="409">
        <v>3</v>
      </c>
      <c r="J2" s="410">
        <v>2</v>
      </c>
      <c r="L2" s="411">
        <v>5</v>
      </c>
      <c r="M2" s="408">
        <v>4</v>
      </c>
      <c r="N2" s="409">
        <v>3</v>
      </c>
      <c r="O2" s="410">
        <v>2</v>
      </c>
    </row>
    <row r="3" spans="1:16">
      <c r="A3" s="404" t="s">
        <v>187</v>
      </c>
      <c r="B3" s="400">
        <f>Упр!Q41</f>
        <v>0</v>
      </c>
      <c r="C3" s="396">
        <f>Упр!Q42</f>
        <v>0</v>
      </c>
      <c r="D3" s="396">
        <f>Упр!Q43</f>
        <v>0</v>
      </c>
      <c r="E3" s="418">
        <f>Упр!Q44</f>
        <v>0</v>
      </c>
      <c r="F3" s="416" t="e">
        <f t="shared" ref="F3:F9" si="0">(B3*$B$2+C3*$C$2+D3*$D$2+E3*$E$2)/SUM(B3:E3)</f>
        <v>#DIV/0!</v>
      </c>
      <c r="G3" s="399">
        <f>Упр!Q49</f>
        <v>0</v>
      </c>
      <c r="H3" s="397">
        <f>Упр!Q50</f>
        <v>0</v>
      </c>
      <c r="I3" s="397">
        <f>Упр!Q51</f>
        <v>0</v>
      </c>
      <c r="J3" s="398">
        <f>Упр!Q52</f>
        <v>0</v>
      </c>
      <c r="K3" s="173" t="e">
        <f t="shared" ref="K3:K9" si="1">(G3*$G$2+H3*$H$2+I3*$I$2+J3*$J$2)/SUM(G3:J3)</f>
        <v>#DIV/0!</v>
      </c>
      <c r="L3" s="399">
        <f>B3+G3</f>
        <v>0</v>
      </c>
      <c r="M3" s="397">
        <f>C3+H3</f>
        <v>0</v>
      </c>
      <c r="N3" s="397">
        <f>D3+I3</f>
        <v>0</v>
      </c>
      <c r="O3" s="398">
        <f>E3+J3</f>
        <v>0</v>
      </c>
      <c r="P3" s="420" t="e">
        <f t="shared" ref="P3:P10" si="2">(L3*$B$2+M3*$C$2+N3*$D$2+O3*$E$2)/SUM(L3:O3)</f>
        <v>#DIV/0!</v>
      </c>
    </row>
    <row r="4" spans="1:16">
      <c r="A4" s="404" t="s">
        <v>624</v>
      </c>
      <c r="B4" s="401">
        <f>Циклы!Q20+Циклы!Q44+Циклы!Q67+Циклы!Q92+Циклы!Q114+Циклы!Q136</f>
        <v>0</v>
      </c>
      <c r="C4" s="387">
        <f>Циклы!$Q$21+Циклы!$Q$45+Циклы!$Q$68+Циклы!$Q$93+Циклы!$Q$115+Циклы!$Q$137</f>
        <v>0</v>
      </c>
      <c r="D4" s="387">
        <f>Циклы!$Q$22+Циклы!$Q$46+Циклы!$Q$69+Циклы!$Q$94+Циклы!$Q$116+Циклы!$Q$138</f>
        <v>0</v>
      </c>
      <c r="E4" s="394">
        <f>Циклы!$Q$23+Циклы!$Q$47+Циклы!$Q$70+Циклы!$Q$95+Циклы!$Q$117+Циклы!$Q$139</f>
        <v>0</v>
      </c>
      <c r="F4" s="416" t="e">
        <f t="shared" si="0"/>
        <v>#DIV/0!</v>
      </c>
      <c r="G4" s="390">
        <v>0</v>
      </c>
      <c r="H4" s="388">
        <v>0</v>
      </c>
      <c r="I4" s="388">
        <v>0</v>
      </c>
      <c r="J4" s="389">
        <v>0</v>
      </c>
      <c r="K4" s="173" t="e">
        <f>(G4*$G$2+H4*$H$2+I4*$I$2+J4*$J$2)/SUM(G4:J4)</f>
        <v>#DIV/0!</v>
      </c>
      <c r="L4" s="390">
        <f t="shared" ref="L4:L9" si="3">B4+G4</f>
        <v>0</v>
      </c>
      <c r="M4" s="388">
        <f t="shared" ref="M4:M9" si="4">C4+H4</f>
        <v>0</v>
      </c>
      <c r="N4" s="388">
        <f t="shared" ref="N4:N9" si="5">D4+I4</f>
        <v>0</v>
      </c>
      <c r="O4" s="389">
        <f t="shared" ref="O4:O9" si="6">E4+J4</f>
        <v>0</v>
      </c>
      <c r="P4" s="420" t="e">
        <f t="shared" si="2"/>
        <v>#DIV/0!</v>
      </c>
    </row>
    <row r="5" spans="1:16">
      <c r="A5" s="404" t="s">
        <v>625</v>
      </c>
      <c r="B5" s="401">
        <f>УРС!Q61</f>
        <v>0</v>
      </c>
      <c r="C5" s="387">
        <f>УРС!Q62</f>
        <v>0</v>
      </c>
      <c r="D5" s="387">
        <f>УРС!Q63</f>
        <v>0</v>
      </c>
      <c r="E5" s="394">
        <f>УРС!Q64</f>
        <v>0</v>
      </c>
      <c r="F5" s="416" t="e">
        <f t="shared" si="0"/>
        <v>#DIV/0!</v>
      </c>
      <c r="G5" s="390">
        <v>0</v>
      </c>
      <c r="H5" s="388">
        <v>0</v>
      </c>
      <c r="I5" s="388">
        <v>0</v>
      </c>
      <c r="J5" s="389">
        <v>0</v>
      </c>
      <c r="K5" s="173" t="e">
        <f t="shared" si="1"/>
        <v>#DIV/0!</v>
      </c>
      <c r="L5" s="390">
        <f t="shared" si="3"/>
        <v>0</v>
      </c>
      <c r="M5" s="388">
        <f t="shared" si="4"/>
        <v>0</v>
      </c>
      <c r="N5" s="388">
        <f t="shared" si="5"/>
        <v>0</v>
      </c>
      <c r="O5" s="389">
        <f t="shared" si="6"/>
        <v>0</v>
      </c>
      <c r="P5" s="420" t="e">
        <f t="shared" si="2"/>
        <v>#DIV/0!</v>
      </c>
    </row>
    <row r="6" spans="1:16">
      <c r="A6" s="404" t="s">
        <v>626</v>
      </c>
      <c r="B6" s="401">
        <f>'1б'!Q200</f>
        <v>0</v>
      </c>
      <c r="C6" s="387">
        <f>'1б'!Q201</f>
        <v>0</v>
      </c>
      <c r="D6" s="387">
        <f>'1б'!Q202</f>
        <v>0</v>
      </c>
      <c r="E6" s="394">
        <f>'1б'!Q203</f>
        <v>0</v>
      </c>
      <c r="F6" s="416" t="e">
        <f t="shared" si="0"/>
        <v>#DIV/0!</v>
      </c>
      <c r="G6" s="390">
        <f>'1б'!Q208</f>
        <v>0</v>
      </c>
      <c r="H6" s="388">
        <f>'1б'!Q209</f>
        <v>0</v>
      </c>
      <c r="I6" s="388">
        <f>'1б'!Q210</f>
        <v>0</v>
      </c>
      <c r="J6" s="389">
        <f>'1б'!Q211</f>
        <v>0</v>
      </c>
      <c r="K6" s="173" t="e">
        <f t="shared" si="1"/>
        <v>#DIV/0!</v>
      </c>
      <c r="L6" s="390">
        <f t="shared" si="3"/>
        <v>0</v>
      </c>
      <c r="M6" s="388">
        <f t="shared" si="4"/>
        <v>0</v>
      </c>
      <c r="N6" s="388">
        <f t="shared" si="5"/>
        <v>0</v>
      </c>
      <c r="O6" s="389">
        <f t="shared" si="6"/>
        <v>0</v>
      </c>
      <c r="P6" s="420" t="e">
        <f t="shared" si="2"/>
        <v>#DIV/0!</v>
      </c>
    </row>
    <row r="7" spans="1:16">
      <c r="A7" s="404" t="s">
        <v>627</v>
      </c>
      <c r="B7" s="401">
        <f>'2б'!Q200</f>
        <v>0</v>
      </c>
      <c r="C7" s="387">
        <f>'2б'!Q201</f>
        <v>0</v>
      </c>
      <c r="D7" s="387">
        <f>'2б'!Q202</f>
        <v>0</v>
      </c>
      <c r="E7" s="394">
        <f>'2б'!Q203</f>
        <v>0</v>
      </c>
      <c r="F7" s="416" t="e">
        <f t="shared" si="0"/>
        <v>#DIV/0!</v>
      </c>
      <c r="G7" s="390">
        <f>'2б'!Q208</f>
        <v>0</v>
      </c>
      <c r="H7" s="388">
        <f>'2б'!Q209</f>
        <v>0</v>
      </c>
      <c r="I7" s="388">
        <f>'2б'!Q210</f>
        <v>0</v>
      </c>
      <c r="J7" s="389">
        <f>'2б'!Q211</f>
        <v>0</v>
      </c>
      <c r="K7" s="173" t="e">
        <f t="shared" si="1"/>
        <v>#DIV/0!</v>
      </c>
      <c r="L7" s="390">
        <f t="shared" si="3"/>
        <v>0</v>
      </c>
      <c r="M7" s="388">
        <f t="shared" si="4"/>
        <v>0</v>
      </c>
      <c r="N7" s="388">
        <f t="shared" si="5"/>
        <v>0</v>
      </c>
      <c r="O7" s="389">
        <f t="shared" si="6"/>
        <v>0</v>
      </c>
      <c r="P7" s="420" t="e">
        <f t="shared" si="2"/>
        <v>#DIV/0!</v>
      </c>
    </row>
    <row r="8" spans="1:16">
      <c r="A8" s="404" t="s">
        <v>628</v>
      </c>
      <c r="B8" s="401">
        <f>'3б'!Q193</f>
        <v>0</v>
      </c>
      <c r="C8" s="387">
        <f>'3б'!Q194</f>
        <v>0</v>
      </c>
      <c r="D8" s="387">
        <f>'3б'!Q195</f>
        <v>0</v>
      </c>
      <c r="E8" s="394">
        <f>'3б'!Q196</f>
        <v>0</v>
      </c>
      <c r="F8" s="416" t="e">
        <f t="shared" si="0"/>
        <v>#DIV/0!</v>
      </c>
      <c r="G8" s="390">
        <f>'3б'!Q201</f>
        <v>0</v>
      </c>
      <c r="H8" s="388">
        <f>'3б'!Q202</f>
        <v>0</v>
      </c>
      <c r="I8" s="388">
        <f>'3б'!Q203</f>
        <v>0</v>
      </c>
      <c r="J8" s="389">
        <f>'3б'!Q204</f>
        <v>0</v>
      </c>
      <c r="K8" s="173" t="e">
        <f t="shared" si="1"/>
        <v>#DIV/0!</v>
      </c>
      <c r="L8" s="390">
        <f t="shared" si="3"/>
        <v>0</v>
      </c>
      <c r="M8" s="388">
        <f t="shared" si="4"/>
        <v>0</v>
      </c>
      <c r="N8" s="388">
        <f t="shared" si="5"/>
        <v>0</v>
      </c>
      <c r="O8" s="389">
        <f t="shared" si="6"/>
        <v>0</v>
      </c>
      <c r="P8" s="420" t="e">
        <f t="shared" si="2"/>
        <v>#DIV/0!</v>
      </c>
    </row>
    <row r="9" spans="1:16" ht="13.5" thickBot="1">
      <c r="A9" s="405" t="s">
        <v>362</v>
      </c>
      <c r="B9" s="402">
        <f>БОУП!Q374</f>
        <v>0</v>
      </c>
      <c r="C9" s="395">
        <f>БОУП!Q375</f>
        <v>0</v>
      </c>
      <c r="D9" s="395">
        <f>БОУП!Q376</f>
        <v>0</v>
      </c>
      <c r="E9" s="419">
        <f>БОУП!Q377</f>
        <v>0</v>
      </c>
      <c r="F9" s="458" t="e">
        <f t="shared" si="0"/>
        <v>#DIV/0!</v>
      </c>
      <c r="G9" s="391">
        <f>БОУП!Q382</f>
        <v>0</v>
      </c>
      <c r="H9" s="392">
        <f>БОУП!Q383</f>
        <v>0</v>
      </c>
      <c r="I9" s="392">
        <f>БОУП!Q384</f>
        <v>0</v>
      </c>
      <c r="J9" s="393">
        <f>БОУП!Q385</f>
        <v>0</v>
      </c>
      <c r="K9" s="173" t="e">
        <f t="shared" si="1"/>
        <v>#DIV/0!</v>
      </c>
      <c r="L9" s="391">
        <f t="shared" si="3"/>
        <v>0</v>
      </c>
      <c r="M9" s="392">
        <f t="shared" si="4"/>
        <v>0</v>
      </c>
      <c r="N9" s="392">
        <f t="shared" si="5"/>
        <v>0</v>
      </c>
      <c r="O9" s="393">
        <f t="shared" si="6"/>
        <v>0</v>
      </c>
      <c r="P9" s="420" t="e">
        <f t="shared" si="2"/>
        <v>#DIV/0!</v>
      </c>
    </row>
    <row r="10" spans="1:16">
      <c r="B10" s="173">
        <f>SUM(B3:B9)</f>
        <v>0</v>
      </c>
      <c r="C10" s="173">
        <f t="shared" ref="C10:J10" si="7">SUM(C3:C9)</f>
        <v>0</v>
      </c>
      <c r="D10" s="173">
        <f t="shared" si="7"/>
        <v>0</v>
      </c>
      <c r="E10" s="173">
        <f t="shared" si="7"/>
        <v>0</v>
      </c>
      <c r="F10" s="173" t="e">
        <f>(F6+F7+F8+F9)/4</f>
        <v>#DIV/0!</v>
      </c>
      <c r="G10" s="173">
        <f t="shared" si="7"/>
        <v>0</v>
      </c>
      <c r="H10" s="173">
        <f t="shared" si="7"/>
        <v>0</v>
      </c>
      <c r="I10" s="173">
        <f t="shared" si="7"/>
        <v>0</v>
      </c>
      <c r="J10" s="173">
        <f t="shared" si="7"/>
        <v>0</v>
      </c>
      <c r="K10" s="173" t="e">
        <f>(G10*$G$2+H10*$H$2+I10*$I$2+J10*$J$2)/SUM(G10:J10)</f>
        <v>#DIV/0!</v>
      </c>
      <c r="L10" s="173">
        <f>SUM(L3:L9)</f>
        <v>0</v>
      </c>
      <c r="M10" s="173">
        <f>SUM(M3:M9)</f>
        <v>0</v>
      </c>
      <c r="N10" s="173">
        <f>SUM(N3:N9)</f>
        <v>0</v>
      </c>
      <c r="O10" s="173">
        <f>SUM(O3:O9)</f>
        <v>0</v>
      </c>
      <c r="P10" s="420" t="e">
        <f t="shared" si="2"/>
        <v>#DIV/0!</v>
      </c>
    </row>
    <row r="11" spans="1:16">
      <c r="B11" s="412" t="e">
        <f>B10/SUM($B$10:$E$10)</f>
        <v>#DIV/0!</v>
      </c>
      <c r="C11" s="412" t="e">
        <f t="shared" ref="C11:J11" si="8">C10/SUM($B$10:$E$10)</f>
        <v>#DIV/0!</v>
      </c>
      <c r="D11" s="412" t="e">
        <f t="shared" si="8"/>
        <v>#DIV/0!</v>
      </c>
      <c r="E11" s="412" t="e">
        <f t="shared" si="8"/>
        <v>#DIV/0!</v>
      </c>
      <c r="F11" s="412"/>
      <c r="G11" s="412" t="e">
        <f t="shared" si="8"/>
        <v>#DIV/0!</v>
      </c>
      <c r="H11" s="412" t="e">
        <f t="shared" si="8"/>
        <v>#DIV/0!</v>
      </c>
      <c r="I11" s="412" t="e">
        <f t="shared" si="8"/>
        <v>#DIV/0!</v>
      </c>
      <c r="J11" s="412" t="e">
        <f t="shared" si="8"/>
        <v>#DIV/0!</v>
      </c>
      <c r="L11" s="412" t="e">
        <f>L10/SUM($B$10:$E$10)</f>
        <v>#DIV/0!</v>
      </c>
      <c r="M11" s="412" t="e">
        <f>M10/SUM($B$10:$E$10)</f>
        <v>#DIV/0!</v>
      </c>
      <c r="N11" s="412" t="e">
        <f>N10/SUM($B$10:$E$10)</f>
        <v>#DIV/0!</v>
      </c>
      <c r="O11" s="412" t="e">
        <f>O10/SUM($B$10:$E$10)</f>
        <v>#DIV/0!</v>
      </c>
    </row>
  </sheetData>
  <mergeCells count="3">
    <mergeCell ref="B1:E1"/>
    <mergeCell ref="G1:J1"/>
    <mergeCell ref="L1:O1"/>
  </mergeCells>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8" filterMode="1">
    <tabColor theme="2"/>
    <pageSetUpPr fitToPage="1"/>
  </sheetPr>
  <dimension ref="A1:T81"/>
  <sheetViews>
    <sheetView view="pageBreakPreview" topLeftCell="A4" zoomScaleSheetLayoutView="100" workbookViewId="0">
      <selection activeCell="A3" sqref="A1:T81"/>
    </sheetView>
  </sheetViews>
  <sheetFormatPr defaultRowHeight="12.75"/>
  <cols>
    <col min="1" max="1" width="3.85546875" style="534" customWidth="1"/>
    <col min="2" max="2" width="13.85546875" style="534" customWidth="1"/>
    <col min="3" max="3" width="18.7109375" style="534" bestFit="1" customWidth="1"/>
    <col min="4" max="11" width="6" style="534" customWidth="1"/>
    <col min="12" max="12" width="6.7109375" style="173" customWidth="1"/>
    <col min="13" max="13" width="25.7109375" style="534" customWidth="1"/>
    <col min="14" max="14" width="2.5703125" style="138" customWidth="1"/>
    <col min="15" max="18" width="2.7109375" style="534" customWidth="1"/>
    <col min="19" max="19" width="13" style="534" customWidth="1"/>
    <col min="20" max="20" width="16.5703125" style="534" customWidth="1"/>
    <col min="21" max="16384" width="9.140625" style="534"/>
  </cols>
  <sheetData>
    <row r="1" spans="1:20" ht="33" customHeight="1">
      <c r="A1" s="782" t="s">
        <v>92</v>
      </c>
      <c r="B1" s="782"/>
      <c r="C1" s="782"/>
      <c r="D1" s="782"/>
      <c r="E1" s="782"/>
      <c r="F1" s="782"/>
      <c r="G1" s="782"/>
      <c r="H1" s="782"/>
      <c r="I1" s="782"/>
      <c r="J1" s="782"/>
      <c r="K1" s="782"/>
      <c r="L1" s="782"/>
    </row>
    <row r="2" spans="1:20" ht="23.25">
      <c r="A2" s="783" t="s">
        <v>575</v>
      </c>
      <c r="B2" s="783"/>
      <c r="C2" s="783"/>
      <c r="D2" s="783"/>
      <c r="E2" s="783"/>
      <c r="F2" s="783"/>
      <c r="G2" s="783"/>
      <c r="H2" s="783"/>
      <c r="I2" s="783"/>
      <c r="J2" s="783"/>
      <c r="K2" s="783"/>
      <c r="L2" s="783"/>
    </row>
    <row r="3" spans="1:20" s="136" customFormat="1" ht="40.5" customHeight="1">
      <c r="A3" s="784" t="s">
        <v>762</v>
      </c>
      <c r="B3" s="784"/>
      <c r="C3" s="784"/>
      <c r="D3" s="784"/>
      <c r="E3" s="784"/>
      <c r="F3" s="784"/>
      <c r="G3" s="784"/>
      <c r="H3" s="784"/>
      <c r="I3" s="784"/>
      <c r="J3" s="784"/>
      <c r="K3" s="784"/>
      <c r="L3" s="784"/>
      <c r="M3" s="167"/>
      <c r="N3" s="167"/>
      <c r="O3" s="167"/>
      <c r="P3" s="167"/>
    </row>
    <row r="4" spans="1:20" s="137" customFormat="1" ht="14.25" customHeight="1">
      <c r="A4" s="785" t="str">
        <f ca="1">ТСП!A4</f>
        <v>Дата сдачи: «___» апреля 2014 года</v>
      </c>
      <c r="B4" s="786"/>
      <c r="C4" s="786"/>
      <c r="D4" s="786"/>
      <c r="E4" s="786"/>
      <c r="F4" s="786"/>
      <c r="G4" s="786"/>
      <c r="H4" s="786"/>
      <c r="I4" s="786"/>
      <c r="J4" s="786"/>
      <c r="K4" s="786"/>
      <c r="L4" s="786"/>
      <c r="N4" s="138"/>
    </row>
    <row r="5" spans="1:20" s="137" customFormat="1" ht="14.25" customHeight="1">
      <c r="A5" s="785"/>
      <c r="B5" s="785"/>
      <c r="C5" s="785"/>
      <c r="D5" s="785"/>
      <c r="E5" s="785"/>
      <c r="F5" s="785"/>
      <c r="G5" s="785"/>
      <c r="H5" s="785"/>
      <c r="I5" s="785"/>
      <c r="J5" s="785"/>
      <c r="K5" s="785"/>
      <c r="L5" s="787"/>
      <c r="N5" s="138"/>
    </row>
    <row r="6" spans="1:20" ht="27" customHeight="1">
      <c r="A6" s="795" t="s">
        <v>71</v>
      </c>
      <c r="B6" s="795" t="s">
        <v>46</v>
      </c>
      <c r="C6" s="795" t="s">
        <v>47</v>
      </c>
      <c r="D6" s="792" t="s">
        <v>51</v>
      </c>
      <c r="E6" s="793"/>
      <c r="F6" s="793"/>
      <c r="G6" s="794"/>
      <c r="H6" s="792" t="s">
        <v>52</v>
      </c>
      <c r="I6" s="793"/>
      <c r="J6" s="793"/>
      <c r="K6" s="794"/>
      <c r="L6" s="789" t="s">
        <v>7</v>
      </c>
      <c r="M6" s="796" t="s">
        <v>697</v>
      </c>
    </row>
    <row r="7" spans="1:20" ht="12.75" customHeight="1">
      <c r="A7" s="795"/>
      <c r="B7" s="795"/>
      <c r="C7" s="795"/>
      <c r="D7" s="792" t="s">
        <v>53</v>
      </c>
      <c r="E7" s="793"/>
      <c r="F7" s="794"/>
      <c r="G7" s="789" t="s">
        <v>7</v>
      </c>
      <c r="H7" s="792" t="s">
        <v>53</v>
      </c>
      <c r="I7" s="793"/>
      <c r="J7" s="794"/>
      <c r="K7" s="789" t="s">
        <v>7</v>
      </c>
      <c r="L7" s="790"/>
      <c r="M7" s="797"/>
    </row>
    <row r="8" spans="1:20" ht="32.25" customHeight="1">
      <c r="A8" s="795"/>
      <c r="B8" s="795"/>
      <c r="C8" s="795"/>
      <c r="D8" s="177">
        <v>1</v>
      </c>
      <c r="E8" s="177">
        <v>2</v>
      </c>
      <c r="F8" s="177">
        <v>3</v>
      </c>
      <c r="G8" s="791"/>
      <c r="H8" s="177">
        <v>1</v>
      </c>
      <c r="I8" s="177">
        <v>2</v>
      </c>
      <c r="J8" s="177">
        <v>3</v>
      </c>
      <c r="K8" s="791"/>
      <c r="L8" s="791"/>
      <c r="M8" s="798"/>
    </row>
    <row r="9" spans="1:20">
      <c r="A9" s="533">
        <v>1</v>
      </c>
      <c r="B9" s="533">
        <v>2</v>
      </c>
      <c r="C9" s="533">
        <v>3</v>
      </c>
      <c r="D9" s="177">
        <v>4</v>
      </c>
      <c r="E9" s="177">
        <v>5</v>
      </c>
      <c r="F9" s="177">
        <v>6</v>
      </c>
      <c r="G9" s="177">
        <v>7</v>
      </c>
      <c r="H9" s="177">
        <v>8</v>
      </c>
      <c r="I9" s="177">
        <v>9</v>
      </c>
      <c r="J9" s="177">
        <v>10</v>
      </c>
      <c r="K9" s="177">
        <v>11</v>
      </c>
      <c r="L9" s="177">
        <v>12</v>
      </c>
      <c r="M9" s="388"/>
      <c r="S9" s="168"/>
      <c r="T9" s="301"/>
    </row>
    <row r="10" spans="1:20" s="142" customFormat="1" ht="15" customHeight="1">
      <c r="A10" s="139">
        <v>1</v>
      </c>
      <c r="B10" s="139" t="s">
        <v>18</v>
      </c>
      <c r="C10" s="144" t="s">
        <v>715</v>
      </c>
      <c r="D10" s="381"/>
      <c r="E10" s="381"/>
      <c r="F10" s="381"/>
      <c r="G10" s="381"/>
      <c r="H10" s="381"/>
      <c r="I10" s="381"/>
      <c r="J10" s="381"/>
      <c r="K10" s="381"/>
      <c r="L10" s="380"/>
      <c r="M10" s="141"/>
      <c r="N10" s="143">
        <f>COUNTA($C10)</f>
        <v>1</v>
      </c>
      <c r="S10" s="168"/>
      <c r="T10" s="301"/>
    </row>
    <row r="11" spans="1:20" s="142" customFormat="1" ht="15" customHeight="1">
      <c r="A11" s="139">
        <f>A10+1</f>
        <v>2</v>
      </c>
      <c r="B11" s="139" t="s">
        <v>4</v>
      </c>
      <c r="C11" s="144" t="s">
        <v>291</v>
      </c>
      <c r="D11" s="381"/>
      <c r="E11" s="381"/>
      <c r="F11" s="381"/>
      <c r="G11" s="381"/>
      <c r="H11" s="381"/>
      <c r="I11" s="381"/>
      <c r="J11" s="381"/>
      <c r="K11" s="381"/>
      <c r="L11" s="380"/>
      <c r="M11" s="141"/>
      <c r="N11" s="143">
        <f t="shared" ref="N11:N69" si="0">COUNTA($C11)</f>
        <v>1</v>
      </c>
      <c r="S11" s="168"/>
      <c r="T11" s="301"/>
    </row>
    <row r="12" spans="1:20" s="142" customFormat="1" ht="15" customHeight="1">
      <c r="A12" s="139">
        <f t="shared" ref="A12:A56" si="1">A11+1</f>
        <v>3</v>
      </c>
      <c r="B12" s="139" t="s">
        <v>65</v>
      </c>
      <c r="C12" s="144" t="s">
        <v>310</v>
      </c>
      <c r="D12" s="381"/>
      <c r="E12" s="147"/>
      <c r="F12" s="147"/>
      <c r="G12" s="147"/>
      <c r="H12" s="147"/>
      <c r="I12" s="147"/>
      <c r="J12" s="147"/>
      <c r="K12" s="147"/>
      <c r="L12" s="380"/>
      <c r="M12" s="141"/>
      <c r="N12" s="143">
        <f t="shared" si="0"/>
        <v>1</v>
      </c>
      <c r="S12" s="168"/>
      <c r="T12" s="301"/>
    </row>
    <row r="13" spans="1:20" s="142" customFormat="1" ht="15" customHeight="1">
      <c r="A13" s="139">
        <f t="shared" si="1"/>
        <v>4</v>
      </c>
      <c r="B13" s="139" t="s">
        <v>16</v>
      </c>
      <c r="C13" s="144" t="s">
        <v>311</v>
      </c>
      <c r="D13" s="381"/>
      <c r="E13" s="147"/>
      <c r="F13" s="147"/>
      <c r="G13" s="147"/>
      <c r="H13" s="147"/>
      <c r="I13" s="147"/>
      <c r="J13" s="147"/>
      <c r="K13" s="147"/>
      <c r="L13" s="380"/>
      <c r="M13" s="141"/>
      <c r="N13" s="143">
        <f t="shared" si="0"/>
        <v>1</v>
      </c>
      <c r="S13" s="168"/>
      <c r="T13" s="301"/>
    </row>
    <row r="14" spans="1:20" s="142" customFormat="1" ht="15" customHeight="1">
      <c r="A14" s="139">
        <f t="shared" si="1"/>
        <v>5</v>
      </c>
      <c r="B14" s="139" t="s">
        <v>17</v>
      </c>
      <c r="C14" s="144" t="s">
        <v>716</v>
      </c>
      <c r="D14" s="381"/>
      <c r="E14" s="147"/>
      <c r="F14" s="147"/>
      <c r="G14" s="147"/>
      <c r="H14" s="147"/>
      <c r="I14" s="147"/>
      <c r="J14" s="147"/>
      <c r="K14" s="147"/>
      <c r="L14" s="380"/>
      <c r="M14" s="141"/>
      <c r="N14" s="143">
        <f t="shared" si="0"/>
        <v>1</v>
      </c>
      <c r="S14" s="168"/>
      <c r="T14" s="301"/>
    </row>
    <row r="15" spans="1:20" s="142" customFormat="1" ht="15" customHeight="1">
      <c r="A15" s="139">
        <f t="shared" si="1"/>
        <v>6</v>
      </c>
      <c r="B15" s="139" t="s">
        <v>65</v>
      </c>
      <c r="C15" s="144" t="s">
        <v>717</v>
      </c>
      <c r="D15" s="381"/>
      <c r="E15" s="147"/>
      <c r="F15" s="147"/>
      <c r="G15" s="147"/>
      <c r="H15" s="147"/>
      <c r="I15" s="147"/>
      <c r="J15" s="147"/>
      <c r="K15" s="147"/>
      <c r="L15" s="380"/>
      <c r="M15" s="141"/>
      <c r="N15" s="143">
        <f t="shared" si="0"/>
        <v>1</v>
      </c>
      <c r="S15" s="168"/>
      <c r="T15" s="301"/>
    </row>
    <row r="16" spans="1:20" s="142" customFormat="1" ht="15" customHeight="1">
      <c r="A16" s="139">
        <f t="shared" si="1"/>
        <v>7</v>
      </c>
      <c r="B16" s="139" t="s">
        <v>16</v>
      </c>
      <c r="C16" s="144" t="s">
        <v>313</v>
      </c>
      <c r="D16" s="381"/>
      <c r="E16" s="147"/>
      <c r="F16" s="147"/>
      <c r="G16" s="147"/>
      <c r="H16" s="147"/>
      <c r="I16" s="147"/>
      <c r="J16" s="147"/>
      <c r="K16" s="147"/>
      <c r="L16" s="380"/>
      <c r="M16" s="141"/>
      <c r="N16" s="143">
        <f t="shared" si="0"/>
        <v>1</v>
      </c>
      <c r="S16" s="168"/>
      <c r="T16" s="301"/>
    </row>
    <row r="17" spans="1:20" s="142" customFormat="1" ht="15" customHeight="1">
      <c r="A17" s="139">
        <f t="shared" si="1"/>
        <v>8</v>
      </c>
      <c r="B17" s="139" t="s">
        <v>17</v>
      </c>
      <c r="C17" s="144" t="s">
        <v>683</v>
      </c>
      <c r="D17" s="381"/>
      <c r="E17" s="147"/>
      <c r="F17" s="147"/>
      <c r="G17" s="147"/>
      <c r="H17" s="147"/>
      <c r="I17" s="147"/>
      <c r="J17" s="147"/>
      <c r="K17" s="147"/>
      <c r="L17" s="380"/>
      <c r="M17" s="141"/>
      <c r="N17" s="143">
        <f t="shared" si="0"/>
        <v>1</v>
      </c>
      <c r="S17" s="168"/>
      <c r="T17" s="301"/>
    </row>
    <row r="18" spans="1:20" s="142" customFormat="1" ht="15" hidden="1" customHeight="1">
      <c r="A18" s="139">
        <f t="shared" si="1"/>
        <v>9</v>
      </c>
      <c r="B18" s="139"/>
      <c r="C18" s="144"/>
      <c r="D18" s="381"/>
      <c r="E18" s="147"/>
      <c r="F18" s="147"/>
      <c r="G18" s="147"/>
      <c r="H18" s="147"/>
      <c r="I18" s="147"/>
      <c r="J18" s="147"/>
      <c r="K18" s="147"/>
      <c r="L18" s="380"/>
      <c r="M18" s="141"/>
      <c r="N18" s="143">
        <f t="shared" si="0"/>
        <v>0</v>
      </c>
      <c r="S18" s="168"/>
      <c r="T18" s="301"/>
    </row>
    <row r="19" spans="1:20" s="142" customFormat="1" ht="15" hidden="1" customHeight="1">
      <c r="A19" s="139">
        <f t="shared" si="1"/>
        <v>10</v>
      </c>
      <c r="B19" s="139"/>
      <c r="C19" s="144"/>
      <c r="D19" s="381"/>
      <c r="E19" s="147"/>
      <c r="F19" s="147"/>
      <c r="G19" s="147"/>
      <c r="H19" s="147"/>
      <c r="I19" s="147"/>
      <c r="J19" s="147"/>
      <c r="K19" s="147"/>
      <c r="L19" s="380"/>
      <c r="M19" s="141"/>
      <c r="N19" s="143">
        <f t="shared" si="0"/>
        <v>0</v>
      </c>
      <c r="S19" s="168"/>
      <c r="T19" s="301"/>
    </row>
    <row r="20" spans="1:20" s="142" customFormat="1" ht="15" hidden="1" customHeight="1">
      <c r="A20" s="139">
        <f t="shared" si="1"/>
        <v>11</v>
      </c>
      <c r="B20" s="139"/>
      <c r="C20" s="144"/>
      <c r="D20" s="381"/>
      <c r="E20" s="147"/>
      <c r="F20" s="147"/>
      <c r="G20" s="147"/>
      <c r="H20" s="147"/>
      <c r="I20" s="147"/>
      <c r="J20" s="147"/>
      <c r="K20" s="147"/>
      <c r="L20" s="380"/>
      <c r="M20" s="141"/>
      <c r="N20" s="143">
        <f t="shared" si="0"/>
        <v>0</v>
      </c>
      <c r="S20" s="168"/>
      <c r="T20" s="301"/>
    </row>
    <row r="21" spans="1:20" s="142" customFormat="1" ht="15" hidden="1" customHeight="1">
      <c r="A21" s="139">
        <f t="shared" si="1"/>
        <v>12</v>
      </c>
      <c r="B21" s="139"/>
      <c r="C21" s="144"/>
      <c r="D21" s="381"/>
      <c r="E21" s="147"/>
      <c r="F21" s="147"/>
      <c r="G21" s="147"/>
      <c r="H21" s="147"/>
      <c r="I21" s="147"/>
      <c r="J21" s="147"/>
      <c r="K21" s="147"/>
      <c r="L21" s="380"/>
      <c r="M21" s="141"/>
      <c r="N21" s="143">
        <f t="shared" si="0"/>
        <v>0</v>
      </c>
      <c r="S21" s="168"/>
      <c r="T21" s="301"/>
    </row>
    <row r="22" spans="1:20" s="142" customFormat="1" ht="15" hidden="1" customHeight="1">
      <c r="A22" s="139">
        <f t="shared" si="1"/>
        <v>13</v>
      </c>
      <c r="B22" s="139"/>
      <c r="C22" s="144"/>
      <c r="D22" s="381"/>
      <c r="E22" s="147"/>
      <c r="F22" s="147"/>
      <c r="G22" s="147"/>
      <c r="H22" s="147"/>
      <c r="I22" s="147"/>
      <c r="J22" s="147"/>
      <c r="K22" s="147"/>
      <c r="L22" s="380"/>
      <c r="M22" s="141"/>
      <c r="N22" s="143">
        <f t="shared" si="0"/>
        <v>0</v>
      </c>
      <c r="S22" s="168"/>
      <c r="T22" s="301"/>
    </row>
    <row r="23" spans="1:20" s="142" customFormat="1" ht="15" hidden="1" customHeight="1">
      <c r="A23" s="139">
        <f t="shared" si="1"/>
        <v>14</v>
      </c>
      <c r="B23" s="139"/>
      <c r="C23" s="144"/>
      <c r="D23" s="381"/>
      <c r="E23" s="147"/>
      <c r="F23" s="147"/>
      <c r="G23" s="147"/>
      <c r="H23" s="147"/>
      <c r="I23" s="147"/>
      <c r="J23" s="147"/>
      <c r="K23" s="147"/>
      <c r="L23" s="380"/>
      <c r="M23" s="141"/>
      <c r="N23" s="143">
        <f t="shared" si="0"/>
        <v>0</v>
      </c>
      <c r="S23" s="168"/>
      <c r="T23" s="301"/>
    </row>
    <row r="24" spans="1:20" s="142" customFormat="1" ht="15" hidden="1" customHeight="1">
      <c r="A24" s="139">
        <f t="shared" si="1"/>
        <v>15</v>
      </c>
      <c r="B24" s="139"/>
      <c r="C24" s="144"/>
      <c r="D24" s="381"/>
      <c r="E24" s="147"/>
      <c r="F24" s="147"/>
      <c r="G24" s="147"/>
      <c r="H24" s="147"/>
      <c r="I24" s="147"/>
      <c r="J24" s="147"/>
      <c r="K24" s="147"/>
      <c r="L24" s="380"/>
      <c r="M24" s="141"/>
      <c r="N24" s="143">
        <f t="shared" si="0"/>
        <v>0</v>
      </c>
      <c r="S24" s="168"/>
      <c r="T24" s="301"/>
    </row>
    <row r="25" spans="1:20" s="142" customFormat="1" ht="15" hidden="1" customHeight="1">
      <c r="A25" s="139">
        <f t="shared" si="1"/>
        <v>16</v>
      </c>
      <c r="B25" s="139"/>
      <c r="C25" s="144"/>
      <c r="D25" s="381"/>
      <c r="E25" s="147"/>
      <c r="F25" s="147"/>
      <c r="G25" s="147"/>
      <c r="H25" s="147"/>
      <c r="I25" s="147"/>
      <c r="J25" s="147"/>
      <c r="K25" s="147"/>
      <c r="L25" s="380"/>
      <c r="M25" s="141"/>
      <c r="N25" s="143">
        <f t="shared" si="0"/>
        <v>0</v>
      </c>
    </row>
    <row r="26" spans="1:20" s="142" customFormat="1" ht="15" hidden="1" customHeight="1">
      <c r="A26" s="139">
        <f t="shared" si="1"/>
        <v>17</v>
      </c>
      <c r="B26" s="139"/>
      <c r="C26" s="144"/>
      <c r="D26" s="381"/>
      <c r="E26" s="147"/>
      <c r="F26" s="147"/>
      <c r="G26" s="147"/>
      <c r="H26" s="147"/>
      <c r="I26" s="147"/>
      <c r="J26" s="147"/>
      <c r="K26" s="147"/>
      <c r="L26" s="380"/>
      <c r="M26" s="141"/>
      <c r="N26" s="143">
        <f t="shared" si="0"/>
        <v>0</v>
      </c>
    </row>
    <row r="27" spans="1:20" s="142" customFormat="1" ht="15" hidden="1" customHeight="1">
      <c r="A27" s="139">
        <f t="shared" si="1"/>
        <v>18</v>
      </c>
      <c r="B27" s="139"/>
      <c r="C27" s="144"/>
      <c r="D27" s="381"/>
      <c r="E27" s="147"/>
      <c r="F27" s="147"/>
      <c r="G27" s="147"/>
      <c r="H27" s="147"/>
      <c r="I27" s="147"/>
      <c r="J27" s="147"/>
      <c r="K27" s="147"/>
      <c r="L27" s="380"/>
      <c r="N27" s="143">
        <f t="shared" si="0"/>
        <v>0</v>
      </c>
    </row>
    <row r="28" spans="1:20" s="142" customFormat="1" ht="15" hidden="1" customHeight="1">
      <c r="A28" s="139">
        <f t="shared" si="1"/>
        <v>19</v>
      </c>
      <c r="B28" s="139"/>
      <c r="C28" s="144"/>
      <c r="D28" s="381"/>
      <c r="E28" s="147"/>
      <c r="F28" s="147"/>
      <c r="G28" s="147"/>
      <c r="H28" s="147"/>
      <c r="I28" s="147"/>
      <c r="J28" s="147"/>
      <c r="K28" s="147"/>
      <c r="L28" s="380"/>
      <c r="N28" s="143">
        <f t="shared" si="0"/>
        <v>0</v>
      </c>
    </row>
    <row r="29" spans="1:20" s="142" customFormat="1" ht="15" hidden="1" customHeight="1">
      <c r="A29" s="139">
        <f t="shared" si="1"/>
        <v>20</v>
      </c>
      <c r="B29" s="139"/>
      <c r="C29" s="144"/>
      <c r="D29" s="381"/>
      <c r="E29" s="147"/>
      <c r="F29" s="147"/>
      <c r="G29" s="147"/>
      <c r="H29" s="147"/>
      <c r="I29" s="147"/>
      <c r="J29" s="147"/>
      <c r="K29" s="147"/>
      <c r="L29" s="380"/>
      <c r="N29" s="143">
        <f t="shared" si="0"/>
        <v>0</v>
      </c>
    </row>
    <row r="30" spans="1:20" s="142" customFormat="1" ht="15" hidden="1" customHeight="1">
      <c r="A30" s="139">
        <f t="shared" si="1"/>
        <v>21</v>
      </c>
      <c r="B30" s="139"/>
      <c r="C30" s="144"/>
      <c r="D30" s="381"/>
      <c r="E30" s="147"/>
      <c r="F30" s="147"/>
      <c r="G30" s="147"/>
      <c r="H30" s="147"/>
      <c r="I30" s="147"/>
      <c r="J30" s="147"/>
      <c r="K30" s="147"/>
      <c r="L30" s="380"/>
      <c r="N30" s="143">
        <f t="shared" si="0"/>
        <v>0</v>
      </c>
    </row>
    <row r="31" spans="1:20" s="142" customFormat="1" ht="15" hidden="1" customHeight="1">
      <c r="A31" s="139">
        <f t="shared" si="1"/>
        <v>22</v>
      </c>
      <c r="B31" s="139"/>
      <c r="C31" s="144"/>
      <c r="D31" s="381"/>
      <c r="E31" s="147"/>
      <c r="F31" s="147"/>
      <c r="G31" s="147"/>
      <c r="H31" s="147"/>
      <c r="I31" s="147"/>
      <c r="J31" s="147"/>
      <c r="K31" s="147"/>
      <c r="L31" s="380"/>
      <c r="N31" s="143">
        <f t="shared" si="0"/>
        <v>0</v>
      </c>
    </row>
    <row r="32" spans="1:20" s="142" customFormat="1" ht="15" hidden="1" customHeight="1">
      <c r="A32" s="139">
        <f t="shared" si="1"/>
        <v>23</v>
      </c>
      <c r="B32" s="139"/>
      <c r="C32" s="144"/>
      <c r="D32" s="381"/>
      <c r="E32" s="147"/>
      <c r="F32" s="147"/>
      <c r="G32" s="147"/>
      <c r="H32" s="147"/>
      <c r="I32" s="147"/>
      <c r="J32" s="147"/>
      <c r="K32" s="147"/>
      <c r="L32" s="380"/>
      <c r="N32" s="143">
        <f t="shared" si="0"/>
        <v>0</v>
      </c>
    </row>
    <row r="33" spans="1:14" s="142" customFormat="1" ht="15" hidden="1" customHeight="1">
      <c r="A33" s="139">
        <f t="shared" si="1"/>
        <v>24</v>
      </c>
      <c r="B33" s="139"/>
      <c r="C33" s="144"/>
      <c r="D33" s="381"/>
      <c r="E33" s="147"/>
      <c r="F33" s="147"/>
      <c r="G33" s="147"/>
      <c r="H33" s="147"/>
      <c r="I33" s="147"/>
      <c r="J33" s="147"/>
      <c r="K33" s="147"/>
      <c r="L33" s="380"/>
      <c r="N33" s="143">
        <f t="shared" si="0"/>
        <v>0</v>
      </c>
    </row>
    <row r="34" spans="1:14" s="142" customFormat="1" ht="15" hidden="1" customHeight="1">
      <c r="A34" s="139">
        <f t="shared" si="1"/>
        <v>25</v>
      </c>
      <c r="B34" s="139"/>
      <c r="C34" s="144"/>
      <c r="D34" s="381"/>
      <c r="E34" s="147"/>
      <c r="F34" s="147"/>
      <c r="G34" s="147"/>
      <c r="H34" s="147"/>
      <c r="I34" s="147"/>
      <c r="J34" s="147"/>
      <c r="K34" s="147"/>
      <c r="L34" s="380"/>
      <c r="N34" s="143">
        <f t="shared" si="0"/>
        <v>0</v>
      </c>
    </row>
    <row r="35" spans="1:14" s="142" customFormat="1" ht="15" hidden="1" customHeight="1">
      <c r="A35" s="139">
        <f t="shared" si="1"/>
        <v>26</v>
      </c>
      <c r="B35" s="139"/>
      <c r="C35" s="144"/>
      <c r="D35" s="381"/>
      <c r="E35" s="147"/>
      <c r="F35" s="147"/>
      <c r="G35" s="147"/>
      <c r="H35" s="147"/>
      <c r="I35" s="147"/>
      <c r="J35" s="147"/>
      <c r="K35" s="147"/>
      <c r="L35" s="380"/>
      <c r="N35" s="143">
        <f t="shared" si="0"/>
        <v>0</v>
      </c>
    </row>
    <row r="36" spans="1:14" s="142" customFormat="1" ht="15" hidden="1" customHeight="1">
      <c r="A36" s="139">
        <f t="shared" si="1"/>
        <v>27</v>
      </c>
      <c r="B36" s="139"/>
      <c r="C36" s="144"/>
      <c r="D36" s="381"/>
      <c r="E36" s="381"/>
      <c r="F36" s="381"/>
      <c r="G36" s="381"/>
      <c r="H36" s="381"/>
      <c r="I36" s="381"/>
      <c r="J36" s="381"/>
      <c r="K36" s="381"/>
      <c r="L36" s="380"/>
      <c r="N36" s="143">
        <f t="shared" si="0"/>
        <v>0</v>
      </c>
    </row>
    <row r="37" spans="1:14" s="142" customFormat="1" ht="15" hidden="1" customHeight="1">
      <c r="A37" s="139">
        <f t="shared" si="1"/>
        <v>28</v>
      </c>
      <c r="B37" s="139"/>
      <c r="C37" s="144"/>
      <c r="D37" s="381"/>
      <c r="E37" s="147"/>
      <c r="F37" s="147"/>
      <c r="G37" s="147"/>
      <c r="H37" s="147"/>
      <c r="I37" s="147"/>
      <c r="J37" s="147"/>
      <c r="K37" s="147"/>
      <c r="L37" s="380"/>
      <c r="N37" s="143">
        <f t="shared" si="0"/>
        <v>0</v>
      </c>
    </row>
    <row r="38" spans="1:14" s="142" customFormat="1" ht="15" hidden="1" customHeight="1">
      <c r="A38" s="139">
        <f t="shared" si="1"/>
        <v>29</v>
      </c>
      <c r="B38" s="139"/>
      <c r="C38" s="144"/>
      <c r="D38" s="381"/>
      <c r="E38" s="147"/>
      <c r="F38" s="147"/>
      <c r="G38" s="147"/>
      <c r="H38" s="147"/>
      <c r="I38" s="147"/>
      <c r="J38" s="147"/>
      <c r="K38" s="147"/>
      <c r="L38" s="380"/>
      <c r="N38" s="143">
        <f t="shared" si="0"/>
        <v>0</v>
      </c>
    </row>
    <row r="39" spans="1:14" s="142" customFormat="1" ht="15" hidden="1" customHeight="1">
      <c r="A39" s="139">
        <f t="shared" si="1"/>
        <v>30</v>
      </c>
      <c r="B39" s="139"/>
      <c r="C39" s="144"/>
      <c r="D39" s="381"/>
      <c r="E39" s="147"/>
      <c r="F39" s="147"/>
      <c r="G39" s="147"/>
      <c r="H39" s="147"/>
      <c r="I39" s="147"/>
      <c r="J39" s="147"/>
      <c r="K39" s="147"/>
      <c r="L39" s="380"/>
      <c r="N39" s="143">
        <f t="shared" si="0"/>
        <v>0</v>
      </c>
    </row>
    <row r="40" spans="1:14" s="142" customFormat="1" ht="15" hidden="1" customHeight="1">
      <c r="A40" s="139">
        <f t="shared" si="1"/>
        <v>31</v>
      </c>
      <c r="B40" s="139"/>
      <c r="C40" s="144"/>
      <c r="D40" s="381"/>
      <c r="E40" s="147"/>
      <c r="F40" s="147"/>
      <c r="G40" s="147"/>
      <c r="H40" s="147"/>
      <c r="I40" s="147"/>
      <c r="J40" s="147"/>
      <c r="K40" s="147"/>
      <c r="L40" s="380"/>
      <c r="N40" s="143">
        <f t="shared" si="0"/>
        <v>0</v>
      </c>
    </row>
    <row r="41" spans="1:14" s="142" customFormat="1" ht="15" hidden="1" customHeight="1">
      <c r="A41" s="139">
        <f t="shared" si="1"/>
        <v>32</v>
      </c>
      <c r="B41" s="139"/>
      <c r="C41" s="144"/>
      <c r="D41" s="381"/>
      <c r="E41" s="381"/>
      <c r="F41" s="381"/>
      <c r="G41" s="381"/>
      <c r="H41" s="381"/>
      <c r="I41" s="381"/>
      <c r="J41" s="381"/>
      <c r="K41" s="381"/>
      <c r="L41" s="380"/>
      <c r="N41" s="143">
        <f t="shared" si="0"/>
        <v>0</v>
      </c>
    </row>
    <row r="42" spans="1:14" s="142" customFormat="1" ht="15" hidden="1" customHeight="1">
      <c r="A42" s="139">
        <f t="shared" si="1"/>
        <v>33</v>
      </c>
      <c r="B42" s="139"/>
      <c r="C42" s="144"/>
      <c r="D42" s="381"/>
      <c r="E42" s="147"/>
      <c r="F42" s="147"/>
      <c r="G42" s="147"/>
      <c r="H42" s="147"/>
      <c r="I42" s="147"/>
      <c r="J42" s="147"/>
      <c r="K42" s="147"/>
      <c r="L42" s="380"/>
      <c r="N42" s="143">
        <f t="shared" si="0"/>
        <v>0</v>
      </c>
    </row>
    <row r="43" spans="1:14" s="142" customFormat="1" ht="15" hidden="1" customHeight="1">
      <c r="A43" s="139">
        <f t="shared" si="1"/>
        <v>34</v>
      </c>
      <c r="B43" s="139"/>
      <c r="C43" s="144"/>
      <c r="D43" s="381"/>
      <c r="E43" s="147"/>
      <c r="F43" s="147"/>
      <c r="G43" s="147"/>
      <c r="H43" s="147"/>
      <c r="I43" s="147"/>
      <c r="J43" s="147"/>
      <c r="K43" s="147"/>
      <c r="L43" s="380"/>
      <c r="N43" s="143">
        <f t="shared" si="0"/>
        <v>0</v>
      </c>
    </row>
    <row r="44" spans="1:14" s="142" customFormat="1" ht="15" hidden="1" customHeight="1">
      <c r="A44" s="139">
        <f t="shared" si="1"/>
        <v>35</v>
      </c>
      <c r="B44" s="139"/>
      <c r="C44" s="144"/>
      <c r="D44" s="381"/>
      <c r="E44" s="147"/>
      <c r="F44" s="147"/>
      <c r="G44" s="147"/>
      <c r="H44" s="147"/>
      <c r="I44" s="147"/>
      <c r="J44" s="147"/>
      <c r="K44" s="147"/>
      <c r="L44" s="380"/>
      <c r="N44" s="143">
        <f t="shared" si="0"/>
        <v>0</v>
      </c>
    </row>
    <row r="45" spans="1:14" s="142" customFormat="1" ht="15" hidden="1" customHeight="1">
      <c r="A45" s="139">
        <f t="shared" si="1"/>
        <v>36</v>
      </c>
      <c r="B45" s="139"/>
      <c r="C45" s="144"/>
      <c r="D45" s="381"/>
      <c r="E45" s="147"/>
      <c r="F45" s="147"/>
      <c r="G45" s="147"/>
      <c r="H45" s="147"/>
      <c r="I45" s="147"/>
      <c r="J45" s="147"/>
      <c r="K45" s="147"/>
      <c r="L45" s="380"/>
      <c r="N45" s="143">
        <f t="shared" si="0"/>
        <v>0</v>
      </c>
    </row>
    <row r="46" spans="1:14" s="142" customFormat="1" ht="15" hidden="1" customHeight="1">
      <c r="A46" s="139">
        <f t="shared" si="1"/>
        <v>37</v>
      </c>
      <c r="B46" s="139"/>
      <c r="C46" s="144"/>
      <c r="D46" s="381"/>
      <c r="E46" s="147"/>
      <c r="F46" s="147"/>
      <c r="G46" s="147"/>
      <c r="H46" s="147"/>
      <c r="I46" s="147"/>
      <c r="J46" s="147"/>
      <c r="K46" s="147"/>
      <c r="L46" s="380"/>
      <c r="N46" s="143">
        <f t="shared" si="0"/>
        <v>0</v>
      </c>
    </row>
    <row r="47" spans="1:14" s="142" customFormat="1" ht="15" hidden="1" customHeight="1">
      <c r="A47" s="139">
        <f t="shared" si="1"/>
        <v>38</v>
      </c>
      <c r="B47" s="139"/>
      <c r="C47" s="144"/>
      <c r="D47" s="381"/>
      <c r="E47" s="147"/>
      <c r="F47" s="147"/>
      <c r="G47" s="147"/>
      <c r="H47" s="147"/>
      <c r="I47" s="147"/>
      <c r="J47" s="147"/>
      <c r="K47" s="147"/>
      <c r="L47" s="380"/>
      <c r="N47" s="143">
        <f t="shared" si="0"/>
        <v>0</v>
      </c>
    </row>
    <row r="48" spans="1:14" s="142" customFormat="1" ht="15" hidden="1" customHeight="1">
      <c r="A48" s="139">
        <f t="shared" si="1"/>
        <v>39</v>
      </c>
      <c r="B48" s="139"/>
      <c r="C48" s="144"/>
      <c r="D48" s="381"/>
      <c r="E48" s="381"/>
      <c r="F48" s="381"/>
      <c r="G48" s="381"/>
      <c r="H48" s="381"/>
      <c r="I48" s="381"/>
      <c r="J48" s="381"/>
      <c r="K48" s="381"/>
      <c r="L48" s="380"/>
      <c r="N48" s="143">
        <f t="shared" si="0"/>
        <v>0</v>
      </c>
    </row>
    <row r="49" spans="1:14" s="142" customFormat="1" ht="15" hidden="1" customHeight="1">
      <c r="A49" s="139">
        <f t="shared" si="1"/>
        <v>40</v>
      </c>
      <c r="B49" s="139"/>
      <c r="C49" s="144"/>
      <c r="D49" s="381"/>
      <c r="E49" s="147"/>
      <c r="F49" s="147"/>
      <c r="G49" s="147"/>
      <c r="H49" s="147"/>
      <c r="I49" s="147"/>
      <c r="J49" s="147"/>
      <c r="K49" s="147"/>
      <c r="L49" s="380"/>
      <c r="N49" s="143">
        <f t="shared" si="0"/>
        <v>0</v>
      </c>
    </row>
    <row r="50" spans="1:14" s="142" customFormat="1" ht="15" hidden="1" customHeight="1">
      <c r="A50" s="139">
        <f t="shared" si="1"/>
        <v>41</v>
      </c>
      <c r="B50" s="139"/>
      <c r="C50" s="144"/>
      <c r="D50" s="381"/>
      <c r="E50" s="147"/>
      <c r="F50" s="147"/>
      <c r="G50" s="147"/>
      <c r="H50" s="147"/>
      <c r="I50" s="147"/>
      <c r="J50" s="147"/>
      <c r="K50" s="147"/>
      <c r="L50" s="380"/>
      <c r="N50" s="143">
        <f t="shared" si="0"/>
        <v>0</v>
      </c>
    </row>
    <row r="51" spans="1:14" s="142" customFormat="1" ht="15" hidden="1" customHeight="1">
      <c r="A51" s="139">
        <f t="shared" si="1"/>
        <v>42</v>
      </c>
      <c r="B51" s="139"/>
      <c r="C51" s="144"/>
      <c r="D51" s="381"/>
      <c r="E51" s="147"/>
      <c r="F51" s="147"/>
      <c r="G51" s="147"/>
      <c r="H51" s="147"/>
      <c r="I51" s="147"/>
      <c r="J51" s="147"/>
      <c r="K51" s="147"/>
      <c r="L51" s="380"/>
      <c r="N51" s="143">
        <f t="shared" si="0"/>
        <v>0</v>
      </c>
    </row>
    <row r="52" spans="1:14" s="142" customFormat="1" ht="15" hidden="1" customHeight="1">
      <c r="A52" s="139">
        <f t="shared" si="1"/>
        <v>43</v>
      </c>
      <c r="B52" s="139"/>
      <c r="C52" s="144"/>
      <c r="D52" s="381"/>
      <c r="E52" s="147"/>
      <c r="F52" s="147"/>
      <c r="G52" s="147"/>
      <c r="H52" s="147"/>
      <c r="I52" s="147"/>
      <c r="J52" s="147"/>
      <c r="K52" s="147"/>
      <c r="L52" s="380"/>
      <c r="N52" s="143">
        <f t="shared" si="0"/>
        <v>0</v>
      </c>
    </row>
    <row r="53" spans="1:14" s="142" customFormat="1" ht="15" hidden="1" customHeight="1">
      <c r="A53" s="139">
        <f t="shared" si="1"/>
        <v>44</v>
      </c>
      <c r="B53" s="139"/>
      <c r="C53" s="144"/>
      <c r="D53" s="381"/>
      <c r="E53" s="381"/>
      <c r="F53" s="381"/>
      <c r="G53" s="381"/>
      <c r="H53" s="381"/>
      <c r="I53" s="381"/>
      <c r="J53" s="381"/>
      <c r="K53" s="381"/>
      <c r="L53" s="380"/>
      <c r="N53" s="143">
        <f t="shared" si="0"/>
        <v>0</v>
      </c>
    </row>
    <row r="54" spans="1:14" s="142" customFormat="1" ht="15" hidden="1" customHeight="1">
      <c r="A54" s="139">
        <f t="shared" si="1"/>
        <v>45</v>
      </c>
      <c r="B54" s="139"/>
      <c r="C54" s="144"/>
      <c r="D54" s="381"/>
      <c r="E54" s="381"/>
      <c r="F54" s="381"/>
      <c r="G54" s="381"/>
      <c r="H54" s="381"/>
      <c r="I54" s="381"/>
      <c r="J54" s="381"/>
      <c r="K54" s="381"/>
      <c r="L54" s="380"/>
      <c r="N54" s="143">
        <f t="shared" si="0"/>
        <v>0</v>
      </c>
    </row>
    <row r="55" spans="1:14" s="142" customFormat="1" ht="15" hidden="1" customHeight="1">
      <c r="A55" s="139">
        <f t="shared" si="1"/>
        <v>46</v>
      </c>
      <c r="B55" s="139"/>
      <c r="C55" s="144"/>
      <c r="D55" s="381"/>
      <c r="E55" s="381"/>
      <c r="F55" s="381"/>
      <c r="G55" s="381"/>
      <c r="H55" s="381"/>
      <c r="I55" s="381"/>
      <c r="J55" s="381"/>
      <c r="K55" s="381"/>
      <c r="L55" s="380"/>
      <c r="N55" s="143">
        <f t="shared" si="0"/>
        <v>0</v>
      </c>
    </row>
    <row r="56" spans="1:14" s="142" customFormat="1" ht="15" hidden="1" customHeight="1">
      <c r="A56" s="139">
        <f t="shared" si="1"/>
        <v>47</v>
      </c>
      <c r="B56" s="139"/>
      <c r="C56" s="144"/>
      <c r="D56" s="381"/>
      <c r="E56" s="140"/>
      <c r="F56" s="140"/>
      <c r="G56" s="140"/>
      <c r="H56" s="140"/>
      <c r="I56" s="140"/>
      <c r="J56" s="140"/>
      <c r="K56" s="140"/>
      <c r="L56" s="380"/>
      <c r="N56" s="143">
        <f t="shared" si="0"/>
        <v>0</v>
      </c>
    </row>
    <row r="57" spans="1:14" s="142" customFormat="1" ht="15" hidden="1" customHeight="1">
      <c r="A57" s="139">
        <v>49</v>
      </c>
      <c r="B57" s="139"/>
      <c r="C57" s="144"/>
      <c r="D57" s="147"/>
      <c r="E57" s="140"/>
      <c r="F57" s="140"/>
      <c r="G57" s="140"/>
      <c r="H57" s="140"/>
      <c r="I57" s="140"/>
      <c r="J57" s="140"/>
      <c r="K57" s="140"/>
      <c r="L57" s="535"/>
      <c r="N57" s="143">
        <f t="shared" si="0"/>
        <v>0</v>
      </c>
    </row>
    <row r="58" spans="1:14" s="142" customFormat="1" ht="15" hidden="1" customHeight="1">
      <c r="A58" s="139">
        <v>50</v>
      </c>
      <c r="B58" s="139"/>
      <c r="C58" s="144"/>
      <c r="D58" s="147"/>
      <c r="E58" s="140"/>
      <c r="F58" s="140"/>
      <c r="G58" s="140"/>
      <c r="H58" s="140"/>
      <c r="I58" s="140"/>
      <c r="J58" s="140"/>
      <c r="K58" s="140"/>
      <c r="L58" s="171"/>
      <c r="N58" s="143">
        <f t="shared" si="0"/>
        <v>0</v>
      </c>
    </row>
    <row r="59" spans="1:14" s="142" customFormat="1" ht="15" hidden="1" customHeight="1">
      <c r="A59" s="139">
        <v>51</v>
      </c>
      <c r="B59" s="139"/>
      <c r="C59" s="145"/>
      <c r="D59" s="170"/>
      <c r="E59" s="535"/>
      <c r="F59" s="535"/>
      <c r="G59" s="535"/>
      <c r="H59" s="535"/>
      <c r="I59" s="535"/>
      <c r="J59" s="535"/>
      <c r="K59" s="535"/>
      <c r="L59" s="171"/>
      <c r="N59" s="143">
        <f t="shared" si="0"/>
        <v>0</v>
      </c>
    </row>
    <row r="60" spans="1:14" s="142" customFormat="1" ht="15" hidden="1" customHeight="1">
      <c r="A60" s="139">
        <v>52</v>
      </c>
      <c r="B60" s="139"/>
      <c r="C60" s="145"/>
      <c r="D60" s="170"/>
      <c r="E60" s="171"/>
      <c r="F60" s="171"/>
      <c r="G60" s="171"/>
      <c r="H60" s="171"/>
      <c r="I60" s="171"/>
      <c r="J60" s="171"/>
      <c r="K60" s="171"/>
      <c r="L60" s="171"/>
      <c r="N60" s="143">
        <f t="shared" si="0"/>
        <v>0</v>
      </c>
    </row>
    <row r="61" spans="1:14" s="142" customFormat="1" ht="15" hidden="1" customHeight="1">
      <c r="A61" s="139">
        <v>53</v>
      </c>
      <c r="B61" s="139"/>
      <c r="C61" s="145"/>
      <c r="D61" s="170"/>
      <c r="E61" s="171"/>
      <c r="F61" s="171"/>
      <c r="G61" s="171"/>
      <c r="H61" s="171"/>
      <c r="I61" s="171"/>
      <c r="J61" s="171"/>
      <c r="K61" s="171"/>
      <c r="L61" s="171"/>
      <c r="N61" s="143">
        <f t="shared" si="0"/>
        <v>0</v>
      </c>
    </row>
    <row r="62" spans="1:14" s="142" customFormat="1" ht="15" hidden="1" customHeight="1">
      <c r="A62" s="139">
        <v>54</v>
      </c>
      <c r="B62" s="139"/>
      <c r="C62" s="145"/>
      <c r="D62" s="170"/>
      <c r="E62" s="171"/>
      <c r="F62" s="171"/>
      <c r="G62" s="171"/>
      <c r="H62" s="171"/>
      <c r="I62" s="171"/>
      <c r="J62" s="171"/>
      <c r="K62" s="171"/>
      <c r="L62" s="171"/>
      <c r="N62" s="143">
        <f t="shared" si="0"/>
        <v>0</v>
      </c>
    </row>
    <row r="63" spans="1:14" s="142" customFormat="1" ht="15" hidden="1" customHeight="1">
      <c r="A63" s="139">
        <v>55</v>
      </c>
      <c r="B63" s="139"/>
      <c r="C63" s="145"/>
      <c r="D63" s="170"/>
      <c r="E63" s="171"/>
      <c r="F63" s="171"/>
      <c r="G63" s="171"/>
      <c r="H63" s="171"/>
      <c r="I63" s="171"/>
      <c r="J63" s="171"/>
      <c r="K63" s="171"/>
      <c r="L63" s="171"/>
      <c r="N63" s="143">
        <f t="shared" si="0"/>
        <v>0</v>
      </c>
    </row>
    <row r="64" spans="1:14" s="142" customFormat="1" ht="15" hidden="1" customHeight="1">
      <c r="A64" s="139">
        <v>56</v>
      </c>
      <c r="B64" s="139"/>
      <c r="C64" s="145"/>
      <c r="D64" s="170"/>
      <c r="E64" s="171"/>
      <c r="F64" s="171"/>
      <c r="G64" s="171"/>
      <c r="H64" s="171"/>
      <c r="I64" s="171"/>
      <c r="J64" s="171"/>
      <c r="K64" s="171"/>
      <c r="L64" s="171"/>
      <c r="N64" s="143">
        <f t="shared" si="0"/>
        <v>0</v>
      </c>
    </row>
    <row r="65" spans="1:14" s="142" customFormat="1" ht="15" hidden="1" customHeight="1">
      <c r="A65" s="139">
        <v>57</v>
      </c>
      <c r="B65" s="139"/>
      <c r="C65" s="145"/>
      <c r="D65" s="170"/>
      <c r="E65" s="171"/>
      <c r="F65" s="171"/>
      <c r="G65" s="171"/>
      <c r="H65" s="171"/>
      <c r="I65" s="171"/>
      <c r="J65" s="171"/>
      <c r="K65" s="171"/>
      <c r="L65" s="171"/>
      <c r="N65" s="143">
        <f t="shared" si="0"/>
        <v>0</v>
      </c>
    </row>
    <row r="66" spans="1:14" s="142" customFormat="1" ht="15" hidden="1" customHeight="1">
      <c r="A66" s="139">
        <v>58</v>
      </c>
      <c r="B66" s="139"/>
      <c r="C66" s="145"/>
      <c r="D66" s="170"/>
      <c r="E66" s="171"/>
      <c r="F66" s="171"/>
      <c r="G66" s="171"/>
      <c r="H66" s="171"/>
      <c r="I66" s="171"/>
      <c r="J66" s="171"/>
      <c r="K66" s="171"/>
      <c r="L66" s="171"/>
      <c r="N66" s="143">
        <f t="shared" si="0"/>
        <v>0</v>
      </c>
    </row>
    <row r="67" spans="1:14" s="142" customFormat="1" ht="15" hidden="1" customHeight="1">
      <c r="A67" s="139">
        <v>59</v>
      </c>
      <c r="B67" s="139"/>
      <c r="C67" s="145"/>
      <c r="D67" s="170"/>
      <c r="E67" s="171"/>
      <c r="F67" s="171"/>
      <c r="G67" s="171"/>
      <c r="H67" s="171"/>
      <c r="I67" s="171"/>
      <c r="J67" s="171"/>
      <c r="K67" s="171"/>
      <c r="L67" s="171"/>
      <c r="N67" s="143">
        <f t="shared" si="0"/>
        <v>0</v>
      </c>
    </row>
    <row r="68" spans="1:14" s="142" customFormat="1" ht="15" hidden="1" customHeight="1">
      <c r="A68" s="139">
        <v>60</v>
      </c>
      <c r="B68" s="139"/>
      <c r="C68" s="145"/>
      <c r="D68" s="170"/>
      <c r="E68" s="171"/>
      <c r="F68" s="171"/>
      <c r="G68" s="171"/>
      <c r="H68" s="171"/>
      <c r="I68" s="171"/>
      <c r="J68" s="171"/>
      <c r="K68" s="171"/>
      <c r="L68" s="171"/>
      <c r="N68" s="143">
        <f t="shared" si="0"/>
        <v>0</v>
      </c>
    </row>
    <row r="69" spans="1:14" s="142" customFormat="1" ht="15" hidden="1" customHeight="1">
      <c r="A69" s="139">
        <v>61</v>
      </c>
      <c r="B69" s="139"/>
      <c r="C69" s="145"/>
      <c r="D69" s="170"/>
      <c r="E69" s="171"/>
      <c r="F69" s="171"/>
      <c r="G69" s="171"/>
      <c r="H69" s="171"/>
      <c r="I69" s="171"/>
      <c r="J69" s="171"/>
      <c r="K69" s="171"/>
      <c r="L69" s="171"/>
      <c r="N69" s="143">
        <f t="shared" si="0"/>
        <v>0</v>
      </c>
    </row>
    <row r="70" spans="1:14" ht="20.100000000000001" customHeight="1">
      <c r="N70" s="138">
        <v>1</v>
      </c>
    </row>
    <row r="71" spans="1:14" s="156" customFormat="1" ht="20.100000000000001" customHeight="1">
      <c r="A71" s="155" t="s">
        <v>576</v>
      </c>
      <c r="B71" s="155"/>
      <c r="C71" s="155"/>
      <c r="D71" s="155"/>
      <c r="E71" s="155"/>
      <c r="F71" s="155"/>
      <c r="G71" s="155"/>
      <c r="H71" s="155"/>
      <c r="I71" s="155"/>
      <c r="J71" s="155"/>
      <c r="K71" s="155"/>
      <c r="N71" s="156">
        <v>1</v>
      </c>
    </row>
    <row r="72" spans="1:14" s="156" customFormat="1" ht="20.100000000000001" customHeight="1">
      <c r="A72" s="155" t="s">
        <v>31</v>
      </c>
      <c r="B72" s="155"/>
      <c r="C72" s="155"/>
      <c r="D72" s="155"/>
      <c r="E72" s="155"/>
      <c r="F72" s="155"/>
      <c r="G72" s="155"/>
      <c r="H72" s="155"/>
      <c r="I72" s="155"/>
      <c r="J72" s="155"/>
      <c r="K72" s="155"/>
      <c r="N72" s="156">
        <v>1</v>
      </c>
    </row>
    <row r="73" spans="1:14" s="156" customFormat="1" ht="20.100000000000001" customHeight="1">
      <c r="A73" s="155" t="s">
        <v>32</v>
      </c>
      <c r="B73" s="155"/>
      <c r="C73" s="155"/>
      <c r="D73" s="155"/>
      <c r="E73" s="155"/>
      <c r="F73" s="155"/>
      <c r="G73" s="155"/>
      <c r="H73" s="155"/>
      <c r="I73" s="155"/>
      <c r="J73" s="155"/>
      <c r="K73" s="155"/>
      <c r="N73" s="156">
        <v>1</v>
      </c>
    </row>
    <row r="74" spans="1:14" s="156" customFormat="1" ht="20.100000000000001" customHeight="1">
      <c r="A74" s="155" t="s">
        <v>33</v>
      </c>
      <c r="B74" s="155"/>
      <c r="C74" s="155"/>
      <c r="D74" s="155"/>
      <c r="E74" s="155"/>
      <c r="F74" s="155"/>
      <c r="G74" s="155"/>
      <c r="H74" s="155"/>
      <c r="I74" s="155"/>
      <c r="J74" s="155"/>
      <c r="K74" s="155"/>
      <c r="N74" s="156">
        <v>1</v>
      </c>
    </row>
    <row r="75" spans="1:14" s="156" customFormat="1" ht="20.100000000000001" customHeight="1">
      <c r="A75" s="155" t="s">
        <v>35</v>
      </c>
      <c r="B75" s="155"/>
      <c r="C75" s="155"/>
      <c r="D75" s="155"/>
      <c r="E75" s="155"/>
      <c r="F75" s="155"/>
      <c r="G75" s="155"/>
      <c r="H75" s="155"/>
      <c r="I75" s="155"/>
      <c r="J75" s="155"/>
      <c r="K75" s="155"/>
      <c r="L75" s="155"/>
      <c r="N75" s="156">
        <v>1</v>
      </c>
    </row>
    <row r="76" spans="1:14" s="156" customFormat="1" ht="20.100000000000001" customHeight="1">
      <c r="A76" s="155" t="s">
        <v>37</v>
      </c>
      <c r="B76" s="155"/>
      <c r="C76" s="155"/>
      <c r="D76" s="155"/>
      <c r="E76" s="155"/>
      <c r="F76" s="155"/>
      <c r="G76" s="155"/>
      <c r="H76" s="155"/>
      <c r="I76" s="155"/>
      <c r="J76" s="155"/>
      <c r="K76" s="155"/>
      <c r="L76" s="155"/>
      <c r="N76" s="156">
        <v>1</v>
      </c>
    </row>
    <row r="77" spans="1:14" s="156" customFormat="1" ht="20.100000000000001" customHeight="1">
      <c r="A77" s="155" t="s">
        <v>577</v>
      </c>
      <c r="B77" s="155"/>
      <c r="C77" s="155"/>
      <c r="D77" s="155"/>
      <c r="E77" s="155"/>
      <c r="F77" s="155"/>
      <c r="G77" s="155"/>
      <c r="H77" s="155"/>
      <c r="I77" s="155"/>
      <c r="J77" s="155"/>
      <c r="K77" s="155"/>
      <c r="L77" s="155"/>
      <c r="N77" s="156">
        <v>1</v>
      </c>
    </row>
    <row r="78" spans="1:14" s="156" customFormat="1" ht="20.100000000000001" customHeight="1">
      <c r="A78" s="155"/>
      <c r="B78" s="155"/>
      <c r="C78" s="155"/>
      <c r="D78" s="155"/>
      <c r="E78" s="155"/>
      <c r="F78" s="155"/>
      <c r="G78" s="155"/>
      <c r="H78" s="155"/>
      <c r="I78" s="155"/>
      <c r="J78" s="155"/>
      <c r="K78" s="155"/>
      <c r="L78" s="155"/>
      <c r="N78" s="156">
        <v>1</v>
      </c>
    </row>
    <row r="79" spans="1:14" s="156" customFormat="1" ht="20.100000000000001" customHeight="1">
      <c r="A79" s="532" t="s">
        <v>578</v>
      </c>
      <c r="B79" s="155"/>
      <c r="C79" s="155"/>
      <c r="D79" s="155"/>
      <c r="E79" s="155"/>
      <c r="F79" s="155"/>
      <c r="G79" s="155"/>
      <c r="H79" s="155"/>
      <c r="I79" s="155"/>
      <c r="J79" s="155"/>
      <c r="K79" s="155"/>
      <c r="L79" s="155"/>
      <c r="N79" s="156">
        <v>1</v>
      </c>
    </row>
    <row r="80" spans="1:14" s="156" customFormat="1" ht="20.100000000000001" customHeight="1">
      <c r="A80" s="532"/>
      <c r="B80" s="155"/>
      <c r="C80" s="155"/>
      <c r="D80" s="155"/>
      <c r="E80" s="155"/>
      <c r="F80" s="155"/>
      <c r="G80" s="155"/>
      <c r="H80" s="155"/>
      <c r="I80" s="155"/>
      <c r="J80" s="155"/>
      <c r="K80" s="155"/>
      <c r="L80" s="155"/>
      <c r="N80" s="156">
        <v>1</v>
      </c>
    </row>
    <row r="81" spans="1:14" s="156" customFormat="1" ht="20.100000000000001" customHeight="1">
      <c r="A81" s="788"/>
      <c r="B81" s="788"/>
      <c r="C81" s="788"/>
      <c r="D81" s="788"/>
      <c r="E81" s="788"/>
      <c r="F81" s="788"/>
      <c r="G81" s="788"/>
      <c r="H81" s="788"/>
      <c r="I81" s="788"/>
      <c r="J81" s="788"/>
      <c r="K81" s="788"/>
      <c r="L81" s="788"/>
      <c r="N81" s="156">
        <v>1</v>
      </c>
    </row>
  </sheetData>
  <autoFilter ref="N9:N81">
    <filterColumn colId="0">
      <filters>
        <filter val="1"/>
      </filters>
    </filterColumn>
  </autoFilter>
  <mergeCells count="17">
    <mergeCell ref="A81:L81"/>
    <mergeCell ref="L6:L8"/>
    <mergeCell ref="M6:M8"/>
    <mergeCell ref="D7:F7"/>
    <mergeCell ref="G7:G8"/>
    <mergeCell ref="H7:J7"/>
    <mergeCell ref="K7:K8"/>
    <mergeCell ref="A6:A8"/>
    <mergeCell ref="B6:B8"/>
    <mergeCell ref="C6:C8"/>
    <mergeCell ref="D6:G6"/>
    <mergeCell ref="H6:K6"/>
    <mergeCell ref="A1:L1"/>
    <mergeCell ref="A2:L2"/>
    <mergeCell ref="A3:L3"/>
    <mergeCell ref="A4:L4"/>
    <mergeCell ref="A5:L5"/>
  </mergeCells>
  <pageMargins left="1.1811023622047245" right="0.39370078740157483" top="0.39370078740157483" bottom="0.39370078740157483" header="0.51181102362204722" footer="0.51181102362204722"/>
  <pageSetup paperSize="9" scale="74" orientation="portrait" horizontalDpi="300" verticalDpi="300" r:id="rId1"/>
  <headerFooter alignWithMargins="0"/>
  <drawing r:id="rId2"/>
  <legacyDrawing r:id="rId3"/>
  <controls>
    <mc:AlternateContent xmlns:mc="http://schemas.openxmlformats.org/markup-compatibility/2006">
      <mc:Choice Requires="x14">
        <control shapeId="194561" r:id="rId4" name="CommandButton1">
          <controlPr defaultSize="0" print="0" autoLine="0" r:id="rId5">
            <anchor moveWithCells="1">
              <from>
                <xdr:col>0</xdr:col>
                <xdr:colOff>0</xdr:colOff>
                <xdr:row>0</xdr:row>
                <xdr:rowOff>0</xdr:rowOff>
              </from>
              <to>
                <xdr:col>1</xdr:col>
                <xdr:colOff>9525</xdr:colOff>
                <xdr:row>0</xdr:row>
                <xdr:rowOff>266700</xdr:rowOff>
              </to>
            </anchor>
          </controlPr>
        </control>
      </mc:Choice>
      <mc:Fallback>
        <control shapeId="194561" r:id="rId4" name="CommandButton1"/>
      </mc:Fallback>
    </mc:AlternateContent>
  </control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9" filterMode="1">
    <tabColor theme="2"/>
    <pageSetUpPr fitToPage="1"/>
  </sheetPr>
  <dimension ref="A1:T81"/>
  <sheetViews>
    <sheetView view="pageBreakPreview" zoomScaleSheetLayoutView="100" workbookViewId="0">
      <selection activeCell="B10" sqref="A1:T81"/>
    </sheetView>
  </sheetViews>
  <sheetFormatPr defaultRowHeight="12.75"/>
  <cols>
    <col min="1" max="1" width="3.85546875" style="534" customWidth="1"/>
    <col min="2" max="2" width="13.85546875" style="534" customWidth="1"/>
    <col min="3" max="3" width="18.7109375" style="534" bestFit="1" customWidth="1"/>
    <col min="4" max="11" width="6" style="534" customWidth="1"/>
    <col min="12" max="12" width="6.7109375" style="173" customWidth="1"/>
    <col min="13" max="13" width="25.7109375" style="534" customWidth="1"/>
    <col min="14" max="14" width="2.5703125" style="138" customWidth="1"/>
    <col min="15" max="18" width="2.7109375" style="534" customWidth="1"/>
    <col min="19" max="19" width="13" style="534" customWidth="1"/>
    <col min="20" max="20" width="16.5703125" style="534" customWidth="1"/>
    <col min="21" max="16384" width="9.140625" style="534"/>
  </cols>
  <sheetData>
    <row r="1" spans="1:20" ht="33" customHeight="1">
      <c r="A1" s="782" t="s">
        <v>92</v>
      </c>
      <c r="B1" s="782"/>
      <c r="C1" s="782"/>
      <c r="D1" s="782"/>
      <c r="E1" s="782"/>
      <c r="F1" s="782"/>
      <c r="G1" s="782"/>
      <c r="H1" s="782"/>
      <c r="I1" s="782"/>
      <c r="J1" s="782"/>
      <c r="K1" s="782"/>
      <c r="L1" s="782"/>
    </row>
    <row r="2" spans="1:20" ht="23.25">
      <c r="A2" s="783" t="s">
        <v>575</v>
      </c>
      <c r="B2" s="783"/>
      <c r="C2" s="783"/>
      <c r="D2" s="783"/>
      <c r="E2" s="783"/>
      <c r="F2" s="783"/>
      <c r="G2" s="783"/>
      <c r="H2" s="783"/>
      <c r="I2" s="783"/>
      <c r="J2" s="783"/>
      <c r="K2" s="783"/>
      <c r="L2" s="783"/>
    </row>
    <row r="3" spans="1:20" s="136" customFormat="1" ht="40.5" customHeight="1">
      <c r="A3" s="784" t="s">
        <v>763</v>
      </c>
      <c r="B3" s="784"/>
      <c r="C3" s="784"/>
      <c r="D3" s="784"/>
      <c r="E3" s="784"/>
      <c r="F3" s="784"/>
      <c r="G3" s="784"/>
      <c r="H3" s="784"/>
      <c r="I3" s="784"/>
      <c r="J3" s="784"/>
      <c r="K3" s="784"/>
      <c r="L3" s="784"/>
      <c r="M3" s="167"/>
      <c r="N3" s="167"/>
      <c r="O3" s="167"/>
      <c r="P3" s="167"/>
    </row>
    <row r="4" spans="1:20" s="137" customFormat="1" ht="14.25" customHeight="1">
      <c r="A4" s="785" t="str">
        <f ca="1">ТСП!A4</f>
        <v>Дата сдачи: «___» апреля 2014 года</v>
      </c>
      <c r="B4" s="786"/>
      <c r="C4" s="786"/>
      <c r="D4" s="786"/>
      <c r="E4" s="786"/>
      <c r="F4" s="786"/>
      <c r="G4" s="786"/>
      <c r="H4" s="786"/>
      <c r="I4" s="786"/>
      <c r="J4" s="786"/>
      <c r="K4" s="786"/>
      <c r="L4" s="786"/>
      <c r="N4" s="138"/>
    </row>
    <row r="5" spans="1:20" s="137" customFormat="1" ht="14.25" customHeight="1">
      <c r="A5" s="785"/>
      <c r="B5" s="785"/>
      <c r="C5" s="785"/>
      <c r="D5" s="785"/>
      <c r="E5" s="785"/>
      <c r="F5" s="785"/>
      <c r="G5" s="785"/>
      <c r="H5" s="785"/>
      <c r="I5" s="785"/>
      <c r="J5" s="785"/>
      <c r="K5" s="785"/>
      <c r="L5" s="787"/>
      <c r="N5" s="138"/>
    </row>
    <row r="6" spans="1:20" ht="27" customHeight="1">
      <c r="A6" s="795" t="s">
        <v>71</v>
      </c>
      <c r="B6" s="795" t="s">
        <v>46</v>
      </c>
      <c r="C6" s="795" t="s">
        <v>47</v>
      </c>
      <c r="D6" s="792" t="s">
        <v>51</v>
      </c>
      <c r="E6" s="793"/>
      <c r="F6" s="793"/>
      <c r="G6" s="794"/>
      <c r="H6" s="792" t="s">
        <v>52</v>
      </c>
      <c r="I6" s="793"/>
      <c r="J6" s="793"/>
      <c r="K6" s="794"/>
      <c r="L6" s="789" t="s">
        <v>7</v>
      </c>
      <c r="M6" s="796" t="s">
        <v>697</v>
      </c>
    </row>
    <row r="7" spans="1:20" ht="12.75" customHeight="1">
      <c r="A7" s="795"/>
      <c r="B7" s="795"/>
      <c r="C7" s="795"/>
      <c r="D7" s="792" t="s">
        <v>53</v>
      </c>
      <c r="E7" s="793"/>
      <c r="F7" s="794"/>
      <c r="G7" s="789" t="s">
        <v>7</v>
      </c>
      <c r="H7" s="792" t="s">
        <v>53</v>
      </c>
      <c r="I7" s="793"/>
      <c r="J7" s="794"/>
      <c r="K7" s="789" t="s">
        <v>7</v>
      </c>
      <c r="L7" s="790"/>
      <c r="M7" s="797"/>
    </row>
    <row r="8" spans="1:20" ht="32.25" customHeight="1">
      <c r="A8" s="795"/>
      <c r="B8" s="795"/>
      <c r="C8" s="795"/>
      <c r="D8" s="177">
        <v>1</v>
      </c>
      <c r="E8" s="177">
        <v>2</v>
      </c>
      <c r="F8" s="177">
        <v>3</v>
      </c>
      <c r="G8" s="791"/>
      <c r="H8" s="177">
        <v>1</v>
      </c>
      <c r="I8" s="177">
        <v>2</v>
      </c>
      <c r="J8" s="177">
        <v>3</v>
      </c>
      <c r="K8" s="791"/>
      <c r="L8" s="791"/>
      <c r="M8" s="798"/>
    </row>
    <row r="9" spans="1:20">
      <c r="A9" s="533">
        <v>1</v>
      </c>
      <c r="B9" s="533">
        <v>2</v>
      </c>
      <c r="C9" s="533">
        <v>3</v>
      </c>
      <c r="D9" s="177">
        <v>4</v>
      </c>
      <c r="E9" s="177">
        <v>5</v>
      </c>
      <c r="F9" s="177">
        <v>6</v>
      </c>
      <c r="G9" s="177">
        <v>7</v>
      </c>
      <c r="H9" s="177">
        <v>8</v>
      </c>
      <c r="I9" s="177">
        <v>9</v>
      </c>
      <c r="J9" s="177">
        <v>10</v>
      </c>
      <c r="K9" s="177">
        <v>11</v>
      </c>
      <c r="L9" s="177">
        <v>12</v>
      </c>
      <c r="M9" s="388"/>
      <c r="S9" s="168"/>
      <c r="T9" s="301"/>
    </row>
    <row r="10" spans="1:20" s="142" customFormat="1" ht="15" customHeight="1">
      <c r="A10" s="139">
        <v>1</v>
      </c>
      <c r="B10" s="139" t="s">
        <v>4</v>
      </c>
      <c r="C10" s="144" t="s">
        <v>258</v>
      </c>
      <c r="D10" s="381"/>
      <c r="E10" s="381"/>
      <c r="F10" s="381"/>
      <c r="G10" s="381"/>
      <c r="H10" s="381"/>
      <c r="I10" s="381"/>
      <c r="J10" s="381"/>
      <c r="K10" s="381"/>
      <c r="L10" s="380"/>
      <c r="M10" s="141"/>
      <c r="N10" s="143">
        <f>COUNTA($C10)</f>
        <v>1</v>
      </c>
      <c r="S10" s="168"/>
      <c r="T10" s="301"/>
    </row>
    <row r="11" spans="1:20" s="142" customFormat="1" ht="15" customHeight="1">
      <c r="A11" s="139">
        <f>A10+1</f>
        <v>2</v>
      </c>
      <c r="B11" s="139" t="s">
        <v>16</v>
      </c>
      <c r="C11" s="144" t="s">
        <v>106</v>
      </c>
      <c r="D11" s="381"/>
      <c r="E11" s="381"/>
      <c r="F11" s="381"/>
      <c r="G11" s="381"/>
      <c r="H11" s="381"/>
      <c r="I11" s="381"/>
      <c r="J11" s="381"/>
      <c r="K11" s="381"/>
      <c r="L11" s="380"/>
      <c r="M11" s="141"/>
      <c r="N11" s="143">
        <f t="shared" ref="N11:N69" si="0">COUNTA($C11)</f>
        <v>1</v>
      </c>
      <c r="S11" s="168"/>
      <c r="T11" s="301"/>
    </row>
    <row r="12" spans="1:20" s="142" customFormat="1" ht="15" customHeight="1">
      <c r="A12" s="139">
        <f t="shared" ref="A12:A56" si="1">A11+1</f>
        <v>3</v>
      </c>
      <c r="B12" s="139" t="s">
        <v>16</v>
      </c>
      <c r="C12" s="144" t="s">
        <v>167</v>
      </c>
      <c r="D12" s="381"/>
      <c r="E12" s="147"/>
      <c r="F12" s="147"/>
      <c r="G12" s="147"/>
      <c r="H12" s="147"/>
      <c r="I12" s="147"/>
      <c r="J12" s="147"/>
      <c r="K12" s="147"/>
      <c r="L12" s="380"/>
      <c r="M12" s="141"/>
      <c r="N12" s="143">
        <f t="shared" si="0"/>
        <v>1</v>
      </c>
      <c r="S12" s="168"/>
      <c r="T12" s="301"/>
    </row>
    <row r="13" spans="1:20" s="142" customFormat="1" ht="15" customHeight="1">
      <c r="A13" s="139">
        <f t="shared" si="1"/>
        <v>4</v>
      </c>
      <c r="B13" s="139" t="s">
        <v>17</v>
      </c>
      <c r="C13" s="144" t="s">
        <v>666</v>
      </c>
      <c r="D13" s="381"/>
      <c r="E13" s="147"/>
      <c r="F13" s="147"/>
      <c r="G13" s="147"/>
      <c r="H13" s="147"/>
      <c r="I13" s="147"/>
      <c r="J13" s="147"/>
      <c r="K13" s="147"/>
      <c r="L13" s="380"/>
      <c r="M13" s="141"/>
      <c r="N13" s="143">
        <f t="shared" si="0"/>
        <v>1</v>
      </c>
      <c r="S13" s="168"/>
      <c r="T13" s="301"/>
    </row>
    <row r="14" spans="1:20" s="142" customFormat="1" ht="15" customHeight="1">
      <c r="A14" s="139">
        <f t="shared" si="1"/>
        <v>5</v>
      </c>
      <c r="B14" s="139" t="s">
        <v>4</v>
      </c>
      <c r="C14" s="144" t="s">
        <v>714</v>
      </c>
      <c r="D14" s="381"/>
      <c r="E14" s="147"/>
      <c r="F14" s="147"/>
      <c r="G14" s="147"/>
      <c r="H14" s="147"/>
      <c r="I14" s="147"/>
      <c r="J14" s="147"/>
      <c r="K14" s="147"/>
      <c r="L14" s="380"/>
      <c r="M14" s="141"/>
      <c r="N14" s="143">
        <f t="shared" si="0"/>
        <v>1</v>
      </c>
      <c r="S14" s="168"/>
      <c r="T14" s="301"/>
    </row>
    <row r="15" spans="1:20" s="142" customFormat="1" ht="15" hidden="1" customHeight="1">
      <c r="A15" s="139">
        <f t="shared" si="1"/>
        <v>6</v>
      </c>
      <c r="B15" s="139"/>
      <c r="C15" s="144"/>
      <c r="D15" s="381"/>
      <c r="E15" s="147"/>
      <c r="F15" s="147"/>
      <c r="G15" s="147"/>
      <c r="H15" s="147"/>
      <c r="I15" s="147"/>
      <c r="J15" s="147"/>
      <c r="K15" s="147"/>
      <c r="L15" s="380"/>
      <c r="M15" s="141"/>
      <c r="N15" s="143">
        <f t="shared" si="0"/>
        <v>0</v>
      </c>
      <c r="S15" s="168"/>
      <c r="T15" s="301"/>
    </row>
    <row r="16" spans="1:20" s="142" customFormat="1" ht="15" hidden="1" customHeight="1">
      <c r="A16" s="139">
        <f t="shared" si="1"/>
        <v>7</v>
      </c>
      <c r="B16" s="139"/>
      <c r="C16" s="144"/>
      <c r="D16" s="381"/>
      <c r="E16" s="147"/>
      <c r="F16" s="147"/>
      <c r="G16" s="147"/>
      <c r="H16" s="147"/>
      <c r="I16" s="147"/>
      <c r="J16" s="147"/>
      <c r="K16" s="147"/>
      <c r="L16" s="380"/>
      <c r="M16" s="141"/>
      <c r="N16" s="143">
        <f t="shared" si="0"/>
        <v>0</v>
      </c>
      <c r="S16" s="168"/>
      <c r="T16" s="301"/>
    </row>
    <row r="17" spans="1:20" s="142" customFormat="1" ht="15" hidden="1" customHeight="1">
      <c r="A17" s="139">
        <f t="shared" si="1"/>
        <v>8</v>
      </c>
      <c r="B17" s="139"/>
      <c r="C17" s="144"/>
      <c r="D17" s="381"/>
      <c r="E17" s="147"/>
      <c r="F17" s="147"/>
      <c r="G17" s="147"/>
      <c r="H17" s="147"/>
      <c r="I17" s="147"/>
      <c r="J17" s="147"/>
      <c r="K17" s="147"/>
      <c r="L17" s="380"/>
      <c r="M17" s="141"/>
      <c r="N17" s="143">
        <f t="shared" si="0"/>
        <v>0</v>
      </c>
      <c r="S17" s="168"/>
      <c r="T17" s="301"/>
    </row>
    <row r="18" spans="1:20" s="142" customFormat="1" ht="15" hidden="1" customHeight="1">
      <c r="A18" s="139">
        <f t="shared" si="1"/>
        <v>9</v>
      </c>
      <c r="B18" s="139"/>
      <c r="C18" s="144"/>
      <c r="D18" s="381"/>
      <c r="E18" s="147"/>
      <c r="F18" s="147"/>
      <c r="G18" s="147"/>
      <c r="H18" s="147"/>
      <c r="I18" s="147"/>
      <c r="J18" s="147"/>
      <c r="K18" s="147"/>
      <c r="L18" s="380"/>
      <c r="M18" s="141"/>
      <c r="N18" s="143">
        <f t="shared" si="0"/>
        <v>0</v>
      </c>
      <c r="S18" s="168"/>
      <c r="T18" s="301"/>
    </row>
    <row r="19" spans="1:20" s="142" customFormat="1" ht="15" hidden="1" customHeight="1">
      <c r="A19" s="139">
        <f t="shared" si="1"/>
        <v>10</v>
      </c>
      <c r="B19" s="139"/>
      <c r="C19" s="144"/>
      <c r="D19" s="381"/>
      <c r="E19" s="147"/>
      <c r="F19" s="147"/>
      <c r="G19" s="147"/>
      <c r="H19" s="147"/>
      <c r="I19" s="147"/>
      <c r="J19" s="147"/>
      <c r="K19" s="147"/>
      <c r="L19" s="380"/>
      <c r="M19" s="141"/>
      <c r="N19" s="143">
        <f t="shared" si="0"/>
        <v>0</v>
      </c>
      <c r="S19" s="168"/>
      <c r="T19" s="301"/>
    </row>
    <row r="20" spans="1:20" s="142" customFormat="1" ht="15" hidden="1" customHeight="1">
      <c r="A20" s="139">
        <f t="shared" si="1"/>
        <v>11</v>
      </c>
      <c r="B20" s="139"/>
      <c r="C20" s="144"/>
      <c r="D20" s="381"/>
      <c r="E20" s="147"/>
      <c r="F20" s="147"/>
      <c r="G20" s="147"/>
      <c r="H20" s="147"/>
      <c r="I20" s="147"/>
      <c r="J20" s="147"/>
      <c r="K20" s="147"/>
      <c r="L20" s="380"/>
      <c r="M20" s="141"/>
      <c r="N20" s="143">
        <f t="shared" si="0"/>
        <v>0</v>
      </c>
      <c r="S20" s="168"/>
      <c r="T20" s="301"/>
    </row>
    <row r="21" spans="1:20" s="142" customFormat="1" ht="15" hidden="1" customHeight="1">
      <c r="A21" s="139">
        <f t="shared" si="1"/>
        <v>12</v>
      </c>
      <c r="B21" s="139"/>
      <c r="C21" s="144"/>
      <c r="D21" s="381"/>
      <c r="E21" s="147"/>
      <c r="F21" s="147"/>
      <c r="G21" s="147"/>
      <c r="H21" s="147"/>
      <c r="I21" s="147"/>
      <c r="J21" s="147"/>
      <c r="K21" s="147"/>
      <c r="L21" s="380"/>
      <c r="M21" s="141"/>
      <c r="N21" s="143">
        <f t="shared" si="0"/>
        <v>0</v>
      </c>
      <c r="S21" s="168"/>
      <c r="T21" s="301"/>
    </row>
    <row r="22" spans="1:20" s="142" customFormat="1" ht="15" hidden="1" customHeight="1">
      <c r="A22" s="139">
        <f t="shared" si="1"/>
        <v>13</v>
      </c>
      <c r="B22" s="139"/>
      <c r="C22" s="144"/>
      <c r="D22" s="381"/>
      <c r="E22" s="147"/>
      <c r="F22" s="147"/>
      <c r="G22" s="147"/>
      <c r="H22" s="147"/>
      <c r="I22" s="147"/>
      <c r="J22" s="147"/>
      <c r="K22" s="147"/>
      <c r="L22" s="380"/>
      <c r="M22" s="141"/>
      <c r="N22" s="143">
        <f t="shared" si="0"/>
        <v>0</v>
      </c>
      <c r="S22" s="168"/>
      <c r="T22" s="301"/>
    </row>
    <row r="23" spans="1:20" s="142" customFormat="1" ht="15" hidden="1" customHeight="1">
      <c r="A23" s="139">
        <f t="shared" si="1"/>
        <v>14</v>
      </c>
      <c r="B23" s="139"/>
      <c r="C23" s="144"/>
      <c r="D23" s="381"/>
      <c r="E23" s="147"/>
      <c r="F23" s="147"/>
      <c r="G23" s="147"/>
      <c r="H23" s="147"/>
      <c r="I23" s="147"/>
      <c r="J23" s="147"/>
      <c r="K23" s="147"/>
      <c r="L23" s="380"/>
      <c r="M23" s="141"/>
      <c r="N23" s="143">
        <f t="shared" si="0"/>
        <v>0</v>
      </c>
      <c r="S23" s="168"/>
      <c r="T23" s="301"/>
    </row>
    <row r="24" spans="1:20" s="142" customFormat="1" ht="15" hidden="1" customHeight="1">
      <c r="A24" s="139">
        <f t="shared" si="1"/>
        <v>15</v>
      </c>
      <c r="B24" s="139"/>
      <c r="C24" s="144"/>
      <c r="D24" s="381"/>
      <c r="E24" s="147"/>
      <c r="F24" s="147"/>
      <c r="G24" s="147"/>
      <c r="H24" s="147"/>
      <c r="I24" s="147"/>
      <c r="J24" s="147"/>
      <c r="K24" s="147"/>
      <c r="L24" s="380"/>
      <c r="M24" s="141"/>
      <c r="N24" s="143">
        <f t="shared" si="0"/>
        <v>0</v>
      </c>
      <c r="S24" s="168"/>
      <c r="T24" s="301"/>
    </row>
    <row r="25" spans="1:20" s="142" customFormat="1" ht="15" hidden="1" customHeight="1">
      <c r="A25" s="139">
        <f t="shared" si="1"/>
        <v>16</v>
      </c>
      <c r="B25" s="139"/>
      <c r="C25" s="144"/>
      <c r="D25" s="381"/>
      <c r="E25" s="147"/>
      <c r="F25" s="147"/>
      <c r="G25" s="147"/>
      <c r="H25" s="147"/>
      <c r="I25" s="147"/>
      <c r="J25" s="147"/>
      <c r="K25" s="147"/>
      <c r="L25" s="380"/>
      <c r="M25" s="141"/>
      <c r="N25" s="143">
        <f t="shared" si="0"/>
        <v>0</v>
      </c>
    </row>
    <row r="26" spans="1:20" s="142" customFormat="1" ht="15" hidden="1" customHeight="1">
      <c r="A26" s="139">
        <f t="shared" si="1"/>
        <v>17</v>
      </c>
      <c r="B26" s="139"/>
      <c r="C26" s="144"/>
      <c r="D26" s="381"/>
      <c r="E26" s="147"/>
      <c r="F26" s="147"/>
      <c r="G26" s="147"/>
      <c r="H26" s="147"/>
      <c r="I26" s="147"/>
      <c r="J26" s="147"/>
      <c r="K26" s="147"/>
      <c r="L26" s="380"/>
      <c r="M26" s="141"/>
      <c r="N26" s="143">
        <f t="shared" si="0"/>
        <v>0</v>
      </c>
    </row>
    <row r="27" spans="1:20" s="142" customFormat="1" ht="15" hidden="1" customHeight="1">
      <c r="A27" s="139">
        <f t="shared" si="1"/>
        <v>18</v>
      </c>
      <c r="B27" s="139"/>
      <c r="C27" s="144"/>
      <c r="D27" s="381"/>
      <c r="E27" s="147"/>
      <c r="F27" s="147"/>
      <c r="G27" s="147"/>
      <c r="H27" s="147"/>
      <c r="I27" s="147"/>
      <c r="J27" s="147"/>
      <c r="K27" s="147"/>
      <c r="L27" s="380"/>
      <c r="N27" s="143">
        <f t="shared" si="0"/>
        <v>0</v>
      </c>
    </row>
    <row r="28" spans="1:20" s="142" customFormat="1" ht="15" hidden="1" customHeight="1">
      <c r="A28" s="139">
        <f t="shared" si="1"/>
        <v>19</v>
      </c>
      <c r="B28" s="139"/>
      <c r="C28" s="144"/>
      <c r="D28" s="381"/>
      <c r="E28" s="147"/>
      <c r="F28" s="147"/>
      <c r="G28" s="147"/>
      <c r="H28" s="147"/>
      <c r="I28" s="147"/>
      <c r="J28" s="147"/>
      <c r="K28" s="147"/>
      <c r="L28" s="380"/>
      <c r="N28" s="143">
        <f t="shared" si="0"/>
        <v>0</v>
      </c>
    </row>
    <row r="29" spans="1:20" s="142" customFormat="1" ht="15" hidden="1" customHeight="1">
      <c r="A29" s="139">
        <f t="shared" si="1"/>
        <v>20</v>
      </c>
      <c r="B29" s="139"/>
      <c r="C29" s="144"/>
      <c r="D29" s="381"/>
      <c r="E29" s="147"/>
      <c r="F29" s="147"/>
      <c r="G29" s="147"/>
      <c r="H29" s="147"/>
      <c r="I29" s="147"/>
      <c r="J29" s="147"/>
      <c r="K29" s="147"/>
      <c r="L29" s="380"/>
      <c r="N29" s="143">
        <f t="shared" si="0"/>
        <v>0</v>
      </c>
    </row>
    <row r="30" spans="1:20" s="142" customFormat="1" ht="15" hidden="1" customHeight="1">
      <c r="A30" s="139">
        <f t="shared" si="1"/>
        <v>21</v>
      </c>
      <c r="B30" s="139"/>
      <c r="C30" s="144"/>
      <c r="D30" s="381"/>
      <c r="E30" s="147"/>
      <c r="F30" s="147"/>
      <c r="G30" s="147"/>
      <c r="H30" s="147"/>
      <c r="I30" s="147"/>
      <c r="J30" s="147"/>
      <c r="K30" s="147"/>
      <c r="L30" s="380"/>
      <c r="N30" s="143">
        <f t="shared" si="0"/>
        <v>0</v>
      </c>
    </row>
    <row r="31" spans="1:20" s="142" customFormat="1" ht="15" hidden="1" customHeight="1">
      <c r="A31" s="139">
        <f t="shared" si="1"/>
        <v>22</v>
      </c>
      <c r="B31" s="139"/>
      <c r="C31" s="144"/>
      <c r="D31" s="381"/>
      <c r="E31" s="147"/>
      <c r="F31" s="147"/>
      <c r="G31" s="147"/>
      <c r="H31" s="147"/>
      <c r="I31" s="147"/>
      <c r="J31" s="147"/>
      <c r="K31" s="147"/>
      <c r="L31" s="380"/>
      <c r="N31" s="143">
        <f t="shared" si="0"/>
        <v>0</v>
      </c>
    </row>
    <row r="32" spans="1:20" s="142" customFormat="1" ht="15" hidden="1" customHeight="1">
      <c r="A32" s="139">
        <f t="shared" si="1"/>
        <v>23</v>
      </c>
      <c r="B32" s="139"/>
      <c r="C32" s="144"/>
      <c r="D32" s="381"/>
      <c r="E32" s="147"/>
      <c r="F32" s="147"/>
      <c r="G32" s="147"/>
      <c r="H32" s="147"/>
      <c r="I32" s="147"/>
      <c r="J32" s="147"/>
      <c r="K32" s="147"/>
      <c r="L32" s="380"/>
      <c r="N32" s="143">
        <f t="shared" si="0"/>
        <v>0</v>
      </c>
    </row>
    <row r="33" spans="1:14" s="142" customFormat="1" ht="15" hidden="1" customHeight="1">
      <c r="A33" s="139">
        <f t="shared" si="1"/>
        <v>24</v>
      </c>
      <c r="B33" s="139"/>
      <c r="C33" s="144"/>
      <c r="D33" s="381"/>
      <c r="E33" s="147"/>
      <c r="F33" s="147"/>
      <c r="G33" s="147"/>
      <c r="H33" s="147"/>
      <c r="I33" s="147"/>
      <c r="J33" s="147"/>
      <c r="K33" s="147"/>
      <c r="L33" s="380"/>
      <c r="N33" s="143">
        <f t="shared" si="0"/>
        <v>0</v>
      </c>
    </row>
    <row r="34" spans="1:14" s="142" customFormat="1" ht="15" hidden="1" customHeight="1">
      <c r="A34" s="139">
        <f t="shared" si="1"/>
        <v>25</v>
      </c>
      <c r="B34" s="139"/>
      <c r="C34" s="144"/>
      <c r="D34" s="381"/>
      <c r="E34" s="147"/>
      <c r="F34" s="147"/>
      <c r="G34" s="147"/>
      <c r="H34" s="147"/>
      <c r="I34" s="147"/>
      <c r="J34" s="147"/>
      <c r="K34" s="147"/>
      <c r="L34" s="380"/>
      <c r="N34" s="143">
        <f t="shared" si="0"/>
        <v>0</v>
      </c>
    </row>
    <row r="35" spans="1:14" s="142" customFormat="1" ht="15" hidden="1" customHeight="1">
      <c r="A35" s="139">
        <f t="shared" si="1"/>
        <v>26</v>
      </c>
      <c r="B35" s="139"/>
      <c r="C35" s="144"/>
      <c r="D35" s="381"/>
      <c r="E35" s="147"/>
      <c r="F35" s="147"/>
      <c r="G35" s="147"/>
      <c r="H35" s="147"/>
      <c r="I35" s="147"/>
      <c r="J35" s="147"/>
      <c r="K35" s="147"/>
      <c r="L35" s="380"/>
      <c r="N35" s="143">
        <f t="shared" si="0"/>
        <v>0</v>
      </c>
    </row>
    <row r="36" spans="1:14" s="142" customFormat="1" ht="15" hidden="1" customHeight="1">
      <c r="A36" s="139">
        <f t="shared" si="1"/>
        <v>27</v>
      </c>
      <c r="B36" s="139"/>
      <c r="C36" s="144"/>
      <c r="D36" s="381"/>
      <c r="E36" s="381"/>
      <c r="F36" s="381"/>
      <c r="G36" s="381"/>
      <c r="H36" s="381"/>
      <c r="I36" s="381"/>
      <c r="J36" s="381"/>
      <c r="K36" s="381"/>
      <c r="L36" s="380"/>
      <c r="N36" s="143">
        <f t="shared" si="0"/>
        <v>0</v>
      </c>
    </row>
    <row r="37" spans="1:14" s="142" customFormat="1" ht="15" hidden="1" customHeight="1">
      <c r="A37" s="139">
        <f t="shared" si="1"/>
        <v>28</v>
      </c>
      <c r="B37" s="139"/>
      <c r="C37" s="144"/>
      <c r="D37" s="381"/>
      <c r="E37" s="147"/>
      <c r="F37" s="147"/>
      <c r="G37" s="147"/>
      <c r="H37" s="147"/>
      <c r="I37" s="147"/>
      <c r="J37" s="147"/>
      <c r="K37" s="147"/>
      <c r="L37" s="380"/>
      <c r="N37" s="143">
        <f t="shared" si="0"/>
        <v>0</v>
      </c>
    </row>
    <row r="38" spans="1:14" s="142" customFormat="1" ht="15" hidden="1" customHeight="1">
      <c r="A38" s="139">
        <f t="shared" si="1"/>
        <v>29</v>
      </c>
      <c r="B38" s="139"/>
      <c r="C38" s="144"/>
      <c r="D38" s="381"/>
      <c r="E38" s="147"/>
      <c r="F38" s="147"/>
      <c r="G38" s="147"/>
      <c r="H38" s="147"/>
      <c r="I38" s="147"/>
      <c r="J38" s="147"/>
      <c r="K38" s="147"/>
      <c r="L38" s="380"/>
      <c r="N38" s="143">
        <f t="shared" si="0"/>
        <v>0</v>
      </c>
    </row>
    <row r="39" spans="1:14" s="142" customFormat="1" ht="15" hidden="1" customHeight="1">
      <c r="A39" s="139">
        <f t="shared" si="1"/>
        <v>30</v>
      </c>
      <c r="B39" s="139"/>
      <c r="C39" s="144"/>
      <c r="D39" s="381"/>
      <c r="E39" s="147"/>
      <c r="F39" s="147"/>
      <c r="G39" s="147"/>
      <c r="H39" s="147"/>
      <c r="I39" s="147"/>
      <c r="J39" s="147"/>
      <c r="K39" s="147"/>
      <c r="L39" s="380"/>
      <c r="N39" s="143">
        <f t="shared" si="0"/>
        <v>0</v>
      </c>
    </row>
    <row r="40" spans="1:14" s="142" customFormat="1" ht="15" hidden="1" customHeight="1">
      <c r="A40" s="139">
        <f t="shared" si="1"/>
        <v>31</v>
      </c>
      <c r="B40" s="139"/>
      <c r="C40" s="144"/>
      <c r="D40" s="381"/>
      <c r="E40" s="147"/>
      <c r="F40" s="147"/>
      <c r="G40" s="147"/>
      <c r="H40" s="147"/>
      <c r="I40" s="147"/>
      <c r="J40" s="147"/>
      <c r="K40" s="147"/>
      <c r="L40" s="380"/>
      <c r="N40" s="143">
        <f t="shared" si="0"/>
        <v>0</v>
      </c>
    </row>
    <row r="41" spans="1:14" s="142" customFormat="1" ht="15" hidden="1" customHeight="1">
      <c r="A41" s="139">
        <f t="shared" si="1"/>
        <v>32</v>
      </c>
      <c r="B41" s="139"/>
      <c r="C41" s="144"/>
      <c r="D41" s="381"/>
      <c r="E41" s="381"/>
      <c r="F41" s="381"/>
      <c r="G41" s="381"/>
      <c r="H41" s="381"/>
      <c r="I41" s="381"/>
      <c r="J41" s="381"/>
      <c r="K41" s="381"/>
      <c r="L41" s="380"/>
      <c r="N41" s="143">
        <f t="shared" si="0"/>
        <v>0</v>
      </c>
    </row>
    <row r="42" spans="1:14" s="142" customFormat="1" ht="15" hidden="1" customHeight="1">
      <c r="A42" s="139">
        <f t="shared" si="1"/>
        <v>33</v>
      </c>
      <c r="B42" s="139"/>
      <c r="C42" s="144"/>
      <c r="D42" s="381"/>
      <c r="E42" s="147"/>
      <c r="F42" s="147"/>
      <c r="G42" s="147"/>
      <c r="H42" s="147"/>
      <c r="I42" s="147"/>
      <c r="J42" s="147"/>
      <c r="K42" s="147"/>
      <c r="L42" s="380"/>
      <c r="N42" s="143">
        <f t="shared" si="0"/>
        <v>0</v>
      </c>
    </row>
    <row r="43" spans="1:14" s="142" customFormat="1" ht="15" hidden="1" customHeight="1">
      <c r="A43" s="139">
        <f t="shared" si="1"/>
        <v>34</v>
      </c>
      <c r="B43" s="139"/>
      <c r="C43" s="144"/>
      <c r="D43" s="381"/>
      <c r="E43" s="147"/>
      <c r="F43" s="147"/>
      <c r="G43" s="147"/>
      <c r="H43" s="147"/>
      <c r="I43" s="147"/>
      <c r="J43" s="147"/>
      <c r="K43" s="147"/>
      <c r="L43" s="380"/>
      <c r="N43" s="143">
        <f t="shared" si="0"/>
        <v>0</v>
      </c>
    </row>
    <row r="44" spans="1:14" s="142" customFormat="1" ht="15" hidden="1" customHeight="1">
      <c r="A44" s="139">
        <f t="shared" si="1"/>
        <v>35</v>
      </c>
      <c r="B44" s="139"/>
      <c r="C44" s="144"/>
      <c r="D44" s="381"/>
      <c r="E44" s="147"/>
      <c r="F44" s="147"/>
      <c r="G44" s="147"/>
      <c r="H44" s="147"/>
      <c r="I44" s="147"/>
      <c r="J44" s="147"/>
      <c r="K44" s="147"/>
      <c r="L44" s="380"/>
      <c r="N44" s="143">
        <f t="shared" si="0"/>
        <v>0</v>
      </c>
    </row>
    <row r="45" spans="1:14" s="142" customFormat="1" ht="15" hidden="1" customHeight="1">
      <c r="A45" s="139">
        <f t="shared" si="1"/>
        <v>36</v>
      </c>
      <c r="B45" s="139"/>
      <c r="C45" s="144"/>
      <c r="D45" s="381"/>
      <c r="E45" s="147"/>
      <c r="F45" s="147"/>
      <c r="G45" s="147"/>
      <c r="H45" s="147"/>
      <c r="I45" s="147"/>
      <c r="J45" s="147"/>
      <c r="K45" s="147"/>
      <c r="L45" s="380"/>
      <c r="N45" s="143">
        <f t="shared" si="0"/>
        <v>0</v>
      </c>
    </row>
    <row r="46" spans="1:14" s="142" customFormat="1" ht="15" hidden="1" customHeight="1">
      <c r="A46" s="139">
        <f t="shared" si="1"/>
        <v>37</v>
      </c>
      <c r="B46" s="139"/>
      <c r="C46" s="144"/>
      <c r="D46" s="381"/>
      <c r="E46" s="147"/>
      <c r="F46" s="147"/>
      <c r="G46" s="147"/>
      <c r="H46" s="147"/>
      <c r="I46" s="147"/>
      <c r="J46" s="147"/>
      <c r="K46" s="147"/>
      <c r="L46" s="380"/>
      <c r="N46" s="143">
        <f t="shared" si="0"/>
        <v>0</v>
      </c>
    </row>
    <row r="47" spans="1:14" s="142" customFormat="1" ht="15" hidden="1" customHeight="1">
      <c r="A47" s="139">
        <f t="shared" si="1"/>
        <v>38</v>
      </c>
      <c r="B47" s="139"/>
      <c r="C47" s="144"/>
      <c r="D47" s="381"/>
      <c r="E47" s="147"/>
      <c r="F47" s="147"/>
      <c r="G47" s="147"/>
      <c r="H47" s="147"/>
      <c r="I47" s="147"/>
      <c r="J47" s="147"/>
      <c r="K47" s="147"/>
      <c r="L47" s="380"/>
      <c r="N47" s="143">
        <f t="shared" si="0"/>
        <v>0</v>
      </c>
    </row>
    <row r="48" spans="1:14" s="142" customFormat="1" ht="15" hidden="1" customHeight="1">
      <c r="A48" s="139">
        <f t="shared" si="1"/>
        <v>39</v>
      </c>
      <c r="B48" s="139"/>
      <c r="C48" s="144"/>
      <c r="D48" s="381"/>
      <c r="E48" s="381"/>
      <c r="F48" s="381"/>
      <c r="G48" s="381"/>
      <c r="H48" s="381"/>
      <c r="I48" s="381"/>
      <c r="J48" s="381"/>
      <c r="K48" s="381"/>
      <c r="L48" s="380"/>
      <c r="N48" s="143">
        <f t="shared" si="0"/>
        <v>0</v>
      </c>
    </row>
    <row r="49" spans="1:14" s="142" customFormat="1" ht="15" hidden="1" customHeight="1">
      <c r="A49" s="139">
        <f t="shared" si="1"/>
        <v>40</v>
      </c>
      <c r="B49" s="139"/>
      <c r="C49" s="144"/>
      <c r="D49" s="381"/>
      <c r="E49" s="147"/>
      <c r="F49" s="147"/>
      <c r="G49" s="147"/>
      <c r="H49" s="147"/>
      <c r="I49" s="147"/>
      <c r="J49" s="147"/>
      <c r="K49" s="147"/>
      <c r="L49" s="380"/>
      <c r="N49" s="143">
        <f t="shared" si="0"/>
        <v>0</v>
      </c>
    </row>
    <row r="50" spans="1:14" s="142" customFormat="1" ht="15" hidden="1" customHeight="1">
      <c r="A50" s="139">
        <f t="shared" si="1"/>
        <v>41</v>
      </c>
      <c r="B50" s="139"/>
      <c r="C50" s="144"/>
      <c r="D50" s="381"/>
      <c r="E50" s="147"/>
      <c r="F50" s="147"/>
      <c r="G50" s="147"/>
      <c r="H50" s="147"/>
      <c r="I50" s="147"/>
      <c r="J50" s="147"/>
      <c r="K50" s="147"/>
      <c r="L50" s="380"/>
      <c r="N50" s="143">
        <f t="shared" si="0"/>
        <v>0</v>
      </c>
    </row>
    <row r="51" spans="1:14" s="142" customFormat="1" ht="15" hidden="1" customHeight="1">
      <c r="A51" s="139">
        <f t="shared" si="1"/>
        <v>42</v>
      </c>
      <c r="B51" s="139"/>
      <c r="C51" s="144"/>
      <c r="D51" s="381"/>
      <c r="E51" s="147"/>
      <c r="F51" s="147"/>
      <c r="G51" s="147"/>
      <c r="H51" s="147"/>
      <c r="I51" s="147"/>
      <c r="J51" s="147"/>
      <c r="K51" s="147"/>
      <c r="L51" s="380"/>
      <c r="N51" s="143">
        <f t="shared" si="0"/>
        <v>0</v>
      </c>
    </row>
    <row r="52" spans="1:14" s="142" customFormat="1" ht="15" hidden="1" customHeight="1">
      <c r="A52" s="139">
        <f t="shared" si="1"/>
        <v>43</v>
      </c>
      <c r="B52" s="139"/>
      <c r="C52" s="144"/>
      <c r="D52" s="381"/>
      <c r="E52" s="147"/>
      <c r="F52" s="147"/>
      <c r="G52" s="147"/>
      <c r="H52" s="147"/>
      <c r="I52" s="147"/>
      <c r="J52" s="147"/>
      <c r="K52" s="147"/>
      <c r="L52" s="380"/>
      <c r="N52" s="143">
        <f t="shared" si="0"/>
        <v>0</v>
      </c>
    </row>
    <row r="53" spans="1:14" s="142" customFormat="1" ht="15" hidden="1" customHeight="1">
      <c r="A53" s="139">
        <f t="shared" si="1"/>
        <v>44</v>
      </c>
      <c r="B53" s="139"/>
      <c r="C53" s="144"/>
      <c r="D53" s="381"/>
      <c r="E53" s="381"/>
      <c r="F53" s="381"/>
      <c r="G53" s="381"/>
      <c r="H53" s="381"/>
      <c r="I53" s="381"/>
      <c r="J53" s="381"/>
      <c r="K53" s="381"/>
      <c r="L53" s="380"/>
      <c r="N53" s="143">
        <f t="shared" si="0"/>
        <v>0</v>
      </c>
    </row>
    <row r="54" spans="1:14" s="142" customFormat="1" ht="15" hidden="1" customHeight="1">
      <c r="A54" s="139">
        <f t="shared" si="1"/>
        <v>45</v>
      </c>
      <c r="B54" s="139"/>
      <c r="C54" s="144"/>
      <c r="D54" s="381"/>
      <c r="E54" s="381"/>
      <c r="F54" s="381"/>
      <c r="G54" s="381"/>
      <c r="H54" s="381"/>
      <c r="I54" s="381"/>
      <c r="J54" s="381"/>
      <c r="K54" s="381"/>
      <c r="L54" s="380"/>
      <c r="N54" s="143">
        <f t="shared" si="0"/>
        <v>0</v>
      </c>
    </row>
    <row r="55" spans="1:14" s="142" customFormat="1" ht="15" hidden="1" customHeight="1">
      <c r="A55" s="139">
        <f t="shared" si="1"/>
        <v>46</v>
      </c>
      <c r="B55" s="139"/>
      <c r="C55" s="144"/>
      <c r="D55" s="381"/>
      <c r="E55" s="381"/>
      <c r="F55" s="381"/>
      <c r="G55" s="381"/>
      <c r="H55" s="381"/>
      <c r="I55" s="381"/>
      <c r="J55" s="381"/>
      <c r="K55" s="381"/>
      <c r="L55" s="380"/>
      <c r="N55" s="143">
        <f t="shared" si="0"/>
        <v>0</v>
      </c>
    </row>
    <row r="56" spans="1:14" s="142" customFormat="1" ht="15" hidden="1" customHeight="1">
      <c r="A56" s="139">
        <f t="shared" si="1"/>
        <v>47</v>
      </c>
      <c r="B56" s="139"/>
      <c r="C56" s="144"/>
      <c r="D56" s="381"/>
      <c r="E56" s="140"/>
      <c r="F56" s="140"/>
      <c r="G56" s="140"/>
      <c r="H56" s="140"/>
      <c r="I56" s="140"/>
      <c r="J56" s="140"/>
      <c r="K56" s="140"/>
      <c r="L56" s="380"/>
      <c r="N56" s="143">
        <f t="shared" si="0"/>
        <v>0</v>
      </c>
    </row>
    <row r="57" spans="1:14" s="142" customFormat="1" ht="15" hidden="1" customHeight="1">
      <c r="A57" s="139">
        <v>49</v>
      </c>
      <c r="B57" s="139"/>
      <c r="C57" s="144"/>
      <c r="D57" s="147"/>
      <c r="E57" s="140"/>
      <c r="F57" s="140"/>
      <c r="G57" s="140"/>
      <c r="H57" s="140"/>
      <c r="I57" s="140"/>
      <c r="J57" s="140"/>
      <c r="K57" s="140"/>
      <c r="L57" s="535"/>
      <c r="N57" s="143">
        <f t="shared" si="0"/>
        <v>0</v>
      </c>
    </row>
    <row r="58" spans="1:14" s="142" customFormat="1" ht="15" hidden="1" customHeight="1">
      <c r="A58" s="139">
        <v>50</v>
      </c>
      <c r="B58" s="139"/>
      <c r="C58" s="144"/>
      <c r="D58" s="147"/>
      <c r="E58" s="140"/>
      <c r="F58" s="140"/>
      <c r="G58" s="140"/>
      <c r="H58" s="140"/>
      <c r="I58" s="140"/>
      <c r="J58" s="140"/>
      <c r="K58" s="140"/>
      <c r="L58" s="171"/>
      <c r="N58" s="143">
        <f t="shared" si="0"/>
        <v>0</v>
      </c>
    </row>
    <row r="59" spans="1:14" s="142" customFormat="1" ht="15" hidden="1" customHeight="1">
      <c r="A59" s="139">
        <v>51</v>
      </c>
      <c r="B59" s="139"/>
      <c r="C59" s="145"/>
      <c r="D59" s="170"/>
      <c r="E59" s="535"/>
      <c r="F59" s="535"/>
      <c r="G59" s="535"/>
      <c r="H59" s="535"/>
      <c r="I59" s="535"/>
      <c r="J59" s="535"/>
      <c r="K59" s="535"/>
      <c r="L59" s="171"/>
      <c r="N59" s="143">
        <f t="shared" si="0"/>
        <v>0</v>
      </c>
    </row>
    <row r="60" spans="1:14" s="142" customFormat="1" ht="15" hidden="1" customHeight="1">
      <c r="A60" s="139">
        <v>52</v>
      </c>
      <c r="B60" s="139"/>
      <c r="C60" s="145"/>
      <c r="D60" s="170"/>
      <c r="E60" s="171"/>
      <c r="F60" s="171"/>
      <c r="G60" s="171"/>
      <c r="H60" s="171"/>
      <c r="I60" s="171"/>
      <c r="J60" s="171"/>
      <c r="K60" s="171"/>
      <c r="L60" s="171"/>
      <c r="N60" s="143">
        <f t="shared" si="0"/>
        <v>0</v>
      </c>
    </row>
    <row r="61" spans="1:14" s="142" customFormat="1" ht="15" hidden="1" customHeight="1">
      <c r="A61" s="139">
        <v>53</v>
      </c>
      <c r="B61" s="139"/>
      <c r="C61" s="145"/>
      <c r="D61" s="170"/>
      <c r="E61" s="171"/>
      <c r="F61" s="171"/>
      <c r="G61" s="171"/>
      <c r="H61" s="171"/>
      <c r="I61" s="171"/>
      <c r="J61" s="171"/>
      <c r="K61" s="171"/>
      <c r="L61" s="171"/>
      <c r="N61" s="143">
        <f t="shared" si="0"/>
        <v>0</v>
      </c>
    </row>
    <row r="62" spans="1:14" s="142" customFormat="1" ht="15" hidden="1" customHeight="1">
      <c r="A62" s="139">
        <v>54</v>
      </c>
      <c r="B62" s="139"/>
      <c r="C62" s="145"/>
      <c r="D62" s="170"/>
      <c r="E62" s="171"/>
      <c r="F62" s="171"/>
      <c r="G62" s="171"/>
      <c r="H62" s="171"/>
      <c r="I62" s="171"/>
      <c r="J62" s="171"/>
      <c r="K62" s="171"/>
      <c r="L62" s="171"/>
      <c r="N62" s="143">
        <f t="shared" si="0"/>
        <v>0</v>
      </c>
    </row>
    <row r="63" spans="1:14" s="142" customFormat="1" ht="15" hidden="1" customHeight="1">
      <c r="A63" s="139">
        <v>55</v>
      </c>
      <c r="B63" s="139"/>
      <c r="C63" s="145"/>
      <c r="D63" s="170"/>
      <c r="E63" s="171"/>
      <c r="F63" s="171"/>
      <c r="G63" s="171"/>
      <c r="H63" s="171"/>
      <c r="I63" s="171"/>
      <c r="J63" s="171"/>
      <c r="K63" s="171"/>
      <c r="L63" s="171"/>
      <c r="N63" s="143">
        <f t="shared" si="0"/>
        <v>0</v>
      </c>
    </row>
    <row r="64" spans="1:14" s="142" customFormat="1" ht="15" hidden="1" customHeight="1">
      <c r="A64" s="139">
        <v>56</v>
      </c>
      <c r="B64" s="139"/>
      <c r="C64" s="145"/>
      <c r="D64" s="170"/>
      <c r="E64" s="171"/>
      <c r="F64" s="171"/>
      <c r="G64" s="171"/>
      <c r="H64" s="171"/>
      <c r="I64" s="171"/>
      <c r="J64" s="171"/>
      <c r="K64" s="171"/>
      <c r="L64" s="171"/>
      <c r="N64" s="143">
        <f t="shared" si="0"/>
        <v>0</v>
      </c>
    </row>
    <row r="65" spans="1:14" s="142" customFormat="1" ht="15" hidden="1" customHeight="1">
      <c r="A65" s="139">
        <v>57</v>
      </c>
      <c r="B65" s="139"/>
      <c r="C65" s="145"/>
      <c r="D65" s="170"/>
      <c r="E65" s="171"/>
      <c r="F65" s="171"/>
      <c r="G65" s="171"/>
      <c r="H65" s="171"/>
      <c r="I65" s="171"/>
      <c r="J65" s="171"/>
      <c r="K65" s="171"/>
      <c r="L65" s="171"/>
      <c r="N65" s="143">
        <f t="shared" si="0"/>
        <v>0</v>
      </c>
    </row>
    <row r="66" spans="1:14" s="142" customFormat="1" ht="15" hidden="1" customHeight="1">
      <c r="A66" s="139">
        <v>58</v>
      </c>
      <c r="B66" s="139"/>
      <c r="C66" s="145"/>
      <c r="D66" s="170"/>
      <c r="E66" s="171"/>
      <c r="F66" s="171"/>
      <c r="G66" s="171"/>
      <c r="H66" s="171"/>
      <c r="I66" s="171"/>
      <c r="J66" s="171"/>
      <c r="K66" s="171"/>
      <c r="L66" s="171"/>
      <c r="N66" s="143">
        <f t="shared" si="0"/>
        <v>0</v>
      </c>
    </row>
    <row r="67" spans="1:14" s="142" customFormat="1" ht="15" hidden="1" customHeight="1">
      <c r="A67" s="139">
        <v>59</v>
      </c>
      <c r="B67" s="139"/>
      <c r="C67" s="145"/>
      <c r="D67" s="170"/>
      <c r="E67" s="171"/>
      <c r="F67" s="171"/>
      <c r="G67" s="171"/>
      <c r="H67" s="171"/>
      <c r="I67" s="171"/>
      <c r="J67" s="171"/>
      <c r="K67" s="171"/>
      <c r="L67" s="171"/>
      <c r="N67" s="143">
        <f t="shared" si="0"/>
        <v>0</v>
      </c>
    </row>
    <row r="68" spans="1:14" s="142" customFormat="1" ht="15" hidden="1" customHeight="1">
      <c r="A68" s="139">
        <v>60</v>
      </c>
      <c r="B68" s="139"/>
      <c r="C68" s="145"/>
      <c r="D68" s="170"/>
      <c r="E68" s="171"/>
      <c r="F68" s="171"/>
      <c r="G68" s="171"/>
      <c r="H68" s="171"/>
      <c r="I68" s="171"/>
      <c r="J68" s="171"/>
      <c r="K68" s="171"/>
      <c r="L68" s="171"/>
      <c r="N68" s="143">
        <f t="shared" si="0"/>
        <v>0</v>
      </c>
    </row>
    <row r="69" spans="1:14" s="142" customFormat="1" ht="15" hidden="1" customHeight="1">
      <c r="A69" s="139">
        <v>61</v>
      </c>
      <c r="B69" s="139"/>
      <c r="C69" s="145"/>
      <c r="D69" s="170"/>
      <c r="E69" s="171"/>
      <c r="F69" s="171"/>
      <c r="G69" s="171"/>
      <c r="H69" s="171"/>
      <c r="I69" s="171"/>
      <c r="J69" s="171"/>
      <c r="K69" s="171"/>
      <c r="L69" s="171"/>
      <c r="N69" s="143">
        <f t="shared" si="0"/>
        <v>0</v>
      </c>
    </row>
    <row r="70" spans="1:14" ht="20.100000000000001" customHeight="1">
      <c r="N70" s="138">
        <v>1</v>
      </c>
    </row>
    <row r="71" spans="1:14" s="156" customFormat="1" ht="20.100000000000001" customHeight="1">
      <c r="A71" s="155" t="s">
        <v>576</v>
      </c>
      <c r="B71" s="155"/>
      <c r="C71" s="155"/>
      <c r="D71" s="155"/>
      <c r="E71" s="155"/>
      <c r="F71" s="155"/>
      <c r="G71" s="155"/>
      <c r="H71" s="155"/>
      <c r="I71" s="155"/>
      <c r="J71" s="155"/>
      <c r="K71" s="155"/>
      <c r="N71" s="156">
        <v>1</v>
      </c>
    </row>
    <row r="72" spans="1:14" s="156" customFormat="1" ht="20.100000000000001" customHeight="1">
      <c r="A72" s="155" t="s">
        <v>31</v>
      </c>
      <c r="B72" s="155"/>
      <c r="C72" s="155"/>
      <c r="D72" s="155"/>
      <c r="E72" s="155"/>
      <c r="F72" s="155"/>
      <c r="G72" s="155"/>
      <c r="H72" s="155"/>
      <c r="I72" s="155"/>
      <c r="J72" s="155"/>
      <c r="K72" s="155"/>
      <c r="N72" s="156">
        <v>1</v>
      </c>
    </row>
    <row r="73" spans="1:14" s="156" customFormat="1" ht="20.100000000000001" customHeight="1">
      <c r="A73" s="155" t="s">
        <v>32</v>
      </c>
      <c r="B73" s="155"/>
      <c r="C73" s="155"/>
      <c r="D73" s="155"/>
      <c r="E73" s="155"/>
      <c r="F73" s="155"/>
      <c r="G73" s="155"/>
      <c r="H73" s="155"/>
      <c r="I73" s="155"/>
      <c r="J73" s="155"/>
      <c r="K73" s="155"/>
      <c r="N73" s="156">
        <v>1</v>
      </c>
    </row>
    <row r="74" spans="1:14" s="156" customFormat="1" ht="20.100000000000001" customHeight="1">
      <c r="A74" s="155" t="s">
        <v>33</v>
      </c>
      <c r="B74" s="155"/>
      <c r="C74" s="155"/>
      <c r="D74" s="155"/>
      <c r="E74" s="155"/>
      <c r="F74" s="155"/>
      <c r="G74" s="155"/>
      <c r="H74" s="155"/>
      <c r="I74" s="155"/>
      <c r="J74" s="155"/>
      <c r="K74" s="155"/>
      <c r="N74" s="156">
        <v>1</v>
      </c>
    </row>
    <row r="75" spans="1:14" s="156" customFormat="1" ht="20.100000000000001" customHeight="1">
      <c r="A75" s="155" t="s">
        <v>35</v>
      </c>
      <c r="B75" s="155"/>
      <c r="C75" s="155"/>
      <c r="D75" s="155"/>
      <c r="E75" s="155"/>
      <c r="F75" s="155"/>
      <c r="G75" s="155"/>
      <c r="H75" s="155"/>
      <c r="I75" s="155"/>
      <c r="J75" s="155"/>
      <c r="K75" s="155"/>
      <c r="L75" s="155"/>
      <c r="N75" s="156">
        <v>1</v>
      </c>
    </row>
    <row r="76" spans="1:14" s="156" customFormat="1" ht="20.100000000000001" customHeight="1">
      <c r="A76" s="155" t="s">
        <v>37</v>
      </c>
      <c r="B76" s="155"/>
      <c r="C76" s="155"/>
      <c r="D76" s="155"/>
      <c r="E76" s="155"/>
      <c r="F76" s="155"/>
      <c r="G76" s="155"/>
      <c r="H76" s="155"/>
      <c r="I76" s="155"/>
      <c r="J76" s="155"/>
      <c r="K76" s="155"/>
      <c r="L76" s="155"/>
      <c r="N76" s="156">
        <v>1</v>
      </c>
    </row>
    <row r="77" spans="1:14" s="156" customFormat="1" ht="20.100000000000001" customHeight="1">
      <c r="A77" s="155" t="s">
        <v>577</v>
      </c>
      <c r="B77" s="155"/>
      <c r="C77" s="155"/>
      <c r="D77" s="155"/>
      <c r="E77" s="155"/>
      <c r="F77" s="155"/>
      <c r="G77" s="155"/>
      <c r="H77" s="155"/>
      <c r="I77" s="155"/>
      <c r="J77" s="155"/>
      <c r="K77" s="155"/>
      <c r="L77" s="155"/>
      <c r="N77" s="156">
        <v>1</v>
      </c>
    </row>
    <row r="78" spans="1:14" s="156" customFormat="1" ht="20.100000000000001" customHeight="1">
      <c r="A78" s="155"/>
      <c r="B78" s="155"/>
      <c r="C78" s="155"/>
      <c r="D78" s="155"/>
      <c r="E78" s="155"/>
      <c r="F78" s="155"/>
      <c r="G78" s="155"/>
      <c r="H78" s="155"/>
      <c r="I78" s="155"/>
      <c r="J78" s="155"/>
      <c r="K78" s="155"/>
      <c r="L78" s="155"/>
      <c r="N78" s="156">
        <v>1</v>
      </c>
    </row>
    <row r="79" spans="1:14" s="156" customFormat="1" ht="20.100000000000001" customHeight="1">
      <c r="A79" s="532" t="s">
        <v>578</v>
      </c>
      <c r="B79" s="155"/>
      <c r="C79" s="155"/>
      <c r="D79" s="155"/>
      <c r="E79" s="155"/>
      <c r="F79" s="155"/>
      <c r="G79" s="155"/>
      <c r="H79" s="155"/>
      <c r="I79" s="155"/>
      <c r="J79" s="155"/>
      <c r="K79" s="155"/>
      <c r="L79" s="155"/>
      <c r="N79" s="156">
        <v>1</v>
      </c>
    </row>
    <row r="80" spans="1:14" s="156" customFormat="1" ht="20.100000000000001" customHeight="1">
      <c r="A80" s="532"/>
      <c r="B80" s="155"/>
      <c r="C80" s="155"/>
      <c r="D80" s="155"/>
      <c r="E80" s="155"/>
      <c r="F80" s="155"/>
      <c r="G80" s="155"/>
      <c r="H80" s="155"/>
      <c r="I80" s="155"/>
      <c r="J80" s="155"/>
      <c r="K80" s="155"/>
      <c r="L80" s="155"/>
      <c r="N80" s="156">
        <v>1</v>
      </c>
    </row>
    <row r="81" spans="1:14" s="156" customFormat="1" ht="20.100000000000001" customHeight="1">
      <c r="A81" s="788"/>
      <c r="B81" s="788"/>
      <c r="C81" s="788"/>
      <c r="D81" s="788"/>
      <c r="E81" s="788"/>
      <c r="F81" s="788"/>
      <c r="G81" s="788"/>
      <c r="H81" s="788"/>
      <c r="I81" s="788"/>
      <c r="J81" s="788"/>
      <c r="K81" s="788"/>
      <c r="L81" s="788"/>
      <c r="N81" s="156">
        <v>1</v>
      </c>
    </row>
  </sheetData>
  <autoFilter ref="N9:N81">
    <filterColumn colId="0">
      <filters>
        <filter val="1"/>
      </filters>
    </filterColumn>
  </autoFilter>
  <mergeCells count="17">
    <mergeCell ref="A81:L81"/>
    <mergeCell ref="L6:L8"/>
    <mergeCell ref="M6:M8"/>
    <mergeCell ref="D7:F7"/>
    <mergeCell ref="G7:G8"/>
    <mergeCell ref="H7:J7"/>
    <mergeCell ref="K7:K8"/>
    <mergeCell ref="A6:A8"/>
    <mergeCell ref="B6:B8"/>
    <mergeCell ref="C6:C8"/>
    <mergeCell ref="D6:G6"/>
    <mergeCell ref="H6:K6"/>
    <mergeCell ref="A1:L1"/>
    <mergeCell ref="A2:L2"/>
    <mergeCell ref="A3:L3"/>
    <mergeCell ref="A4:L4"/>
    <mergeCell ref="A5:L5"/>
  </mergeCells>
  <pageMargins left="1.1811023622047245" right="0.39370078740157483" top="0.39370078740157483" bottom="0.39370078740157483" header="0.51181102362204722" footer="0.51181102362204722"/>
  <pageSetup paperSize="9" scale="74" orientation="portrait" horizontalDpi="300" verticalDpi="300" r:id="rId1"/>
  <headerFooter alignWithMargins="0"/>
  <drawing r:id="rId2"/>
  <legacyDrawing r:id="rId3"/>
  <controls>
    <mc:AlternateContent xmlns:mc="http://schemas.openxmlformats.org/markup-compatibility/2006">
      <mc:Choice Requires="x14">
        <control shapeId="195585" r:id="rId4" name="CommandButton1">
          <controlPr defaultSize="0" print="0" autoLine="0" r:id="rId5">
            <anchor moveWithCells="1">
              <from>
                <xdr:col>0</xdr:col>
                <xdr:colOff>0</xdr:colOff>
                <xdr:row>0</xdr:row>
                <xdr:rowOff>0</xdr:rowOff>
              </from>
              <to>
                <xdr:col>1</xdr:col>
                <xdr:colOff>9525</xdr:colOff>
                <xdr:row>0</xdr:row>
                <xdr:rowOff>266700</xdr:rowOff>
              </to>
            </anchor>
          </controlPr>
        </control>
      </mc:Choice>
      <mc:Fallback>
        <control shapeId="195585" r:id="rId4" name="CommandButton1"/>
      </mc:Fallback>
    </mc:AlternateContent>
  </control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30" filterMode="1">
    <tabColor theme="2"/>
    <pageSetUpPr fitToPage="1"/>
  </sheetPr>
  <dimension ref="A1:T81"/>
  <sheetViews>
    <sheetView view="pageBreakPreview" topLeftCell="A7" zoomScaleSheetLayoutView="100" workbookViewId="0">
      <selection activeCell="C29" sqref="A1:T81"/>
    </sheetView>
  </sheetViews>
  <sheetFormatPr defaultRowHeight="12.75"/>
  <cols>
    <col min="1" max="1" width="3.85546875" style="534" customWidth="1"/>
    <col min="2" max="2" width="13.85546875" style="534" customWidth="1"/>
    <col min="3" max="3" width="18.7109375" style="534" bestFit="1" customWidth="1"/>
    <col min="4" max="11" width="6" style="534" customWidth="1"/>
    <col min="12" max="12" width="6.7109375" style="173" customWidth="1"/>
    <col min="13" max="13" width="25.7109375" style="534" customWidth="1"/>
    <col min="14" max="14" width="2.5703125" style="138" customWidth="1"/>
    <col min="15" max="18" width="2.7109375" style="534" customWidth="1"/>
    <col min="19" max="19" width="13" style="534" customWidth="1"/>
    <col min="20" max="20" width="16.5703125" style="534" customWidth="1"/>
    <col min="21" max="16384" width="9.140625" style="534"/>
  </cols>
  <sheetData>
    <row r="1" spans="1:20" ht="33" customHeight="1">
      <c r="A1" s="782" t="s">
        <v>92</v>
      </c>
      <c r="B1" s="782"/>
      <c r="C1" s="782"/>
      <c r="D1" s="782"/>
      <c r="E1" s="782"/>
      <c r="F1" s="782"/>
      <c r="G1" s="782"/>
      <c r="H1" s="782"/>
      <c r="I1" s="782"/>
      <c r="J1" s="782"/>
      <c r="K1" s="782"/>
      <c r="L1" s="782"/>
    </row>
    <row r="2" spans="1:20" ht="23.25">
      <c r="A2" s="783" t="s">
        <v>575</v>
      </c>
      <c r="B2" s="783"/>
      <c r="C2" s="783"/>
      <c r="D2" s="783"/>
      <c r="E2" s="783"/>
      <c r="F2" s="783"/>
      <c r="G2" s="783"/>
      <c r="H2" s="783"/>
      <c r="I2" s="783"/>
      <c r="J2" s="783"/>
      <c r="K2" s="783"/>
      <c r="L2" s="783"/>
    </row>
    <row r="3" spans="1:20" s="136" customFormat="1" ht="40.5" customHeight="1">
      <c r="A3" s="784" t="s">
        <v>764</v>
      </c>
      <c r="B3" s="784"/>
      <c r="C3" s="784"/>
      <c r="D3" s="784"/>
      <c r="E3" s="784"/>
      <c r="F3" s="784"/>
      <c r="G3" s="784"/>
      <c r="H3" s="784"/>
      <c r="I3" s="784"/>
      <c r="J3" s="784"/>
      <c r="K3" s="784"/>
      <c r="L3" s="784"/>
      <c r="M3" s="167"/>
      <c r="N3" s="167"/>
      <c r="O3" s="167"/>
      <c r="P3" s="167"/>
    </row>
    <row r="4" spans="1:20" s="137" customFormat="1" ht="14.25" customHeight="1">
      <c r="A4" s="785" t="str">
        <f ca="1">ТСП!A4</f>
        <v>Дата сдачи: «___» апреля 2014 года</v>
      </c>
      <c r="B4" s="786"/>
      <c r="C4" s="786"/>
      <c r="D4" s="786"/>
      <c r="E4" s="786"/>
      <c r="F4" s="786"/>
      <c r="G4" s="786"/>
      <c r="H4" s="786"/>
      <c r="I4" s="786"/>
      <c r="J4" s="786"/>
      <c r="K4" s="786"/>
      <c r="L4" s="786"/>
      <c r="N4" s="138"/>
    </row>
    <row r="5" spans="1:20" s="137" customFormat="1" ht="14.25" customHeight="1">
      <c r="A5" s="785"/>
      <c r="B5" s="785"/>
      <c r="C5" s="785"/>
      <c r="D5" s="785"/>
      <c r="E5" s="785"/>
      <c r="F5" s="785"/>
      <c r="G5" s="785"/>
      <c r="H5" s="785"/>
      <c r="I5" s="785"/>
      <c r="J5" s="785"/>
      <c r="K5" s="785"/>
      <c r="L5" s="787"/>
      <c r="N5" s="138"/>
    </row>
    <row r="6" spans="1:20" ht="27" customHeight="1">
      <c r="A6" s="795" t="s">
        <v>71</v>
      </c>
      <c r="B6" s="795" t="s">
        <v>46</v>
      </c>
      <c r="C6" s="795" t="s">
        <v>47</v>
      </c>
      <c r="D6" s="792" t="s">
        <v>51</v>
      </c>
      <c r="E6" s="793"/>
      <c r="F6" s="793"/>
      <c r="G6" s="794"/>
      <c r="H6" s="792" t="s">
        <v>52</v>
      </c>
      <c r="I6" s="793"/>
      <c r="J6" s="793"/>
      <c r="K6" s="794"/>
      <c r="L6" s="789" t="s">
        <v>7</v>
      </c>
      <c r="M6" s="796" t="s">
        <v>697</v>
      </c>
    </row>
    <row r="7" spans="1:20" ht="12.75" customHeight="1">
      <c r="A7" s="795"/>
      <c r="B7" s="795"/>
      <c r="C7" s="795"/>
      <c r="D7" s="792" t="s">
        <v>53</v>
      </c>
      <c r="E7" s="793"/>
      <c r="F7" s="794"/>
      <c r="G7" s="789" t="s">
        <v>7</v>
      </c>
      <c r="H7" s="792" t="s">
        <v>53</v>
      </c>
      <c r="I7" s="793"/>
      <c r="J7" s="794"/>
      <c r="K7" s="789" t="s">
        <v>7</v>
      </c>
      <c r="L7" s="790"/>
      <c r="M7" s="797"/>
    </row>
    <row r="8" spans="1:20" ht="32.25" customHeight="1">
      <c r="A8" s="795"/>
      <c r="B8" s="795"/>
      <c r="C8" s="795"/>
      <c r="D8" s="177">
        <v>1</v>
      </c>
      <c r="E8" s="177">
        <v>2</v>
      </c>
      <c r="F8" s="177">
        <v>3</v>
      </c>
      <c r="G8" s="791"/>
      <c r="H8" s="177">
        <v>1</v>
      </c>
      <c r="I8" s="177">
        <v>2</v>
      </c>
      <c r="J8" s="177">
        <v>3</v>
      </c>
      <c r="K8" s="791"/>
      <c r="L8" s="791"/>
      <c r="M8" s="798"/>
    </row>
    <row r="9" spans="1:20">
      <c r="A9" s="533">
        <v>1</v>
      </c>
      <c r="B9" s="533">
        <v>2</v>
      </c>
      <c r="C9" s="533">
        <v>3</v>
      </c>
      <c r="D9" s="177">
        <v>4</v>
      </c>
      <c r="E9" s="177">
        <v>5</v>
      </c>
      <c r="F9" s="177">
        <v>6</v>
      </c>
      <c r="G9" s="177">
        <v>7</v>
      </c>
      <c r="H9" s="177">
        <v>8</v>
      </c>
      <c r="I9" s="177">
        <v>9</v>
      </c>
      <c r="J9" s="177">
        <v>10</v>
      </c>
      <c r="K9" s="177">
        <v>11</v>
      </c>
      <c r="L9" s="177">
        <v>12</v>
      </c>
      <c r="M9" s="388"/>
      <c r="S9" s="168"/>
      <c r="T9" s="301"/>
    </row>
    <row r="10" spans="1:20" s="142" customFormat="1" ht="15" customHeight="1">
      <c r="A10" s="139">
        <v>1</v>
      </c>
      <c r="B10" s="139" t="s">
        <v>4</v>
      </c>
      <c r="C10" s="144" t="s">
        <v>272</v>
      </c>
      <c r="D10" s="381"/>
      <c r="E10" s="381"/>
      <c r="F10" s="381"/>
      <c r="G10" s="381"/>
      <c r="H10" s="381"/>
      <c r="I10" s="381"/>
      <c r="J10" s="381"/>
      <c r="K10" s="381"/>
      <c r="L10" s="380"/>
      <c r="M10" s="141"/>
      <c r="N10" s="143">
        <f>COUNTA($C10)</f>
        <v>1</v>
      </c>
      <c r="S10" s="168"/>
      <c r="T10" s="301"/>
    </row>
    <row r="11" spans="1:20" s="142" customFormat="1" ht="15" customHeight="1">
      <c r="A11" s="139">
        <f>A10+1</f>
        <v>2</v>
      </c>
      <c r="B11" s="139" t="s">
        <v>65</v>
      </c>
      <c r="C11" s="144" t="s">
        <v>262</v>
      </c>
      <c r="D11" s="381"/>
      <c r="E11" s="381"/>
      <c r="F11" s="381"/>
      <c r="G11" s="381"/>
      <c r="H11" s="381"/>
      <c r="I11" s="381"/>
      <c r="J11" s="381"/>
      <c r="K11" s="381"/>
      <c r="L11" s="380"/>
      <c r="M11" s="141"/>
      <c r="N11" s="143">
        <f t="shared" ref="N11:N69" si="0">COUNTA($C11)</f>
        <v>1</v>
      </c>
      <c r="S11" s="168"/>
      <c r="T11" s="301"/>
    </row>
    <row r="12" spans="1:20" s="142" customFormat="1" ht="15" customHeight="1">
      <c r="A12" s="139">
        <f t="shared" ref="A12:A56" si="1">A11+1</f>
        <v>3</v>
      </c>
      <c r="B12" s="139" t="s">
        <v>16</v>
      </c>
      <c r="C12" s="144" t="s">
        <v>163</v>
      </c>
      <c r="D12" s="381"/>
      <c r="E12" s="147"/>
      <c r="F12" s="147"/>
      <c r="G12" s="147"/>
      <c r="H12" s="147"/>
      <c r="I12" s="147"/>
      <c r="J12" s="147"/>
      <c r="K12" s="147"/>
      <c r="L12" s="380"/>
      <c r="M12" s="141"/>
      <c r="N12" s="143">
        <f t="shared" si="0"/>
        <v>1</v>
      </c>
      <c r="S12" s="168"/>
      <c r="T12" s="301"/>
    </row>
    <row r="13" spans="1:20" s="142" customFormat="1" ht="15" customHeight="1">
      <c r="A13" s="139">
        <f t="shared" si="1"/>
        <v>4</v>
      </c>
      <c r="B13" s="139" t="s">
        <v>65</v>
      </c>
      <c r="C13" s="144" t="s">
        <v>263</v>
      </c>
      <c r="D13" s="381"/>
      <c r="E13" s="147"/>
      <c r="F13" s="147"/>
      <c r="G13" s="147"/>
      <c r="H13" s="147"/>
      <c r="I13" s="147"/>
      <c r="J13" s="147"/>
      <c r="K13" s="147"/>
      <c r="L13" s="380"/>
      <c r="M13" s="141"/>
      <c r="N13" s="143">
        <f t="shared" si="0"/>
        <v>1</v>
      </c>
      <c r="S13" s="168"/>
      <c r="T13" s="301"/>
    </row>
    <row r="14" spans="1:20" s="142" customFormat="1" ht="15" customHeight="1">
      <c r="A14" s="139">
        <f t="shared" si="1"/>
        <v>5</v>
      </c>
      <c r="B14" s="139" t="s">
        <v>18</v>
      </c>
      <c r="C14" s="144" t="s">
        <v>265</v>
      </c>
      <c r="D14" s="381"/>
      <c r="E14" s="147"/>
      <c r="F14" s="147"/>
      <c r="G14" s="147"/>
      <c r="H14" s="147"/>
      <c r="I14" s="147"/>
      <c r="J14" s="147"/>
      <c r="K14" s="147"/>
      <c r="L14" s="380"/>
      <c r="M14" s="141"/>
      <c r="N14" s="143">
        <f t="shared" si="0"/>
        <v>1</v>
      </c>
      <c r="S14" s="168"/>
      <c r="T14" s="301"/>
    </row>
    <row r="15" spans="1:20" s="142" customFormat="1" ht="15" customHeight="1">
      <c r="A15" s="139">
        <f t="shared" si="1"/>
        <v>6</v>
      </c>
      <c r="B15" s="139" t="s">
        <v>4</v>
      </c>
      <c r="C15" s="144" t="s">
        <v>266</v>
      </c>
      <c r="D15" s="381"/>
      <c r="E15" s="147"/>
      <c r="F15" s="147"/>
      <c r="G15" s="147"/>
      <c r="H15" s="147"/>
      <c r="I15" s="147"/>
      <c r="J15" s="147"/>
      <c r="K15" s="147"/>
      <c r="L15" s="380"/>
      <c r="M15" s="141"/>
      <c r="N15" s="143">
        <f t="shared" si="0"/>
        <v>1</v>
      </c>
      <c r="S15" s="168"/>
      <c r="T15" s="301"/>
    </row>
    <row r="16" spans="1:20" s="142" customFormat="1" ht="15" customHeight="1">
      <c r="A16" s="139">
        <f t="shared" si="1"/>
        <v>7</v>
      </c>
      <c r="B16" s="139" t="s">
        <v>4</v>
      </c>
      <c r="C16" s="144" t="s">
        <v>267</v>
      </c>
      <c r="D16" s="381"/>
      <c r="E16" s="147"/>
      <c r="F16" s="147"/>
      <c r="G16" s="147"/>
      <c r="H16" s="147"/>
      <c r="I16" s="147"/>
      <c r="J16" s="147"/>
      <c r="K16" s="147"/>
      <c r="L16" s="380"/>
      <c r="M16" s="141"/>
      <c r="N16" s="143">
        <f t="shared" si="0"/>
        <v>1</v>
      </c>
      <c r="S16" s="168"/>
      <c r="T16" s="301"/>
    </row>
    <row r="17" spans="1:20" s="142" customFormat="1" ht="15" customHeight="1">
      <c r="A17" s="139">
        <f t="shared" si="1"/>
        <v>8</v>
      </c>
      <c r="B17" s="139" t="s">
        <v>65</v>
      </c>
      <c r="C17" s="144" t="s">
        <v>250</v>
      </c>
      <c r="D17" s="381"/>
      <c r="E17" s="147"/>
      <c r="F17" s="147"/>
      <c r="G17" s="147"/>
      <c r="H17" s="147"/>
      <c r="I17" s="147"/>
      <c r="J17" s="147"/>
      <c r="K17" s="147"/>
      <c r="L17" s="380"/>
      <c r="M17" s="141"/>
      <c r="N17" s="143">
        <f t="shared" si="0"/>
        <v>1</v>
      </c>
      <c r="S17" s="168"/>
      <c r="T17" s="301"/>
    </row>
    <row r="18" spans="1:20" s="142" customFormat="1" ht="15" customHeight="1">
      <c r="A18" s="139">
        <f t="shared" si="1"/>
        <v>9</v>
      </c>
      <c r="B18" s="139" t="s">
        <v>17</v>
      </c>
      <c r="C18" s="144" t="s">
        <v>744</v>
      </c>
      <c r="D18" s="381"/>
      <c r="E18" s="147"/>
      <c r="F18" s="147"/>
      <c r="G18" s="147"/>
      <c r="H18" s="147"/>
      <c r="I18" s="147"/>
      <c r="J18" s="147"/>
      <c r="K18" s="147"/>
      <c r="L18" s="380"/>
      <c r="M18" s="141"/>
      <c r="N18" s="143">
        <f t="shared" si="0"/>
        <v>1</v>
      </c>
      <c r="S18" s="168"/>
      <c r="T18" s="301"/>
    </row>
    <row r="19" spans="1:20" s="142" customFormat="1" ht="15" customHeight="1">
      <c r="A19" s="139">
        <f t="shared" si="1"/>
        <v>10</v>
      </c>
      <c r="B19" s="139" t="s">
        <v>18</v>
      </c>
      <c r="C19" s="144" t="s">
        <v>268</v>
      </c>
      <c r="D19" s="381"/>
      <c r="E19" s="147"/>
      <c r="F19" s="147"/>
      <c r="G19" s="147"/>
      <c r="H19" s="147"/>
      <c r="I19" s="147"/>
      <c r="J19" s="147"/>
      <c r="K19" s="147"/>
      <c r="L19" s="380"/>
      <c r="M19" s="141"/>
      <c r="N19" s="143">
        <f t="shared" si="0"/>
        <v>1</v>
      </c>
      <c r="S19" s="168"/>
      <c r="T19" s="301"/>
    </row>
    <row r="20" spans="1:20" s="142" customFormat="1" ht="15" customHeight="1">
      <c r="A20" s="139">
        <f t="shared" si="1"/>
        <v>11</v>
      </c>
      <c r="B20" s="139" t="s">
        <v>65</v>
      </c>
      <c r="C20" s="144" t="s">
        <v>269</v>
      </c>
      <c r="D20" s="381"/>
      <c r="E20" s="147"/>
      <c r="F20" s="147"/>
      <c r="G20" s="147"/>
      <c r="H20" s="147"/>
      <c r="I20" s="147"/>
      <c r="J20" s="147"/>
      <c r="K20" s="147"/>
      <c r="L20" s="380"/>
      <c r="M20" s="141"/>
      <c r="N20" s="143">
        <f t="shared" si="0"/>
        <v>1</v>
      </c>
      <c r="S20" s="168"/>
      <c r="T20" s="301"/>
    </row>
    <row r="21" spans="1:20" s="142" customFormat="1" ht="15" customHeight="1">
      <c r="A21" s="139">
        <f t="shared" si="1"/>
        <v>12</v>
      </c>
      <c r="B21" s="139" t="s">
        <v>4</v>
      </c>
      <c r="C21" s="144" t="s">
        <v>251</v>
      </c>
      <c r="D21" s="381"/>
      <c r="E21" s="147"/>
      <c r="F21" s="147"/>
      <c r="G21" s="147"/>
      <c r="H21" s="147"/>
      <c r="I21" s="147"/>
      <c r="J21" s="147"/>
      <c r="K21" s="147"/>
      <c r="L21" s="380"/>
      <c r="M21" s="141"/>
      <c r="N21" s="143">
        <f t="shared" si="0"/>
        <v>1</v>
      </c>
      <c r="S21" s="168"/>
      <c r="T21" s="301"/>
    </row>
    <row r="22" spans="1:20" s="142" customFormat="1" ht="15" customHeight="1">
      <c r="A22" s="139">
        <f t="shared" si="1"/>
        <v>13</v>
      </c>
      <c r="B22" s="139" t="s">
        <v>65</v>
      </c>
      <c r="C22" s="144" t="s">
        <v>260</v>
      </c>
      <c r="D22" s="381"/>
      <c r="E22" s="147"/>
      <c r="F22" s="147"/>
      <c r="G22" s="147"/>
      <c r="H22" s="147"/>
      <c r="I22" s="147"/>
      <c r="J22" s="147"/>
      <c r="K22" s="147"/>
      <c r="L22" s="380"/>
      <c r="M22" s="141"/>
      <c r="N22" s="143">
        <f t="shared" si="0"/>
        <v>1</v>
      </c>
      <c r="S22" s="168"/>
      <c r="T22" s="301"/>
    </row>
    <row r="23" spans="1:20" s="142" customFormat="1" ht="15" customHeight="1">
      <c r="A23" s="139">
        <f t="shared" si="1"/>
        <v>14</v>
      </c>
      <c r="B23" s="139" t="s">
        <v>65</v>
      </c>
      <c r="C23" s="144" t="s">
        <v>261</v>
      </c>
      <c r="D23" s="381"/>
      <c r="E23" s="147"/>
      <c r="F23" s="147"/>
      <c r="G23" s="147"/>
      <c r="H23" s="147"/>
      <c r="I23" s="147"/>
      <c r="J23" s="147"/>
      <c r="K23" s="147"/>
      <c r="L23" s="380"/>
      <c r="M23" s="141"/>
      <c r="N23" s="143">
        <f t="shared" si="0"/>
        <v>1</v>
      </c>
      <c r="S23" s="168"/>
      <c r="T23" s="301"/>
    </row>
    <row r="24" spans="1:20" s="142" customFormat="1" ht="15" customHeight="1">
      <c r="A24" s="139">
        <f t="shared" si="1"/>
        <v>15</v>
      </c>
      <c r="B24" s="139" t="s">
        <v>65</v>
      </c>
      <c r="C24" s="144" t="s">
        <v>309</v>
      </c>
      <c r="D24" s="381"/>
      <c r="E24" s="147"/>
      <c r="F24" s="147"/>
      <c r="G24" s="147"/>
      <c r="H24" s="147"/>
      <c r="I24" s="147"/>
      <c r="J24" s="147"/>
      <c r="K24" s="147"/>
      <c r="L24" s="380"/>
      <c r="M24" s="141"/>
      <c r="N24" s="143">
        <f t="shared" si="0"/>
        <v>1</v>
      </c>
      <c r="S24" s="168"/>
      <c r="T24" s="301"/>
    </row>
    <row r="25" spans="1:20" s="142" customFormat="1" ht="15" customHeight="1">
      <c r="A25" s="139">
        <f t="shared" si="1"/>
        <v>16</v>
      </c>
      <c r="B25" s="139" t="s">
        <v>65</v>
      </c>
      <c r="C25" s="144" t="s">
        <v>257</v>
      </c>
      <c r="D25" s="381"/>
      <c r="E25" s="147"/>
      <c r="F25" s="147"/>
      <c r="G25" s="147"/>
      <c r="H25" s="147"/>
      <c r="I25" s="147"/>
      <c r="J25" s="147"/>
      <c r="K25" s="147"/>
      <c r="L25" s="380"/>
      <c r="M25" s="141"/>
      <c r="N25" s="143">
        <f t="shared" si="0"/>
        <v>1</v>
      </c>
    </row>
    <row r="26" spans="1:20" s="142" customFormat="1" ht="15" customHeight="1">
      <c r="A26" s="139">
        <f t="shared" si="1"/>
        <v>17</v>
      </c>
      <c r="B26" s="139" t="s">
        <v>16</v>
      </c>
      <c r="C26" s="144" t="s">
        <v>63</v>
      </c>
      <c r="D26" s="381"/>
      <c r="E26" s="147"/>
      <c r="F26" s="147"/>
      <c r="G26" s="147"/>
      <c r="H26" s="147"/>
      <c r="I26" s="147"/>
      <c r="J26" s="147"/>
      <c r="K26" s="147"/>
      <c r="L26" s="380"/>
      <c r="M26" s="141"/>
      <c r="N26" s="143">
        <f t="shared" si="0"/>
        <v>1</v>
      </c>
    </row>
    <row r="27" spans="1:20" s="142" customFormat="1" ht="15" customHeight="1">
      <c r="A27" s="139">
        <f t="shared" si="1"/>
        <v>18</v>
      </c>
      <c r="B27" s="139" t="s">
        <v>17</v>
      </c>
      <c r="C27" s="144" t="s">
        <v>745</v>
      </c>
      <c r="D27" s="381"/>
      <c r="E27" s="147"/>
      <c r="F27" s="147"/>
      <c r="G27" s="147"/>
      <c r="H27" s="147"/>
      <c r="I27" s="147"/>
      <c r="J27" s="147"/>
      <c r="K27" s="147"/>
      <c r="L27" s="380"/>
      <c r="M27" s="141"/>
      <c r="N27" s="143">
        <f t="shared" si="0"/>
        <v>1</v>
      </c>
    </row>
    <row r="28" spans="1:20" s="142" customFormat="1" ht="15" customHeight="1">
      <c r="A28" s="139">
        <f t="shared" si="1"/>
        <v>19</v>
      </c>
      <c r="B28" s="139" t="s">
        <v>4</v>
      </c>
      <c r="C28" s="144" t="s">
        <v>273</v>
      </c>
      <c r="D28" s="381"/>
      <c r="E28" s="147"/>
      <c r="F28" s="147"/>
      <c r="G28" s="147"/>
      <c r="H28" s="147"/>
      <c r="I28" s="147"/>
      <c r="J28" s="147"/>
      <c r="K28" s="147"/>
      <c r="L28" s="380"/>
      <c r="M28" s="141"/>
      <c r="N28" s="143">
        <f t="shared" si="0"/>
        <v>1</v>
      </c>
    </row>
    <row r="29" spans="1:20" s="142" customFormat="1" ht="15" customHeight="1">
      <c r="A29" s="139">
        <f t="shared" si="1"/>
        <v>20</v>
      </c>
      <c r="B29" s="139" t="s">
        <v>65</v>
      </c>
      <c r="C29" s="144" t="s">
        <v>274</v>
      </c>
      <c r="D29" s="381"/>
      <c r="E29" s="147"/>
      <c r="F29" s="147"/>
      <c r="G29" s="147"/>
      <c r="H29" s="147"/>
      <c r="I29" s="147"/>
      <c r="J29" s="147"/>
      <c r="K29" s="147"/>
      <c r="L29" s="380"/>
      <c r="M29" s="141"/>
      <c r="N29" s="143">
        <f t="shared" si="0"/>
        <v>1</v>
      </c>
    </row>
    <row r="30" spans="1:20" s="142" customFormat="1" ht="15" customHeight="1">
      <c r="A30" s="139">
        <f t="shared" si="1"/>
        <v>21</v>
      </c>
      <c r="B30" s="139" t="s">
        <v>4</v>
      </c>
      <c r="C30" s="144" t="s">
        <v>275</v>
      </c>
      <c r="D30" s="381"/>
      <c r="E30" s="147"/>
      <c r="F30" s="147"/>
      <c r="G30" s="147"/>
      <c r="H30" s="147"/>
      <c r="I30" s="147"/>
      <c r="J30" s="147"/>
      <c r="K30" s="147"/>
      <c r="L30" s="380"/>
      <c r="M30" s="141"/>
      <c r="N30" s="143">
        <f t="shared" si="0"/>
        <v>1</v>
      </c>
    </row>
    <row r="31" spans="1:20" s="142" customFormat="1" ht="15" customHeight="1">
      <c r="A31" s="139">
        <f t="shared" si="1"/>
        <v>22</v>
      </c>
      <c r="B31" s="139" t="s">
        <v>4</v>
      </c>
      <c r="C31" s="144" t="s">
        <v>276</v>
      </c>
      <c r="D31" s="381"/>
      <c r="E31" s="147"/>
      <c r="F31" s="147"/>
      <c r="G31" s="147"/>
      <c r="H31" s="147"/>
      <c r="I31" s="147"/>
      <c r="J31" s="147"/>
      <c r="K31" s="147"/>
      <c r="L31" s="380"/>
      <c r="M31" s="141"/>
      <c r="N31" s="143">
        <f t="shared" si="0"/>
        <v>1</v>
      </c>
    </row>
    <row r="32" spans="1:20" s="142" customFormat="1" ht="15" customHeight="1">
      <c r="A32" s="139">
        <f t="shared" si="1"/>
        <v>23</v>
      </c>
      <c r="B32" s="139" t="s">
        <v>65</v>
      </c>
      <c r="C32" s="144" t="s">
        <v>295</v>
      </c>
      <c r="D32" s="381"/>
      <c r="E32" s="147"/>
      <c r="F32" s="147"/>
      <c r="G32" s="147"/>
      <c r="H32" s="147"/>
      <c r="I32" s="147"/>
      <c r="J32" s="147"/>
      <c r="K32" s="147"/>
      <c r="L32" s="380"/>
      <c r="M32" s="141"/>
      <c r="N32" s="143">
        <f t="shared" si="0"/>
        <v>1</v>
      </c>
    </row>
    <row r="33" spans="1:14" s="142" customFormat="1" ht="15" customHeight="1">
      <c r="A33" s="139">
        <f t="shared" si="1"/>
        <v>24</v>
      </c>
      <c r="B33" s="139" t="s">
        <v>16</v>
      </c>
      <c r="C33" s="144" t="s">
        <v>256</v>
      </c>
      <c r="D33" s="381"/>
      <c r="E33" s="147"/>
      <c r="F33" s="147"/>
      <c r="G33" s="147"/>
      <c r="H33" s="147"/>
      <c r="I33" s="147"/>
      <c r="J33" s="147"/>
      <c r="K33" s="147"/>
      <c r="L33" s="380"/>
      <c r="M33" s="141"/>
      <c r="N33" s="143">
        <f t="shared" si="0"/>
        <v>1</v>
      </c>
    </row>
    <row r="34" spans="1:14" s="142" customFormat="1" ht="15" hidden="1" customHeight="1">
      <c r="A34" s="139">
        <f t="shared" si="1"/>
        <v>25</v>
      </c>
      <c r="B34" s="139"/>
      <c r="C34" s="144"/>
      <c r="D34" s="381"/>
      <c r="E34" s="147"/>
      <c r="F34" s="147"/>
      <c r="G34" s="147"/>
      <c r="H34" s="147"/>
      <c r="I34" s="147"/>
      <c r="J34" s="147"/>
      <c r="K34" s="147"/>
      <c r="L34" s="380"/>
      <c r="N34" s="143">
        <f t="shared" si="0"/>
        <v>0</v>
      </c>
    </row>
    <row r="35" spans="1:14" s="142" customFormat="1" ht="15" hidden="1" customHeight="1">
      <c r="A35" s="139">
        <f t="shared" si="1"/>
        <v>26</v>
      </c>
      <c r="B35" s="139"/>
      <c r="C35" s="144"/>
      <c r="D35" s="381"/>
      <c r="E35" s="147"/>
      <c r="F35" s="147"/>
      <c r="G35" s="147"/>
      <c r="H35" s="147"/>
      <c r="I35" s="147"/>
      <c r="J35" s="147"/>
      <c r="K35" s="147"/>
      <c r="L35" s="380"/>
      <c r="N35" s="143">
        <f t="shared" si="0"/>
        <v>0</v>
      </c>
    </row>
    <row r="36" spans="1:14" s="142" customFormat="1" ht="15" hidden="1" customHeight="1">
      <c r="A36" s="139">
        <f t="shared" si="1"/>
        <v>27</v>
      </c>
      <c r="B36" s="139"/>
      <c r="C36" s="144"/>
      <c r="D36" s="381"/>
      <c r="E36" s="381"/>
      <c r="F36" s="381"/>
      <c r="G36" s="381"/>
      <c r="H36" s="381"/>
      <c r="I36" s="381"/>
      <c r="J36" s="381"/>
      <c r="K36" s="381"/>
      <c r="L36" s="380"/>
      <c r="N36" s="143">
        <f t="shared" si="0"/>
        <v>0</v>
      </c>
    </row>
    <row r="37" spans="1:14" s="142" customFormat="1" ht="15" hidden="1" customHeight="1">
      <c r="A37" s="139">
        <f t="shared" si="1"/>
        <v>28</v>
      </c>
      <c r="B37" s="139"/>
      <c r="C37" s="144"/>
      <c r="D37" s="381"/>
      <c r="E37" s="147"/>
      <c r="F37" s="147"/>
      <c r="G37" s="147"/>
      <c r="H37" s="147"/>
      <c r="I37" s="147"/>
      <c r="J37" s="147"/>
      <c r="K37" s="147"/>
      <c r="L37" s="380"/>
      <c r="N37" s="143">
        <f t="shared" si="0"/>
        <v>0</v>
      </c>
    </row>
    <row r="38" spans="1:14" s="142" customFormat="1" ht="15" hidden="1" customHeight="1">
      <c r="A38" s="139">
        <f t="shared" si="1"/>
        <v>29</v>
      </c>
      <c r="B38" s="139"/>
      <c r="C38" s="144"/>
      <c r="D38" s="381"/>
      <c r="E38" s="147"/>
      <c r="F38" s="147"/>
      <c r="G38" s="147"/>
      <c r="H38" s="147"/>
      <c r="I38" s="147"/>
      <c r="J38" s="147"/>
      <c r="K38" s="147"/>
      <c r="L38" s="380"/>
      <c r="N38" s="143">
        <f t="shared" si="0"/>
        <v>0</v>
      </c>
    </row>
    <row r="39" spans="1:14" s="142" customFormat="1" ht="15" hidden="1" customHeight="1">
      <c r="A39" s="139">
        <f t="shared" si="1"/>
        <v>30</v>
      </c>
      <c r="B39" s="139"/>
      <c r="C39" s="144"/>
      <c r="D39" s="381"/>
      <c r="E39" s="147"/>
      <c r="F39" s="147"/>
      <c r="G39" s="147"/>
      <c r="H39" s="147"/>
      <c r="I39" s="147"/>
      <c r="J39" s="147"/>
      <c r="K39" s="147"/>
      <c r="L39" s="380"/>
      <c r="N39" s="143">
        <f t="shared" si="0"/>
        <v>0</v>
      </c>
    </row>
    <row r="40" spans="1:14" s="142" customFormat="1" ht="15" hidden="1" customHeight="1">
      <c r="A40" s="139">
        <f t="shared" si="1"/>
        <v>31</v>
      </c>
      <c r="B40" s="139"/>
      <c r="C40" s="144"/>
      <c r="D40" s="381"/>
      <c r="E40" s="147"/>
      <c r="F40" s="147"/>
      <c r="G40" s="147"/>
      <c r="H40" s="147"/>
      <c r="I40" s="147"/>
      <c r="J40" s="147"/>
      <c r="K40" s="147"/>
      <c r="L40" s="380"/>
      <c r="N40" s="143">
        <f t="shared" si="0"/>
        <v>0</v>
      </c>
    </row>
    <row r="41" spans="1:14" s="142" customFormat="1" ht="15" hidden="1" customHeight="1">
      <c r="A41" s="139">
        <f t="shared" si="1"/>
        <v>32</v>
      </c>
      <c r="B41" s="139"/>
      <c r="C41" s="144"/>
      <c r="D41" s="381"/>
      <c r="E41" s="381"/>
      <c r="F41" s="381"/>
      <c r="G41" s="381"/>
      <c r="H41" s="381"/>
      <c r="I41" s="381"/>
      <c r="J41" s="381"/>
      <c r="K41" s="381"/>
      <c r="L41" s="380"/>
      <c r="N41" s="143">
        <f t="shared" si="0"/>
        <v>0</v>
      </c>
    </row>
    <row r="42" spans="1:14" s="142" customFormat="1" ht="15" hidden="1" customHeight="1">
      <c r="A42" s="139">
        <f t="shared" si="1"/>
        <v>33</v>
      </c>
      <c r="B42" s="139"/>
      <c r="C42" s="144"/>
      <c r="D42" s="381"/>
      <c r="E42" s="147"/>
      <c r="F42" s="147"/>
      <c r="G42" s="147"/>
      <c r="H42" s="147"/>
      <c r="I42" s="147"/>
      <c r="J42" s="147"/>
      <c r="K42" s="147"/>
      <c r="L42" s="380"/>
      <c r="N42" s="143">
        <f t="shared" si="0"/>
        <v>0</v>
      </c>
    </row>
    <row r="43" spans="1:14" s="142" customFormat="1" ht="15" hidden="1" customHeight="1">
      <c r="A43" s="139">
        <f t="shared" si="1"/>
        <v>34</v>
      </c>
      <c r="B43" s="139"/>
      <c r="C43" s="144"/>
      <c r="D43" s="381"/>
      <c r="E43" s="147"/>
      <c r="F43" s="147"/>
      <c r="G43" s="147"/>
      <c r="H43" s="147"/>
      <c r="I43" s="147"/>
      <c r="J43" s="147"/>
      <c r="K43" s="147"/>
      <c r="L43" s="380"/>
      <c r="N43" s="143">
        <f t="shared" si="0"/>
        <v>0</v>
      </c>
    </row>
    <row r="44" spans="1:14" s="142" customFormat="1" ht="15" hidden="1" customHeight="1">
      <c r="A44" s="139">
        <f t="shared" si="1"/>
        <v>35</v>
      </c>
      <c r="B44" s="139"/>
      <c r="C44" s="144"/>
      <c r="D44" s="381"/>
      <c r="E44" s="147"/>
      <c r="F44" s="147"/>
      <c r="G44" s="147"/>
      <c r="H44" s="147"/>
      <c r="I44" s="147"/>
      <c r="J44" s="147"/>
      <c r="K44" s="147"/>
      <c r="L44" s="380"/>
      <c r="N44" s="143">
        <f t="shared" si="0"/>
        <v>0</v>
      </c>
    </row>
    <row r="45" spans="1:14" s="142" customFormat="1" ht="15" hidden="1" customHeight="1">
      <c r="A45" s="139">
        <f t="shared" si="1"/>
        <v>36</v>
      </c>
      <c r="B45" s="139"/>
      <c r="C45" s="144"/>
      <c r="D45" s="381"/>
      <c r="E45" s="147"/>
      <c r="F45" s="147"/>
      <c r="G45" s="147"/>
      <c r="H45" s="147"/>
      <c r="I45" s="147"/>
      <c r="J45" s="147"/>
      <c r="K45" s="147"/>
      <c r="L45" s="380"/>
      <c r="N45" s="143">
        <f t="shared" si="0"/>
        <v>0</v>
      </c>
    </row>
    <row r="46" spans="1:14" s="142" customFormat="1" ht="15" hidden="1" customHeight="1">
      <c r="A46" s="139">
        <f t="shared" si="1"/>
        <v>37</v>
      </c>
      <c r="B46" s="139"/>
      <c r="C46" s="144"/>
      <c r="D46" s="381"/>
      <c r="E46" s="147"/>
      <c r="F46" s="147"/>
      <c r="G46" s="147"/>
      <c r="H46" s="147"/>
      <c r="I46" s="147"/>
      <c r="J46" s="147"/>
      <c r="K46" s="147"/>
      <c r="L46" s="380"/>
      <c r="N46" s="143">
        <f t="shared" si="0"/>
        <v>0</v>
      </c>
    </row>
    <row r="47" spans="1:14" s="142" customFormat="1" ht="15" hidden="1" customHeight="1">
      <c r="A47" s="139">
        <f t="shared" si="1"/>
        <v>38</v>
      </c>
      <c r="B47" s="139"/>
      <c r="C47" s="144"/>
      <c r="D47" s="381"/>
      <c r="E47" s="147"/>
      <c r="F47" s="147"/>
      <c r="G47" s="147"/>
      <c r="H47" s="147"/>
      <c r="I47" s="147"/>
      <c r="J47" s="147"/>
      <c r="K47" s="147"/>
      <c r="L47" s="380"/>
      <c r="N47" s="143">
        <f t="shared" si="0"/>
        <v>0</v>
      </c>
    </row>
    <row r="48" spans="1:14" s="142" customFormat="1" ht="15" hidden="1" customHeight="1">
      <c r="A48" s="139">
        <f t="shared" si="1"/>
        <v>39</v>
      </c>
      <c r="B48" s="139"/>
      <c r="C48" s="144"/>
      <c r="D48" s="381"/>
      <c r="E48" s="381"/>
      <c r="F48" s="381"/>
      <c r="G48" s="381"/>
      <c r="H48" s="381"/>
      <c r="I48" s="381"/>
      <c r="J48" s="381"/>
      <c r="K48" s="381"/>
      <c r="L48" s="380"/>
      <c r="N48" s="143">
        <f t="shared" si="0"/>
        <v>0</v>
      </c>
    </row>
    <row r="49" spans="1:14" s="142" customFormat="1" ht="15" hidden="1" customHeight="1">
      <c r="A49" s="139">
        <f t="shared" si="1"/>
        <v>40</v>
      </c>
      <c r="B49" s="139"/>
      <c r="C49" s="144"/>
      <c r="D49" s="381"/>
      <c r="E49" s="147"/>
      <c r="F49" s="147"/>
      <c r="G49" s="147"/>
      <c r="H49" s="147"/>
      <c r="I49" s="147"/>
      <c r="J49" s="147"/>
      <c r="K49" s="147"/>
      <c r="L49" s="380"/>
      <c r="N49" s="143">
        <f t="shared" si="0"/>
        <v>0</v>
      </c>
    </row>
    <row r="50" spans="1:14" s="142" customFormat="1" ht="15" hidden="1" customHeight="1">
      <c r="A50" s="139">
        <f t="shared" si="1"/>
        <v>41</v>
      </c>
      <c r="B50" s="139"/>
      <c r="C50" s="144"/>
      <c r="D50" s="381"/>
      <c r="E50" s="147"/>
      <c r="F50" s="147"/>
      <c r="G50" s="147"/>
      <c r="H50" s="147"/>
      <c r="I50" s="147"/>
      <c r="J50" s="147"/>
      <c r="K50" s="147"/>
      <c r="L50" s="380"/>
      <c r="N50" s="143">
        <f t="shared" si="0"/>
        <v>0</v>
      </c>
    </row>
    <row r="51" spans="1:14" s="142" customFormat="1" ht="15" hidden="1" customHeight="1">
      <c r="A51" s="139">
        <f t="shared" si="1"/>
        <v>42</v>
      </c>
      <c r="B51" s="139"/>
      <c r="C51" s="144"/>
      <c r="D51" s="381"/>
      <c r="E51" s="147"/>
      <c r="F51" s="147"/>
      <c r="G51" s="147"/>
      <c r="H51" s="147"/>
      <c r="I51" s="147"/>
      <c r="J51" s="147"/>
      <c r="K51" s="147"/>
      <c r="L51" s="380"/>
      <c r="N51" s="143">
        <f t="shared" si="0"/>
        <v>0</v>
      </c>
    </row>
    <row r="52" spans="1:14" s="142" customFormat="1" ht="15" hidden="1" customHeight="1">
      <c r="A52" s="139">
        <f t="shared" si="1"/>
        <v>43</v>
      </c>
      <c r="B52" s="139"/>
      <c r="C52" s="144"/>
      <c r="D52" s="381"/>
      <c r="E52" s="147"/>
      <c r="F52" s="147"/>
      <c r="G52" s="147"/>
      <c r="H52" s="147"/>
      <c r="I52" s="147"/>
      <c r="J52" s="147"/>
      <c r="K52" s="147"/>
      <c r="L52" s="380"/>
      <c r="N52" s="143">
        <f t="shared" si="0"/>
        <v>0</v>
      </c>
    </row>
    <row r="53" spans="1:14" s="142" customFormat="1" ht="15" hidden="1" customHeight="1">
      <c r="A53" s="139">
        <f t="shared" si="1"/>
        <v>44</v>
      </c>
      <c r="B53" s="139"/>
      <c r="C53" s="144"/>
      <c r="D53" s="381"/>
      <c r="E53" s="381"/>
      <c r="F53" s="381"/>
      <c r="G53" s="381"/>
      <c r="H53" s="381"/>
      <c r="I53" s="381"/>
      <c r="J53" s="381"/>
      <c r="K53" s="381"/>
      <c r="L53" s="380"/>
      <c r="N53" s="143">
        <f t="shared" si="0"/>
        <v>0</v>
      </c>
    </row>
    <row r="54" spans="1:14" s="142" customFormat="1" ht="15" hidden="1" customHeight="1">
      <c r="A54" s="139">
        <f t="shared" si="1"/>
        <v>45</v>
      </c>
      <c r="B54" s="139"/>
      <c r="C54" s="144"/>
      <c r="D54" s="381"/>
      <c r="E54" s="381"/>
      <c r="F54" s="381"/>
      <c r="G54" s="381"/>
      <c r="H54" s="381"/>
      <c r="I54" s="381"/>
      <c r="J54" s="381"/>
      <c r="K54" s="381"/>
      <c r="L54" s="380"/>
      <c r="N54" s="143">
        <f t="shared" si="0"/>
        <v>0</v>
      </c>
    </row>
    <row r="55" spans="1:14" s="142" customFormat="1" ht="15" hidden="1" customHeight="1">
      <c r="A55" s="139">
        <f t="shared" si="1"/>
        <v>46</v>
      </c>
      <c r="B55" s="139"/>
      <c r="C55" s="144"/>
      <c r="D55" s="381"/>
      <c r="E55" s="381"/>
      <c r="F55" s="381"/>
      <c r="G55" s="381"/>
      <c r="H55" s="381"/>
      <c r="I55" s="381"/>
      <c r="J55" s="381"/>
      <c r="K55" s="381"/>
      <c r="L55" s="380"/>
      <c r="N55" s="143">
        <f t="shared" si="0"/>
        <v>0</v>
      </c>
    </row>
    <row r="56" spans="1:14" s="142" customFormat="1" ht="15" hidden="1" customHeight="1">
      <c r="A56" s="139">
        <f t="shared" si="1"/>
        <v>47</v>
      </c>
      <c r="B56" s="139"/>
      <c r="C56" s="144"/>
      <c r="D56" s="381"/>
      <c r="E56" s="140"/>
      <c r="F56" s="140"/>
      <c r="G56" s="140"/>
      <c r="H56" s="140"/>
      <c r="I56" s="140"/>
      <c r="J56" s="140"/>
      <c r="K56" s="140"/>
      <c r="L56" s="380"/>
      <c r="N56" s="143">
        <f t="shared" si="0"/>
        <v>0</v>
      </c>
    </row>
    <row r="57" spans="1:14" s="142" customFormat="1" ht="15" hidden="1" customHeight="1">
      <c r="A57" s="139">
        <v>49</v>
      </c>
      <c r="B57" s="139"/>
      <c r="C57" s="144"/>
      <c r="D57" s="147"/>
      <c r="E57" s="140"/>
      <c r="F57" s="140"/>
      <c r="G57" s="140"/>
      <c r="H57" s="140"/>
      <c r="I57" s="140"/>
      <c r="J57" s="140"/>
      <c r="K57" s="140"/>
      <c r="L57" s="535"/>
      <c r="N57" s="143">
        <f t="shared" si="0"/>
        <v>0</v>
      </c>
    </row>
    <row r="58" spans="1:14" s="142" customFormat="1" ht="15" hidden="1" customHeight="1">
      <c r="A58" s="139">
        <v>50</v>
      </c>
      <c r="B58" s="139"/>
      <c r="C58" s="144"/>
      <c r="D58" s="147"/>
      <c r="E58" s="140"/>
      <c r="F58" s="140"/>
      <c r="G58" s="140"/>
      <c r="H58" s="140"/>
      <c r="I58" s="140"/>
      <c r="J58" s="140"/>
      <c r="K58" s="140"/>
      <c r="L58" s="171"/>
      <c r="N58" s="143">
        <f t="shared" si="0"/>
        <v>0</v>
      </c>
    </row>
    <row r="59" spans="1:14" s="142" customFormat="1" ht="15" hidden="1" customHeight="1">
      <c r="A59" s="139">
        <v>51</v>
      </c>
      <c r="B59" s="139"/>
      <c r="C59" s="145"/>
      <c r="D59" s="170"/>
      <c r="E59" s="535"/>
      <c r="F59" s="535"/>
      <c r="G59" s="535"/>
      <c r="H59" s="535"/>
      <c r="I59" s="535"/>
      <c r="J59" s="535"/>
      <c r="K59" s="535"/>
      <c r="L59" s="171"/>
      <c r="N59" s="143">
        <f t="shared" si="0"/>
        <v>0</v>
      </c>
    </row>
    <row r="60" spans="1:14" s="142" customFormat="1" ht="15" hidden="1" customHeight="1">
      <c r="A60" s="139">
        <v>52</v>
      </c>
      <c r="B60" s="139"/>
      <c r="C60" s="145"/>
      <c r="D60" s="170"/>
      <c r="E60" s="171"/>
      <c r="F60" s="171"/>
      <c r="G60" s="171"/>
      <c r="H60" s="171"/>
      <c r="I60" s="171"/>
      <c r="J60" s="171"/>
      <c r="K60" s="171"/>
      <c r="L60" s="171"/>
      <c r="N60" s="143">
        <f t="shared" si="0"/>
        <v>0</v>
      </c>
    </row>
    <row r="61" spans="1:14" s="142" customFormat="1" ht="15" hidden="1" customHeight="1">
      <c r="A61" s="139">
        <v>53</v>
      </c>
      <c r="B61" s="139"/>
      <c r="C61" s="145"/>
      <c r="D61" s="170"/>
      <c r="E61" s="171"/>
      <c r="F61" s="171"/>
      <c r="G61" s="171"/>
      <c r="H61" s="171"/>
      <c r="I61" s="171"/>
      <c r="J61" s="171"/>
      <c r="K61" s="171"/>
      <c r="L61" s="171"/>
      <c r="N61" s="143">
        <f t="shared" si="0"/>
        <v>0</v>
      </c>
    </row>
    <row r="62" spans="1:14" s="142" customFormat="1" ht="15" hidden="1" customHeight="1">
      <c r="A62" s="139">
        <v>54</v>
      </c>
      <c r="B62" s="139"/>
      <c r="C62" s="145"/>
      <c r="D62" s="170"/>
      <c r="E62" s="171"/>
      <c r="F62" s="171"/>
      <c r="G62" s="171"/>
      <c r="H62" s="171"/>
      <c r="I62" s="171"/>
      <c r="J62" s="171"/>
      <c r="K62" s="171"/>
      <c r="L62" s="171"/>
      <c r="N62" s="143">
        <f t="shared" si="0"/>
        <v>0</v>
      </c>
    </row>
    <row r="63" spans="1:14" s="142" customFormat="1" ht="15" hidden="1" customHeight="1">
      <c r="A63" s="139">
        <v>55</v>
      </c>
      <c r="B63" s="139"/>
      <c r="C63" s="145"/>
      <c r="D63" s="170"/>
      <c r="E63" s="171"/>
      <c r="F63" s="171"/>
      <c r="G63" s="171"/>
      <c r="H63" s="171"/>
      <c r="I63" s="171"/>
      <c r="J63" s="171"/>
      <c r="K63" s="171"/>
      <c r="L63" s="171"/>
      <c r="N63" s="143">
        <f t="shared" si="0"/>
        <v>0</v>
      </c>
    </row>
    <row r="64" spans="1:14" s="142" customFormat="1" ht="15" hidden="1" customHeight="1">
      <c r="A64" s="139">
        <v>56</v>
      </c>
      <c r="B64" s="139"/>
      <c r="C64" s="145"/>
      <c r="D64" s="170"/>
      <c r="E64" s="171"/>
      <c r="F64" s="171"/>
      <c r="G64" s="171"/>
      <c r="H64" s="171"/>
      <c r="I64" s="171"/>
      <c r="J64" s="171"/>
      <c r="K64" s="171"/>
      <c r="L64" s="171"/>
      <c r="N64" s="143">
        <f t="shared" si="0"/>
        <v>0</v>
      </c>
    </row>
    <row r="65" spans="1:14" s="142" customFormat="1" ht="15" hidden="1" customHeight="1">
      <c r="A65" s="139">
        <v>57</v>
      </c>
      <c r="B65" s="139"/>
      <c r="C65" s="145"/>
      <c r="D65" s="170"/>
      <c r="E65" s="171"/>
      <c r="F65" s="171"/>
      <c r="G65" s="171"/>
      <c r="H65" s="171"/>
      <c r="I65" s="171"/>
      <c r="J65" s="171"/>
      <c r="K65" s="171"/>
      <c r="L65" s="171"/>
      <c r="N65" s="143">
        <f t="shared" si="0"/>
        <v>0</v>
      </c>
    </row>
    <row r="66" spans="1:14" s="142" customFormat="1" ht="15" hidden="1" customHeight="1">
      <c r="A66" s="139">
        <v>58</v>
      </c>
      <c r="B66" s="139"/>
      <c r="C66" s="145"/>
      <c r="D66" s="170"/>
      <c r="E66" s="171"/>
      <c r="F66" s="171"/>
      <c r="G66" s="171"/>
      <c r="H66" s="171"/>
      <c r="I66" s="171"/>
      <c r="J66" s="171"/>
      <c r="K66" s="171"/>
      <c r="L66" s="171"/>
      <c r="N66" s="143">
        <f t="shared" si="0"/>
        <v>0</v>
      </c>
    </row>
    <row r="67" spans="1:14" s="142" customFormat="1" ht="15" hidden="1" customHeight="1">
      <c r="A67" s="139">
        <v>59</v>
      </c>
      <c r="B67" s="139"/>
      <c r="C67" s="145"/>
      <c r="D67" s="170"/>
      <c r="E67" s="171"/>
      <c r="F67" s="171"/>
      <c r="G67" s="171"/>
      <c r="H67" s="171"/>
      <c r="I67" s="171"/>
      <c r="J67" s="171"/>
      <c r="K67" s="171"/>
      <c r="L67" s="171"/>
      <c r="N67" s="143">
        <f t="shared" si="0"/>
        <v>0</v>
      </c>
    </row>
    <row r="68" spans="1:14" s="142" customFormat="1" ht="15" hidden="1" customHeight="1">
      <c r="A68" s="139">
        <v>60</v>
      </c>
      <c r="B68" s="139"/>
      <c r="C68" s="145"/>
      <c r="D68" s="170"/>
      <c r="E68" s="171"/>
      <c r="F68" s="171"/>
      <c r="G68" s="171"/>
      <c r="H68" s="171"/>
      <c r="I68" s="171"/>
      <c r="J68" s="171"/>
      <c r="K68" s="171"/>
      <c r="L68" s="171"/>
      <c r="N68" s="143">
        <f t="shared" si="0"/>
        <v>0</v>
      </c>
    </row>
    <row r="69" spans="1:14" s="142" customFormat="1" ht="15" hidden="1" customHeight="1">
      <c r="A69" s="139">
        <v>61</v>
      </c>
      <c r="B69" s="139"/>
      <c r="C69" s="145"/>
      <c r="D69" s="170"/>
      <c r="E69" s="171"/>
      <c r="F69" s="171"/>
      <c r="G69" s="171"/>
      <c r="H69" s="171"/>
      <c r="I69" s="171"/>
      <c r="J69" s="171"/>
      <c r="K69" s="171"/>
      <c r="L69" s="171"/>
      <c r="N69" s="143">
        <f t="shared" si="0"/>
        <v>0</v>
      </c>
    </row>
    <row r="70" spans="1:14" ht="20.100000000000001" customHeight="1">
      <c r="N70" s="138">
        <v>1</v>
      </c>
    </row>
    <row r="71" spans="1:14" s="156" customFormat="1" ht="20.100000000000001" customHeight="1">
      <c r="A71" s="155" t="s">
        <v>576</v>
      </c>
      <c r="B71" s="155"/>
      <c r="C71" s="155"/>
      <c r="D71" s="155"/>
      <c r="E71" s="155"/>
      <c r="F71" s="155"/>
      <c r="G71" s="155"/>
      <c r="H71" s="155"/>
      <c r="I71" s="155"/>
      <c r="J71" s="155"/>
      <c r="K71" s="155"/>
      <c r="N71" s="156">
        <v>1</v>
      </c>
    </row>
    <row r="72" spans="1:14" s="156" customFormat="1" ht="20.100000000000001" customHeight="1">
      <c r="A72" s="155" t="s">
        <v>31</v>
      </c>
      <c r="B72" s="155"/>
      <c r="C72" s="155"/>
      <c r="D72" s="155"/>
      <c r="E72" s="155"/>
      <c r="F72" s="155"/>
      <c r="G72" s="155"/>
      <c r="H72" s="155"/>
      <c r="I72" s="155"/>
      <c r="J72" s="155"/>
      <c r="K72" s="155"/>
      <c r="N72" s="156">
        <v>1</v>
      </c>
    </row>
    <row r="73" spans="1:14" s="156" customFormat="1" ht="20.100000000000001" customHeight="1">
      <c r="A73" s="155" t="s">
        <v>32</v>
      </c>
      <c r="B73" s="155"/>
      <c r="C73" s="155"/>
      <c r="D73" s="155"/>
      <c r="E73" s="155"/>
      <c r="F73" s="155"/>
      <c r="G73" s="155"/>
      <c r="H73" s="155"/>
      <c r="I73" s="155"/>
      <c r="J73" s="155"/>
      <c r="K73" s="155"/>
      <c r="N73" s="156">
        <v>1</v>
      </c>
    </row>
    <row r="74" spans="1:14" s="156" customFormat="1" ht="20.100000000000001" customHeight="1">
      <c r="A74" s="155" t="s">
        <v>33</v>
      </c>
      <c r="B74" s="155"/>
      <c r="C74" s="155"/>
      <c r="D74" s="155"/>
      <c r="E74" s="155"/>
      <c r="F74" s="155"/>
      <c r="G74" s="155"/>
      <c r="H74" s="155"/>
      <c r="I74" s="155"/>
      <c r="J74" s="155"/>
      <c r="K74" s="155"/>
      <c r="N74" s="156">
        <v>1</v>
      </c>
    </row>
    <row r="75" spans="1:14" s="156" customFormat="1" ht="20.100000000000001" customHeight="1">
      <c r="A75" s="155" t="s">
        <v>35</v>
      </c>
      <c r="B75" s="155"/>
      <c r="C75" s="155"/>
      <c r="D75" s="155"/>
      <c r="E75" s="155"/>
      <c r="F75" s="155"/>
      <c r="G75" s="155"/>
      <c r="H75" s="155"/>
      <c r="I75" s="155"/>
      <c r="J75" s="155"/>
      <c r="K75" s="155"/>
      <c r="L75" s="155"/>
      <c r="N75" s="156">
        <v>1</v>
      </c>
    </row>
    <row r="76" spans="1:14" s="156" customFormat="1" ht="20.100000000000001" customHeight="1">
      <c r="A76" s="155" t="s">
        <v>37</v>
      </c>
      <c r="B76" s="155"/>
      <c r="C76" s="155"/>
      <c r="D76" s="155"/>
      <c r="E76" s="155"/>
      <c r="F76" s="155"/>
      <c r="G76" s="155"/>
      <c r="H76" s="155"/>
      <c r="I76" s="155"/>
      <c r="J76" s="155"/>
      <c r="K76" s="155"/>
      <c r="L76" s="155"/>
      <c r="N76" s="156">
        <v>1</v>
      </c>
    </row>
    <row r="77" spans="1:14" s="156" customFormat="1" ht="20.100000000000001" customHeight="1">
      <c r="A77" s="155" t="s">
        <v>577</v>
      </c>
      <c r="B77" s="155"/>
      <c r="C77" s="155"/>
      <c r="D77" s="155"/>
      <c r="E77" s="155"/>
      <c r="F77" s="155"/>
      <c r="G77" s="155"/>
      <c r="H77" s="155"/>
      <c r="I77" s="155"/>
      <c r="J77" s="155"/>
      <c r="K77" s="155"/>
      <c r="L77" s="155"/>
      <c r="N77" s="156">
        <v>1</v>
      </c>
    </row>
    <row r="78" spans="1:14" s="156" customFormat="1" ht="20.100000000000001" customHeight="1">
      <c r="A78" s="155"/>
      <c r="B78" s="155"/>
      <c r="C78" s="155"/>
      <c r="D78" s="155"/>
      <c r="E78" s="155"/>
      <c r="F78" s="155"/>
      <c r="G78" s="155"/>
      <c r="H78" s="155"/>
      <c r="I78" s="155"/>
      <c r="J78" s="155"/>
      <c r="K78" s="155"/>
      <c r="L78" s="155"/>
      <c r="N78" s="156">
        <v>1</v>
      </c>
    </row>
    <row r="79" spans="1:14" s="156" customFormat="1" ht="20.100000000000001" customHeight="1">
      <c r="A79" s="532" t="s">
        <v>578</v>
      </c>
      <c r="B79" s="155"/>
      <c r="C79" s="155"/>
      <c r="D79" s="155"/>
      <c r="E79" s="155"/>
      <c r="F79" s="155"/>
      <c r="G79" s="155"/>
      <c r="H79" s="155"/>
      <c r="I79" s="155"/>
      <c r="J79" s="155"/>
      <c r="K79" s="155"/>
      <c r="L79" s="155"/>
      <c r="N79" s="156">
        <v>1</v>
      </c>
    </row>
    <row r="80" spans="1:14" s="156" customFormat="1" ht="20.100000000000001" customHeight="1">
      <c r="A80" s="532"/>
      <c r="B80" s="155"/>
      <c r="C80" s="155"/>
      <c r="D80" s="155"/>
      <c r="E80" s="155"/>
      <c r="F80" s="155"/>
      <c r="G80" s="155"/>
      <c r="H80" s="155"/>
      <c r="I80" s="155"/>
      <c r="J80" s="155"/>
      <c r="K80" s="155"/>
      <c r="L80" s="155"/>
      <c r="N80" s="156">
        <v>1</v>
      </c>
    </row>
    <row r="81" spans="1:14" s="156" customFormat="1" ht="20.100000000000001" customHeight="1">
      <c r="A81" s="788"/>
      <c r="B81" s="788"/>
      <c r="C81" s="788"/>
      <c r="D81" s="788"/>
      <c r="E81" s="788"/>
      <c r="F81" s="788"/>
      <c r="G81" s="788"/>
      <c r="H81" s="788"/>
      <c r="I81" s="788"/>
      <c r="J81" s="788"/>
      <c r="K81" s="788"/>
      <c r="L81" s="788"/>
      <c r="N81" s="156">
        <v>1</v>
      </c>
    </row>
  </sheetData>
  <autoFilter ref="N9:N81">
    <filterColumn colId="0">
      <filters>
        <filter val="1"/>
      </filters>
    </filterColumn>
  </autoFilter>
  <mergeCells count="17">
    <mergeCell ref="A81:L81"/>
    <mergeCell ref="L6:L8"/>
    <mergeCell ref="M6:M8"/>
    <mergeCell ref="D7:F7"/>
    <mergeCell ref="G7:G8"/>
    <mergeCell ref="H7:J7"/>
    <mergeCell ref="K7:K8"/>
    <mergeCell ref="A6:A8"/>
    <mergeCell ref="B6:B8"/>
    <mergeCell ref="C6:C8"/>
    <mergeCell ref="D6:G6"/>
    <mergeCell ref="H6:K6"/>
    <mergeCell ref="A1:L1"/>
    <mergeCell ref="A2:L2"/>
    <mergeCell ref="A3:L3"/>
    <mergeCell ref="A4:L4"/>
    <mergeCell ref="A5:L5"/>
  </mergeCells>
  <pageMargins left="1.1811023622047245" right="0.39370078740157483" top="0.39370078740157483" bottom="0.39370078740157483" header="0.51181102362204722" footer="0.51181102362204722"/>
  <pageSetup paperSize="9" scale="74" orientation="portrait" horizontalDpi="300" verticalDpi="300" r:id="rId1"/>
  <headerFooter alignWithMargins="0"/>
  <drawing r:id="rId2"/>
  <legacyDrawing r:id="rId3"/>
  <controls>
    <mc:AlternateContent xmlns:mc="http://schemas.openxmlformats.org/markup-compatibility/2006">
      <mc:Choice Requires="x14">
        <control shapeId="196609" r:id="rId4" name="CommandButton1">
          <controlPr defaultSize="0" print="0" autoLine="0" r:id="rId5">
            <anchor moveWithCells="1">
              <from>
                <xdr:col>0</xdr:col>
                <xdr:colOff>0</xdr:colOff>
                <xdr:row>0</xdr:row>
                <xdr:rowOff>0</xdr:rowOff>
              </from>
              <to>
                <xdr:col>1</xdr:col>
                <xdr:colOff>9525</xdr:colOff>
                <xdr:row>0</xdr:row>
                <xdr:rowOff>266700</xdr:rowOff>
              </to>
            </anchor>
          </controlPr>
        </control>
      </mc:Choice>
      <mc:Fallback>
        <control shapeId="196609" r:id="rId4" name="CommandButton1"/>
      </mc:Fallback>
    </mc:AlternateContent>
  </control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6" filterMode="1">
    <tabColor theme="2"/>
    <pageSetUpPr fitToPage="1"/>
  </sheetPr>
  <dimension ref="A1:T81"/>
  <sheetViews>
    <sheetView view="pageBreakPreview" zoomScaleSheetLayoutView="100" workbookViewId="0">
      <selection activeCell="A4" sqref="A4:L4"/>
    </sheetView>
  </sheetViews>
  <sheetFormatPr defaultRowHeight="12.75"/>
  <cols>
    <col min="1" max="1" width="3.85546875" customWidth="1"/>
    <col min="2" max="2" width="13.85546875" customWidth="1"/>
    <col min="3" max="3" width="18.7109375" bestFit="1" customWidth="1"/>
    <col min="4" max="11" width="6" customWidth="1"/>
    <col min="12" max="12" width="6.7109375" style="173" customWidth="1"/>
    <col min="13" max="13" width="25.7109375" customWidth="1"/>
    <col min="14" max="14" width="2.5703125" style="138" customWidth="1"/>
    <col min="15" max="18" width="2.7109375" customWidth="1"/>
    <col min="19" max="19" width="13" customWidth="1"/>
    <col min="20" max="20" width="16.5703125" customWidth="1"/>
  </cols>
  <sheetData>
    <row r="1" spans="1:20" ht="33" customHeight="1">
      <c r="A1" s="782" t="s">
        <v>92</v>
      </c>
      <c r="B1" s="782"/>
      <c r="C1" s="782"/>
      <c r="D1" s="782"/>
      <c r="E1" s="782"/>
      <c r="F1" s="782"/>
      <c r="G1" s="782"/>
      <c r="H1" s="782"/>
      <c r="I1" s="782"/>
      <c r="J1" s="782"/>
      <c r="K1" s="782"/>
      <c r="L1" s="782"/>
    </row>
    <row r="2" spans="1:20" ht="23.25">
      <c r="A2" s="783" t="s">
        <v>575</v>
      </c>
      <c r="B2" s="783"/>
      <c r="C2" s="783"/>
      <c r="D2" s="783"/>
      <c r="E2" s="783"/>
      <c r="F2" s="783"/>
      <c r="G2" s="783"/>
      <c r="H2" s="783"/>
      <c r="I2" s="783"/>
      <c r="J2" s="783"/>
      <c r="K2" s="783"/>
      <c r="L2" s="783"/>
    </row>
    <row r="3" spans="1:20" s="136" customFormat="1" ht="40.5" customHeight="1">
      <c r="A3" s="784" t="s">
        <v>634</v>
      </c>
      <c r="B3" s="784"/>
      <c r="C3" s="784"/>
      <c r="D3" s="784"/>
      <c r="E3" s="784"/>
      <c r="F3" s="784"/>
      <c r="G3" s="784"/>
      <c r="H3" s="784"/>
      <c r="I3" s="784"/>
      <c r="J3" s="784"/>
      <c r="K3" s="784"/>
      <c r="L3" s="784"/>
      <c r="M3" s="167"/>
      <c r="N3" s="167"/>
      <c r="O3" s="167"/>
      <c r="P3" s="167"/>
    </row>
    <row r="4" spans="1:20" s="137" customFormat="1" ht="14.25" customHeight="1">
      <c r="A4" s="785" t="str">
        <f ca="1">ТСП!A4</f>
        <v>Дата сдачи: «___» апреля 2014 года</v>
      </c>
      <c r="B4" s="786"/>
      <c r="C4" s="786"/>
      <c r="D4" s="786"/>
      <c r="E4" s="786"/>
      <c r="F4" s="786"/>
      <c r="G4" s="786"/>
      <c r="H4" s="786"/>
      <c r="I4" s="786"/>
      <c r="J4" s="786"/>
      <c r="K4" s="786"/>
      <c r="L4" s="786"/>
      <c r="N4" s="138"/>
    </row>
    <row r="5" spans="1:20" s="137" customFormat="1" ht="14.25" customHeight="1">
      <c r="A5" s="785"/>
      <c r="B5" s="785"/>
      <c r="C5" s="785"/>
      <c r="D5" s="785"/>
      <c r="E5" s="785"/>
      <c r="F5" s="785"/>
      <c r="G5" s="785"/>
      <c r="H5" s="785"/>
      <c r="I5" s="785"/>
      <c r="J5" s="785"/>
      <c r="K5" s="785"/>
      <c r="L5" s="787"/>
      <c r="N5" s="138"/>
    </row>
    <row r="6" spans="1:20" ht="27" customHeight="1">
      <c r="A6" s="795" t="s">
        <v>71</v>
      </c>
      <c r="B6" s="795" t="s">
        <v>46</v>
      </c>
      <c r="C6" s="795" t="s">
        <v>47</v>
      </c>
      <c r="D6" s="792" t="s">
        <v>51</v>
      </c>
      <c r="E6" s="793"/>
      <c r="F6" s="793"/>
      <c r="G6" s="794"/>
      <c r="H6" s="792" t="s">
        <v>52</v>
      </c>
      <c r="I6" s="793"/>
      <c r="J6" s="793"/>
      <c r="K6" s="794"/>
      <c r="L6" s="789" t="s">
        <v>7</v>
      </c>
      <c r="M6" s="796" t="s">
        <v>697</v>
      </c>
    </row>
    <row r="7" spans="1:20" ht="12.75" customHeight="1">
      <c r="A7" s="795"/>
      <c r="B7" s="795"/>
      <c r="C7" s="795"/>
      <c r="D7" s="792" t="s">
        <v>53</v>
      </c>
      <c r="E7" s="793"/>
      <c r="F7" s="794"/>
      <c r="G7" s="789" t="s">
        <v>7</v>
      </c>
      <c r="H7" s="792" t="s">
        <v>53</v>
      </c>
      <c r="I7" s="793"/>
      <c r="J7" s="794"/>
      <c r="K7" s="789" t="s">
        <v>7</v>
      </c>
      <c r="L7" s="790"/>
      <c r="M7" s="797"/>
    </row>
    <row r="8" spans="1:20" ht="32.25" customHeight="1">
      <c r="A8" s="795"/>
      <c r="B8" s="795"/>
      <c r="C8" s="795"/>
      <c r="D8" s="177">
        <v>1</v>
      </c>
      <c r="E8" s="177">
        <v>2</v>
      </c>
      <c r="F8" s="177">
        <v>3</v>
      </c>
      <c r="G8" s="791"/>
      <c r="H8" s="177">
        <v>1</v>
      </c>
      <c r="I8" s="177">
        <v>2</v>
      </c>
      <c r="J8" s="177">
        <v>3</v>
      </c>
      <c r="K8" s="791"/>
      <c r="L8" s="791"/>
      <c r="M8" s="798"/>
    </row>
    <row r="9" spans="1:20">
      <c r="A9" s="320">
        <v>1</v>
      </c>
      <c r="B9" s="320">
        <v>2</v>
      </c>
      <c r="C9" s="320">
        <v>3</v>
      </c>
      <c r="D9" s="177">
        <v>4</v>
      </c>
      <c r="E9" s="177">
        <v>5</v>
      </c>
      <c r="F9" s="177">
        <v>6</v>
      </c>
      <c r="G9" s="177">
        <v>7</v>
      </c>
      <c r="H9" s="177">
        <v>8</v>
      </c>
      <c r="I9" s="177">
        <v>9</v>
      </c>
      <c r="J9" s="177">
        <v>10</v>
      </c>
      <c r="K9" s="177">
        <v>11</v>
      </c>
      <c r="L9" s="177">
        <v>12</v>
      </c>
      <c r="M9" s="388"/>
      <c r="S9" s="168"/>
      <c r="T9" s="301"/>
    </row>
    <row r="10" spans="1:20" s="142" customFormat="1" ht="15" customHeight="1">
      <c r="A10" s="139">
        <v>1</v>
      </c>
      <c r="B10" s="139" t="s">
        <v>16</v>
      </c>
      <c r="C10" s="144" t="s">
        <v>198</v>
      </c>
      <c r="D10" s="381"/>
      <c r="E10" s="381"/>
      <c r="F10" s="381"/>
      <c r="G10" s="381"/>
      <c r="H10" s="381"/>
      <c r="I10" s="381"/>
      <c r="J10" s="381"/>
      <c r="K10" s="381"/>
      <c r="L10" s="380"/>
      <c r="M10" s="141"/>
      <c r="N10" s="143">
        <f>COUNTA($C10)</f>
        <v>1</v>
      </c>
      <c r="S10" s="168"/>
      <c r="T10" s="301"/>
    </row>
    <row r="11" spans="1:20" s="142" customFormat="1" ht="15" hidden="1" customHeight="1">
      <c r="A11" s="139">
        <f>A10+1</f>
        <v>2</v>
      </c>
      <c r="B11" s="139"/>
      <c r="C11" s="144"/>
      <c r="D11" s="381"/>
      <c r="E11" s="381"/>
      <c r="F11" s="381"/>
      <c r="G11" s="381"/>
      <c r="H11" s="381"/>
      <c r="I11" s="381"/>
      <c r="J11" s="381"/>
      <c r="K11" s="381"/>
      <c r="L11" s="380"/>
      <c r="M11" s="141"/>
      <c r="N11" s="143">
        <f t="shared" ref="N11:N69" si="0">COUNTA($C11)</f>
        <v>0</v>
      </c>
      <c r="S11" s="168"/>
      <c r="T11" s="301"/>
    </row>
    <row r="12" spans="1:20" s="142" customFormat="1" ht="15" hidden="1" customHeight="1">
      <c r="A12" s="139">
        <f t="shared" ref="A12:A56" si="1">A11+1</f>
        <v>3</v>
      </c>
      <c r="B12" s="139"/>
      <c r="C12" s="144"/>
      <c r="D12" s="381"/>
      <c r="E12" s="147"/>
      <c r="F12" s="147"/>
      <c r="G12" s="147"/>
      <c r="H12" s="147"/>
      <c r="I12" s="147"/>
      <c r="J12" s="147"/>
      <c r="K12" s="147"/>
      <c r="L12" s="380"/>
      <c r="M12" s="141"/>
      <c r="N12" s="143">
        <f t="shared" si="0"/>
        <v>0</v>
      </c>
      <c r="S12" s="168"/>
      <c r="T12" s="301"/>
    </row>
    <row r="13" spans="1:20" s="142" customFormat="1" ht="15" hidden="1" customHeight="1">
      <c r="A13" s="139">
        <f t="shared" si="1"/>
        <v>4</v>
      </c>
      <c r="B13" s="139"/>
      <c r="C13" s="144"/>
      <c r="D13" s="381"/>
      <c r="E13" s="147"/>
      <c r="F13" s="147"/>
      <c r="G13" s="147"/>
      <c r="H13" s="147"/>
      <c r="I13" s="147"/>
      <c r="J13" s="147"/>
      <c r="K13" s="147"/>
      <c r="L13" s="380"/>
      <c r="M13" s="141"/>
      <c r="N13" s="143">
        <f t="shared" si="0"/>
        <v>0</v>
      </c>
      <c r="S13" s="168"/>
      <c r="T13" s="301"/>
    </row>
    <row r="14" spans="1:20" s="142" customFormat="1" ht="15" hidden="1" customHeight="1">
      <c r="A14" s="139">
        <f t="shared" si="1"/>
        <v>5</v>
      </c>
      <c r="B14" s="139"/>
      <c r="C14" s="144"/>
      <c r="D14" s="381"/>
      <c r="E14" s="147"/>
      <c r="F14" s="147"/>
      <c r="G14" s="147"/>
      <c r="H14" s="147"/>
      <c r="I14" s="147"/>
      <c r="J14" s="147"/>
      <c r="K14" s="147"/>
      <c r="L14" s="380"/>
      <c r="M14" s="141"/>
      <c r="N14" s="143">
        <f t="shared" si="0"/>
        <v>0</v>
      </c>
      <c r="S14" s="168"/>
      <c r="T14" s="301"/>
    </row>
    <row r="15" spans="1:20" s="142" customFormat="1" ht="15" hidden="1" customHeight="1">
      <c r="A15" s="139">
        <f t="shared" si="1"/>
        <v>6</v>
      </c>
      <c r="B15" s="139"/>
      <c r="C15" s="144"/>
      <c r="D15" s="381"/>
      <c r="E15" s="147"/>
      <c r="F15" s="147"/>
      <c r="G15" s="147"/>
      <c r="H15" s="147"/>
      <c r="I15" s="147"/>
      <c r="J15" s="147"/>
      <c r="K15" s="147"/>
      <c r="L15" s="380"/>
      <c r="M15" s="141"/>
      <c r="N15" s="143">
        <f t="shared" si="0"/>
        <v>0</v>
      </c>
      <c r="S15" s="168"/>
      <c r="T15" s="301"/>
    </row>
    <row r="16" spans="1:20" s="142" customFormat="1" ht="15" hidden="1" customHeight="1">
      <c r="A16" s="139">
        <f t="shared" si="1"/>
        <v>7</v>
      </c>
      <c r="B16" s="139"/>
      <c r="C16" s="144"/>
      <c r="D16" s="381"/>
      <c r="E16" s="147"/>
      <c r="F16" s="147"/>
      <c r="G16" s="147"/>
      <c r="H16" s="147"/>
      <c r="I16" s="147"/>
      <c r="J16" s="147"/>
      <c r="K16" s="147"/>
      <c r="L16" s="380"/>
      <c r="M16" s="141"/>
      <c r="N16" s="143">
        <f t="shared" si="0"/>
        <v>0</v>
      </c>
      <c r="S16" s="168"/>
      <c r="T16" s="301"/>
    </row>
    <row r="17" spans="1:20" s="142" customFormat="1" ht="15" hidden="1" customHeight="1">
      <c r="A17" s="139">
        <f t="shared" si="1"/>
        <v>8</v>
      </c>
      <c r="B17" s="139"/>
      <c r="C17" s="144"/>
      <c r="D17" s="381"/>
      <c r="E17" s="147"/>
      <c r="F17" s="147"/>
      <c r="G17" s="147"/>
      <c r="H17" s="147"/>
      <c r="I17" s="147"/>
      <c r="J17" s="147"/>
      <c r="K17" s="147"/>
      <c r="L17" s="380"/>
      <c r="M17" s="141"/>
      <c r="N17" s="143">
        <f t="shared" si="0"/>
        <v>0</v>
      </c>
      <c r="S17" s="168"/>
      <c r="T17" s="301"/>
    </row>
    <row r="18" spans="1:20" s="142" customFormat="1" ht="15" hidden="1" customHeight="1">
      <c r="A18" s="139">
        <f t="shared" si="1"/>
        <v>9</v>
      </c>
      <c r="B18" s="139"/>
      <c r="C18" s="144"/>
      <c r="D18" s="381"/>
      <c r="E18" s="147"/>
      <c r="F18" s="147"/>
      <c r="G18" s="147"/>
      <c r="H18" s="147"/>
      <c r="I18" s="147"/>
      <c r="J18" s="147"/>
      <c r="K18" s="147"/>
      <c r="L18" s="380"/>
      <c r="M18" s="141"/>
      <c r="N18" s="143">
        <f t="shared" si="0"/>
        <v>0</v>
      </c>
      <c r="S18" s="168"/>
      <c r="T18" s="301"/>
    </row>
    <row r="19" spans="1:20" s="142" customFormat="1" ht="15" hidden="1" customHeight="1">
      <c r="A19" s="139">
        <f t="shared" si="1"/>
        <v>10</v>
      </c>
      <c r="B19" s="139"/>
      <c r="C19" s="144"/>
      <c r="D19" s="381"/>
      <c r="E19" s="147"/>
      <c r="F19" s="147"/>
      <c r="G19" s="147"/>
      <c r="H19" s="147"/>
      <c r="I19" s="147"/>
      <c r="J19" s="147"/>
      <c r="K19" s="147"/>
      <c r="L19" s="380"/>
      <c r="M19" s="141"/>
      <c r="N19" s="143">
        <f t="shared" si="0"/>
        <v>0</v>
      </c>
      <c r="S19" s="168"/>
      <c r="T19" s="301"/>
    </row>
    <row r="20" spans="1:20" s="142" customFormat="1" ht="15" hidden="1" customHeight="1">
      <c r="A20" s="139">
        <f t="shared" si="1"/>
        <v>11</v>
      </c>
      <c r="B20" s="139"/>
      <c r="C20" s="144"/>
      <c r="D20" s="381"/>
      <c r="E20" s="147"/>
      <c r="F20" s="147"/>
      <c r="G20" s="147"/>
      <c r="H20" s="147"/>
      <c r="I20" s="147"/>
      <c r="J20" s="147"/>
      <c r="K20" s="147"/>
      <c r="L20" s="380"/>
      <c r="M20" s="141"/>
      <c r="N20" s="143">
        <f t="shared" si="0"/>
        <v>0</v>
      </c>
      <c r="S20" s="168"/>
      <c r="T20" s="301"/>
    </row>
    <row r="21" spans="1:20" s="142" customFormat="1" ht="15" hidden="1" customHeight="1">
      <c r="A21" s="139">
        <f t="shared" si="1"/>
        <v>12</v>
      </c>
      <c r="B21" s="139"/>
      <c r="C21" s="144"/>
      <c r="D21" s="381"/>
      <c r="E21" s="147"/>
      <c r="F21" s="147"/>
      <c r="G21" s="147"/>
      <c r="H21" s="147"/>
      <c r="I21" s="147"/>
      <c r="J21" s="147"/>
      <c r="K21" s="147"/>
      <c r="L21" s="380"/>
      <c r="M21" s="141"/>
      <c r="N21" s="143">
        <f t="shared" si="0"/>
        <v>0</v>
      </c>
      <c r="S21" s="168"/>
      <c r="T21" s="301"/>
    </row>
    <row r="22" spans="1:20" s="142" customFormat="1" ht="15" hidden="1" customHeight="1">
      <c r="A22" s="139">
        <f t="shared" si="1"/>
        <v>13</v>
      </c>
      <c r="B22" s="139"/>
      <c r="C22" s="144"/>
      <c r="D22" s="381"/>
      <c r="E22" s="147"/>
      <c r="F22" s="147"/>
      <c r="G22" s="147"/>
      <c r="H22" s="147"/>
      <c r="I22" s="147"/>
      <c r="J22" s="147"/>
      <c r="K22" s="147"/>
      <c r="L22" s="380"/>
      <c r="M22" s="141"/>
      <c r="N22" s="143">
        <f t="shared" si="0"/>
        <v>0</v>
      </c>
      <c r="S22" s="168"/>
      <c r="T22" s="301"/>
    </row>
    <row r="23" spans="1:20" s="142" customFormat="1" ht="15" hidden="1" customHeight="1">
      <c r="A23" s="139">
        <f t="shared" si="1"/>
        <v>14</v>
      </c>
      <c r="B23" s="139"/>
      <c r="C23" s="144"/>
      <c r="D23" s="381"/>
      <c r="E23" s="147"/>
      <c r="F23" s="147"/>
      <c r="G23" s="147"/>
      <c r="H23" s="147"/>
      <c r="I23" s="147"/>
      <c r="J23" s="147"/>
      <c r="K23" s="147"/>
      <c r="L23" s="380"/>
      <c r="M23" s="141"/>
      <c r="N23" s="143">
        <f t="shared" si="0"/>
        <v>0</v>
      </c>
      <c r="S23" s="168"/>
      <c r="T23" s="301"/>
    </row>
    <row r="24" spans="1:20" s="142" customFormat="1" ht="15" hidden="1" customHeight="1">
      <c r="A24" s="139">
        <f t="shared" si="1"/>
        <v>15</v>
      </c>
      <c r="B24" s="139"/>
      <c r="C24" s="144"/>
      <c r="D24" s="381"/>
      <c r="E24" s="147"/>
      <c r="F24" s="147"/>
      <c r="G24" s="147"/>
      <c r="H24" s="147"/>
      <c r="I24" s="147"/>
      <c r="J24" s="147"/>
      <c r="K24" s="147"/>
      <c r="L24" s="380"/>
      <c r="M24" s="141"/>
      <c r="N24" s="143">
        <f t="shared" si="0"/>
        <v>0</v>
      </c>
      <c r="S24" s="168"/>
      <c r="T24" s="301"/>
    </row>
    <row r="25" spans="1:20" s="142" customFormat="1" ht="15" hidden="1" customHeight="1">
      <c r="A25" s="139">
        <f t="shared" si="1"/>
        <v>16</v>
      </c>
      <c r="B25" s="139"/>
      <c r="C25" s="144"/>
      <c r="D25" s="381"/>
      <c r="E25" s="147"/>
      <c r="F25" s="147"/>
      <c r="G25" s="147"/>
      <c r="H25" s="147"/>
      <c r="I25" s="147"/>
      <c r="J25" s="147"/>
      <c r="K25" s="147"/>
      <c r="L25" s="380"/>
      <c r="M25" s="141"/>
      <c r="N25" s="143">
        <f t="shared" si="0"/>
        <v>0</v>
      </c>
    </row>
    <row r="26" spans="1:20" s="142" customFormat="1" ht="15" hidden="1" customHeight="1">
      <c r="A26" s="139">
        <f t="shared" si="1"/>
        <v>17</v>
      </c>
      <c r="B26" s="139"/>
      <c r="C26" s="144"/>
      <c r="D26" s="381"/>
      <c r="E26" s="147"/>
      <c r="F26" s="147"/>
      <c r="G26" s="147"/>
      <c r="H26" s="147"/>
      <c r="I26" s="147"/>
      <c r="J26" s="147"/>
      <c r="K26" s="147"/>
      <c r="L26" s="380"/>
      <c r="M26" s="141"/>
      <c r="N26" s="143">
        <f t="shared" si="0"/>
        <v>0</v>
      </c>
    </row>
    <row r="27" spans="1:20" s="142" customFormat="1" ht="15" hidden="1" customHeight="1">
      <c r="A27" s="139">
        <f t="shared" si="1"/>
        <v>18</v>
      </c>
      <c r="B27" s="139"/>
      <c r="C27" s="144"/>
      <c r="D27" s="381"/>
      <c r="E27" s="147"/>
      <c r="F27" s="147"/>
      <c r="G27" s="147"/>
      <c r="H27" s="147"/>
      <c r="I27" s="147"/>
      <c r="J27" s="147"/>
      <c r="K27" s="147"/>
      <c r="L27" s="380"/>
      <c r="N27" s="143">
        <f t="shared" si="0"/>
        <v>0</v>
      </c>
    </row>
    <row r="28" spans="1:20" s="142" customFormat="1" ht="15" hidden="1" customHeight="1">
      <c r="A28" s="139">
        <f t="shared" si="1"/>
        <v>19</v>
      </c>
      <c r="B28" s="139"/>
      <c r="C28" s="144"/>
      <c r="D28" s="381"/>
      <c r="E28" s="147"/>
      <c r="F28" s="147"/>
      <c r="G28" s="147"/>
      <c r="H28" s="147"/>
      <c r="I28" s="147"/>
      <c r="J28" s="147"/>
      <c r="K28" s="147"/>
      <c r="L28" s="380"/>
      <c r="N28" s="143">
        <f t="shared" si="0"/>
        <v>0</v>
      </c>
    </row>
    <row r="29" spans="1:20" s="142" customFormat="1" ht="15" hidden="1" customHeight="1">
      <c r="A29" s="139">
        <f t="shared" si="1"/>
        <v>20</v>
      </c>
      <c r="B29" s="139"/>
      <c r="C29" s="144"/>
      <c r="D29" s="381"/>
      <c r="E29" s="147"/>
      <c r="F29" s="147"/>
      <c r="G29" s="147"/>
      <c r="H29" s="147"/>
      <c r="I29" s="147"/>
      <c r="J29" s="147"/>
      <c r="K29" s="147"/>
      <c r="L29" s="380"/>
      <c r="N29" s="143">
        <f t="shared" si="0"/>
        <v>0</v>
      </c>
    </row>
    <row r="30" spans="1:20" s="142" customFormat="1" ht="15" hidden="1" customHeight="1">
      <c r="A30" s="139">
        <f t="shared" si="1"/>
        <v>21</v>
      </c>
      <c r="B30" s="139"/>
      <c r="C30" s="144"/>
      <c r="D30" s="381"/>
      <c r="E30" s="147"/>
      <c r="F30" s="147"/>
      <c r="G30" s="147"/>
      <c r="H30" s="147"/>
      <c r="I30" s="147"/>
      <c r="J30" s="147"/>
      <c r="K30" s="147"/>
      <c r="L30" s="380"/>
      <c r="N30" s="143">
        <f t="shared" si="0"/>
        <v>0</v>
      </c>
    </row>
    <row r="31" spans="1:20" s="142" customFormat="1" ht="15" hidden="1" customHeight="1">
      <c r="A31" s="139">
        <f t="shared" si="1"/>
        <v>22</v>
      </c>
      <c r="B31" s="139"/>
      <c r="C31" s="144"/>
      <c r="D31" s="381"/>
      <c r="E31" s="147"/>
      <c r="F31" s="147"/>
      <c r="G31" s="147"/>
      <c r="H31" s="147"/>
      <c r="I31" s="147"/>
      <c r="J31" s="147"/>
      <c r="K31" s="147"/>
      <c r="L31" s="380"/>
      <c r="N31" s="143">
        <f t="shared" si="0"/>
        <v>0</v>
      </c>
    </row>
    <row r="32" spans="1:20" s="142" customFormat="1" ht="15" hidden="1" customHeight="1">
      <c r="A32" s="139">
        <f t="shared" si="1"/>
        <v>23</v>
      </c>
      <c r="B32" s="139"/>
      <c r="C32" s="144"/>
      <c r="D32" s="381"/>
      <c r="E32" s="147"/>
      <c r="F32" s="147"/>
      <c r="G32" s="147"/>
      <c r="H32" s="147"/>
      <c r="I32" s="147"/>
      <c r="J32" s="147"/>
      <c r="K32" s="147"/>
      <c r="L32" s="380"/>
      <c r="N32" s="143">
        <f t="shared" si="0"/>
        <v>0</v>
      </c>
    </row>
    <row r="33" spans="1:14" s="142" customFormat="1" ht="15" hidden="1" customHeight="1">
      <c r="A33" s="139">
        <f t="shared" si="1"/>
        <v>24</v>
      </c>
      <c r="B33" s="139"/>
      <c r="C33" s="144"/>
      <c r="D33" s="381"/>
      <c r="E33" s="147"/>
      <c r="F33" s="147"/>
      <c r="G33" s="147"/>
      <c r="H33" s="147"/>
      <c r="I33" s="147"/>
      <c r="J33" s="147"/>
      <c r="K33" s="147"/>
      <c r="L33" s="380"/>
      <c r="N33" s="143">
        <f t="shared" si="0"/>
        <v>0</v>
      </c>
    </row>
    <row r="34" spans="1:14" s="142" customFormat="1" ht="15" hidden="1" customHeight="1">
      <c r="A34" s="139">
        <f t="shared" si="1"/>
        <v>25</v>
      </c>
      <c r="B34" s="139"/>
      <c r="C34" s="144"/>
      <c r="D34" s="381"/>
      <c r="E34" s="147"/>
      <c r="F34" s="147"/>
      <c r="G34" s="147"/>
      <c r="H34" s="147"/>
      <c r="I34" s="147"/>
      <c r="J34" s="147"/>
      <c r="K34" s="147"/>
      <c r="L34" s="380"/>
      <c r="N34" s="143">
        <f t="shared" si="0"/>
        <v>0</v>
      </c>
    </row>
    <row r="35" spans="1:14" s="142" customFormat="1" ht="15" hidden="1" customHeight="1">
      <c r="A35" s="139">
        <f t="shared" si="1"/>
        <v>26</v>
      </c>
      <c r="B35" s="139"/>
      <c r="C35" s="144"/>
      <c r="D35" s="381"/>
      <c r="E35" s="147"/>
      <c r="F35" s="147"/>
      <c r="G35" s="147"/>
      <c r="H35" s="147"/>
      <c r="I35" s="147"/>
      <c r="J35" s="147"/>
      <c r="K35" s="147"/>
      <c r="L35" s="380"/>
      <c r="N35" s="143">
        <f t="shared" si="0"/>
        <v>0</v>
      </c>
    </row>
    <row r="36" spans="1:14" s="142" customFormat="1" ht="15" hidden="1" customHeight="1">
      <c r="A36" s="139">
        <f t="shared" si="1"/>
        <v>27</v>
      </c>
      <c r="B36" s="139"/>
      <c r="C36" s="144"/>
      <c r="D36" s="381"/>
      <c r="E36" s="381"/>
      <c r="F36" s="381"/>
      <c r="G36" s="381"/>
      <c r="H36" s="381"/>
      <c r="I36" s="381"/>
      <c r="J36" s="381"/>
      <c r="K36" s="381"/>
      <c r="L36" s="380"/>
      <c r="N36" s="143">
        <f t="shared" si="0"/>
        <v>0</v>
      </c>
    </row>
    <row r="37" spans="1:14" s="142" customFormat="1" ht="15" hidden="1" customHeight="1">
      <c r="A37" s="139">
        <f t="shared" si="1"/>
        <v>28</v>
      </c>
      <c r="B37" s="139"/>
      <c r="C37" s="144"/>
      <c r="D37" s="381"/>
      <c r="E37" s="147"/>
      <c r="F37" s="147"/>
      <c r="G37" s="147"/>
      <c r="H37" s="147"/>
      <c r="I37" s="147"/>
      <c r="J37" s="147"/>
      <c r="K37" s="147"/>
      <c r="L37" s="380"/>
      <c r="N37" s="143">
        <f t="shared" si="0"/>
        <v>0</v>
      </c>
    </row>
    <row r="38" spans="1:14" s="142" customFormat="1" ht="15" hidden="1" customHeight="1">
      <c r="A38" s="139">
        <f t="shared" si="1"/>
        <v>29</v>
      </c>
      <c r="B38" s="139"/>
      <c r="C38" s="144"/>
      <c r="D38" s="381"/>
      <c r="E38" s="147"/>
      <c r="F38" s="147"/>
      <c r="G38" s="147"/>
      <c r="H38" s="147"/>
      <c r="I38" s="147"/>
      <c r="J38" s="147"/>
      <c r="K38" s="147"/>
      <c r="L38" s="380"/>
      <c r="N38" s="143">
        <f t="shared" si="0"/>
        <v>0</v>
      </c>
    </row>
    <row r="39" spans="1:14" s="142" customFormat="1" ht="15" hidden="1" customHeight="1">
      <c r="A39" s="139">
        <f t="shared" si="1"/>
        <v>30</v>
      </c>
      <c r="B39" s="139"/>
      <c r="C39" s="144"/>
      <c r="D39" s="381"/>
      <c r="E39" s="147"/>
      <c r="F39" s="147"/>
      <c r="G39" s="147"/>
      <c r="H39" s="147"/>
      <c r="I39" s="147"/>
      <c r="J39" s="147"/>
      <c r="K39" s="147"/>
      <c r="L39" s="380"/>
      <c r="N39" s="143">
        <f t="shared" si="0"/>
        <v>0</v>
      </c>
    </row>
    <row r="40" spans="1:14" s="142" customFormat="1" ht="15" hidden="1" customHeight="1">
      <c r="A40" s="139">
        <f t="shared" si="1"/>
        <v>31</v>
      </c>
      <c r="B40" s="139"/>
      <c r="C40" s="144"/>
      <c r="D40" s="381"/>
      <c r="E40" s="147"/>
      <c r="F40" s="147"/>
      <c r="G40" s="147"/>
      <c r="H40" s="147"/>
      <c r="I40" s="147"/>
      <c r="J40" s="147"/>
      <c r="K40" s="147"/>
      <c r="L40" s="380"/>
      <c r="N40" s="143">
        <f t="shared" si="0"/>
        <v>0</v>
      </c>
    </row>
    <row r="41" spans="1:14" s="142" customFormat="1" ht="15" hidden="1" customHeight="1">
      <c r="A41" s="139">
        <f t="shared" si="1"/>
        <v>32</v>
      </c>
      <c r="B41" s="139"/>
      <c r="C41" s="144"/>
      <c r="D41" s="381"/>
      <c r="E41" s="381"/>
      <c r="F41" s="381"/>
      <c r="G41" s="381"/>
      <c r="H41" s="381"/>
      <c r="I41" s="381"/>
      <c r="J41" s="381"/>
      <c r="K41" s="381"/>
      <c r="L41" s="380"/>
      <c r="N41" s="143">
        <f t="shared" si="0"/>
        <v>0</v>
      </c>
    </row>
    <row r="42" spans="1:14" s="142" customFormat="1" ht="15" hidden="1" customHeight="1">
      <c r="A42" s="139">
        <f t="shared" si="1"/>
        <v>33</v>
      </c>
      <c r="B42" s="139"/>
      <c r="C42" s="144"/>
      <c r="D42" s="381"/>
      <c r="E42" s="147"/>
      <c r="F42" s="147"/>
      <c r="G42" s="147"/>
      <c r="H42" s="147"/>
      <c r="I42" s="147"/>
      <c r="J42" s="147"/>
      <c r="K42" s="147"/>
      <c r="L42" s="380"/>
      <c r="N42" s="143">
        <f t="shared" si="0"/>
        <v>0</v>
      </c>
    </row>
    <row r="43" spans="1:14" s="142" customFormat="1" ht="15" hidden="1" customHeight="1">
      <c r="A43" s="139">
        <f t="shared" si="1"/>
        <v>34</v>
      </c>
      <c r="B43" s="139"/>
      <c r="C43" s="144"/>
      <c r="D43" s="381"/>
      <c r="E43" s="147"/>
      <c r="F43" s="147"/>
      <c r="G43" s="147"/>
      <c r="H43" s="147"/>
      <c r="I43" s="147"/>
      <c r="J43" s="147"/>
      <c r="K43" s="147"/>
      <c r="L43" s="380"/>
      <c r="N43" s="143">
        <f t="shared" si="0"/>
        <v>0</v>
      </c>
    </row>
    <row r="44" spans="1:14" s="142" customFormat="1" ht="15" hidden="1" customHeight="1">
      <c r="A44" s="139">
        <f t="shared" si="1"/>
        <v>35</v>
      </c>
      <c r="B44" s="139"/>
      <c r="C44" s="144"/>
      <c r="D44" s="381"/>
      <c r="E44" s="147"/>
      <c r="F44" s="147"/>
      <c r="G44" s="147"/>
      <c r="H44" s="147"/>
      <c r="I44" s="147"/>
      <c r="J44" s="147"/>
      <c r="K44" s="147"/>
      <c r="L44" s="380"/>
      <c r="N44" s="143">
        <f t="shared" si="0"/>
        <v>0</v>
      </c>
    </row>
    <row r="45" spans="1:14" s="142" customFormat="1" ht="15" hidden="1" customHeight="1">
      <c r="A45" s="139">
        <f t="shared" si="1"/>
        <v>36</v>
      </c>
      <c r="B45" s="139"/>
      <c r="C45" s="144"/>
      <c r="D45" s="381"/>
      <c r="E45" s="147"/>
      <c r="F45" s="147"/>
      <c r="G45" s="147"/>
      <c r="H45" s="147"/>
      <c r="I45" s="147"/>
      <c r="J45" s="147"/>
      <c r="K45" s="147"/>
      <c r="L45" s="380"/>
      <c r="N45" s="143">
        <f t="shared" si="0"/>
        <v>0</v>
      </c>
    </row>
    <row r="46" spans="1:14" s="142" customFormat="1" ht="15" hidden="1" customHeight="1">
      <c r="A46" s="139">
        <f t="shared" si="1"/>
        <v>37</v>
      </c>
      <c r="B46" s="139"/>
      <c r="C46" s="144"/>
      <c r="D46" s="381"/>
      <c r="E46" s="147"/>
      <c r="F46" s="147"/>
      <c r="G46" s="147"/>
      <c r="H46" s="147"/>
      <c r="I46" s="147"/>
      <c r="J46" s="147"/>
      <c r="K46" s="147"/>
      <c r="L46" s="380"/>
      <c r="N46" s="143">
        <f t="shared" si="0"/>
        <v>0</v>
      </c>
    </row>
    <row r="47" spans="1:14" s="142" customFormat="1" ht="15" hidden="1" customHeight="1">
      <c r="A47" s="139">
        <f t="shared" si="1"/>
        <v>38</v>
      </c>
      <c r="B47" s="139"/>
      <c r="C47" s="144"/>
      <c r="D47" s="381"/>
      <c r="E47" s="147"/>
      <c r="F47" s="147"/>
      <c r="G47" s="147"/>
      <c r="H47" s="147"/>
      <c r="I47" s="147"/>
      <c r="J47" s="147"/>
      <c r="K47" s="147"/>
      <c r="L47" s="380"/>
      <c r="N47" s="143">
        <f t="shared" si="0"/>
        <v>0</v>
      </c>
    </row>
    <row r="48" spans="1:14" s="142" customFormat="1" ht="15" hidden="1" customHeight="1">
      <c r="A48" s="139">
        <f t="shared" si="1"/>
        <v>39</v>
      </c>
      <c r="B48" s="139"/>
      <c r="C48" s="144"/>
      <c r="D48" s="381"/>
      <c r="E48" s="381"/>
      <c r="F48" s="381"/>
      <c r="G48" s="381"/>
      <c r="H48" s="381"/>
      <c r="I48" s="381"/>
      <c r="J48" s="381"/>
      <c r="K48" s="381"/>
      <c r="L48" s="380"/>
      <c r="N48" s="143">
        <f t="shared" si="0"/>
        <v>0</v>
      </c>
    </row>
    <row r="49" spans="1:14" s="142" customFormat="1" ht="15" hidden="1" customHeight="1">
      <c r="A49" s="139">
        <f t="shared" si="1"/>
        <v>40</v>
      </c>
      <c r="B49" s="139"/>
      <c r="C49" s="144"/>
      <c r="D49" s="381"/>
      <c r="E49" s="147"/>
      <c r="F49" s="147"/>
      <c r="G49" s="147"/>
      <c r="H49" s="147"/>
      <c r="I49" s="147"/>
      <c r="J49" s="147"/>
      <c r="K49" s="147"/>
      <c r="L49" s="380"/>
      <c r="N49" s="143">
        <f t="shared" si="0"/>
        <v>0</v>
      </c>
    </row>
    <row r="50" spans="1:14" s="142" customFormat="1" ht="15" hidden="1" customHeight="1">
      <c r="A50" s="139">
        <f t="shared" si="1"/>
        <v>41</v>
      </c>
      <c r="B50" s="139"/>
      <c r="C50" s="144"/>
      <c r="D50" s="381"/>
      <c r="E50" s="147"/>
      <c r="F50" s="147"/>
      <c r="G50" s="147"/>
      <c r="H50" s="147"/>
      <c r="I50" s="147"/>
      <c r="J50" s="147"/>
      <c r="K50" s="147"/>
      <c r="L50" s="380"/>
      <c r="N50" s="143">
        <f t="shared" si="0"/>
        <v>0</v>
      </c>
    </row>
    <row r="51" spans="1:14" s="142" customFormat="1" ht="15" hidden="1" customHeight="1">
      <c r="A51" s="139">
        <f t="shared" si="1"/>
        <v>42</v>
      </c>
      <c r="B51" s="139"/>
      <c r="C51" s="144"/>
      <c r="D51" s="381"/>
      <c r="E51" s="147"/>
      <c r="F51" s="147"/>
      <c r="G51" s="147"/>
      <c r="H51" s="147"/>
      <c r="I51" s="147"/>
      <c r="J51" s="147"/>
      <c r="K51" s="147"/>
      <c r="L51" s="380"/>
      <c r="N51" s="143">
        <f t="shared" si="0"/>
        <v>0</v>
      </c>
    </row>
    <row r="52" spans="1:14" s="142" customFormat="1" ht="15" hidden="1" customHeight="1">
      <c r="A52" s="139">
        <f t="shared" si="1"/>
        <v>43</v>
      </c>
      <c r="B52" s="139"/>
      <c r="C52" s="144"/>
      <c r="D52" s="381"/>
      <c r="E52" s="147"/>
      <c r="F52" s="147"/>
      <c r="G52" s="147"/>
      <c r="H52" s="147"/>
      <c r="I52" s="147"/>
      <c r="J52" s="147"/>
      <c r="K52" s="147"/>
      <c r="L52" s="380"/>
      <c r="N52" s="143">
        <f t="shared" si="0"/>
        <v>0</v>
      </c>
    </row>
    <row r="53" spans="1:14" s="142" customFormat="1" ht="15" hidden="1" customHeight="1">
      <c r="A53" s="139">
        <f t="shared" si="1"/>
        <v>44</v>
      </c>
      <c r="B53" s="139"/>
      <c r="C53" s="144"/>
      <c r="D53" s="381"/>
      <c r="E53" s="381"/>
      <c r="F53" s="381"/>
      <c r="G53" s="381"/>
      <c r="H53" s="381"/>
      <c r="I53" s="381"/>
      <c r="J53" s="381"/>
      <c r="K53" s="381"/>
      <c r="L53" s="380"/>
      <c r="N53" s="143">
        <f t="shared" si="0"/>
        <v>0</v>
      </c>
    </row>
    <row r="54" spans="1:14" s="142" customFormat="1" ht="15" hidden="1" customHeight="1">
      <c r="A54" s="139">
        <f t="shared" si="1"/>
        <v>45</v>
      </c>
      <c r="B54" s="139"/>
      <c r="C54" s="144"/>
      <c r="D54" s="381"/>
      <c r="E54" s="381"/>
      <c r="F54" s="381"/>
      <c r="G54" s="381"/>
      <c r="H54" s="381"/>
      <c r="I54" s="381"/>
      <c r="J54" s="381"/>
      <c r="K54" s="381"/>
      <c r="L54" s="380"/>
      <c r="N54" s="143">
        <f t="shared" si="0"/>
        <v>0</v>
      </c>
    </row>
    <row r="55" spans="1:14" s="142" customFormat="1" ht="15" hidden="1" customHeight="1">
      <c r="A55" s="139">
        <f t="shared" si="1"/>
        <v>46</v>
      </c>
      <c r="B55" s="139"/>
      <c r="C55" s="144"/>
      <c r="D55" s="381"/>
      <c r="E55" s="381"/>
      <c r="F55" s="381"/>
      <c r="G55" s="381"/>
      <c r="H55" s="381"/>
      <c r="I55" s="381"/>
      <c r="J55" s="381"/>
      <c r="K55" s="381"/>
      <c r="L55" s="380"/>
      <c r="N55" s="143">
        <f t="shared" si="0"/>
        <v>0</v>
      </c>
    </row>
    <row r="56" spans="1:14" s="142" customFormat="1" ht="15" hidden="1" customHeight="1">
      <c r="A56" s="139">
        <f t="shared" si="1"/>
        <v>47</v>
      </c>
      <c r="B56" s="139"/>
      <c r="C56" s="144"/>
      <c r="D56" s="381"/>
      <c r="E56" s="140"/>
      <c r="F56" s="140"/>
      <c r="G56" s="140"/>
      <c r="H56" s="140"/>
      <c r="I56" s="140"/>
      <c r="J56" s="140"/>
      <c r="K56" s="140"/>
      <c r="L56" s="380"/>
      <c r="N56" s="143">
        <f t="shared" si="0"/>
        <v>0</v>
      </c>
    </row>
    <row r="57" spans="1:14" s="142" customFormat="1" ht="15" hidden="1" customHeight="1">
      <c r="A57" s="139">
        <v>49</v>
      </c>
      <c r="B57" s="139"/>
      <c r="C57" s="144"/>
      <c r="D57" s="147"/>
      <c r="E57" s="140"/>
      <c r="F57" s="140"/>
      <c r="G57" s="140"/>
      <c r="H57" s="140"/>
      <c r="I57" s="140"/>
      <c r="J57" s="140"/>
      <c r="K57" s="140"/>
      <c r="L57" s="176"/>
      <c r="N57" s="143">
        <f t="shared" si="0"/>
        <v>0</v>
      </c>
    </row>
    <row r="58" spans="1:14" s="142" customFormat="1" ht="15" hidden="1" customHeight="1">
      <c r="A58" s="139">
        <v>50</v>
      </c>
      <c r="B58" s="139"/>
      <c r="C58" s="144"/>
      <c r="D58" s="147"/>
      <c r="E58" s="140"/>
      <c r="F58" s="140"/>
      <c r="G58" s="140"/>
      <c r="H58" s="140"/>
      <c r="I58" s="140"/>
      <c r="J58" s="140"/>
      <c r="K58" s="140"/>
      <c r="L58" s="171"/>
      <c r="N58" s="143">
        <f t="shared" si="0"/>
        <v>0</v>
      </c>
    </row>
    <row r="59" spans="1:14" s="142" customFormat="1" ht="15" hidden="1" customHeight="1">
      <c r="A59" s="139">
        <v>51</v>
      </c>
      <c r="B59" s="139"/>
      <c r="C59" s="145"/>
      <c r="D59" s="170"/>
      <c r="E59" s="169"/>
      <c r="F59" s="169"/>
      <c r="G59" s="169"/>
      <c r="H59" s="169"/>
      <c r="I59" s="169"/>
      <c r="J59" s="169"/>
      <c r="K59" s="169"/>
      <c r="L59" s="171"/>
      <c r="N59" s="143">
        <f t="shared" si="0"/>
        <v>0</v>
      </c>
    </row>
    <row r="60" spans="1:14" s="142" customFormat="1" ht="15" hidden="1" customHeight="1">
      <c r="A60" s="139">
        <v>52</v>
      </c>
      <c r="B60" s="139"/>
      <c r="C60" s="145"/>
      <c r="D60" s="170"/>
      <c r="E60" s="171"/>
      <c r="F60" s="171"/>
      <c r="G60" s="171"/>
      <c r="H60" s="171"/>
      <c r="I60" s="171"/>
      <c r="J60" s="171"/>
      <c r="K60" s="171"/>
      <c r="L60" s="171"/>
      <c r="N60" s="143">
        <f t="shared" si="0"/>
        <v>0</v>
      </c>
    </row>
    <row r="61" spans="1:14" s="142" customFormat="1" ht="15" hidden="1" customHeight="1">
      <c r="A61" s="139">
        <v>53</v>
      </c>
      <c r="B61" s="139"/>
      <c r="C61" s="145"/>
      <c r="D61" s="170"/>
      <c r="E61" s="171"/>
      <c r="F61" s="171"/>
      <c r="G61" s="171"/>
      <c r="H61" s="171"/>
      <c r="I61" s="171"/>
      <c r="J61" s="171"/>
      <c r="K61" s="171"/>
      <c r="L61" s="171"/>
      <c r="N61" s="143">
        <f t="shared" si="0"/>
        <v>0</v>
      </c>
    </row>
    <row r="62" spans="1:14" s="142" customFormat="1" ht="15" hidden="1" customHeight="1">
      <c r="A62" s="139">
        <v>54</v>
      </c>
      <c r="B62" s="139"/>
      <c r="C62" s="145"/>
      <c r="D62" s="170"/>
      <c r="E62" s="171"/>
      <c r="F62" s="171"/>
      <c r="G62" s="171"/>
      <c r="H62" s="171"/>
      <c r="I62" s="171"/>
      <c r="J62" s="171"/>
      <c r="K62" s="171"/>
      <c r="L62" s="171"/>
      <c r="N62" s="143">
        <f t="shared" si="0"/>
        <v>0</v>
      </c>
    </row>
    <row r="63" spans="1:14" s="142" customFormat="1" ht="15" hidden="1" customHeight="1">
      <c r="A63" s="139">
        <v>55</v>
      </c>
      <c r="B63" s="139"/>
      <c r="C63" s="145"/>
      <c r="D63" s="170"/>
      <c r="E63" s="171"/>
      <c r="F63" s="171"/>
      <c r="G63" s="171"/>
      <c r="H63" s="171"/>
      <c r="I63" s="171"/>
      <c r="J63" s="171"/>
      <c r="K63" s="171"/>
      <c r="L63" s="171"/>
      <c r="N63" s="143">
        <f t="shared" si="0"/>
        <v>0</v>
      </c>
    </row>
    <row r="64" spans="1:14" s="142" customFormat="1" ht="15" hidden="1" customHeight="1">
      <c r="A64" s="139">
        <v>56</v>
      </c>
      <c r="B64" s="139"/>
      <c r="C64" s="145"/>
      <c r="D64" s="170"/>
      <c r="E64" s="171"/>
      <c r="F64" s="171"/>
      <c r="G64" s="171"/>
      <c r="H64" s="171"/>
      <c r="I64" s="171"/>
      <c r="J64" s="171"/>
      <c r="K64" s="171"/>
      <c r="L64" s="171"/>
      <c r="N64" s="143">
        <f t="shared" si="0"/>
        <v>0</v>
      </c>
    </row>
    <row r="65" spans="1:14" s="142" customFormat="1" ht="15" hidden="1" customHeight="1">
      <c r="A65" s="139">
        <v>57</v>
      </c>
      <c r="B65" s="139"/>
      <c r="C65" s="145"/>
      <c r="D65" s="170"/>
      <c r="E65" s="171"/>
      <c r="F65" s="171"/>
      <c r="G65" s="171"/>
      <c r="H65" s="171"/>
      <c r="I65" s="171"/>
      <c r="J65" s="171"/>
      <c r="K65" s="171"/>
      <c r="L65" s="171"/>
      <c r="N65" s="143">
        <f t="shared" si="0"/>
        <v>0</v>
      </c>
    </row>
    <row r="66" spans="1:14" s="142" customFormat="1" ht="15" hidden="1" customHeight="1">
      <c r="A66" s="139">
        <v>58</v>
      </c>
      <c r="B66" s="139"/>
      <c r="C66" s="145"/>
      <c r="D66" s="170"/>
      <c r="E66" s="171"/>
      <c r="F66" s="171"/>
      <c r="G66" s="171"/>
      <c r="H66" s="171"/>
      <c r="I66" s="171"/>
      <c r="J66" s="171"/>
      <c r="K66" s="171"/>
      <c r="L66" s="171"/>
      <c r="N66" s="143">
        <f t="shared" si="0"/>
        <v>0</v>
      </c>
    </row>
    <row r="67" spans="1:14" s="142" customFormat="1" ht="15" hidden="1" customHeight="1">
      <c r="A67" s="139">
        <v>59</v>
      </c>
      <c r="B67" s="139"/>
      <c r="C67" s="145"/>
      <c r="D67" s="170"/>
      <c r="E67" s="171"/>
      <c r="F67" s="171"/>
      <c r="G67" s="171"/>
      <c r="H67" s="171"/>
      <c r="I67" s="171"/>
      <c r="J67" s="171"/>
      <c r="K67" s="171"/>
      <c r="L67" s="171"/>
      <c r="N67" s="143">
        <f t="shared" si="0"/>
        <v>0</v>
      </c>
    </row>
    <row r="68" spans="1:14" s="142" customFormat="1" ht="15" hidden="1" customHeight="1">
      <c r="A68" s="139">
        <v>60</v>
      </c>
      <c r="B68" s="139"/>
      <c r="C68" s="145"/>
      <c r="D68" s="170"/>
      <c r="E68" s="171"/>
      <c r="F68" s="171"/>
      <c r="G68" s="171"/>
      <c r="H68" s="171"/>
      <c r="I68" s="171"/>
      <c r="J68" s="171"/>
      <c r="K68" s="171"/>
      <c r="L68" s="171"/>
      <c r="N68" s="143">
        <f t="shared" si="0"/>
        <v>0</v>
      </c>
    </row>
    <row r="69" spans="1:14" s="142" customFormat="1" ht="15" hidden="1" customHeight="1">
      <c r="A69" s="139">
        <v>61</v>
      </c>
      <c r="B69" s="139"/>
      <c r="C69" s="145"/>
      <c r="D69" s="170"/>
      <c r="E69" s="171"/>
      <c r="F69" s="171"/>
      <c r="G69" s="171"/>
      <c r="H69" s="171"/>
      <c r="I69" s="171"/>
      <c r="J69" s="171"/>
      <c r="K69" s="171"/>
      <c r="L69" s="171"/>
      <c r="N69" s="143">
        <f t="shared" si="0"/>
        <v>0</v>
      </c>
    </row>
    <row r="70" spans="1:14" ht="20.100000000000001" customHeight="1">
      <c r="N70" s="138">
        <v>1</v>
      </c>
    </row>
    <row r="71" spans="1:14" s="156" customFormat="1" ht="20.100000000000001" customHeight="1">
      <c r="A71" s="155" t="s">
        <v>576</v>
      </c>
      <c r="B71" s="155"/>
      <c r="C71" s="155"/>
      <c r="D71" s="155"/>
      <c r="E71" s="155"/>
      <c r="F71" s="155"/>
      <c r="G71" s="155"/>
      <c r="H71" s="155"/>
      <c r="I71" s="155"/>
      <c r="J71" s="155"/>
      <c r="K71" s="155"/>
      <c r="N71" s="156">
        <v>1</v>
      </c>
    </row>
    <row r="72" spans="1:14" s="156" customFormat="1" ht="20.100000000000001" customHeight="1">
      <c r="A72" s="155" t="s">
        <v>31</v>
      </c>
      <c r="B72" s="155"/>
      <c r="C72" s="155"/>
      <c r="D72" s="155"/>
      <c r="E72" s="155"/>
      <c r="F72" s="155"/>
      <c r="G72" s="155"/>
      <c r="H72" s="155"/>
      <c r="I72" s="155"/>
      <c r="J72" s="155"/>
      <c r="K72" s="155"/>
      <c r="N72" s="156">
        <v>1</v>
      </c>
    </row>
    <row r="73" spans="1:14" s="156" customFormat="1" ht="20.100000000000001" customHeight="1">
      <c r="A73" s="155" t="s">
        <v>32</v>
      </c>
      <c r="B73" s="155"/>
      <c r="C73" s="155"/>
      <c r="D73" s="155"/>
      <c r="E73" s="155"/>
      <c r="F73" s="155"/>
      <c r="G73" s="155"/>
      <c r="H73" s="155"/>
      <c r="I73" s="155"/>
      <c r="J73" s="155"/>
      <c r="K73" s="155"/>
      <c r="N73" s="156">
        <v>1</v>
      </c>
    </row>
    <row r="74" spans="1:14" s="156" customFormat="1" ht="20.100000000000001" customHeight="1">
      <c r="A74" s="155" t="s">
        <v>33</v>
      </c>
      <c r="B74" s="155"/>
      <c r="C74" s="155"/>
      <c r="D74" s="155"/>
      <c r="E74" s="155"/>
      <c r="F74" s="155"/>
      <c r="G74" s="155"/>
      <c r="H74" s="155"/>
      <c r="I74" s="155"/>
      <c r="J74" s="155"/>
      <c r="K74" s="155"/>
      <c r="N74" s="156">
        <v>1</v>
      </c>
    </row>
    <row r="75" spans="1:14" s="156" customFormat="1" ht="20.100000000000001" customHeight="1">
      <c r="A75" s="155" t="s">
        <v>35</v>
      </c>
      <c r="B75" s="155"/>
      <c r="C75" s="155"/>
      <c r="D75" s="155"/>
      <c r="E75" s="155"/>
      <c r="F75" s="155"/>
      <c r="G75" s="155"/>
      <c r="H75" s="155"/>
      <c r="I75" s="155"/>
      <c r="J75" s="155"/>
      <c r="K75" s="155"/>
      <c r="L75" s="155"/>
      <c r="N75" s="156">
        <v>1</v>
      </c>
    </row>
    <row r="76" spans="1:14" s="156" customFormat="1" ht="20.100000000000001" customHeight="1">
      <c r="A76" s="155" t="s">
        <v>37</v>
      </c>
      <c r="B76" s="155"/>
      <c r="C76" s="155"/>
      <c r="D76" s="155"/>
      <c r="E76" s="155"/>
      <c r="F76" s="155"/>
      <c r="G76" s="155"/>
      <c r="H76" s="155"/>
      <c r="I76" s="155"/>
      <c r="J76" s="155"/>
      <c r="K76" s="155"/>
      <c r="L76" s="155"/>
      <c r="N76" s="156">
        <v>1</v>
      </c>
    </row>
    <row r="77" spans="1:14" s="156" customFormat="1" ht="20.100000000000001" customHeight="1">
      <c r="A77" s="155" t="s">
        <v>577</v>
      </c>
      <c r="B77" s="155"/>
      <c r="C77" s="155"/>
      <c r="D77" s="155"/>
      <c r="E77" s="155"/>
      <c r="F77" s="155"/>
      <c r="G77" s="155"/>
      <c r="H77" s="155"/>
      <c r="I77" s="155"/>
      <c r="J77" s="155"/>
      <c r="K77" s="155"/>
      <c r="L77" s="155"/>
      <c r="N77" s="156">
        <v>1</v>
      </c>
    </row>
    <row r="78" spans="1:14" s="156" customFormat="1" ht="20.100000000000001" customHeight="1">
      <c r="A78" s="155"/>
      <c r="B78" s="155"/>
      <c r="C78" s="155"/>
      <c r="D78" s="155"/>
      <c r="E78" s="155"/>
      <c r="F78" s="155"/>
      <c r="G78" s="155"/>
      <c r="H78" s="155"/>
      <c r="I78" s="155"/>
      <c r="J78" s="155"/>
      <c r="K78" s="155"/>
      <c r="L78" s="155"/>
      <c r="N78" s="156">
        <v>1</v>
      </c>
    </row>
    <row r="79" spans="1:14" s="156" customFormat="1" ht="20.100000000000001" customHeight="1">
      <c r="A79" s="157" t="s">
        <v>578</v>
      </c>
      <c r="B79" s="155"/>
      <c r="C79" s="155"/>
      <c r="D79" s="155"/>
      <c r="E79" s="155"/>
      <c r="F79" s="155"/>
      <c r="G79" s="155"/>
      <c r="H79" s="155"/>
      <c r="I79" s="155"/>
      <c r="J79" s="155"/>
      <c r="K79" s="155"/>
      <c r="L79" s="155"/>
      <c r="N79" s="156">
        <v>1</v>
      </c>
    </row>
    <row r="80" spans="1:14" s="156" customFormat="1" ht="20.100000000000001" customHeight="1">
      <c r="A80" s="157"/>
      <c r="B80" s="155"/>
      <c r="C80" s="155"/>
      <c r="D80" s="155"/>
      <c r="E80" s="155"/>
      <c r="F80" s="155"/>
      <c r="G80" s="155"/>
      <c r="H80" s="155"/>
      <c r="I80" s="155"/>
      <c r="J80" s="155"/>
      <c r="K80" s="155"/>
      <c r="L80" s="155"/>
      <c r="N80" s="156">
        <v>1</v>
      </c>
    </row>
    <row r="81" spans="1:14" s="156" customFormat="1" ht="20.100000000000001" customHeight="1">
      <c r="A81" s="788"/>
      <c r="B81" s="788"/>
      <c r="C81" s="788"/>
      <c r="D81" s="788"/>
      <c r="E81" s="788"/>
      <c r="F81" s="788"/>
      <c r="G81" s="788"/>
      <c r="H81" s="788"/>
      <c r="I81" s="788"/>
      <c r="J81" s="788"/>
      <c r="K81" s="788"/>
      <c r="L81" s="788"/>
      <c r="N81" s="156">
        <v>1</v>
      </c>
    </row>
  </sheetData>
  <autoFilter ref="N9:N81">
    <filterColumn colId="0">
      <filters>
        <filter val="1"/>
      </filters>
    </filterColumn>
  </autoFilter>
  <customSheetViews>
    <customSheetView guid="{9C80F5BB-2041-4866-B668-5D20F7DCF520}" scale="85" showPageBreaks="1" fitToPage="1" printArea="1" filter="1" showAutoFilter="1" view="pageBreakPreview" topLeftCell="A7">
      <selection activeCell="A7" sqref="A7:M7"/>
      <pageMargins left="1.1811023622047245" right="0.39370078740157483" top="0.39370078740157483" bottom="0.39370078740157483" header="0.51181102362204722" footer="0.51181102362204722"/>
      <pageSetup paperSize="9" scale="85" orientation="portrait" horizontalDpi="300" verticalDpi="300" r:id="rId1"/>
      <headerFooter alignWithMargins="0"/>
      <autoFilter ref="O16:O63">
        <filterColumn colId="0">
          <filters>
            <filter val="1"/>
          </filters>
        </filterColumn>
      </autoFilter>
    </customSheetView>
    <customSheetView guid="{02FA8FE8-A21A-4BA6-9778-A92892052DF2}" scale="85" showPageBreaks="1" fitToPage="1" printArea="1" filter="1" showAutoFilter="1" view="pageBreakPreview" topLeftCell="A7">
      <selection activeCell="A7" sqref="A7:M7"/>
      <pageMargins left="1.1811023622047245" right="0.39370078740157483" top="0.39370078740157483" bottom="0.39370078740157483" header="0.51181102362204722" footer="0.51181102362204722"/>
      <pageSetup paperSize="9" scale="85" orientation="portrait" horizontalDpi="300" verticalDpi="300" r:id="rId2"/>
      <headerFooter alignWithMargins="0"/>
      <autoFilter ref="O16:O63">
        <filterColumn colId="0">
          <filters>
            <filter val="1"/>
          </filters>
        </filterColumn>
      </autoFilter>
    </customSheetView>
  </customSheetViews>
  <mergeCells count="17">
    <mergeCell ref="M6:M8"/>
    <mergeCell ref="A1:L1"/>
    <mergeCell ref="A81:L81"/>
    <mergeCell ref="H6:K6"/>
    <mergeCell ref="A2:L2"/>
    <mergeCell ref="A5:L5"/>
    <mergeCell ref="A3:L3"/>
    <mergeCell ref="A4:L4"/>
    <mergeCell ref="A6:A8"/>
    <mergeCell ref="D7:F7"/>
    <mergeCell ref="H7:J7"/>
    <mergeCell ref="K7:K8"/>
    <mergeCell ref="D6:G6"/>
    <mergeCell ref="G7:G8"/>
    <mergeCell ref="B6:B8"/>
    <mergeCell ref="L6:L8"/>
    <mergeCell ref="C6:C8"/>
  </mergeCells>
  <phoneticPr fontId="18" type="noConversion"/>
  <pageMargins left="1.1811023622047245" right="0.39370078740157483" top="0.39370078740157483" bottom="0.39370078740157483" header="0.51181102362204722" footer="0.51181102362204722"/>
  <pageSetup paperSize="9" scale="74" orientation="portrait" horizontalDpi="300" verticalDpi="300" r:id="rId3"/>
  <headerFooter alignWithMargins="0"/>
  <drawing r:id="rId4"/>
  <legacyDrawing r:id="rId5"/>
  <controls>
    <mc:AlternateContent xmlns:mc="http://schemas.openxmlformats.org/markup-compatibility/2006">
      <mc:Choice Requires="x14">
        <control shapeId="131075" r:id="rId6" name="CommandButton1">
          <controlPr defaultSize="0" print="0" autoLine="0" r:id="rId7">
            <anchor moveWithCells="1">
              <from>
                <xdr:col>0</xdr:col>
                <xdr:colOff>0</xdr:colOff>
                <xdr:row>0</xdr:row>
                <xdr:rowOff>0</xdr:rowOff>
              </from>
              <to>
                <xdr:col>1</xdr:col>
                <xdr:colOff>9525</xdr:colOff>
                <xdr:row>0</xdr:row>
                <xdr:rowOff>266700</xdr:rowOff>
              </to>
            </anchor>
          </controlPr>
        </control>
      </mc:Choice>
      <mc:Fallback>
        <control shapeId="131075" r:id="rId6" name="CommandButton1"/>
      </mc:Fallback>
    </mc:AlternateContent>
  </control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31" filterMode="1">
    <tabColor theme="2"/>
    <pageSetUpPr fitToPage="1"/>
  </sheetPr>
  <dimension ref="A1:P81"/>
  <sheetViews>
    <sheetView view="pageBreakPreview" topLeftCell="A13" zoomScaleSheetLayoutView="100" workbookViewId="0">
      <selection activeCell="M20" sqref="A1:P81"/>
    </sheetView>
  </sheetViews>
  <sheetFormatPr defaultRowHeight="12.75"/>
  <cols>
    <col min="1" max="1" width="3.85546875" style="534" customWidth="1"/>
    <col min="2" max="2" width="14.28515625" style="534" customWidth="1"/>
    <col min="3" max="3" width="18.7109375" style="534" bestFit="1" customWidth="1"/>
    <col min="4" max="11" width="6.140625" style="534" customWidth="1"/>
    <col min="12" max="12" width="6.7109375" style="173" customWidth="1"/>
    <col min="13" max="13" width="25.7109375" style="534" customWidth="1"/>
    <col min="14" max="14" width="3.140625" style="138" customWidth="1"/>
    <col min="15" max="18" width="2.7109375" style="534" customWidth="1"/>
    <col min="19" max="16384" width="9.140625" style="534"/>
  </cols>
  <sheetData>
    <row r="1" spans="1:16" ht="33" customHeight="1">
      <c r="A1" s="782" t="s">
        <v>92</v>
      </c>
      <c r="B1" s="782"/>
      <c r="C1" s="782"/>
      <c r="D1" s="782"/>
      <c r="E1" s="782"/>
      <c r="F1" s="782"/>
      <c r="G1" s="782"/>
      <c r="H1" s="782"/>
      <c r="I1" s="782"/>
      <c r="J1" s="782"/>
      <c r="K1" s="782"/>
      <c r="L1" s="782"/>
      <c r="M1" s="166"/>
      <c r="N1" s="166"/>
      <c r="O1" s="166"/>
      <c r="P1" s="166"/>
    </row>
    <row r="2" spans="1:16" ht="23.25">
      <c r="A2" s="783" t="s">
        <v>580</v>
      </c>
      <c r="B2" s="783"/>
      <c r="C2" s="783"/>
      <c r="D2" s="783"/>
      <c r="E2" s="783"/>
      <c r="F2" s="783"/>
      <c r="G2" s="783"/>
      <c r="H2" s="783"/>
      <c r="I2" s="783"/>
      <c r="J2" s="783"/>
      <c r="K2" s="783"/>
      <c r="L2" s="783"/>
    </row>
    <row r="3" spans="1:16" s="136" customFormat="1" ht="47.25" customHeight="1">
      <c r="A3" s="784" t="s">
        <v>760</v>
      </c>
      <c r="B3" s="784"/>
      <c r="C3" s="784"/>
      <c r="D3" s="784"/>
      <c r="E3" s="784"/>
      <c r="F3" s="784"/>
      <c r="G3" s="784"/>
      <c r="H3" s="784"/>
      <c r="I3" s="784"/>
      <c r="J3" s="784"/>
      <c r="K3" s="784"/>
      <c r="L3" s="784"/>
      <c r="M3" s="167"/>
      <c r="N3" s="167"/>
      <c r="O3" s="167"/>
      <c r="P3" s="167"/>
    </row>
    <row r="4" spans="1:16" s="137" customFormat="1" ht="15.75" customHeight="1">
      <c r="A4" s="785" t="str">
        <f ca="1">СП!A4</f>
        <v>Дата сдачи: «___» апреля 2014 года</v>
      </c>
      <c r="B4" s="786"/>
      <c r="C4" s="786"/>
      <c r="D4" s="786"/>
      <c r="E4" s="786"/>
      <c r="F4" s="786"/>
      <c r="G4" s="786"/>
      <c r="H4" s="786"/>
      <c r="I4" s="786"/>
      <c r="J4" s="786"/>
      <c r="K4" s="786"/>
      <c r="L4" s="786"/>
      <c r="N4" s="138"/>
    </row>
    <row r="5" spans="1:16" s="137" customFormat="1" ht="15.75" customHeight="1">
      <c r="A5" s="785"/>
      <c r="B5" s="785"/>
      <c r="C5" s="785"/>
      <c r="D5" s="785"/>
      <c r="E5" s="785"/>
      <c r="F5" s="785"/>
      <c r="G5" s="785"/>
      <c r="H5" s="785"/>
      <c r="I5" s="785"/>
      <c r="J5" s="785"/>
      <c r="K5" s="785"/>
      <c r="L5" s="787"/>
      <c r="N5" s="138"/>
    </row>
    <row r="6" spans="1:16" ht="27" customHeight="1">
      <c r="A6" s="795" t="s">
        <v>71</v>
      </c>
      <c r="B6" s="795" t="s">
        <v>46</v>
      </c>
      <c r="C6" s="795" t="s">
        <v>47</v>
      </c>
      <c r="D6" s="792" t="s">
        <v>51</v>
      </c>
      <c r="E6" s="793"/>
      <c r="F6" s="793"/>
      <c r="G6" s="794"/>
      <c r="H6" s="792" t="s">
        <v>52</v>
      </c>
      <c r="I6" s="793"/>
      <c r="J6" s="793"/>
      <c r="K6" s="794"/>
      <c r="L6" s="789" t="s">
        <v>7</v>
      </c>
      <c r="M6" s="796" t="s">
        <v>697</v>
      </c>
    </row>
    <row r="7" spans="1:16" ht="12.75" customHeight="1">
      <c r="A7" s="795"/>
      <c r="B7" s="795"/>
      <c r="C7" s="795"/>
      <c r="D7" s="792" t="s">
        <v>53</v>
      </c>
      <c r="E7" s="793"/>
      <c r="F7" s="794"/>
      <c r="G7" s="789" t="s">
        <v>7</v>
      </c>
      <c r="H7" s="792" t="s">
        <v>53</v>
      </c>
      <c r="I7" s="793"/>
      <c r="J7" s="794"/>
      <c r="K7" s="789" t="s">
        <v>7</v>
      </c>
      <c r="L7" s="790"/>
      <c r="M7" s="797"/>
    </row>
    <row r="8" spans="1:16" ht="32.25" customHeight="1">
      <c r="A8" s="795"/>
      <c r="B8" s="795"/>
      <c r="C8" s="795"/>
      <c r="D8" s="177">
        <v>1</v>
      </c>
      <c r="E8" s="177">
        <v>2</v>
      </c>
      <c r="F8" s="177">
        <v>3</v>
      </c>
      <c r="G8" s="791"/>
      <c r="H8" s="177">
        <v>1</v>
      </c>
      <c r="I8" s="177">
        <v>2</v>
      </c>
      <c r="J8" s="177">
        <v>3</v>
      </c>
      <c r="K8" s="791"/>
      <c r="L8" s="791"/>
      <c r="M8" s="798"/>
    </row>
    <row r="9" spans="1:16">
      <c r="A9" s="533">
        <v>1</v>
      </c>
      <c r="B9" s="533">
        <v>2</v>
      </c>
      <c r="C9" s="533">
        <v>3</v>
      </c>
      <c r="D9" s="177">
        <v>4</v>
      </c>
      <c r="E9" s="177">
        <v>5</v>
      </c>
      <c r="F9" s="177">
        <v>6</v>
      </c>
      <c r="G9" s="177">
        <v>7</v>
      </c>
      <c r="H9" s="177">
        <v>8</v>
      </c>
      <c r="I9" s="177">
        <v>9</v>
      </c>
      <c r="J9" s="177">
        <v>10</v>
      </c>
      <c r="K9" s="177">
        <v>11</v>
      </c>
      <c r="L9" s="177">
        <v>12</v>
      </c>
      <c r="M9" s="388"/>
    </row>
    <row r="10" spans="1:16" s="142" customFormat="1" ht="15" customHeight="1">
      <c r="A10" s="139">
        <v>1</v>
      </c>
      <c r="B10" s="139" t="s">
        <v>4</v>
      </c>
      <c r="C10" s="144" t="s">
        <v>281</v>
      </c>
      <c r="D10" s="381"/>
      <c r="E10" s="381"/>
      <c r="F10" s="381"/>
      <c r="G10" s="381"/>
      <c r="H10" s="381"/>
      <c r="I10" s="381"/>
      <c r="J10" s="381"/>
      <c r="K10" s="381"/>
      <c r="L10" s="380"/>
      <c r="M10" s="141"/>
      <c r="N10" s="143">
        <f>COUNTA($C10)</f>
        <v>1</v>
      </c>
    </row>
    <row r="11" spans="1:16" s="142" customFormat="1" ht="15" customHeight="1">
      <c r="A11" s="139">
        <f>A10+1</f>
        <v>2</v>
      </c>
      <c r="B11" s="139" t="s">
        <v>4</v>
      </c>
      <c r="C11" s="144" t="s">
        <v>246</v>
      </c>
      <c r="D11" s="381"/>
      <c r="E11" s="381"/>
      <c r="F11" s="381"/>
      <c r="G11" s="381"/>
      <c r="H11" s="381"/>
      <c r="I11" s="381"/>
      <c r="J11" s="381"/>
      <c r="K11" s="381"/>
      <c r="L11" s="380"/>
      <c r="M11" s="141"/>
      <c r="N11" s="143">
        <f t="shared" ref="N11:N69" si="0">COUNTA($C11)</f>
        <v>1</v>
      </c>
    </row>
    <row r="12" spans="1:16" s="142" customFormat="1" ht="15" customHeight="1">
      <c r="A12" s="139">
        <f t="shared" ref="A12:A56" si="1">A11+1</f>
        <v>3</v>
      </c>
      <c r="B12" s="139" t="s">
        <v>4</v>
      </c>
      <c r="C12" s="144" t="s">
        <v>157</v>
      </c>
      <c r="D12" s="381"/>
      <c r="E12" s="147"/>
      <c r="F12" s="147"/>
      <c r="G12" s="147"/>
      <c r="H12" s="147"/>
      <c r="I12" s="147"/>
      <c r="J12" s="147"/>
      <c r="K12" s="147"/>
      <c r="L12" s="380"/>
      <c r="M12" s="141"/>
      <c r="N12" s="143">
        <f t="shared" si="0"/>
        <v>1</v>
      </c>
    </row>
    <row r="13" spans="1:16" s="142" customFormat="1" ht="15" customHeight="1">
      <c r="A13" s="139">
        <f t="shared" si="1"/>
        <v>4</v>
      </c>
      <c r="B13" s="139" t="s">
        <v>4</v>
      </c>
      <c r="C13" s="144" t="s">
        <v>197</v>
      </c>
      <c r="D13" s="381"/>
      <c r="E13" s="147"/>
      <c r="F13" s="147"/>
      <c r="G13" s="147"/>
      <c r="H13" s="147"/>
      <c r="I13" s="147"/>
      <c r="J13" s="147"/>
      <c r="K13" s="147"/>
      <c r="L13" s="380"/>
      <c r="M13" s="141"/>
      <c r="N13" s="143">
        <f t="shared" si="0"/>
        <v>1</v>
      </c>
    </row>
    <row r="14" spans="1:16" s="142" customFormat="1" ht="15" customHeight="1">
      <c r="A14" s="139">
        <f t="shared" si="1"/>
        <v>5</v>
      </c>
      <c r="B14" s="139" t="s">
        <v>16</v>
      </c>
      <c r="C14" s="144" t="s">
        <v>694</v>
      </c>
      <c r="D14" s="381"/>
      <c r="E14" s="147"/>
      <c r="F14" s="147"/>
      <c r="G14" s="147"/>
      <c r="H14" s="147"/>
      <c r="I14" s="147"/>
      <c r="J14" s="147"/>
      <c r="K14" s="147"/>
      <c r="L14" s="380"/>
      <c r="M14" s="141"/>
      <c r="N14" s="143">
        <f>COUNTA($C14)</f>
        <v>1</v>
      </c>
    </row>
    <row r="15" spans="1:16" s="142" customFormat="1" ht="15" customHeight="1">
      <c r="A15" s="139">
        <f t="shared" si="1"/>
        <v>6</v>
      </c>
      <c r="B15" s="139" t="s">
        <v>17</v>
      </c>
      <c r="C15" s="144" t="s">
        <v>671</v>
      </c>
      <c r="D15" s="381"/>
      <c r="E15" s="147"/>
      <c r="F15" s="147"/>
      <c r="G15" s="147"/>
      <c r="H15" s="147"/>
      <c r="I15" s="147"/>
      <c r="J15" s="147"/>
      <c r="K15" s="147"/>
      <c r="L15" s="380"/>
      <c r="M15" s="141"/>
      <c r="N15" s="143">
        <f>COUNTA($C15)</f>
        <v>1</v>
      </c>
    </row>
    <row r="16" spans="1:16" s="142" customFormat="1" ht="15" customHeight="1">
      <c r="A16" s="139">
        <f t="shared" si="1"/>
        <v>7</v>
      </c>
      <c r="B16" s="139" t="s">
        <v>16</v>
      </c>
      <c r="C16" s="144" t="s">
        <v>162</v>
      </c>
      <c r="D16" s="381"/>
      <c r="E16" s="147"/>
      <c r="F16" s="147"/>
      <c r="G16" s="147"/>
      <c r="H16" s="147"/>
      <c r="I16" s="147"/>
      <c r="J16" s="147"/>
      <c r="K16" s="147"/>
      <c r="L16" s="380"/>
      <c r="M16" s="141"/>
      <c r="N16" s="143">
        <f t="shared" si="0"/>
        <v>1</v>
      </c>
    </row>
    <row r="17" spans="1:14" s="142" customFormat="1" ht="15" customHeight="1">
      <c r="A17" s="139">
        <f t="shared" si="1"/>
        <v>8</v>
      </c>
      <c r="B17" s="139" t="s">
        <v>17</v>
      </c>
      <c r="C17" s="144" t="s">
        <v>672</v>
      </c>
      <c r="D17" s="381"/>
      <c r="E17" s="147"/>
      <c r="F17" s="147"/>
      <c r="G17" s="147"/>
      <c r="H17" s="147"/>
      <c r="I17" s="147"/>
      <c r="J17" s="147"/>
      <c r="K17" s="147"/>
      <c r="L17" s="380"/>
      <c r="M17" s="141"/>
      <c r="N17" s="143">
        <f t="shared" si="0"/>
        <v>1</v>
      </c>
    </row>
    <row r="18" spans="1:14" s="142" customFormat="1" ht="15" customHeight="1">
      <c r="A18" s="139">
        <f t="shared" si="1"/>
        <v>9</v>
      </c>
      <c r="B18" s="139" t="s">
        <v>4</v>
      </c>
      <c r="C18" s="144" t="s">
        <v>193</v>
      </c>
      <c r="D18" s="381"/>
      <c r="E18" s="147"/>
      <c r="F18" s="147"/>
      <c r="G18" s="147"/>
      <c r="H18" s="147"/>
      <c r="I18" s="147"/>
      <c r="J18" s="147"/>
      <c r="K18" s="147"/>
      <c r="L18" s="380"/>
      <c r="M18" s="141"/>
      <c r="N18" s="143">
        <f t="shared" si="0"/>
        <v>1</v>
      </c>
    </row>
    <row r="19" spans="1:14" s="142" customFormat="1" ht="15" customHeight="1">
      <c r="A19" s="139">
        <f t="shared" si="1"/>
        <v>10</v>
      </c>
      <c r="B19" s="139" t="s">
        <v>16</v>
      </c>
      <c r="C19" s="144" t="s">
        <v>194</v>
      </c>
      <c r="D19" s="381"/>
      <c r="E19" s="147"/>
      <c r="F19" s="147"/>
      <c r="G19" s="147"/>
      <c r="H19" s="147"/>
      <c r="I19" s="147"/>
      <c r="J19" s="147"/>
      <c r="K19" s="147"/>
      <c r="L19" s="380"/>
      <c r="M19" s="141"/>
      <c r="N19" s="143">
        <f t="shared" si="0"/>
        <v>1</v>
      </c>
    </row>
    <row r="20" spans="1:14" s="142" customFormat="1" ht="15" customHeight="1">
      <c r="A20" s="139">
        <f t="shared" si="1"/>
        <v>11</v>
      </c>
      <c r="B20" s="139" t="s">
        <v>17</v>
      </c>
      <c r="C20" s="144" t="s">
        <v>673</v>
      </c>
      <c r="D20" s="381"/>
      <c r="E20" s="147"/>
      <c r="F20" s="147"/>
      <c r="G20" s="147"/>
      <c r="H20" s="147"/>
      <c r="I20" s="147"/>
      <c r="J20" s="147"/>
      <c r="K20" s="147"/>
      <c r="L20" s="380"/>
      <c r="M20" s="141"/>
      <c r="N20" s="143">
        <f t="shared" si="0"/>
        <v>1</v>
      </c>
    </row>
    <row r="21" spans="1:14" s="142" customFormat="1" ht="15" customHeight="1">
      <c r="A21" s="139">
        <f t="shared" si="1"/>
        <v>12</v>
      </c>
      <c r="B21" s="139" t="s">
        <v>17</v>
      </c>
      <c r="C21" s="144" t="s">
        <v>674</v>
      </c>
      <c r="D21" s="381"/>
      <c r="E21" s="147"/>
      <c r="F21" s="147"/>
      <c r="G21" s="147"/>
      <c r="H21" s="147"/>
      <c r="I21" s="147"/>
      <c r="J21" s="147"/>
      <c r="K21" s="147"/>
      <c r="L21" s="380"/>
      <c r="M21" s="141"/>
      <c r="N21" s="143">
        <f t="shared" si="0"/>
        <v>1</v>
      </c>
    </row>
    <row r="22" spans="1:14" s="142" customFormat="1" ht="15" customHeight="1">
      <c r="A22" s="139">
        <f t="shared" si="1"/>
        <v>13</v>
      </c>
      <c r="B22" s="139" t="s">
        <v>16</v>
      </c>
      <c r="C22" s="144" t="s">
        <v>691</v>
      </c>
      <c r="D22" s="381"/>
      <c r="E22" s="147"/>
      <c r="F22" s="147"/>
      <c r="G22" s="147"/>
      <c r="H22" s="147"/>
      <c r="I22" s="147"/>
      <c r="J22" s="147"/>
      <c r="K22" s="147"/>
      <c r="L22" s="380"/>
      <c r="M22" s="141"/>
      <c r="N22" s="143">
        <f t="shared" si="0"/>
        <v>1</v>
      </c>
    </row>
    <row r="23" spans="1:14" s="142" customFormat="1" ht="15" customHeight="1">
      <c r="A23" s="139">
        <f t="shared" si="1"/>
        <v>14</v>
      </c>
      <c r="B23" s="139" t="s">
        <v>16</v>
      </c>
      <c r="C23" s="144" t="s">
        <v>192</v>
      </c>
      <c r="D23" s="381"/>
      <c r="E23" s="147"/>
      <c r="F23" s="147"/>
      <c r="G23" s="147"/>
      <c r="H23" s="147"/>
      <c r="I23" s="147"/>
      <c r="J23" s="147"/>
      <c r="K23" s="147"/>
      <c r="L23" s="380"/>
      <c r="M23" s="141"/>
      <c r="N23" s="143">
        <f t="shared" si="0"/>
        <v>1</v>
      </c>
    </row>
    <row r="24" spans="1:14" s="142" customFormat="1" ht="15" customHeight="1">
      <c r="A24" s="139">
        <f t="shared" si="1"/>
        <v>15</v>
      </c>
      <c r="B24" s="139" t="s">
        <v>17</v>
      </c>
      <c r="C24" s="144" t="s">
        <v>712</v>
      </c>
      <c r="D24" s="381"/>
      <c r="E24" s="147"/>
      <c r="F24" s="147"/>
      <c r="G24" s="147"/>
      <c r="H24" s="147"/>
      <c r="I24" s="147"/>
      <c r="J24" s="147"/>
      <c r="K24" s="147"/>
      <c r="L24" s="380"/>
      <c r="M24" s="141"/>
      <c r="N24" s="143">
        <f t="shared" si="0"/>
        <v>1</v>
      </c>
    </row>
    <row r="25" spans="1:14" s="142" customFormat="1" ht="15" customHeight="1">
      <c r="A25" s="139">
        <f t="shared" si="1"/>
        <v>16</v>
      </c>
      <c r="B25" s="139" t="s">
        <v>17</v>
      </c>
      <c r="C25" s="144" t="s">
        <v>722</v>
      </c>
      <c r="D25" s="381"/>
      <c r="E25" s="147"/>
      <c r="F25" s="147"/>
      <c r="G25" s="147"/>
      <c r="H25" s="147"/>
      <c r="I25" s="147"/>
      <c r="J25" s="147"/>
      <c r="K25" s="147"/>
      <c r="L25" s="380"/>
      <c r="M25" s="141"/>
      <c r="N25" s="143">
        <f t="shared" si="0"/>
        <v>1</v>
      </c>
    </row>
    <row r="26" spans="1:14" s="142" customFormat="1" ht="15" customHeight="1">
      <c r="A26" s="139">
        <f t="shared" si="1"/>
        <v>17</v>
      </c>
      <c r="B26" s="139" t="s">
        <v>17</v>
      </c>
      <c r="C26" s="144" t="s">
        <v>676</v>
      </c>
      <c r="D26" s="381"/>
      <c r="E26" s="147"/>
      <c r="F26" s="147"/>
      <c r="G26" s="147"/>
      <c r="H26" s="147"/>
      <c r="I26" s="147"/>
      <c r="J26" s="147"/>
      <c r="K26" s="147"/>
      <c r="L26" s="380"/>
      <c r="M26" s="141"/>
      <c r="N26" s="143">
        <f t="shared" si="0"/>
        <v>1</v>
      </c>
    </row>
    <row r="27" spans="1:14" s="142" customFormat="1" ht="15" customHeight="1">
      <c r="A27" s="139">
        <f t="shared" si="1"/>
        <v>18</v>
      </c>
      <c r="B27" s="139" t="s">
        <v>17</v>
      </c>
      <c r="C27" s="144" t="s">
        <v>677</v>
      </c>
      <c r="D27" s="381"/>
      <c r="E27" s="147"/>
      <c r="F27" s="147"/>
      <c r="G27" s="147"/>
      <c r="H27" s="147"/>
      <c r="I27" s="147"/>
      <c r="J27" s="147"/>
      <c r="K27" s="147"/>
      <c r="L27" s="380"/>
      <c r="M27" s="141"/>
      <c r="N27" s="143">
        <f t="shared" si="0"/>
        <v>1</v>
      </c>
    </row>
    <row r="28" spans="1:14" s="142" customFormat="1" ht="15" hidden="1" customHeight="1">
      <c r="A28" s="139">
        <f t="shared" si="1"/>
        <v>19</v>
      </c>
      <c r="B28" s="139"/>
      <c r="C28" s="144"/>
      <c r="D28" s="381"/>
      <c r="E28" s="147"/>
      <c r="F28" s="147"/>
      <c r="G28" s="147"/>
      <c r="H28" s="147"/>
      <c r="I28" s="147"/>
      <c r="J28" s="147"/>
      <c r="K28" s="147"/>
      <c r="L28" s="380"/>
      <c r="N28" s="143">
        <f t="shared" si="0"/>
        <v>0</v>
      </c>
    </row>
    <row r="29" spans="1:14" s="142" customFormat="1" ht="15" hidden="1" customHeight="1">
      <c r="A29" s="139">
        <f t="shared" si="1"/>
        <v>20</v>
      </c>
      <c r="B29" s="139"/>
      <c r="C29" s="144"/>
      <c r="D29" s="381"/>
      <c r="E29" s="147"/>
      <c r="F29" s="147"/>
      <c r="G29" s="147"/>
      <c r="H29" s="147"/>
      <c r="I29" s="147"/>
      <c r="J29" s="147"/>
      <c r="K29" s="147"/>
      <c r="L29" s="380"/>
      <c r="N29" s="143">
        <f t="shared" si="0"/>
        <v>0</v>
      </c>
    </row>
    <row r="30" spans="1:14" s="142" customFormat="1" ht="15" hidden="1" customHeight="1">
      <c r="A30" s="139">
        <f t="shared" si="1"/>
        <v>21</v>
      </c>
      <c r="B30" s="139"/>
      <c r="C30" s="144"/>
      <c r="D30" s="381"/>
      <c r="E30" s="147"/>
      <c r="F30" s="147"/>
      <c r="G30" s="147"/>
      <c r="H30" s="147"/>
      <c r="I30" s="147"/>
      <c r="J30" s="147"/>
      <c r="K30" s="147"/>
      <c r="L30" s="380"/>
      <c r="N30" s="143">
        <f t="shared" si="0"/>
        <v>0</v>
      </c>
    </row>
    <row r="31" spans="1:14" s="142" customFormat="1" ht="15" hidden="1" customHeight="1">
      <c r="A31" s="139">
        <f t="shared" si="1"/>
        <v>22</v>
      </c>
      <c r="B31" s="139"/>
      <c r="C31" s="144"/>
      <c r="D31" s="381"/>
      <c r="E31" s="147"/>
      <c r="F31" s="147"/>
      <c r="G31" s="147"/>
      <c r="H31" s="147"/>
      <c r="I31" s="147"/>
      <c r="J31" s="147"/>
      <c r="K31" s="147"/>
      <c r="L31" s="380"/>
      <c r="N31" s="143">
        <f t="shared" si="0"/>
        <v>0</v>
      </c>
    </row>
    <row r="32" spans="1:14" s="142" customFormat="1" ht="15" hidden="1" customHeight="1">
      <c r="A32" s="139">
        <f t="shared" si="1"/>
        <v>23</v>
      </c>
      <c r="B32" s="139"/>
      <c r="C32" s="144"/>
      <c r="D32" s="381"/>
      <c r="E32" s="147"/>
      <c r="F32" s="147"/>
      <c r="G32" s="147"/>
      <c r="H32" s="147"/>
      <c r="I32" s="147"/>
      <c r="J32" s="147"/>
      <c r="K32" s="147"/>
      <c r="L32" s="380"/>
      <c r="N32" s="143">
        <f t="shared" si="0"/>
        <v>0</v>
      </c>
    </row>
    <row r="33" spans="1:14" s="142" customFormat="1" ht="15" hidden="1" customHeight="1">
      <c r="A33" s="139">
        <f t="shared" si="1"/>
        <v>24</v>
      </c>
      <c r="B33" s="139"/>
      <c r="C33" s="144"/>
      <c r="D33" s="381"/>
      <c r="E33" s="147"/>
      <c r="F33" s="147"/>
      <c r="G33" s="147"/>
      <c r="H33" s="147"/>
      <c r="I33" s="147"/>
      <c r="J33" s="147"/>
      <c r="K33" s="147"/>
      <c r="L33" s="380"/>
      <c r="N33" s="143">
        <f t="shared" si="0"/>
        <v>0</v>
      </c>
    </row>
    <row r="34" spans="1:14" s="142" customFormat="1" ht="15" hidden="1" customHeight="1">
      <c r="A34" s="139">
        <f t="shared" si="1"/>
        <v>25</v>
      </c>
      <c r="B34" s="139"/>
      <c r="C34" s="144"/>
      <c r="D34" s="381"/>
      <c r="E34" s="147"/>
      <c r="F34" s="147"/>
      <c r="G34" s="147"/>
      <c r="H34" s="147"/>
      <c r="I34" s="147"/>
      <c r="J34" s="147"/>
      <c r="K34" s="147"/>
      <c r="L34" s="380"/>
      <c r="N34" s="143">
        <f t="shared" si="0"/>
        <v>0</v>
      </c>
    </row>
    <row r="35" spans="1:14" s="142" customFormat="1" ht="15" hidden="1" customHeight="1">
      <c r="A35" s="139">
        <f t="shared" si="1"/>
        <v>26</v>
      </c>
      <c r="B35" s="139"/>
      <c r="C35" s="144"/>
      <c r="D35" s="381"/>
      <c r="E35" s="147"/>
      <c r="F35" s="147"/>
      <c r="G35" s="147"/>
      <c r="H35" s="147"/>
      <c r="I35" s="147"/>
      <c r="J35" s="147"/>
      <c r="K35" s="147"/>
      <c r="L35" s="380"/>
      <c r="N35" s="143">
        <f t="shared" si="0"/>
        <v>0</v>
      </c>
    </row>
    <row r="36" spans="1:14" s="142" customFormat="1" ht="15" hidden="1" customHeight="1">
      <c r="A36" s="139">
        <f t="shared" si="1"/>
        <v>27</v>
      </c>
      <c r="B36" s="139"/>
      <c r="C36" s="144"/>
      <c r="D36" s="381"/>
      <c r="E36" s="381"/>
      <c r="F36" s="381"/>
      <c r="G36" s="381"/>
      <c r="H36" s="381"/>
      <c r="I36" s="381"/>
      <c r="J36" s="381"/>
      <c r="K36" s="381"/>
      <c r="L36" s="380"/>
      <c r="N36" s="143">
        <f t="shared" si="0"/>
        <v>0</v>
      </c>
    </row>
    <row r="37" spans="1:14" s="142" customFormat="1" ht="15" hidden="1" customHeight="1">
      <c r="A37" s="139">
        <f t="shared" si="1"/>
        <v>28</v>
      </c>
      <c r="B37" s="139"/>
      <c r="C37" s="144"/>
      <c r="D37" s="381"/>
      <c r="E37" s="147"/>
      <c r="F37" s="147"/>
      <c r="G37" s="147"/>
      <c r="H37" s="147"/>
      <c r="I37" s="147"/>
      <c r="J37" s="147"/>
      <c r="K37" s="147"/>
      <c r="L37" s="380"/>
      <c r="N37" s="143">
        <f t="shared" si="0"/>
        <v>0</v>
      </c>
    </row>
    <row r="38" spans="1:14" s="142" customFormat="1" ht="15" hidden="1" customHeight="1">
      <c r="A38" s="139">
        <f t="shared" si="1"/>
        <v>29</v>
      </c>
      <c r="B38" s="139"/>
      <c r="C38" s="144"/>
      <c r="D38" s="381"/>
      <c r="E38" s="147"/>
      <c r="F38" s="147"/>
      <c r="G38" s="147"/>
      <c r="H38" s="147"/>
      <c r="I38" s="147"/>
      <c r="J38" s="147"/>
      <c r="K38" s="147"/>
      <c r="L38" s="380"/>
      <c r="N38" s="143">
        <f t="shared" si="0"/>
        <v>0</v>
      </c>
    </row>
    <row r="39" spans="1:14" s="142" customFormat="1" ht="15" hidden="1" customHeight="1">
      <c r="A39" s="139">
        <f t="shared" si="1"/>
        <v>30</v>
      </c>
      <c r="B39" s="139"/>
      <c r="C39" s="144"/>
      <c r="D39" s="381"/>
      <c r="E39" s="147"/>
      <c r="F39" s="147"/>
      <c r="G39" s="147"/>
      <c r="H39" s="147"/>
      <c r="I39" s="147"/>
      <c r="J39" s="147"/>
      <c r="K39" s="147"/>
      <c r="L39" s="380"/>
      <c r="N39" s="143">
        <f t="shared" si="0"/>
        <v>0</v>
      </c>
    </row>
    <row r="40" spans="1:14" s="142" customFormat="1" ht="15" hidden="1" customHeight="1">
      <c r="A40" s="139">
        <f t="shared" si="1"/>
        <v>31</v>
      </c>
      <c r="B40" s="139"/>
      <c r="C40" s="144"/>
      <c r="D40" s="381"/>
      <c r="E40" s="147"/>
      <c r="F40" s="147"/>
      <c r="G40" s="147"/>
      <c r="H40" s="147"/>
      <c r="I40" s="147"/>
      <c r="J40" s="147"/>
      <c r="K40" s="147"/>
      <c r="L40" s="380"/>
      <c r="N40" s="143">
        <f t="shared" si="0"/>
        <v>0</v>
      </c>
    </row>
    <row r="41" spans="1:14" s="142" customFormat="1" ht="15" hidden="1" customHeight="1">
      <c r="A41" s="139">
        <f t="shared" si="1"/>
        <v>32</v>
      </c>
      <c r="B41" s="139"/>
      <c r="C41" s="144"/>
      <c r="D41" s="381"/>
      <c r="E41" s="381"/>
      <c r="F41" s="381"/>
      <c r="G41" s="381"/>
      <c r="H41" s="381"/>
      <c r="I41" s="381"/>
      <c r="J41" s="381"/>
      <c r="K41" s="381"/>
      <c r="L41" s="380"/>
      <c r="N41" s="143">
        <f t="shared" si="0"/>
        <v>0</v>
      </c>
    </row>
    <row r="42" spans="1:14" s="142" customFormat="1" ht="15" hidden="1" customHeight="1">
      <c r="A42" s="139">
        <f t="shared" si="1"/>
        <v>33</v>
      </c>
      <c r="B42" s="139"/>
      <c r="C42" s="144"/>
      <c r="D42" s="381"/>
      <c r="E42" s="147"/>
      <c r="F42" s="147"/>
      <c r="G42" s="147"/>
      <c r="H42" s="147"/>
      <c r="I42" s="147"/>
      <c r="J42" s="147"/>
      <c r="K42" s="147"/>
      <c r="L42" s="380"/>
      <c r="N42" s="143">
        <f t="shared" si="0"/>
        <v>0</v>
      </c>
    </row>
    <row r="43" spans="1:14" s="142" customFormat="1" ht="15" hidden="1" customHeight="1">
      <c r="A43" s="139">
        <f t="shared" si="1"/>
        <v>34</v>
      </c>
      <c r="B43" s="139"/>
      <c r="C43" s="144"/>
      <c r="D43" s="381"/>
      <c r="E43" s="147"/>
      <c r="F43" s="147"/>
      <c r="G43" s="147"/>
      <c r="H43" s="147"/>
      <c r="I43" s="147"/>
      <c r="J43" s="147"/>
      <c r="K43" s="147"/>
      <c r="L43" s="380"/>
      <c r="N43" s="143">
        <f t="shared" si="0"/>
        <v>0</v>
      </c>
    </row>
    <row r="44" spans="1:14" s="142" customFormat="1" ht="15" hidden="1" customHeight="1">
      <c r="A44" s="139">
        <f t="shared" si="1"/>
        <v>35</v>
      </c>
      <c r="B44" s="139"/>
      <c r="C44" s="144"/>
      <c r="D44" s="381"/>
      <c r="E44" s="147"/>
      <c r="F44" s="147"/>
      <c r="G44" s="147"/>
      <c r="H44" s="147"/>
      <c r="I44" s="147"/>
      <c r="J44" s="147"/>
      <c r="K44" s="147"/>
      <c r="L44" s="380"/>
      <c r="N44" s="143">
        <f t="shared" si="0"/>
        <v>0</v>
      </c>
    </row>
    <row r="45" spans="1:14" s="142" customFormat="1" ht="15" hidden="1" customHeight="1">
      <c r="A45" s="139">
        <f t="shared" si="1"/>
        <v>36</v>
      </c>
      <c r="B45" s="139"/>
      <c r="C45" s="144"/>
      <c r="D45" s="381"/>
      <c r="E45" s="147"/>
      <c r="F45" s="147"/>
      <c r="G45" s="147"/>
      <c r="H45" s="147"/>
      <c r="I45" s="147"/>
      <c r="J45" s="147"/>
      <c r="K45" s="147"/>
      <c r="L45" s="380"/>
      <c r="N45" s="143">
        <f t="shared" si="0"/>
        <v>0</v>
      </c>
    </row>
    <row r="46" spans="1:14" s="142" customFormat="1" ht="15" hidden="1" customHeight="1">
      <c r="A46" s="139">
        <f t="shared" si="1"/>
        <v>37</v>
      </c>
      <c r="B46" s="139"/>
      <c r="C46" s="144"/>
      <c r="D46" s="381"/>
      <c r="E46" s="147"/>
      <c r="F46" s="147"/>
      <c r="G46" s="147"/>
      <c r="H46" s="147"/>
      <c r="I46" s="147"/>
      <c r="J46" s="147"/>
      <c r="K46" s="147"/>
      <c r="L46" s="380"/>
      <c r="N46" s="143">
        <f t="shared" si="0"/>
        <v>0</v>
      </c>
    </row>
    <row r="47" spans="1:14" s="142" customFormat="1" ht="15" hidden="1" customHeight="1">
      <c r="A47" s="139">
        <f t="shared" si="1"/>
        <v>38</v>
      </c>
      <c r="B47" s="139"/>
      <c r="C47" s="144"/>
      <c r="D47" s="381"/>
      <c r="E47" s="147"/>
      <c r="F47" s="147"/>
      <c r="G47" s="147"/>
      <c r="H47" s="147"/>
      <c r="I47" s="147"/>
      <c r="J47" s="147"/>
      <c r="K47" s="147"/>
      <c r="L47" s="380"/>
      <c r="N47" s="143">
        <f t="shared" si="0"/>
        <v>0</v>
      </c>
    </row>
    <row r="48" spans="1:14" s="142" customFormat="1" ht="15" hidden="1" customHeight="1">
      <c r="A48" s="139">
        <f t="shared" si="1"/>
        <v>39</v>
      </c>
      <c r="B48" s="139"/>
      <c r="C48" s="144"/>
      <c r="D48" s="381"/>
      <c r="E48" s="381"/>
      <c r="F48" s="381"/>
      <c r="G48" s="381"/>
      <c r="H48" s="381"/>
      <c r="I48" s="381"/>
      <c r="J48" s="381"/>
      <c r="K48" s="381"/>
      <c r="L48" s="380"/>
      <c r="N48" s="143">
        <f t="shared" si="0"/>
        <v>0</v>
      </c>
    </row>
    <row r="49" spans="1:14" s="142" customFormat="1" ht="15" hidden="1" customHeight="1">
      <c r="A49" s="139">
        <f t="shared" si="1"/>
        <v>40</v>
      </c>
      <c r="B49" s="139"/>
      <c r="C49" s="144"/>
      <c r="D49" s="381"/>
      <c r="E49" s="147"/>
      <c r="F49" s="147"/>
      <c r="G49" s="147"/>
      <c r="H49" s="147"/>
      <c r="I49" s="147"/>
      <c r="J49" s="147"/>
      <c r="K49" s="147"/>
      <c r="L49" s="380"/>
      <c r="N49" s="143">
        <f t="shared" si="0"/>
        <v>0</v>
      </c>
    </row>
    <row r="50" spans="1:14" s="142" customFormat="1" ht="15" hidden="1" customHeight="1">
      <c r="A50" s="139">
        <f t="shared" si="1"/>
        <v>41</v>
      </c>
      <c r="B50" s="139"/>
      <c r="C50" s="144"/>
      <c r="D50" s="381"/>
      <c r="E50" s="147"/>
      <c r="F50" s="147"/>
      <c r="G50" s="147"/>
      <c r="H50" s="147"/>
      <c r="I50" s="147"/>
      <c r="J50" s="147"/>
      <c r="K50" s="147"/>
      <c r="L50" s="380"/>
      <c r="N50" s="143">
        <f t="shared" si="0"/>
        <v>0</v>
      </c>
    </row>
    <row r="51" spans="1:14" s="142" customFormat="1" ht="15" hidden="1" customHeight="1">
      <c r="A51" s="139">
        <f t="shared" si="1"/>
        <v>42</v>
      </c>
      <c r="B51" s="139"/>
      <c r="C51" s="144"/>
      <c r="D51" s="381"/>
      <c r="E51" s="147"/>
      <c r="F51" s="147"/>
      <c r="G51" s="147"/>
      <c r="H51" s="147"/>
      <c r="I51" s="147"/>
      <c r="J51" s="147"/>
      <c r="K51" s="147"/>
      <c r="L51" s="380"/>
      <c r="N51" s="143">
        <f t="shared" si="0"/>
        <v>0</v>
      </c>
    </row>
    <row r="52" spans="1:14" s="142" customFormat="1" ht="15" hidden="1" customHeight="1">
      <c r="A52" s="139">
        <f t="shared" si="1"/>
        <v>43</v>
      </c>
      <c r="B52" s="139"/>
      <c r="C52" s="144"/>
      <c r="D52" s="381"/>
      <c r="E52" s="147"/>
      <c r="F52" s="147"/>
      <c r="G52" s="147"/>
      <c r="H52" s="147"/>
      <c r="I52" s="147"/>
      <c r="J52" s="147"/>
      <c r="K52" s="147"/>
      <c r="L52" s="380"/>
      <c r="N52" s="143">
        <f t="shared" si="0"/>
        <v>0</v>
      </c>
    </row>
    <row r="53" spans="1:14" s="142" customFormat="1" ht="15" hidden="1" customHeight="1">
      <c r="A53" s="139">
        <f t="shared" si="1"/>
        <v>44</v>
      </c>
      <c r="B53" s="139"/>
      <c r="C53" s="144"/>
      <c r="D53" s="381"/>
      <c r="E53" s="381"/>
      <c r="F53" s="381"/>
      <c r="G53" s="381"/>
      <c r="H53" s="381"/>
      <c r="I53" s="381"/>
      <c r="J53" s="381"/>
      <c r="K53" s="381"/>
      <c r="L53" s="380"/>
      <c r="N53" s="143">
        <f t="shared" si="0"/>
        <v>0</v>
      </c>
    </row>
    <row r="54" spans="1:14" s="142" customFormat="1" ht="15" hidden="1" customHeight="1">
      <c r="A54" s="139">
        <f t="shared" si="1"/>
        <v>45</v>
      </c>
      <c r="B54" s="139"/>
      <c r="C54" s="144"/>
      <c r="D54" s="381"/>
      <c r="E54" s="381"/>
      <c r="F54" s="381"/>
      <c r="G54" s="381"/>
      <c r="H54" s="381"/>
      <c r="I54" s="381"/>
      <c r="J54" s="381"/>
      <c r="K54" s="381"/>
      <c r="L54" s="380"/>
      <c r="N54" s="143">
        <f t="shared" si="0"/>
        <v>0</v>
      </c>
    </row>
    <row r="55" spans="1:14" s="142" customFormat="1" ht="15" hidden="1" customHeight="1">
      <c r="A55" s="139">
        <f t="shared" si="1"/>
        <v>46</v>
      </c>
      <c r="B55" s="139"/>
      <c r="C55" s="144"/>
      <c r="D55" s="381"/>
      <c r="E55" s="381"/>
      <c r="F55" s="381"/>
      <c r="G55" s="381"/>
      <c r="H55" s="381"/>
      <c r="I55" s="381"/>
      <c r="J55" s="381"/>
      <c r="K55" s="381"/>
      <c r="L55" s="380"/>
      <c r="N55" s="143">
        <f t="shared" si="0"/>
        <v>0</v>
      </c>
    </row>
    <row r="56" spans="1:14" s="142" customFormat="1" ht="15" hidden="1" customHeight="1">
      <c r="A56" s="139">
        <f t="shared" si="1"/>
        <v>47</v>
      </c>
      <c r="B56" s="139"/>
      <c r="C56" s="144"/>
      <c r="D56" s="381"/>
      <c r="E56" s="140"/>
      <c r="F56" s="140"/>
      <c r="G56" s="140"/>
      <c r="H56" s="140"/>
      <c r="I56" s="140"/>
      <c r="J56" s="140"/>
      <c r="K56" s="140"/>
      <c r="L56" s="380"/>
      <c r="N56" s="143">
        <f t="shared" si="0"/>
        <v>0</v>
      </c>
    </row>
    <row r="57" spans="1:14" s="142" customFormat="1" ht="15" hidden="1" customHeight="1">
      <c r="A57" s="139">
        <v>49</v>
      </c>
      <c r="B57" s="139"/>
      <c r="C57" s="144"/>
      <c r="D57" s="147"/>
      <c r="E57" s="140"/>
      <c r="F57" s="140"/>
      <c r="G57" s="140"/>
      <c r="H57" s="140"/>
      <c r="I57" s="140"/>
      <c r="J57" s="140"/>
      <c r="K57" s="140"/>
      <c r="L57" s="171"/>
      <c r="N57" s="143">
        <f t="shared" si="0"/>
        <v>0</v>
      </c>
    </row>
    <row r="58" spans="1:14" s="142" customFormat="1" ht="15" hidden="1" customHeight="1">
      <c r="A58" s="139">
        <v>50</v>
      </c>
      <c r="B58" s="139"/>
      <c r="C58" s="144"/>
      <c r="D58" s="147"/>
      <c r="E58" s="140"/>
      <c r="F58" s="140"/>
      <c r="G58" s="140"/>
      <c r="H58" s="140"/>
      <c r="I58" s="140"/>
      <c r="J58" s="140"/>
      <c r="K58" s="140"/>
      <c r="L58" s="171"/>
      <c r="N58" s="143">
        <f t="shared" si="0"/>
        <v>0</v>
      </c>
    </row>
    <row r="59" spans="1:14" s="142" customFormat="1" ht="15" hidden="1" customHeight="1">
      <c r="A59" s="139">
        <v>51</v>
      </c>
      <c r="B59" s="139"/>
      <c r="C59" s="145"/>
      <c r="D59" s="170"/>
      <c r="E59" s="535"/>
      <c r="F59" s="535"/>
      <c r="G59" s="535"/>
      <c r="H59" s="535"/>
      <c r="I59" s="535"/>
      <c r="J59" s="535"/>
      <c r="K59" s="535"/>
      <c r="L59" s="171"/>
      <c r="N59" s="143">
        <f t="shared" si="0"/>
        <v>0</v>
      </c>
    </row>
    <row r="60" spans="1:14" s="142" customFormat="1" ht="15" hidden="1" customHeight="1">
      <c r="A60" s="139">
        <v>52</v>
      </c>
      <c r="B60" s="139"/>
      <c r="C60" s="145"/>
      <c r="D60" s="170"/>
      <c r="E60" s="171"/>
      <c r="F60" s="171"/>
      <c r="G60" s="171"/>
      <c r="H60" s="171"/>
      <c r="I60" s="171"/>
      <c r="J60" s="171"/>
      <c r="K60" s="171"/>
      <c r="L60" s="171"/>
      <c r="N60" s="143">
        <f t="shared" si="0"/>
        <v>0</v>
      </c>
    </row>
    <row r="61" spans="1:14" s="142" customFormat="1" ht="15" hidden="1" customHeight="1">
      <c r="A61" s="139">
        <v>53</v>
      </c>
      <c r="B61" s="139"/>
      <c r="C61" s="145"/>
      <c r="D61" s="170"/>
      <c r="E61" s="171"/>
      <c r="F61" s="171"/>
      <c r="G61" s="171"/>
      <c r="H61" s="171"/>
      <c r="I61" s="171"/>
      <c r="J61" s="171"/>
      <c r="K61" s="171"/>
      <c r="L61" s="171"/>
      <c r="N61" s="143">
        <f t="shared" si="0"/>
        <v>0</v>
      </c>
    </row>
    <row r="62" spans="1:14" s="142" customFormat="1" ht="15" hidden="1" customHeight="1">
      <c r="A62" s="139">
        <v>54</v>
      </c>
      <c r="B62" s="139"/>
      <c r="C62" s="145"/>
      <c r="D62" s="170"/>
      <c r="E62" s="171"/>
      <c r="F62" s="171"/>
      <c r="G62" s="171"/>
      <c r="H62" s="171"/>
      <c r="I62" s="171"/>
      <c r="J62" s="171"/>
      <c r="K62" s="171"/>
      <c r="L62" s="171"/>
      <c r="N62" s="143">
        <f t="shared" si="0"/>
        <v>0</v>
      </c>
    </row>
    <row r="63" spans="1:14" s="142" customFormat="1" ht="15" hidden="1" customHeight="1">
      <c r="A63" s="139">
        <v>55</v>
      </c>
      <c r="B63" s="139"/>
      <c r="C63" s="145"/>
      <c r="D63" s="170"/>
      <c r="E63" s="171"/>
      <c r="F63" s="171"/>
      <c r="G63" s="171"/>
      <c r="H63" s="171"/>
      <c r="I63" s="171"/>
      <c r="J63" s="171"/>
      <c r="K63" s="171"/>
      <c r="L63" s="171"/>
      <c r="N63" s="143">
        <f t="shared" si="0"/>
        <v>0</v>
      </c>
    </row>
    <row r="64" spans="1:14" s="142" customFormat="1" ht="15" hidden="1" customHeight="1">
      <c r="A64" s="139">
        <v>56</v>
      </c>
      <c r="B64" s="139"/>
      <c r="C64" s="145"/>
      <c r="D64" s="170"/>
      <c r="E64" s="171"/>
      <c r="F64" s="171"/>
      <c r="G64" s="171"/>
      <c r="H64" s="171"/>
      <c r="I64" s="171"/>
      <c r="J64" s="171"/>
      <c r="K64" s="171"/>
      <c r="L64" s="171"/>
      <c r="N64" s="143">
        <f t="shared" si="0"/>
        <v>0</v>
      </c>
    </row>
    <row r="65" spans="1:14" s="142" customFormat="1" ht="15" hidden="1" customHeight="1">
      <c r="A65" s="139">
        <v>57</v>
      </c>
      <c r="B65" s="139"/>
      <c r="C65" s="145"/>
      <c r="D65" s="170"/>
      <c r="E65" s="171"/>
      <c r="F65" s="171"/>
      <c r="G65" s="171"/>
      <c r="H65" s="171"/>
      <c r="I65" s="171"/>
      <c r="J65" s="171"/>
      <c r="K65" s="171"/>
      <c r="L65" s="171"/>
      <c r="N65" s="143">
        <f t="shared" si="0"/>
        <v>0</v>
      </c>
    </row>
    <row r="66" spans="1:14" s="142" customFormat="1" ht="15" hidden="1" customHeight="1">
      <c r="A66" s="139">
        <v>58</v>
      </c>
      <c r="B66" s="139"/>
      <c r="C66" s="145"/>
      <c r="D66" s="170"/>
      <c r="E66" s="171"/>
      <c r="F66" s="171"/>
      <c r="G66" s="171"/>
      <c r="H66" s="171"/>
      <c r="I66" s="171"/>
      <c r="J66" s="171"/>
      <c r="K66" s="171"/>
      <c r="L66" s="171"/>
      <c r="N66" s="143">
        <f t="shared" si="0"/>
        <v>0</v>
      </c>
    </row>
    <row r="67" spans="1:14" s="142" customFormat="1" ht="15" hidden="1" customHeight="1">
      <c r="A67" s="139">
        <v>59</v>
      </c>
      <c r="B67" s="139"/>
      <c r="C67" s="145"/>
      <c r="D67" s="170"/>
      <c r="E67" s="171"/>
      <c r="F67" s="171"/>
      <c r="G67" s="171"/>
      <c r="H67" s="171"/>
      <c r="I67" s="171"/>
      <c r="J67" s="171"/>
      <c r="K67" s="171"/>
      <c r="L67" s="171"/>
      <c r="N67" s="143">
        <f t="shared" si="0"/>
        <v>0</v>
      </c>
    </row>
    <row r="68" spans="1:14" s="142" customFormat="1" ht="15" hidden="1" customHeight="1">
      <c r="A68" s="139">
        <v>60</v>
      </c>
      <c r="B68" s="139"/>
      <c r="C68" s="145"/>
      <c r="D68" s="170"/>
      <c r="E68" s="171"/>
      <c r="F68" s="171"/>
      <c r="G68" s="171"/>
      <c r="H68" s="171"/>
      <c r="I68" s="171"/>
      <c r="J68" s="171"/>
      <c r="K68" s="171"/>
      <c r="L68" s="171"/>
      <c r="N68" s="143">
        <f t="shared" si="0"/>
        <v>0</v>
      </c>
    </row>
    <row r="69" spans="1:14" s="142" customFormat="1" ht="15" hidden="1" customHeight="1">
      <c r="A69" s="139">
        <v>61</v>
      </c>
      <c r="B69" s="139"/>
      <c r="C69" s="145"/>
      <c r="D69" s="170"/>
      <c r="E69" s="171"/>
      <c r="F69" s="171"/>
      <c r="G69" s="171"/>
      <c r="H69" s="171"/>
      <c r="I69" s="171"/>
      <c r="J69" s="171"/>
      <c r="K69" s="171"/>
      <c r="L69" s="171"/>
      <c r="N69" s="143">
        <f t="shared" si="0"/>
        <v>0</v>
      </c>
    </row>
    <row r="70" spans="1:14" ht="20.100000000000001" customHeight="1">
      <c r="N70" s="138">
        <v>1</v>
      </c>
    </row>
    <row r="71" spans="1:14" s="156" customFormat="1" ht="20.100000000000001" customHeight="1">
      <c r="A71" s="155" t="s">
        <v>576</v>
      </c>
      <c r="B71" s="155"/>
      <c r="C71" s="155"/>
      <c r="D71" s="155"/>
      <c r="E71" s="155"/>
      <c r="F71" s="155"/>
      <c r="G71" s="155"/>
      <c r="H71" s="155"/>
      <c r="I71" s="155"/>
      <c r="J71" s="155"/>
      <c r="K71" s="155"/>
      <c r="N71" s="156">
        <v>1</v>
      </c>
    </row>
    <row r="72" spans="1:14" s="156" customFormat="1" ht="20.100000000000001" customHeight="1">
      <c r="A72" s="155" t="s">
        <v>31</v>
      </c>
      <c r="B72" s="155"/>
      <c r="C72" s="155"/>
      <c r="D72" s="155"/>
      <c r="E72" s="155"/>
      <c r="F72" s="155"/>
      <c r="G72" s="155"/>
      <c r="H72" s="155"/>
      <c r="I72" s="155"/>
      <c r="J72" s="155"/>
      <c r="K72" s="155"/>
      <c r="N72" s="156">
        <v>1</v>
      </c>
    </row>
    <row r="73" spans="1:14" s="156" customFormat="1" ht="20.100000000000001" customHeight="1">
      <c r="A73" s="155" t="s">
        <v>32</v>
      </c>
      <c r="B73" s="155"/>
      <c r="C73" s="155"/>
      <c r="D73" s="155"/>
      <c r="E73" s="155"/>
      <c r="F73" s="155"/>
      <c r="G73" s="155"/>
      <c r="H73" s="155"/>
      <c r="I73" s="155"/>
      <c r="J73" s="155"/>
      <c r="K73" s="155"/>
      <c r="N73" s="156">
        <v>1</v>
      </c>
    </row>
    <row r="74" spans="1:14" s="156" customFormat="1" ht="20.100000000000001" customHeight="1">
      <c r="A74" s="155" t="s">
        <v>33</v>
      </c>
      <c r="B74" s="155"/>
      <c r="C74" s="155"/>
      <c r="D74" s="155"/>
      <c r="E74" s="155"/>
      <c r="F74" s="155"/>
      <c r="G74" s="155"/>
      <c r="H74" s="155"/>
      <c r="I74" s="155"/>
      <c r="J74" s="155"/>
      <c r="K74" s="155"/>
      <c r="N74" s="156">
        <v>1</v>
      </c>
    </row>
    <row r="75" spans="1:14" s="156" customFormat="1" ht="20.100000000000001" customHeight="1">
      <c r="A75" s="155" t="s">
        <v>35</v>
      </c>
      <c r="B75" s="155"/>
      <c r="C75" s="155"/>
      <c r="D75" s="155"/>
      <c r="E75" s="155"/>
      <c r="F75" s="155"/>
      <c r="G75" s="155"/>
      <c r="H75" s="155"/>
      <c r="I75" s="155"/>
      <c r="J75" s="155"/>
      <c r="K75" s="155"/>
      <c r="L75" s="155"/>
      <c r="N75" s="156">
        <v>1</v>
      </c>
    </row>
    <row r="76" spans="1:14" s="156" customFormat="1" ht="20.100000000000001" customHeight="1">
      <c r="A76" s="155" t="s">
        <v>37</v>
      </c>
      <c r="B76" s="155"/>
      <c r="C76" s="155"/>
      <c r="D76" s="155"/>
      <c r="E76" s="155"/>
      <c r="F76" s="155"/>
      <c r="G76" s="155"/>
      <c r="H76" s="155"/>
      <c r="I76" s="155"/>
      <c r="J76" s="155"/>
      <c r="K76" s="155"/>
      <c r="L76" s="155"/>
      <c r="N76" s="156">
        <v>1</v>
      </c>
    </row>
    <row r="77" spans="1:14" s="156" customFormat="1" ht="20.100000000000001" customHeight="1">
      <c r="A77" s="155" t="s">
        <v>577</v>
      </c>
      <c r="B77" s="155"/>
      <c r="C77" s="155"/>
      <c r="D77" s="155"/>
      <c r="E77" s="155"/>
      <c r="F77" s="155"/>
      <c r="G77" s="155"/>
      <c r="H77" s="155"/>
      <c r="I77" s="155"/>
      <c r="J77" s="155"/>
      <c r="K77" s="155"/>
      <c r="L77" s="155"/>
      <c r="N77" s="156">
        <v>1</v>
      </c>
    </row>
    <row r="78" spans="1:14" s="156" customFormat="1" ht="20.100000000000001" customHeight="1">
      <c r="A78" s="155"/>
      <c r="B78" s="155"/>
      <c r="C78" s="155"/>
      <c r="D78" s="155"/>
      <c r="E78" s="155"/>
      <c r="F78" s="155"/>
      <c r="G78" s="155"/>
      <c r="H78" s="155"/>
      <c r="I78" s="155"/>
      <c r="J78" s="155"/>
      <c r="K78" s="155"/>
      <c r="L78" s="155"/>
      <c r="N78" s="156">
        <v>1</v>
      </c>
    </row>
    <row r="79" spans="1:14" s="156" customFormat="1" ht="20.100000000000001" customHeight="1">
      <c r="A79" s="532" t="s">
        <v>578</v>
      </c>
      <c r="B79" s="155"/>
      <c r="C79" s="155"/>
      <c r="D79" s="155"/>
      <c r="E79" s="155"/>
      <c r="F79" s="155"/>
      <c r="G79" s="155"/>
      <c r="H79" s="155"/>
      <c r="I79" s="155"/>
      <c r="J79" s="155"/>
      <c r="K79" s="155"/>
      <c r="L79" s="155"/>
      <c r="N79" s="156">
        <v>1</v>
      </c>
    </row>
    <row r="80" spans="1:14" s="156" customFormat="1" ht="20.100000000000001" customHeight="1">
      <c r="A80" s="532"/>
      <c r="B80" s="155"/>
      <c r="C80" s="155"/>
      <c r="D80" s="155"/>
      <c r="E80" s="155"/>
      <c r="F80" s="155"/>
      <c r="G80" s="155"/>
      <c r="H80" s="155"/>
      <c r="I80" s="155"/>
      <c r="J80" s="155"/>
      <c r="K80" s="155"/>
      <c r="L80" s="155"/>
      <c r="N80" s="156">
        <v>1</v>
      </c>
    </row>
    <row r="81" spans="1:14" s="156" customFormat="1" ht="20.100000000000001" customHeight="1">
      <c r="A81" s="788"/>
      <c r="B81" s="788"/>
      <c r="C81" s="788"/>
      <c r="D81" s="788"/>
      <c r="E81" s="788"/>
      <c r="F81" s="788"/>
      <c r="G81" s="788"/>
      <c r="H81" s="788"/>
      <c r="I81" s="788"/>
      <c r="J81" s="788"/>
      <c r="K81" s="788"/>
      <c r="L81" s="788"/>
      <c r="N81" s="156">
        <v>1</v>
      </c>
    </row>
  </sheetData>
  <autoFilter ref="N9:N81">
    <filterColumn colId="0">
      <filters>
        <filter val="1"/>
      </filters>
    </filterColumn>
  </autoFilter>
  <mergeCells count="17">
    <mergeCell ref="A81:L81"/>
    <mergeCell ref="L6:L8"/>
    <mergeCell ref="M6:M8"/>
    <mergeCell ref="D7:F7"/>
    <mergeCell ref="G7:G8"/>
    <mergeCell ref="H7:J7"/>
    <mergeCell ref="K7:K8"/>
    <mergeCell ref="A6:A8"/>
    <mergeCell ref="B6:B8"/>
    <mergeCell ref="C6:C8"/>
    <mergeCell ref="D6:G6"/>
    <mergeCell ref="H6:K6"/>
    <mergeCell ref="A1:L1"/>
    <mergeCell ref="A2:L2"/>
    <mergeCell ref="A3:L3"/>
    <mergeCell ref="A4:L4"/>
    <mergeCell ref="A5:L5"/>
  </mergeCells>
  <pageMargins left="1.1811023622047245" right="0.39370078740157483" top="0.39370078740157483" bottom="0.39370078740157483" header="0.51181102362204722" footer="0.51181102362204722"/>
  <pageSetup paperSize="9" scale="73" orientation="portrait" horizontalDpi="300" verticalDpi="300" r:id="rId1"/>
  <headerFooter alignWithMargins="0"/>
  <drawing r:id="rId2"/>
  <legacyDrawing r:id="rId3"/>
  <controls>
    <mc:AlternateContent xmlns:mc="http://schemas.openxmlformats.org/markup-compatibility/2006">
      <mc:Choice Requires="x14">
        <control shapeId="197633" r:id="rId4" name="CommandButton1">
          <controlPr defaultSize="0" print="0" autoLine="0" r:id="rId5">
            <anchor moveWithCells="1">
              <from>
                <xdr:col>0</xdr:col>
                <xdr:colOff>0</xdr:colOff>
                <xdr:row>0</xdr:row>
                <xdr:rowOff>0</xdr:rowOff>
              </from>
              <to>
                <xdr:col>0</xdr:col>
                <xdr:colOff>200025</xdr:colOff>
                <xdr:row>0</xdr:row>
                <xdr:rowOff>200025</xdr:rowOff>
              </to>
            </anchor>
          </controlPr>
        </control>
      </mc:Choice>
      <mc:Fallback>
        <control shapeId="197633" r:id="rId4" name="CommandButton1"/>
      </mc:Fallback>
    </mc:AlternateContent>
  </control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32" filterMode="1">
    <tabColor theme="2"/>
    <pageSetUpPr fitToPage="1"/>
  </sheetPr>
  <dimension ref="A1:P81"/>
  <sheetViews>
    <sheetView view="pageBreakPreview" zoomScaleSheetLayoutView="100" workbookViewId="0">
      <selection activeCell="M20" sqref="A1:P81"/>
    </sheetView>
  </sheetViews>
  <sheetFormatPr defaultRowHeight="12.75"/>
  <cols>
    <col min="1" max="1" width="3.85546875" style="534" customWidth="1"/>
    <col min="2" max="2" width="14.28515625" style="534" customWidth="1"/>
    <col min="3" max="3" width="18.7109375" style="534" bestFit="1" customWidth="1"/>
    <col min="4" max="11" width="6.140625" style="534" customWidth="1"/>
    <col min="12" max="12" width="6.7109375" style="173" customWidth="1"/>
    <col min="13" max="13" width="25.7109375" style="534" customWidth="1"/>
    <col min="14" max="14" width="3.140625" style="138" customWidth="1"/>
    <col min="15" max="18" width="2.7109375" style="534" customWidth="1"/>
    <col min="19" max="16384" width="9.140625" style="534"/>
  </cols>
  <sheetData>
    <row r="1" spans="1:16" ht="33" customHeight="1">
      <c r="A1" s="782" t="s">
        <v>92</v>
      </c>
      <c r="B1" s="782"/>
      <c r="C1" s="782"/>
      <c r="D1" s="782"/>
      <c r="E1" s="782"/>
      <c r="F1" s="782"/>
      <c r="G1" s="782"/>
      <c r="H1" s="782"/>
      <c r="I1" s="782"/>
      <c r="J1" s="782"/>
      <c r="K1" s="782"/>
      <c r="L1" s="782"/>
      <c r="M1" s="166"/>
      <c r="N1" s="166"/>
      <c r="O1" s="166"/>
      <c r="P1" s="166"/>
    </row>
    <row r="2" spans="1:16" ht="23.25">
      <c r="A2" s="783" t="s">
        <v>580</v>
      </c>
      <c r="B2" s="783"/>
      <c r="C2" s="783"/>
      <c r="D2" s="783"/>
      <c r="E2" s="783"/>
      <c r="F2" s="783"/>
      <c r="G2" s="783"/>
      <c r="H2" s="783"/>
      <c r="I2" s="783"/>
      <c r="J2" s="783"/>
      <c r="K2" s="783"/>
      <c r="L2" s="783"/>
    </row>
    <row r="3" spans="1:16" s="136" customFormat="1" ht="47.25" customHeight="1">
      <c r="A3" s="784" t="s">
        <v>761</v>
      </c>
      <c r="B3" s="784"/>
      <c r="C3" s="784"/>
      <c r="D3" s="784"/>
      <c r="E3" s="784"/>
      <c r="F3" s="784"/>
      <c r="G3" s="784"/>
      <c r="H3" s="784"/>
      <c r="I3" s="784"/>
      <c r="J3" s="784"/>
      <c r="K3" s="784"/>
      <c r="L3" s="784"/>
      <c r="M3" s="167"/>
      <c r="N3" s="167"/>
      <c r="O3" s="167"/>
      <c r="P3" s="167"/>
    </row>
    <row r="4" spans="1:16" s="137" customFormat="1" ht="15.75" customHeight="1">
      <c r="A4" s="785" t="str">
        <f ca="1">СП!A4</f>
        <v>Дата сдачи: «___» апреля 2014 года</v>
      </c>
      <c r="B4" s="786"/>
      <c r="C4" s="786"/>
      <c r="D4" s="786"/>
      <c r="E4" s="786"/>
      <c r="F4" s="786"/>
      <c r="G4" s="786"/>
      <c r="H4" s="786"/>
      <c r="I4" s="786"/>
      <c r="J4" s="786"/>
      <c r="K4" s="786"/>
      <c r="L4" s="786"/>
      <c r="N4" s="138"/>
    </row>
    <row r="5" spans="1:16" s="137" customFormat="1" ht="15.75" customHeight="1">
      <c r="A5" s="785"/>
      <c r="B5" s="785"/>
      <c r="C5" s="785"/>
      <c r="D5" s="785"/>
      <c r="E5" s="785"/>
      <c r="F5" s="785"/>
      <c r="G5" s="785"/>
      <c r="H5" s="785"/>
      <c r="I5" s="785"/>
      <c r="J5" s="785"/>
      <c r="K5" s="785"/>
      <c r="L5" s="787"/>
      <c r="N5" s="138"/>
    </row>
    <row r="6" spans="1:16" ht="27" customHeight="1">
      <c r="A6" s="795" t="s">
        <v>71</v>
      </c>
      <c r="B6" s="795" t="s">
        <v>46</v>
      </c>
      <c r="C6" s="795" t="s">
        <v>47</v>
      </c>
      <c r="D6" s="792" t="s">
        <v>51</v>
      </c>
      <c r="E6" s="793"/>
      <c r="F6" s="793"/>
      <c r="G6" s="794"/>
      <c r="H6" s="792" t="s">
        <v>52</v>
      </c>
      <c r="I6" s="793"/>
      <c r="J6" s="793"/>
      <c r="K6" s="794"/>
      <c r="L6" s="789" t="s">
        <v>7</v>
      </c>
      <c r="M6" s="796" t="s">
        <v>697</v>
      </c>
    </row>
    <row r="7" spans="1:16" ht="12.75" customHeight="1">
      <c r="A7" s="795"/>
      <c r="B7" s="795"/>
      <c r="C7" s="795"/>
      <c r="D7" s="792" t="s">
        <v>53</v>
      </c>
      <c r="E7" s="793"/>
      <c r="F7" s="794"/>
      <c r="G7" s="789" t="s">
        <v>7</v>
      </c>
      <c r="H7" s="792" t="s">
        <v>53</v>
      </c>
      <c r="I7" s="793"/>
      <c r="J7" s="794"/>
      <c r="K7" s="789" t="s">
        <v>7</v>
      </c>
      <c r="L7" s="790"/>
      <c r="M7" s="797"/>
    </row>
    <row r="8" spans="1:16" ht="32.25" customHeight="1">
      <c r="A8" s="795"/>
      <c r="B8" s="795"/>
      <c r="C8" s="795"/>
      <c r="D8" s="177">
        <v>1</v>
      </c>
      <c r="E8" s="177">
        <v>2</v>
      </c>
      <c r="F8" s="177">
        <v>3</v>
      </c>
      <c r="G8" s="791"/>
      <c r="H8" s="177">
        <v>1</v>
      </c>
      <c r="I8" s="177">
        <v>2</v>
      </c>
      <c r="J8" s="177">
        <v>3</v>
      </c>
      <c r="K8" s="791"/>
      <c r="L8" s="791"/>
      <c r="M8" s="798"/>
    </row>
    <row r="9" spans="1:16">
      <c r="A9" s="533">
        <v>1</v>
      </c>
      <c r="B9" s="533">
        <v>2</v>
      </c>
      <c r="C9" s="533">
        <v>3</v>
      </c>
      <c r="D9" s="177">
        <v>4</v>
      </c>
      <c r="E9" s="177">
        <v>5</v>
      </c>
      <c r="F9" s="177">
        <v>6</v>
      </c>
      <c r="G9" s="177">
        <v>7</v>
      </c>
      <c r="H9" s="177">
        <v>8</v>
      </c>
      <c r="I9" s="177">
        <v>9</v>
      </c>
      <c r="J9" s="177">
        <v>10</v>
      </c>
      <c r="K9" s="177">
        <v>11</v>
      </c>
      <c r="L9" s="177">
        <v>12</v>
      </c>
      <c r="M9" s="388"/>
    </row>
    <row r="10" spans="1:16" s="142" customFormat="1" ht="15" customHeight="1">
      <c r="A10" s="139">
        <v>1</v>
      </c>
      <c r="B10" s="139" t="s">
        <v>18</v>
      </c>
      <c r="C10" s="144" t="s">
        <v>245</v>
      </c>
      <c r="D10" s="381"/>
      <c r="E10" s="381"/>
      <c r="F10" s="381"/>
      <c r="G10" s="381"/>
      <c r="H10" s="381"/>
      <c r="I10" s="381"/>
      <c r="J10" s="381"/>
      <c r="K10" s="381"/>
      <c r="L10" s="380"/>
      <c r="M10" s="141"/>
      <c r="N10" s="143">
        <f>COUNTA($C10)</f>
        <v>1</v>
      </c>
    </row>
    <row r="11" spans="1:16" s="142" customFormat="1" ht="15" customHeight="1">
      <c r="A11" s="139">
        <f>A10+1</f>
        <v>2</v>
      </c>
      <c r="B11" s="139" t="s">
        <v>4</v>
      </c>
      <c r="C11" s="144" t="s">
        <v>190</v>
      </c>
      <c r="D11" s="381"/>
      <c r="E11" s="381"/>
      <c r="F11" s="381"/>
      <c r="G11" s="381"/>
      <c r="H11" s="381"/>
      <c r="I11" s="381"/>
      <c r="J11" s="381"/>
      <c r="K11" s="381"/>
      <c r="L11" s="380"/>
      <c r="M11" s="141"/>
      <c r="N11" s="143">
        <f t="shared" ref="N11:N69" si="0">COUNTA($C11)</f>
        <v>1</v>
      </c>
    </row>
    <row r="12" spans="1:16" s="142" customFormat="1" ht="15" customHeight="1">
      <c r="A12" s="139">
        <f t="shared" ref="A12:A56" si="1">A11+1</f>
        <v>3</v>
      </c>
      <c r="B12" s="139" t="s">
        <v>4</v>
      </c>
      <c r="C12" s="144" t="s">
        <v>255</v>
      </c>
      <c r="D12" s="381"/>
      <c r="E12" s="147"/>
      <c r="F12" s="147"/>
      <c r="G12" s="147"/>
      <c r="H12" s="147"/>
      <c r="I12" s="147"/>
      <c r="J12" s="147"/>
      <c r="K12" s="147"/>
      <c r="L12" s="380"/>
      <c r="M12" s="141"/>
      <c r="N12" s="143">
        <f t="shared" si="0"/>
        <v>1</v>
      </c>
    </row>
    <row r="13" spans="1:16" s="142" customFormat="1" ht="15" customHeight="1">
      <c r="A13" s="139">
        <f t="shared" si="1"/>
        <v>4</v>
      </c>
      <c r="B13" s="139" t="s">
        <v>65</v>
      </c>
      <c r="C13" s="144" t="s">
        <v>247</v>
      </c>
      <c r="D13" s="381"/>
      <c r="E13" s="147"/>
      <c r="F13" s="147"/>
      <c r="G13" s="147"/>
      <c r="H13" s="147"/>
      <c r="I13" s="147"/>
      <c r="J13" s="147"/>
      <c r="K13" s="147"/>
      <c r="L13" s="380"/>
      <c r="M13" s="141"/>
      <c r="N13" s="143">
        <f t="shared" si="0"/>
        <v>1</v>
      </c>
    </row>
    <row r="14" spans="1:16" s="142" customFormat="1" ht="15" customHeight="1">
      <c r="A14" s="139">
        <f t="shared" si="1"/>
        <v>5</v>
      </c>
      <c r="B14" s="139" t="s">
        <v>65</v>
      </c>
      <c r="C14" s="144" t="s">
        <v>259</v>
      </c>
      <c r="D14" s="381"/>
      <c r="E14" s="147"/>
      <c r="F14" s="147"/>
      <c r="G14" s="147"/>
      <c r="H14" s="147"/>
      <c r="I14" s="147"/>
      <c r="J14" s="147"/>
      <c r="K14" s="147"/>
      <c r="L14" s="380"/>
      <c r="M14" s="141"/>
      <c r="N14" s="143">
        <f>COUNTA($C14)</f>
        <v>1</v>
      </c>
    </row>
    <row r="15" spans="1:16" s="142" customFormat="1" ht="15" customHeight="1">
      <c r="A15" s="139">
        <f t="shared" si="1"/>
        <v>6</v>
      </c>
      <c r="B15" s="139" t="s">
        <v>17</v>
      </c>
      <c r="C15" s="144" t="s">
        <v>678</v>
      </c>
      <c r="D15" s="381"/>
      <c r="E15" s="147"/>
      <c r="F15" s="147"/>
      <c r="G15" s="147"/>
      <c r="H15" s="147"/>
      <c r="I15" s="147"/>
      <c r="J15" s="147"/>
      <c r="K15" s="147"/>
      <c r="L15" s="380"/>
      <c r="M15" s="141"/>
      <c r="N15" s="143">
        <f>COUNTA($C15)</f>
        <v>1</v>
      </c>
    </row>
    <row r="16" spans="1:16" s="142" customFormat="1" ht="15" customHeight="1">
      <c r="A16" s="139">
        <f t="shared" si="1"/>
        <v>7</v>
      </c>
      <c r="B16" s="139" t="s">
        <v>16</v>
      </c>
      <c r="C16" s="144" t="s">
        <v>64</v>
      </c>
      <c r="D16" s="381"/>
      <c r="E16" s="147"/>
      <c r="F16" s="147"/>
      <c r="G16" s="147"/>
      <c r="H16" s="147"/>
      <c r="I16" s="147"/>
      <c r="J16" s="147"/>
      <c r="K16" s="147"/>
      <c r="L16" s="380"/>
      <c r="M16" s="141"/>
      <c r="N16" s="143">
        <f t="shared" si="0"/>
        <v>1</v>
      </c>
    </row>
    <row r="17" spans="1:14" s="142" customFormat="1" ht="15" customHeight="1">
      <c r="A17" s="139">
        <f t="shared" si="1"/>
        <v>8</v>
      </c>
      <c r="B17" s="139" t="s">
        <v>17</v>
      </c>
      <c r="C17" s="144" t="s">
        <v>679</v>
      </c>
      <c r="D17" s="381"/>
      <c r="E17" s="147"/>
      <c r="F17" s="147"/>
      <c r="G17" s="147"/>
      <c r="H17" s="147"/>
      <c r="I17" s="147"/>
      <c r="J17" s="147"/>
      <c r="K17" s="147"/>
      <c r="L17" s="380"/>
      <c r="M17" s="141"/>
      <c r="N17" s="143">
        <f t="shared" si="0"/>
        <v>1</v>
      </c>
    </row>
    <row r="18" spans="1:14" s="142" customFormat="1" ht="15" customHeight="1">
      <c r="A18" s="139">
        <f t="shared" si="1"/>
        <v>9</v>
      </c>
      <c r="B18" s="139" t="s">
        <v>65</v>
      </c>
      <c r="C18" s="144" t="s">
        <v>248</v>
      </c>
      <c r="D18" s="381"/>
      <c r="E18" s="147"/>
      <c r="F18" s="147"/>
      <c r="G18" s="147"/>
      <c r="H18" s="147"/>
      <c r="I18" s="147"/>
      <c r="J18" s="147"/>
      <c r="K18" s="147"/>
      <c r="L18" s="380"/>
      <c r="M18" s="141"/>
      <c r="N18" s="143">
        <f t="shared" si="0"/>
        <v>1</v>
      </c>
    </row>
    <row r="19" spans="1:14" s="142" customFormat="1" ht="15" customHeight="1">
      <c r="A19" s="139">
        <f t="shared" si="1"/>
        <v>10</v>
      </c>
      <c r="B19" s="139" t="s">
        <v>65</v>
      </c>
      <c r="C19" s="144" t="s">
        <v>277</v>
      </c>
      <c r="D19" s="381"/>
      <c r="E19" s="147"/>
      <c r="F19" s="147"/>
      <c r="G19" s="147"/>
      <c r="H19" s="147"/>
      <c r="I19" s="147"/>
      <c r="J19" s="147"/>
      <c r="K19" s="147"/>
      <c r="L19" s="380"/>
      <c r="M19" s="141"/>
      <c r="N19" s="143">
        <f t="shared" si="0"/>
        <v>1</v>
      </c>
    </row>
    <row r="20" spans="1:14" s="142" customFormat="1" ht="15" customHeight="1">
      <c r="A20" s="139">
        <f t="shared" si="1"/>
        <v>11</v>
      </c>
      <c r="B20" s="139" t="s">
        <v>17</v>
      </c>
      <c r="C20" s="144" t="s">
        <v>668</v>
      </c>
      <c r="D20" s="381"/>
      <c r="E20" s="147"/>
      <c r="F20" s="147"/>
      <c r="G20" s="147"/>
      <c r="H20" s="147"/>
      <c r="I20" s="147"/>
      <c r="J20" s="147"/>
      <c r="K20" s="147"/>
      <c r="L20" s="380"/>
      <c r="M20" s="141"/>
      <c r="N20" s="143">
        <f t="shared" si="0"/>
        <v>1</v>
      </c>
    </row>
    <row r="21" spans="1:14" s="142" customFormat="1" ht="15" customHeight="1">
      <c r="A21" s="139">
        <f t="shared" si="1"/>
        <v>12</v>
      </c>
      <c r="B21" s="139" t="s">
        <v>17</v>
      </c>
      <c r="C21" s="144" t="s">
        <v>680</v>
      </c>
      <c r="D21" s="381"/>
      <c r="E21" s="147"/>
      <c r="F21" s="147"/>
      <c r="G21" s="147"/>
      <c r="H21" s="147"/>
      <c r="I21" s="147"/>
      <c r="J21" s="147"/>
      <c r="K21" s="147"/>
      <c r="L21" s="380"/>
      <c r="M21" s="141"/>
      <c r="N21" s="143">
        <f t="shared" si="0"/>
        <v>1</v>
      </c>
    </row>
    <row r="22" spans="1:14" s="142" customFormat="1" ht="15" customHeight="1">
      <c r="A22" s="139">
        <f t="shared" si="1"/>
        <v>13</v>
      </c>
      <c r="B22" s="139" t="s">
        <v>17</v>
      </c>
      <c r="C22" s="144" t="s">
        <v>743</v>
      </c>
      <c r="D22" s="381"/>
      <c r="E22" s="147"/>
      <c r="F22" s="147"/>
      <c r="G22" s="147"/>
      <c r="H22" s="147"/>
      <c r="I22" s="147"/>
      <c r="J22" s="147"/>
      <c r="K22" s="147"/>
      <c r="L22" s="380"/>
      <c r="M22" s="141"/>
      <c r="N22" s="143">
        <f t="shared" si="0"/>
        <v>1</v>
      </c>
    </row>
    <row r="23" spans="1:14" s="142" customFormat="1" ht="15" customHeight="1">
      <c r="A23" s="139">
        <f t="shared" si="1"/>
        <v>14</v>
      </c>
      <c r="B23" s="139" t="s">
        <v>4</v>
      </c>
      <c r="C23" s="144" t="s">
        <v>254</v>
      </c>
      <c r="D23" s="381"/>
      <c r="E23" s="147"/>
      <c r="F23" s="147"/>
      <c r="G23" s="147"/>
      <c r="H23" s="147"/>
      <c r="I23" s="147"/>
      <c r="J23" s="147"/>
      <c r="K23" s="147"/>
      <c r="L23" s="380"/>
      <c r="M23" s="141"/>
      <c r="N23" s="143">
        <f t="shared" si="0"/>
        <v>1</v>
      </c>
    </row>
    <row r="24" spans="1:14" s="142" customFormat="1" ht="15" customHeight="1">
      <c r="A24" s="139">
        <f t="shared" si="1"/>
        <v>15</v>
      </c>
      <c r="B24" s="139" t="s">
        <v>17</v>
      </c>
      <c r="C24" s="144" t="s">
        <v>667</v>
      </c>
      <c r="D24" s="381"/>
      <c r="E24" s="147"/>
      <c r="F24" s="147"/>
      <c r="G24" s="147"/>
      <c r="H24" s="147"/>
      <c r="I24" s="147"/>
      <c r="J24" s="147"/>
      <c r="K24" s="147"/>
      <c r="L24" s="380"/>
      <c r="M24" s="141"/>
      <c r="N24" s="143">
        <f t="shared" si="0"/>
        <v>1</v>
      </c>
    </row>
    <row r="25" spans="1:14" s="142" customFormat="1" ht="15" customHeight="1">
      <c r="A25" s="139">
        <f t="shared" si="1"/>
        <v>16</v>
      </c>
      <c r="B25" s="139" t="s">
        <v>17</v>
      </c>
      <c r="C25" s="144" t="s">
        <v>681</v>
      </c>
      <c r="D25" s="381"/>
      <c r="E25" s="147"/>
      <c r="F25" s="147"/>
      <c r="G25" s="147"/>
      <c r="H25" s="147"/>
      <c r="I25" s="147"/>
      <c r="J25" s="147"/>
      <c r="K25" s="147"/>
      <c r="L25" s="380"/>
      <c r="M25" s="141"/>
      <c r="N25" s="143">
        <f t="shared" si="0"/>
        <v>1</v>
      </c>
    </row>
    <row r="26" spans="1:14" s="142" customFormat="1" ht="15" customHeight="1">
      <c r="A26" s="139">
        <f t="shared" si="1"/>
        <v>17</v>
      </c>
      <c r="B26" s="139" t="s">
        <v>16</v>
      </c>
      <c r="C26" s="144" t="s">
        <v>713</v>
      </c>
      <c r="D26" s="381"/>
      <c r="E26" s="147"/>
      <c r="F26" s="147"/>
      <c r="G26" s="147"/>
      <c r="H26" s="147"/>
      <c r="I26" s="147"/>
      <c r="J26" s="147"/>
      <c r="K26" s="147"/>
      <c r="L26" s="380"/>
      <c r="M26" s="141"/>
      <c r="N26" s="143">
        <f t="shared" si="0"/>
        <v>1</v>
      </c>
    </row>
    <row r="27" spans="1:14" s="142" customFormat="1" ht="15" customHeight="1">
      <c r="A27" s="139">
        <f t="shared" si="1"/>
        <v>18</v>
      </c>
      <c r="B27" s="139" t="s">
        <v>16</v>
      </c>
      <c r="C27" s="144" t="s">
        <v>249</v>
      </c>
      <c r="D27" s="381"/>
      <c r="E27" s="147"/>
      <c r="F27" s="147"/>
      <c r="G27" s="147"/>
      <c r="H27" s="147"/>
      <c r="I27" s="147"/>
      <c r="J27" s="147"/>
      <c r="K27" s="147"/>
      <c r="L27" s="380"/>
      <c r="M27" s="141"/>
      <c r="N27" s="143">
        <f t="shared" si="0"/>
        <v>1</v>
      </c>
    </row>
    <row r="28" spans="1:14" s="142" customFormat="1" ht="15" hidden="1" customHeight="1">
      <c r="A28" s="139">
        <f t="shared" si="1"/>
        <v>19</v>
      </c>
      <c r="B28" s="139"/>
      <c r="C28" s="144"/>
      <c r="D28" s="381"/>
      <c r="E28" s="147"/>
      <c r="F28" s="147"/>
      <c r="G28" s="147"/>
      <c r="H28" s="147"/>
      <c r="I28" s="147"/>
      <c r="J28" s="147"/>
      <c r="K28" s="147"/>
      <c r="L28" s="380"/>
      <c r="N28" s="143">
        <f t="shared" si="0"/>
        <v>0</v>
      </c>
    </row>
    <row r="29" spans="1:14" s="142" customFormat="1" ht="15" hidden="1" customHeight="1">
      <c r="A29" s="139">
        <f t="shared" si="1"/>
        <v>20</v>
      </c>
      <c r="B29" s="139"/>
      <c r="C29" s="144"/>
      <c r="D29" s="381"/>
      <c r="E29" s="147"/>
      <c r="F29" s="147"/>
      <c r="G29" s="147"/>
      <c r="H29" s="147"/>
      <c r="I29" s="147"/>
      <c r="J29" s="147"/>
      <c r="K29" s="147"/>
      <c r="L29" s="380"/>
      <c r="N29" s="143">
        <f t="shared" si="0"/>
        <v>0</v>
      </c>
    </row>
    <row r="30" spans="1:14" s="142" customFormat="1" ht="15" hidden="1" customHeight="1">
      <c r="A30" s="139">
        <f t="shared" si="1"/>
        <v>21</v>
      </c>
      <c r="B30" s="139"/>
      <c r="C30" s="144"/>
      <c r="D30" s="381"/>
      <c r="E30" s="147"/>
      <c r="F30" s="147"/>
      <c r="G30" s="147"/>
      <c r="H30" s="147"/>
      <c r="I30" s="147"/>
      <c r="J30" s="147"/>
      <c r="K30" s="147"/>
      <c r="L30" s="380"/>
      <c r="N30" s="143">
        <f t="shared" si="0"/>
        <v>0</v>
      </c>
    </row>
    <row r="31" spans="1:14" s="142" customFormat="1" ht="15" hidden="1" customHeight="1">
      <c r="A31" s="139">
        <f t="shared" si="1"/>
        <v>22</v>
      </c>
      <c r="B31" s="139"/>
      <c r="C31" s="144"/>
      <c r="D31" s="381"/>
      <c r="E31" s="147"/>
      <c r="F31" s="147"/>
      <c r="G31" s="147"/>
      <c r="H31" s="147"/>
      <c r="I31" s="147"/>
      <c r="J31" s="147"/>
      <c r="K31" s="147"/>
      <c r="L31" s="380"/>
      <c r="N31" s="143">
        <f t="shared" si="0"/>
        <v>0</v>
      </c>
    </row>
    <row r="32" spans="1:14" s="142" customFormat="1" ht="15" hidden="1" customHeight="1">
      <c r="A32" s="139">
        <f t="shared" si="1"/>
        <v>23</v>
      </c>
      <c r="B32" s="139"/>
      <c r="C32" s="144"/>
      <c r="D32" s="381"/>
      <c r="E32" s="147"/>
      <c r="F32" s="147"/>
      <c r="G32" s="147"/>
      <c r="H32" s="147"/>
      <c r="I32" s="147"/>
      <c r="J32" s="147"/>
      <c r="K32" s="147"/>
      <c r="L32" s="380"/>
      <c r="N32" s="143">
        <f t="shared" si="0"/>
        <v>0</v>
      </c>
    </row>
    <row r="33" spans="1:14" s="142" customFormat="1" ht="15" hidden="1" customHeight="1">
      <c r="A33" s="139">
        <f t="shared" si="1"/>
        <v>24</v>
      </c>
      <c r="B33" s="139"/>
      <c r="C33" s="144"/>
      <c r="D33" s="381"/>
      <c r="E33" s="147"/>
      <c r="F33" s="147"/>
      <c r="G33" s="147"/>
      <c r="H33" s="147"/>
      <c r="I33" s="147"/>
      <c r="J33" s="147"/>
      <c r="K33" s="147"/>
      <c r="L33" s="380"/>
      <c r="N33" s="143">
        <f t="shared" si="0"/>
        <v>0</v>
      </c>
    </row>
    <row r="34" spans="1:14" s="142" customFormat="1" ht="15" hidden="1" customHeight="1">
      <c r="A34" s="139">
        <f t="shared" si="1"/>
        <v>25</v>
      </c>
      <c r="B34" s="139"/>
      <c r="C34" s="144"/>
      <c r="D34" s="381"/>
      <c r="E34" s="147"/>
      <c r="F34" s="147"/>
      <c r="G34" s="147"/>
      <c r="H34" s="147"/>
      <c r="I34" s="147"/>
      <c r="J34" s="147"/>
      <c r="K34" s="147"/>
      <c r="L34" s="380"/>
      <c r="N34" s="143">
        <f t="shared" si="0"/>
        <v>0</v>
      </c>
    </row>
    <row r="35" spans="1:14" s="142" customFormat="1" ht="15" hidden="1" customHeight="1">
      <c r="A35" s="139">
        <f t="shared" si="1"/>
        <v>26</v>
      </c>
      <c r="B35" s="139"/>
      <c r="C35" s="144"/>
      <c r="D35" s="381"/>
      <c r="E35" s="147"/>
      <c r="F35" s="147"/>
      <c r="G35" s="147"/>
      <c r="H35" s="147"/>
      <c r="I35" s="147"/>
      <c r="J35" s="147"/>
      <c r="K35" s="147"/>
      <c r="L35" s="380"/>
      <c r="N35" s="143">
        <f t="shared" si="0"/>
        <v>0</v>
      </c>
    </row>
    <row r="36" spans="1:14" s="142" customFormat="1" ht="15" hidden="1" customHeight="1">
      <c r="A36" s="139">
        <f t="shared" si="1"/>
        <v>27</v>
      </c>
      <c r="B36" s="139"/>
      <c r="C36" s="144"/>
      <c r="D36" s="381"/>
      <c r="E36" s="381"/>
      <c r="F36" s="381"/>
      <c r="G36" s="381"/>
      <c r="H36" s="381"/>
      <c r="I36" s="381"/>
      <c r="J36" s="381"/>
      <c r="K36" s="381"/>
      <c r="L36" s="380"/>
      <c r="N36" s="143">
        <f t="shared" si="0"/>
        <v>0</v>
      </c>
    </row>
    <row r="37" spans="1:14" s="142" customFormat="1" ht="15" hidden="1" customHeight="1">
      <c r="A37" s="139">
        <f t="shared" si="1"/>
        <v>28</v>
      </c>
      <c r="B37" s="139"/>
      <c r="C37" s="144"/>
      <c r="D37" s="381"/>
      <c r="E37" s="147"/>
      <c r="F37" s="147"/>
      <c r="G37" s="147"/>
      <c r="H37" s="147"/>
      <c r="I37" s="147"/>
      <c r="J37" s="147"/>
      <c r="K37" s="147"/>
      <c r="L37" s="380"/>
      <c r="N37" s="143">
        <f t="shared" si="0"/>
        <v>0</v>
      </c>
    </row>
    <row r="38" spans="1:14" s="142" customFormat="1" ht="15" hidden="1" customHeight="1">
      <c r="A38" s="139">
        <f t="shared" si="1"/>
        <v>29</v>
      </c>
      <c r="B38" s="139"/>
      <c r="C38" s="144"/>
      <c r="D38" s="381"/>
      <c r="E38" s="147"/>
      <c r="F38" s="147"/>
      <c r="G38" s="147"/>
      <c r="H38" s="147"/>
      <c r="I38" s="147"/>
      <c r="J38" s="147"/>
      <c r="K38" s="147"/>
      <c r="L38" s="380"/>
      <c r="N38" s="143">
        <f t="shared" si="0"/>
        <v>0</v>
      </c>
    </row>
    <row r="39" spans="1:14" s="142" customFormat="1" ht="15" hidden="1" customHeight="1">
      <c r="A39" s="139">
        <f t="shared" si="1"/>
        <v>30</v>
      </c>
      <c r="B39" s="139"/>
      <c r="C39" s="144"/>
      <c r="D39" s="381"/>
      <c r="E39" s="147"/>
      <c r="F39" s="147"/>
      <c r="G39" s="147"/>
      <c r="H39" s="147"/>
      <c r="I39" s="147"/>
      <c r="J39" s="147"/>
      <c r="K39" s="147"/>
      <c r="L39" s="380"/>
      <c r="N39" s="143">
        <f t="shared" si="0"/>
        <v>0</v>
      </c>
    </row>
    <row r="40" spans="1:14" s="142" customFormat="1" ht="15" hidden="1" customHeight="1">
      <c r="A40" s="139">
        <f t="shared" si="1"/>
        <v>31</v>
      </c>
      <c r="B40" s="139"/>
      <c r="C40" s="144"/>
      <c r="D40" s="381"/>
      <c r="E40" s="147"/>
      <c r="F40" s="147"/>
      <c r="G40" s="147"/>
      <c r="H40" s="147"/>
      <c r="I40" s="147"/>
      <c r="J40" s="147"/>
      <c r="K40" s="147"/>
      <c r="L40" s="380"/>
      <c r="N40" s="143">
        <f t="shared" si="0"/>
        <v>0</v>
      </c>
    </row>
    <row r="41" spans="1:14" s="142" customFormat="1" ht="15" hidden="1" customHeight="1">
      <c r="A41" s="139">
        <f t="shared" si="1"/>
        <v>32</v>
      </c>
      <c r="B41" s="139"/>
      <c r="C41" s="144"/>
      <c r="D41" s="381"/>
      <c r="E41" s="381"/>
      <c r="F41" s="381"/>
      <c r="G41" s="381"/>
      <c r="H41" s="381"/>
      <c r="I41" s="381"/>
      <c r="J41" s="381"/>
      <c r="K41" s="381"/>
      <c r="L41" s="380"/>
      <c r="N41" s="143">
        <f t="shared" si="0"/>
        <v>0</v>
      </c>
    </row>
    <row r="42" spans="1:14" s="142" customFormat="1" ht="15" hidden="1" customHeight="1">
      <c r="A42" s="139">
        <f t="shared" si="1"/>
        <v>33</v>
      </c>
      <c r="B42" s="139"/>
      <c r="C42" s="144"/>
      <c r="D42" s="381"/>
      <c r="E42" s="147"/>
      <c r="F42" s="147"/>
      <c r="G42" s="147"/>
      <c r="H42" s="147"/>
      <c r="I42" s="147"/>
      <c r="J42" s="147"/>
      <c r="K42" s="147"/>
      <c r="L42" s="380"/>
      <c r="N42" s="143">
        <f t="shared" si="0"/>
        <v>0</v>
      </c>
    </row>
    <row r="43" spans="1:14" s="142" customFormat="1" ht="15" hidden="1" customHeight="1">
      <c r="A43" s="139">
        <f t="shared" si="1"/>
        <v>34</v>
      </c>
      <c r="B43" s="139"/>
      <c r="C43" s="144"/>
      <c r="D43" s="381"/>
      <c r="E43" s="147"/>
      <c r="F43" s="147"/>
      <c r="G43" s="147"/>
      <c r="H43" s="147"/>
      <c r="I43" s="147"/>
      <c r="J43" s="147"/>
      <c r="K43" s="147"/>
      <c r="L43" s="380"/>
      <c r="N43" s="143">
        <f t="shared" si="0"/>
        <v>0</v>
      </c>
    </row>
    <row r="44" spans="1:14" s="142" customFormat="1" ht="15" hidden="1" customHeight="1">
      <c r="A44" s="139">
        <f t="shared" si="1"/>
        <v>35</v>
      </c>
      <c r="B44" s="139"/>
      <c r="C44" s="144"/>
      <c r="D44" s="381"/>
      <c r="E44" s="147"/>
      <c r="F44" s="147"/>
      <c r="G44" s="147"/>
      <c r="H44" s="147"/>
      <c r="I44" s="147"/>
      <c r="J44" s="147"/>
      <c r="K44" s="147"/>
      <c r="L44" s="380"/>
      <c r="N44" s="143">
        <f t="shared" si="0"/>
        <v>0</v>
      </c>
    </row>
    <row r="45" spans="1:14" s="142" customFormat="1" ht="15" hidden="1" customHeight="1">
      <c r="A45" s="139">
        <f t="shared" si="1"/>
        <v>36</v>
      </c>
      <c r="B45" s="139"/>
      <c r="C45" s="144"/>
      <c r="D45" s="381"/>
      <c r="E45" s="147"/>
      <c r="F45" s="147"/>
      <c r="G45" s="147"/>
      <c r="H45" s="147"/>
      <c r="I45" s="147"/>
      <c r="J45" s="147"/>
      <c r="K45" s="147"/>
      <c r="L45" s="380"/>
      <c r="N45" s="143">
        <f t="shared" si="0"/>
        <v>0</v>
      </c>
    </row>
    <row r="46" spans="1:14" s="142" customFormat="1" ht="15" hidden="1" customHeight="1">
      <c r="A46" s="139">
        <f t="shared" si="1"/>
        <v>37</v>
      </c>
      <c r="B46" s="139"/>
      <c r="C46" s="144"/>
      <c r="D46" s="381"/>
      <c r="E46" s="147"/>
      <c r="F46" s="147"/>
      <c r="G46" s="147"/>
      <c r="H46" s="147"/>
      <c r="I46" s="147"/>
      <c r="J46" s="147"/>
      <c r="K46" s="147"/>
      <c r="L46" s="380"/>
      <c r="N46" s="143">
        <f t="shared" si="0"/>
        <v>0</v>
      </c>
    </row>
    <row r="47" spans="1:14" s="142" customFormat="1" ht="15" hidden="1" customHeight="1">
      <c r="A47" s="139">
        <f t="shared" si="1"/>
        <v>38</v>
      </c>
      <c r="B47" s="139"/>
      <c r="C47" s="144"/>
      <c r="D47" s="381"/>
      <c r="E47" s="147"/>
      <c r="F47" s="147"/>
      <c r="G47" s="147"/>
      <c r="H47" s="147"/>
      <c r="I47" s="147"/>
      <c r="J47" s="147"/>
      <c r="K47" s="147"/>
      <c r="L47" s="380"/>
      <c r="N47" s="143">
        <f t="shared" si="0"/>
        <v>0</v>
      </c>
    </row>
    <row r="48" spans="1:14" s="142" customFormat="1" ht="15" hidden="1" customHeight="1">
      <c r="A48" s="139">
        <f t="shared" si="1"/>
        <v>39</v>
      </c>
      <c r="B48" s="139"/>
      <c r="C48" s="144"/>
      <c r="D48" s="381"/>
      <c r="E48" s="381"/>
      <c r="F48" s="381"/>
      <c r="G48" s="381"/>
      <c r="H48" s="381"/>
      <c r="I48" s="381"/>
      <c r="J48" s="381"/>
      <c r="K48" s="381"/>
      <c r="L48" s="380"/>
      <c r="N48" s="143">
        <f t="shared" si="0"/>
        <v>0</v>
      </c>
    </row>
    <row r="49" spans="1:14" s="142" customFormat="1" ht="15" hidden="1" customHeight="1">
      <c r="A49" s="139">
        <f t="shared" si="1"/>
        <v>40</v>
      </c>
      <c r="B49" s="139"/>
      <c r="C49" s="144"/>
      <c r="D49" s="381"/>
      <c r="E49" s="147"/>
      <c r="F49" s="147"/>
      <c r="G49" s="147"/>
      <c r="H49" s="147"/>
      <c r="I49" s="147"/>
      <c r="J49" s="147"/>
      <c r="K49" s="147"/>
      <c r="L49" s="380"/>
      <c r="N49" s="143">
        <f t="shared" si="0"/>
        <v>0</v>
      </c>
    </row>
    <row r="50" spans="1:14" s="142" customFormat="1" ht="15" hidden="1" customHeight="1">
      <c r="A50" s="139">
        <f t="shared" si="1"/>
        <v>41</v>
      </c>
      <c r="B50" s="139"/>
      <c r="C50" s="144"/>
      <c r="D50" s="381"/>
      <c r="E50" s="147"/>
      <c r="F50" s="147"/>
      <c r="G50" s="147"/>
      <c r="H50" s="147"/>
      <c r="I50" s="147"/>
      <c r="J50" s="147"/>
      <c r="K50" s="147"/>
      <c r="L50" s="380"/>
      <c r="N50" s="143">
        <f t="shared" si="0"/>
        <v>0</v>
      </c>
    </row>
    <row r="51" spans="1:14" s="142" customFormat="1" ht="15" hidden="1" customHeight="1">
      <c r="A51" s="139">
        <f t="shared" si="1"/>
        <v>42</v>
      </c>
      <c r="B51" s="139"/>
      <c r="C51" s="144"/>
      <c r="D51" s="381"/>
      <c r="E51" s="147"/>
      <c r="F51" s="147"/>
      <c r="G51" s="147"/>
      <c r="H51" s="147"/>
      <c r="I51" s="147"/>
      <c r="J51" s="147"/>
      <c r="K51" s="147"/>
      <c r="L51" s="380"/>
      <c r="N51" s="143">
        <f t="shared" si="0"/>
        <v>0</v>
      </c>
    </row>
    <row r="52" spans="1:14" s="142" customFormat="1" ht="15" hidden="1" customHeight="1">
      <c r="A52" s="139">
        <f t="shared" si="1"/>
        <v>43</v>
      </c>
      <c r="B52" s="139"/>
      <c r="C52" s="144"/>
      <c r="D52" s="381"/>
      <c r="E52" s="147"/>
      <c r="F52" s="147"/>
      <c r="G52" s="147"/>
      <c r="H52" s="147"/>
      <c r="I52" s="147"/>
      <c r="J52" s="147"/>
      <c r="K52" s="147"/>
      <c r="L52" s="380"/>
      <c r="N52" s="143">
        <f t="shared" si="0"/>
        <v>0</v>
      </c>
    </row>
    <row r="53" spans="1:14" s="142" customFormat="1" ht="15" hidden="1" customHeight="1">
      <c r="A53" s="139">
        <f t="shared" si="1"/>
        <v>44</v>
      </c>
      <c r="B53" s="139"/>
      <c r="C53" s="144"/>
      <c r="D53" s="381"/>
      <c r="E53" s="381"/>
      <c r="F53" s="381"/>
      <c r="G53" s="381"/>
      <c r="H53" s="381"/>
      <c r="I53" s="381"/>
      <c r="J53" s="381"/>
      <c r="K53" s="381"/>
      <c r="L53" s="380"/>
      <c r="N53" s="143">
        <f t="shared" si="0"/>
        <v>0</v>
      </c>
    </row>
    <row r="54" spans="1:14" s="142" customFormat="1" ht="15" hidden="1" customHeight="1">
      <c r="A54" s="139">
        <f t="shared" si="1"/>
        <v>45</v>
      </c>
      <c r="B54" s="139"/>
      <c r="C54" s="144"/>
      <c r="D54" s="381"/>
      <c r="E54" s="381"/>
      <c r="F54" s="381"/>
      <c r="G54" s="381"/>
      <c r="H54" s="381"/>
      <c r="I54" s="381"/>
      <c r="J54" s="381"/>
      <c r="K54" s="381"/>
      <c r="L54" s="380"/>
      <c r="N54" s="143">
        <f t="shared" si="0"/>
        <v>0</v>
      </c>
    </row>
    <row r="55" spans="1:14" s="142" customFormat="1" ht="15" hidden="1" customHeight="1">
      <c r="A55" s="139">
        <f t="shared" si="1"/>
        <v>46</v>
      </c>
      <c r="B55" s="139"/>
      <c r="C55" s="144"/>
      <c r="D55" s="381"/>
      <c r="E55" s="381"/>
      <c r="F55" s="381"/>
      <c r="G55" s="381"/>
      <c r="H55" s="381"/>
      <c r="I55" s="381"/>
      <c r="J55" s="381"/>
      <c r="K55" s="381"/>
      <c r="L55" s="380"/>
      <c r="N55" s="143">
        <f t="shared" si="0"/>
        <v>0</v>
      </c>
    </row>
    <row r="56" spans="1:14" s="142" customFormat="1" ht="15" hidden="1" customHeight="1">
      <c r="A56" s="139">
        <f t="shared" si="1"/>
        <v>47</v>
      </c>
      <c r="B56" s="139"/>
      <c r="C56" s="144"/>
      <c r="D56" s="381"/>
      <c r="E56" s="140"/>
      <c r="F56" s="140"/>
      <c r="G56" s="140"/>
      <c r="H56" s="140"/>
      <c r="I56" s="140"/>
      <c r="J56" s="140"/>
      <c r="K56" s="140"/>
      <c r="L56" s="380"/>
      <c r="N56" s="143">
        <f t="shared" si="0"/>
        <v>0</v>
      </c>
    </row>
    <row r="57" spans="1:14" s="142" customFormat="1" ht="15" hidden="1" customHeight="1">
      <c r="A57" s="139">
        <v>49</v>
      </c>
      <c r="B57" s="139"/>
      <c r="C57" s="144"/>
      <c r="D57" s="147"/>
      <c r="E57" s="140"/>
      <c r="F57" s="140"/>
      <c r="G57" s="140"/>
      <c r="H57" s="140"/>
      <c r="I57" s="140"/>
      <c r="J57" s="140"/>
      <c r="K57" s="140"/>
      <c r="L57" s="171"/>
      <c r="N57" s="143">
        <f t="shared" si="0"/>
        <v>0</v>
      </c>
    </row>
    <row r="58" spans="1:14" s="142" customFormat="1" ht="15" hidden="1" customHeight="1">
      <c r="A58" s="139">
        <v>50</v>
      </c>
      <c r="B58" s="139"/>
      <c r="C58" s="144"/>
      <c r="D58" s="147"/>
      <c r="E58" s="140"/>
      <c r="F58" s="140"/>
      <c r="G58" s="140"/>
      <c r="H58" s="140"/>
      <c r="I58" s="140"/>
      <c r="J58" s="140"/>
      <c r="K58" s="140"/>
      <c r="L58" s="171"/>
      <c r="N58" s="143">
        <f t="shared" si="0"/>
        <v>0</v>
      </c>
    </row>
    <row r="59" spans="1:14" s="142" customFormat="1" ht="15" hidden="1" customHeight="1">
      <c r="A59" s="139">
        <v>51</v>
      </c>
      <c r="B59" s="139"/>
      <c r="C59" s="145"/>
      <c r="D59" s="170"/>
      <c r="E59" s="535"/>
      <c r="F59" s="535"/>
      <c r="G59" s="535"/>
      <c r="H59" s="535"/>
      <c r="I59" s="535"/>
      <c r="J59" s="535"/>
      <c r="K59" s="535"/>
      <c r="L59" s="171"/>
      <c r="N59" s="143">
        <f t="shared" si="0"/>
        <v>0</v>
      </c>
    </row>
    <row r="60" spans="1:14" s="142" customFormat="1" ht="15" hidden="1" customHeight="1">
      <c r="A60" s="139">
        <v>52</v>
      </c>
      <c r="B60" s="139"/>
      <c r="C60" s="145"/>
      <c r="D60" s="170"/>
      <c r="E60" s="171"/>
      <c r="F60" s="171"/>
      <c r="G60" s="171"/>
      <c r="H60" s="171"/>
      <c r="I60" s="171"/>
      <c r="J60" s="171"/>
      <c r="K60" s="171"/>
      <c r="L60" s="171"/>
      <c r="N60" s="143">
        <f t="shared" si="0"/>
        <v>0</v>
      </c>
    </row>
    <row r="61" spans="1:14" s="142" customFormat="1" ht="15" hidden="1" customHeight="1">
      <c r="A61" s="139">
        <v>53</v>
      </c>
      <c r="B61" s="139"/>
      <c r="C61" s="145"/>
      <c r="D61" s="170"/>
      <c r="E61" s="171"/>
      <c r="F61" s="171"/>
      <c r="G61" s="171"/>
      <c r="H61" s="171"/>
      <c r="I61" s="171"/>
      <c r="J61" s="171"/>
      <c r="K61" s="171"/>
      <c r="L61" s="171"/>
      <c r="N61" s="143">
        <f t="shared" si="0"/>
        <v>0</v>
      </c>
    </row>
    <row r="62" spans="1:14" s="142" customFormat="1" ht="15" hidden="1" customHeight="1">
      <c r="A62" s="139">
        <v>54</v>
      </c>
      <c r="B62" s="139"/>
      <c r="C62" s="145"/>
      <c r="D62" s="170"/>
      <c r="E62" s="171"/>
      <c r="F62" s="171"/>
      <c r="G62" s="171"/>
      <c r="H62" s="171"/>
      <c r="I62" s="171"/>
      <c r="J62" s="171"/>
      <c r="K62" s="171"/>
      <c r="L62" s="171"/>
      <c r="N62" s="143">
        <f t="shared" si="0"/>
        <v>0</v>
      </c>
    </row>
    <row r="63" spans="1:14" s="142" customFormat="1" ht="15" hidden="1" customHeight="1">
      <c r="A63" s="139">
        <v>55</v>
      </c>
      <c r="B63" s="139"/>
      <c r="C63" s="145"/>
      <c r="D63" s="170"/>
      <c r="E63" s="171"/>
      <c r="F63" s="171"/>
      <c r="G63" s="171"/>
      <c r="H63" s="171"/>
      <c r="I63" s="171"/>
      <c r="J63" s="171"/>
      <c r="K63" s="171"/>
      <c r="L63" s="171"/>
      <c r="N63" s="143">
        <f t="shared" si="0"/>
        <v>0</v>
      </c>
    </row>
    <row r="64" spans="1:14" s="142" customFormat="1" ht="15" hidden="1" customHeight="1">
      <c r="A64" s="139">
        <v>56</v>
      </c>
      <c r="B64" s="139"/>
      <c r="C64" s="145"/>
      <c r="D64" s="170"/>
      <c r="E64" s="171"/>
      <c r="F64" s="171"/>
      <c r="G64" s="171"/>
      <c r="H64" s="171"/>
      <c r="I64" s="171"/>
      <c r="J64" s="171"/>
      <c r="K64" s="171"/>
      <c r="L64" s="171"/>
      <c r="N64" s="143">
        <f t="shared" si="0"/>
        <v>0</v>
      </c>
    </row>
    <row r="65" spans="1:14" s="142" customFormat="1" ht="15" hidden="1" customHeight="1">
      <c r="A65" s="139">
        <v>57</v>
      </c>
      <c r="B65" s="139"/>
      <c r="C65" s="145"/>
      <c r="D65" s="170"/>
      <c r="E65" s="171"/>
      <c r="F65" s="171"/>
      <c r="G65" s="171"/>
      <c r="H65" s="171"/>
      <c r="I65" s="171"/>
      <c r="J65" s="171"/>
      <c r="K65" s="171"/>
      <c r="L65" s="171"/>
      <c r="N65" s="143">
        <f t="shared" si="0"/>
        <v>0</v>
      </c>
    </row>
    <row r="66" spans="1:14" s="142" customFormat="1" ht="15" hidden="1" customHeight="1">
      <c r="A66" s="139">
        <v>58</v>
      </c>
      <c r="B66" s="139"/>
      <c r="C66" s="145"/>
      <c r="D66" s="170"/>
      <c r="E66" s="171"/>
      <c r="F66" s="171"/>
      <c r="G66" s="171"/>
      <c r="H66" s="171"/>
      <c r="I66" s="171"/>
      <c r="J66" s="171"/>
      <c r="K66" s="171"/>
      <c r="L66" s="171"/>
      <c r="N66" s="143">
        <f t="shared" si="0"/>
        <v>0</v>
      </c>
    </row>
    <row r="67" spans="1:14" s="142" customFormat="1" ht="15" hidden="1" customHeight="1">
      <c r="A67" s="139">
        <v>59</v>
      </c>
      <c r="B67" s="139"/>
      <c r="C67" s="145"/>
      <c r="D67" s="170"/>
      <c r="E67" s="171"/>
      <c r="F67" s="171"/>
      <c r="G67" s="171"/>
      <c r="H67" s="171"/>
      <c r="I67" s="171"/>
      <c r="J67" s="171"/>
      <c r="K67" s="171"/>
      <c r="L67" s="171"/>
      <c r="N67" s="143">
        <f t="shared" si="0"/>
        <v>0</v>
      </c>
    </row>
    <row r="68" spans="1:14" s="142" customFormat="1" ht="15" hidden="1" customHeight="1">
      <c r="A68" s="139">
        <v>60</v>
      </c>
      <c r="B68" s="139"/>
      <c r="C68" s="145"/>
      <c r="D68" s="170"/>
      <c r="E68" s="171"/>
      <c r="F68" s="171"/>
      <c r="G68" s="171"/>
      <c r="H68" s="171"/>
      <c r="I68" s="171"/>
      <c r="J68" s="171"/>
      <c r="K68" s="171"/>
      <c r="L68" s="171"/>
      <c r="N68" s="143">
        <f t="shared" si="0"/>
        <v>0</v>
      </c>
    </row>
    <row r="69" spans="1:14" s="142" customFormat="1" ht="15" hidden="1" customHeight="1">
      <c r="A69" s="139">
        <v>61</v>
      </c>
      <c r="B69" s="139"/>
      <c r="C69" s="145"/>
      <c r="D69" s="170"/>
      <c r="E69" s="171"/>
      <c r="F69" s="171"/>
      <c r="G69" s="171"/>
      <c r="H69" s="171"/>
      <c r="I69" s="171"/>
      <c r="J69" s="171"/>
      <c r="K69" s="171"/>
      <c r="L69" s="171"/>
      <c r="N69" s="143">
        <f t="shared" si="0"/>
        <v>0</v>
      </c>
    </row>
    <row r="70" spans="1:14" ht="20.100000000000001" customHeight="1">
      <c r="N70" s="138">
        <v>1</v>
      </c>
    </row>
    <row r="71" spans="1:14" s="156" customFormat="1" ht="20.100000000000001" customHeight="1">
      <c r="A71" s="155" t="s">
        <v>576</v>
      </c>
      <c r="B71" s="155"/>
      <c r="C71" s="155"/>
      <c r="D71" s="155"/>
      <c r="E71" s="155"/>
      <c r="F71" s="155"/>
      <c r="G71" s="155"/>
      <c r="H71" s="155"/>
      <c r="I71" s="155"/>
      <c r="J71" s="155"/>
      <c r="K71" s="155"/>
      <c r="N71" s="156">
        <v>1</v>
      </c>
    </row>
    <row r="72" spans="1:14" s="156" customFormat="1" ht="20.100000000000001" customHeight="1">
      <c r="A72" s="155" t="s">
        <v>31</v>
      </c>
      <c r="B72" s="155"/>
      <c r="C72" s="155"/>
      <c r="D72" s="155"/>
      <c r="E72" s="155"/>
      <c r="F72" s="155"/>
      <c r="G72" s="155"/>
      <c r="H72" s="155"/>
      <c r="I72" s="155"/>
      <c r="J72" s="155"/>
      <c r="K72" s="155"/>
      <c r="N72" s="156">
        <v>1</v>
      </c>
    </row>
    <row r="73" spans="1:14" s="156" customFormat="1" ht="20.100000000000001" customHeight="1">
      <c r="A73" s="155" t="s">
        <v>32</v>
      </c>
      <c r="B73" s="155"/>
      <c r="C73" s="155"/>
      <c r="D73" s="155"/>
      <c r="E73" s="155"/>
      <c r="F73" s="155"/>
      <c r="G73" s="155"/>
      <c r="H73" s="155"/>
      <c r="I73" s="155"/>
      <c r="J73" s="155"/>
      <c r="K73" s="155"/>
      <c r="N73" s="156">
        <v>1</v>
      </c>
    </row>
    <row r="74" spans="1:14" s="156" customFormat="1" ht="20.100000000000001" customHeight="1">
      <c r="A74" s="155" t="s">
        <v>33</v>
      </c>
      <c r="B74" s="155"/>
      <c r="C74" s="155"/>
      <c r="D74" s="155"/>
      <c r="E74" s="155"/>
      <c r="F74" s="155"/>
      <c r="G74" s="155"/>
      <c r="H74" s="155"/>
      <c r="I74" s="155"/>
      <c r="J74" s="155"/>
      <c r="K74" s="155"/>
      <c r="N74" s="156">
        <v>1</v>
      </c>
    </row>
    <row r="75" spans="1:14" s="156" customFormat="1" ht="20.100000000000001" customHeight="1">
      <c r="A75" s="155" t="s">
        <v>35</v>
      </c>
      <c r="B75" s="155"/>
      <c r="C75" s="155"/>
      <c r="D75" s="155"/>
      <c r="E75" s="155"/>
      <c r="F75" s="155"/>
      <c r="G75" s="155"/>
      <c r="H75" s="155"/>
      <c r="I75" s="155"/>
      <c r="J75" s="155"/>
      <c r="K75" s="155"/>
      <c r="L75" s="155"/>
      <c r="N75" s="156">
        <v>1</v>
      </c>
    </row>
    <row r="76" spans="1:14" s="156" customFormat="1" ht="20.100000000000001" customHeight="1">
      <c r="A76" s="155" t="s">
        <v>37</v>
      </c>
      <c r="B76" s="155"/>
      <c r="C76" s="155"/>
      <c r="D76" s="155"/>
      <c r="E76" s="155"/>
      <c r="F76" s="155"/>
      <c r="G76" s="155"/>
      <c r="H76" s="155"/>
      <c r="I76" s="155"/>
      <c r="J76" s="155"/>
      <c r="K76" s="155"/>
      <c r="L76" s="155"/>
      <c r="N76" s="156">
        <v>1</v>
      </c>
    </row>
    <row r="77" spans="1:14" s="156" customFormat="1" ht="20.100000000000001" customHeight="1">
      <c r="A77" s="155" t="s">
        <v>577</v>
      </c>
      <c r="B77" s="155"/>
      <c r="C77" s="155"/>
      <c r="D77" s="155"/>
      <c r="E77" s="155"/>
      <c r="F77" s="155"/>
      <c r="G77" s="155"/>
      <c r="H77" s="155"/>
      <c r="I77" s="155"/>
      <c r="J77" s="155"/>
      <c r="K77" s="155"/>
      <c r="L77" s="155"/>
      <c r="N77" s="156">
        <v>1</v>
      </c>
    </row>
    <row r="78" spans="1:14" s="156" customFormat="1" ht="20.100000000000001" customHeight="1">
      <c r="A78" s="155"/>
      <c r="B78" s="155"/>
      <c r="C78" s="155"/>
      <c r="D78" s="155"/>
      <c r="E78" s="155"/>
      <c r="F78" s="155"/>
      <c r="G78" s="155"/>
      <c r="H78" s="155"/>
      <c r="I78" s="155"/>
      <c r="J78" s="155"/>
      <c r="K78" s="155"/>
      <c r="L78" s="155"/>
      <c r="N78" s="156">
        <v>1</v>
      </c>
    </row>
    <row r="79" spans="1:14" s="156" customFormat="1" ht="20.100000000000001" customHeight="1">
      <c r="A79" s="532" t="s">
        <v>578</v>
      </c>
      <c r="B79" s="155"/>
      <c r="C79" s="155"/>
      <c r="D79" s="155"/>
      <c r="E79" s="155"/>
      <c r="F79" s="155"/>
      <c r="G79" s="155"/>
      <c r="H79" s="155"/>
      <c r="I79" s="155"/>
      <c r="J79" s="155"/>
      <c r="K79" s="155"/>
      <c r="L79" s="155"/>
      <c r="N79" s="156">
        <v>1</v>
      </c>
    </row>
    <row r="80" spans="1:14" s="156" customFormat="1" ht="20.100000000000001" customHeight="1">
      <c r="A80" s="532"/>
      <c r="B80" s="155"/>
      <c r="C80" s="155"/>
      <c r="D80" s="155"/>
      <c r="E80" s="155"/>
      <c r="F80" s="155"/>
      <c r="G80" s="155"/>
      <c r="H80" s="155"/>
      <c r="I80" s="155"/>
      <c r="J80" s="155"/>
      <c r="K80" s="155"/>
      <c r="L80" s="155"/>
      <c r="N80" s="156">
        <v>1</v>
      </c>
    </row>
    <row r="81" spans="1:14" s="156" customFormat="1" ht="20.100000000000001" customHeight="1">
      <c r="A81" s="788"/>
      <c r="B81" s="788"/>
      <c r="C81" s="788"/>
      <c r="D81" s="788"/>
      <c r="E81" s="788"/>
      <c r="F81" s="788"/>
      <c r="G81" s="788"/>
      <c r="H81" s="788"/>
      <c r="I81" s="788"/>
      <c r="J81" s="788"/>
      <c r="K81" s="788"/>
      <c r="L81" s="788"/>
      <c r="N81" s="156">
        <v>1</v>
      </c>
    </row>
  </sheetData>
  <autoFilter ref="N9:N81">
    <filterColumn colId="0">
      <filters>
        <filter val="1"/>
      </filters>
    </filterColumn>
  </autoFilter>
  <mergeCells count="17">
    <mergeCell ref="A81:L81"/>
    <mergeCell ref="L6:L8"/>
    <mergeCell ref="M6:M8"/>
    <mergeCell ref="D7:F7"/>
    <mergeCell ref="G7:G8"/>
    <mergeCell ref="H7:J7"/>
    <mergeCell ref="K7:K8"/>
    <mergeCell ref="A6:A8"/>
    <mergeCell ref="B6:B8"/>
    <mergeCell ref="C6:C8"/>
    <mergeCell ref="D6:G6"/>
    <mergeCell ref="H6:K6"/>
    <mergeCell ref="A1:L1"/>
    <mergeCell ref="A2:L2"/>
    <mergeCell ref="A3:L3"/>
    <mergeCell ref="A4:L4"/>
    <mergeCell ref="A5:L5"/>
  </mergeCells>
  <pageMargins left="1.1811023622047245" right="0.39370078740157483" top="0.39370078740157483" bottom="0.39370078740157483" header="0.51181102362204722" footer="0.51181102362204722"/>
  <pageSetup paperSize="9" scale="73" orientation="portrait" horizontalDpi="300" verticalDpi="300" r:id="rId1"/>
  <headerFooter alignWithMargins="0"/>
  <drawing r:id="rId2"/>
  <legacyDrawing r:id="rId3"/>
  <controls>
    <mc:AlternateContent xmlns:mc="http://schemas.openxmlformats.org/markup-compatibility/2006">
      <mc:Choice Requires="x14">
        <control shapeId="198657" r:id="rId4" name="CommandButton1">
          <controlPr defaultSize="0" print="0" autoLine="0" r:id="rId5">
            <anchor moveWithCells="1">
              <from>
                <xdr:col>0</xdr:col>
                <xdr:colOff>0</xdr:colOff>
                <xdr:row>0</xdr:row>
                <xdr:rowOff>0</xdr:rowOff>
              </from>
              <to>
                <xdr:col>0</xdr:col>
                <xdr:colOff>200025</xdr:colOff>
                <xdr:row>0</xdr:row>
                <xdr:rowOff>200025</xdr:rowOff>
              </to>
            </anchor>
          </controlPr>
        </control>
      </mc:Choice>
      <mc:Fallback>
        <control shapeId="198657" r:id="rId4" name="CommandButton1"/>
      </mc:Fallback>
    </mc:AlternateContent>
  </control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33" filterMode="1">
    <tabColor theme="2"/>
    <pageSetUpPr fitToPage="1"/>
  </sheetPr>
  <dimension ref="A1:P81"/>
  <sheetViews>
    <sheetView view="pageBreakPreview" zoomScaleSheetLayoutView="100" workbookViewId="0">
      <selection activeCell="A3" sqref="A1:P81"/>
    </sheetView>
  </sheetViews>
  <sheetFormatPr defaultRowHeight="12.75"/>
  <cols>
    <col min="1" max="1" width="3.85546875" style="534" customWidth="1"/>
    <col min="2" max="2" width="14.28515625" style="534" customWidth="1"/>
    <col min="3" max="3" width="18.7109375" style="534" bestFit="1" customWidth="1"/>
    <col min="4" max="11" width="6.140625" style="534" customWidth="1"/>
    <col min="12" max="12" width="6.7109375" style="173" customWidth="1"/>
    <col min="13" max="13" width="25.7109375" style="534" customWidth="1"/>
    <col min="14" max="14" width="3.140625" style="138" customWidth="1"/>
    <col min="15" max="18" width="2.7109375" style="534" customWidth="1"/>
    <col min="19" max="16384" width="9.140625" style="534"/>
  </cols>
  <sheetData>
    <row r="1" spans="1:16" ht="33" customHeight="1">
      <c r="A1" s="782" t="s">
        <v>92</v>
      </c>
      <c r="B1" s="782"/>
      <c r="C1" s="782"/>
      <c r="D1" s="782"/>
      <c r="E1" s="782"/>
      <c r="F1" s="782"/>
      <c r="G1" s="782"/>
      <c r="H1" s="782"/>
      <c r="I1" s="782"/>
      <c r="J1" s="782"/>
      <c r="K1" s="782"/>
      <c r="L1" s="782"/>
      <c r="M1" s="166"/>
      <c r="N1" s="166"/>
      <c r="O1" s="166"/>
      <c r="P1" s="166"/>
    </row>
    <row r="2" spans="1:16" ht="23.25">
      <c r="A2" s="783" t="s">
        <v>580</v>
      </c>
      <c r="B2" s="783"/>
      <c r="C2" s="783"/>
      <c r="D2" s="783"/>
      <c r="E2" s="783"/>
      <c r="F2" s="783"/>
      <c r="G2" s="783"/>
      <c r="H2" s="783"/>
      <c r="I2" s="783"/>
      <c r="J2" s="783"/>
      <c r="K2" s="783"/>
      <c r="L2" s="783"/>
    </row>
    <row r="3" spans="1:16" s="136" customFormat="1" ht="47.25" customHeight="1">
      <c r="A3" s="784" t="s">
        <v>762</v>
      </c>
      <c r="B3" s="784"/>
      <c r="C3" s="784"/>
      <c r="D3" s="784"/>
      <c r="E3" s="784"/>
      <c r="F3" s="784"/>
      <c r="G3" s="784"/>
      <c r="H3" s="784"/>
      <c r="I3" s="784"/>
      <c r="J3" s="784"/>
      <c r="K3" s="784"/>
      <c r="L3" s="784"/>
      <c r="M3" s="167"/>
      <c r="N3" s="167"/>
      <c r="O3" s="167"/>
      <c r="P3" s="167"/>
    </row>
    <row r="4" spans="1:16" s="137" customFormat="1" ht="15.75" customHeight="1">
      <c r="A4" s="785" t="str">
        <f ca="1">СП!A4</f>
        <v>Дата сдачи: «___» апреля 2014 года</v>
      </c>
      <c r="B4" s="786"/>
      <c r="C4" s="786"/>
      <c r="D4" s="786"/>
      <c r="E4" s="786"/>
      <c r="F4" s="786"/>
      <c r="G4" s="786"/>
      <c r="H4" s="786"/>
      <c r="I4" s="786"/>
      <c r="J4" s="786"/>
      <c r="K4" s="786"/>
      <c r="L4" s="786"/>
      <c r="N4" s="138"/>
    </row>
    <row r="5" spans="1:16" s="137" customFormat="1" ht="15.75" customHeight="1">
      <c r="A5" s="785"/>
      <c r="B5" s="785"/>
      <c r="C5" s="785"/>
      <c r="D5" s="785"/>
      <c r="E5" s="785"/>
      <c r="F5" s="785"/>
      <c r="G5" s="785"/>
      <c r="H5" s="785"/>
      <c r="I5" s="785"/>
      <c r="J5" s="785"/>
      <c r="K5" s="785"/>
      <c r="L5" s="787"/>
      <c r="N5" s="138"/>
    </row>
    <row r="6" spans="1:16" ht="27" customHeight="1">
      <c r="A6" s="795" t="s">
        <v>71</v>
      </c>
      <c r="B6" s="795" t="s">
        <v>46</v>
      </c>
      <c r="C6" s="795" t="s">
        <v>47</v>
      </c>
      <c r="D6" s="792" t="s">
        <v>51</v>
      </c>
      <c r="E6" s="793"/>
      <c r="F6" s="793"/>
      <c r="G6" s="794"/>
      <c r="H6" s="792" t="s">
        <v>52</v>
      </c>
      <c r="I6" s="793"/>
      <c r="J6" s="793"/>
      <c r="K6" s="794"/>
      <c r="L6" s="789" t="s">
        <v>7</v>
      </c>
      <c r="M6" s="796" t="s">
        <v>697</v>
      </c>
    </row>
    <row r="7" spans="1:16" ht="12.75" customHeight="1">
      <c r="A7" s="795"/>
      <c r="B7" s="795"/>
      <c r="C7" s="795"/>
      <c r="D7" s="792" t="s">
        <v>53</v>
      </c>
      <c r="E7" s="793"/>
      <c r="F7" s="794"/>
      <c r="G7" s="789" t="s">
        <v>7</v>
      </c>
      <c r="H7" s="792" t="s">
        <v>53</v>
      </c>
      <c r="I7" s="793"/>
      <c r="J7" s="794"/>
      <c r="K7" s="789" t="s">
        <v>7</v>
      </c>
      <c r="L7" s="790"/>
      <c r="M7" s="797"/>
    </row>
    <row r="8" spans="1:16" ht="32.25" customHeight="1">
      <c r="A8" s="795"/>
      <c r="B8" s="795"/>
      <c r="C8" s="795"/>
      <c r="D8" s="177">
        <v>1</v>
      </c>
      <c r="E8" s="177">
        <v>2</v>
      </c>
      <c r="F8" s="177">
        <v>3</v>
      </c>
      <c r="G8" s="791"/>
      <c r="H8" s="177">
        <v>1</v>
      </c>
      <c r="I8" s="177">
        <v>2</v>
      </c>
      <c r="J8" s="177">
        <v>3</v>
      </c>
      <c r="K8" s="791"/>
      <c r="L8" s="791"/>
      <c r="M8" s="798"/>
    </row>
    <row r="9" spans="1:16">
      <c r="A9" s="533">
        <v>1</v>
      </c>
      <c r="B9" s="533">
        <v>2</v>
      </c>
      <c r="C9" s="533">
        <v>3</v>
      </c>
      <c r="D9" s="177">
        <v>4</v>
      </c>
      <c r="E9" s="177">
        <v>5</v>
      </c>
      <c r="F9" s="177">
        <v>6</v>
      </c>
      <c r="G9" s="177">
        <v>7</v>
      </c>
      <c r="H9" s="177">
        <v>8</v>
      </c>
      <c r="I9" s="177">
        <v>9</v>
      </c>
      <c r="J9" s="177">
        <v>10</v>
      </c>
      <c r="K9" s="177">
        <v>11</v>
      </c>
      <c r="L9" s="177">
        <v>12</v>
      </c>
      <c r="M9" s="388"/>
    </row>
    <row r="10" spans="1:16" s="142" customFormat="1" ht="15" customHeight="1">
      <c r="A10" s="139">
        <v>1</v>
      </c>
      <c r="B10" s="139" t="s">
        <v>18</v>
      </c>
      <c r="C10" s="144" t="s">
        <v>715</v>
      </c>
      <c r="D10" s="381"/>
      <c r="E10" s="381"/>
      <c r="F10" s="381"/>
      <c r="G10" s="381"/>
      <c r="H10" s="381"/>
      <c r="I10" s="381"/>
      <c r="J10" s="381"/>
      <c r="K10" s="381"/>
      <c r="L10" s="380"/>
      <c r="M10" s="141"/>
      <c r="N10" s="143">
        <f>COUNTA($C10)</f>
        <v>1</v>
      </c>
    </row>
    <row r="11" spans="1:16" s="142" customFormat="1" ht="15" customHeight="1">
      <c r="A11" s="139">
        <f>A10+1</f>
        <v>2</v>
      </c>
      <c r="B11" s="139" t="s">
        <v>4</v>
      </c>
      <c r="C11" s="144" t="s">
        <v>291</v>
      </c>
      <c r="D11" s="381"/>
      <c r="E11" s="381"/>
      <c r="F11" s="381"/>
      <c r="G11" s="381"/>
      <c r="H11" s="381"/>
      <c r="I11" s="381"/>
      <c r="J11" s="381"/>
      <c r="K11" s="381"/>
      <c r="L11" s="380"/>
      <c r="M11" s="141"/>
      <c r="N11" s="143">
        <f t="shared" ref="N11:N69" si="0">COUNTA($C11)</f>
        <v>1</v>
      </c>
    </row>
    <row r="12" spans="1:16" s="142" customFormat="1" ht="15" customHeight="1">
      <c r="A12" s="139">
        <f t="shared" ref="A12:A56" si="1">A11+1</f>
        <v>3</v>
      </c>
      <c r="B12" s="139" t="s">
        <v>65</v>
      </c>
      <c r="C12" s="144" t="s">
        <v>310</v>
      </c>
      <c r="D12" s="381"/>
      <c r="E12" s="147"/>
      <c r="F12" s="147"/>
      <c r="G12" s="147"/>
      <c r="H12" s="147"/>
      <c r="I12" s="147"/>
      <c r="J12" s="147"/>
      <c r="K12" s="147"/>
      <c r="L12" s="380"/>
      <c r="M12" s="141"/>
      <c r="N12" s="143">
        <f t="shared" si="0"/>
        <v>1</v>
      </c>
    </row>
    <row r="13" spans="1:16" s="142" customFormat="1" ht="15" customHeight="1">
      <c r="A13" s="139">
        <f t="shared" si="1"/>
        <v>4</v>
      </c>
      <c r="B13" s="139" t="s">
        <v>16</v>
      </c>
      <c r="C13" s="144" t="s">
        <v>311</v>
      </c>
      <c r="D13" s="381"/>
      <c r="E13" s="147"/>
      <c r="F13" s="147"/>
      <c r="G13" s="147"/>
      <c r="H13" s="147"/>
      <c r="I13" s="147"/>
      <c r="J13" s="147"/>
      <c r="K13" s="147"/>
      <c r="L13" s="380"/>
      <c r="M13" s="141"/>
      <c r="N13" s="143">
        <f t="shared" si="0"/>
        <v>1</v>
      </c>
    </row>
    <row r="14" spans="1:16" s="142" customFormat="1" ht="15" customHeight="1">
      <c r="A14" s="139">
        <f t="shared" si="1"/>
        <v>5</v>
      </c>
      <c r="B14" s="139" t="s">
        <v>17</v>
      </c>
      <c r="C14" s="144" t="s">
        <v>716</v>
      </c>
      <c r="D14" s="381"/>
      <c r="E14" s="147"/>
      <c r="F14" s="147"/>
      <c r="G14" s="147"/>
      <c r="H14" s="147"/>
      <c r="I14" s="147"/>
      <c r="J14" s="147"/>
      <c r="K14" s="147"/>
      <c r="L14" s="380"/>
      <c r="M14" s="141"/>
      <c r="N14" s="143">
        <f>COUNTA($C14)</f>
        <v>1</v>
      </c>
    </row>
    <row r="15" spans="1:16" s="142" customFormat="1" ht="15" customHeight="1">
      <c r="A15" s="139">
        <f t="shared" si="1"/>
        <v>6</v>
      </c>
      <c r="B15" s="139" t="s">
        <v>65</v>
      </c>
      <c r="C15" s="144" t="s">
        <v>717</v>
      </c>
      <c r="D15" s="381"/>
      <c r="E15" s="147"/>
      <c r="F15" s="147"/>
      <c r="G15" s="147"/>
      <c r="H15" s="147"/>
      <c r="I15" s="147"/>
      <c r="J15" s="147"/>
      <c r="K15" s="147"/>
      <c r="L15" s="380"/>
      <c r="M15" s="141"/>
      <c r="N15" s="143">
        <f>COUNTA($C15)</f>
        <v>1</v>
      </c>
    </row>
    <row r="16" spans="1:16" s="142" customFormat="1" ht="15" customHeight="1">
      <c r="A16" s="139">
        <f t="shared" si="1"/>
        <v>7</v>
      </c>
      <c r="B16" s="139" t="s">
        <v>16</v>
      </c>
      <c r="C16" s="144" t="s">
        <v>313</v>
      </c>
      <c r="D16" s="381"/>
      <c r="E16" s="147"/>
      <c r="F16" s="147"/>
      <c r="G16" s="147"/>
      <c r="H16" s="147"/>
      <c r="I16" s="147"/>
      <c r="J16" s="147"/>
      <c r="K16" s="147"/>
      <c r="L16" s="380"/>
      <c r="M16" s="141"/>
      <c r="N16" s="143">
        <f t="shared" si="0"/>
        <v>1</v>
      </c>
    </row>
    <row r="17" spans="1:14" s="142" customFormat="1" ht="15" customHeight="1">
      <c r="A17" s="139">
        <f t="shared" si="1"/>
        <v>8</v>
      </c>
      <c r="B17" s="139" t="s">
        <v>17</v>
      </c>
      <c r="C17" s="144" t="s">
        <v>683</v>
      </c>
      <c r="D17" s="381"/>
      <c r="E17" s="147"/>
      <c r="F17" s="147"/>
      <c r="G17" s="147"/>
      <c r="H17" s="147"/>
      <c r="I17" s="147"/>
      <c r="J17" s="147"/>
      <c r="K17" s="147"/>
      <c r="L17" s="380"/>
      <c r="M17" s="141"/>
      <c r="N17" s="143">
        <f t="shared" si="0"/>
        <v>1</v>
      </c>
    </row>
    <row r="18" spans="1:14" s="142" customFormat="1" ht="15" hidden="1" customHeight="1">
      <c r="A18" s="139">
        <f t="shared" si="1"/>
        <v>9</v>
      </c>
      <c r="B18" s="139"/>
      <c r="C18" s="144"/>
      <c r="D18" s="381"/>
      <c r="E18" s="147"/>
      <c r="F18" s="147"/>
      <c r="G18" s="147"/>
      <c r="H18" s="147"/>
      <c r="I18" s="147"/>
      <c r="J18" s="147"/>
      <c r="K18" s="147"/>
      <c r="L18" s="380"/>
      <c r="M18" s="141"/>
      <c r="N18" s="143">
        <f t="shared" si="0"/>
        <v>0</v>
      </c>
    </row>
    <row r="19" spans="1:14" s="142" customFormat="1" ht="15" hidden="1" customHeight="1">
      <c r="A19" s="139">
        <f t="shared" si="1"/>
        <v>10</v>
      </c>
      <c r="B19" s="139"/>
      <c r="C19" s="144"/>
      <c r="D19" s="381"/>
      <c r="E19" s="147"/>
      <c r="F19" s="147"/>
      <c r="G19" s="147"/>
      <c r="H19" s="147"/>
      <c r="I19" s="147"/>
      <c r="J19" s="147"/>
      <c r="K19" s="147"/>
      <c r="L19" s="380"/>
      <c r="M19" s="141"/>
      <c r="N19" s="143">
        <f t="shared" si="0"/>
        <v>0</v>
      </c>
    </row>
    <row r="20" spans="1:14" s="142" customFormat="1" ht="15" hidden="1" customHeight="1">
      <c r="A20" s="139">
        <f t="shared" si="1"/>
        <v>11</v>
      </c>
      <c r="B20" s="139"/>
      <c r="C20" s="144"/>
      <c r="D20" s="381"/>
      <c r="E20" s="147"/>
      <c r="F20" s="147"/>
      <c r="G20" s="147"/>
      <c r="H20" s="147"/>
      <c r="I20" s="147"/>
      <c r="J20" s="147"/>
      <c r="K20" s="147"/>
      <c r="L20" s="380"/>
      <c r="N20" s="143">
        <f t="shared" si="0"/>
        <v>0</v>
      </c>
    </row>
    <row r="21" spans="1:14" s="142" customFormat="1" ht="15" hidden="1" customHeight="1">
      <c r="A21" s="139">
        <f t="shared" si="1"/>
        <v>12</v>
      </c>
      <c r="B21" s="139"/>
      <c r="C21" s="144"/>
      <c r="D21" s="381"/>
      <c r="E21" s="147"/>
      <c r="F21" s="147"/>
      <c r="G21" s="147"/>
      <c r="H21" s="147"/>
      <c r="I21" s="147"/>
      <c r="J21" s="147"/>
      <c r="K21" s="147"/>
      <c r="L21" s="380"/>
      <c r="N21" s="143">
        <f t="shared" si="0"/>
        <v>0</v>
      </c>
    </row>
    <row r="22" spans="1:14" s="142" customFormat="1" ht="15" hidden="1" customHeight="1">
      <c r="A22" s="139">
        <f t="shared" si="1"/>
        <v>13</v>
      </c>
      <c r="B22" s="139"/>
      <c r="C22" s="144"/>
      <c r="D22" s="381"/>
      <c r="E22" s="147"/>
      <c r="F22" s="147"/>
      <c r="G22" s="147"/>
      <c r="H22" s="147"/>
      <c r="I22" s="147"/>
      <c r="J22" s="147"/>
      <c r="K22" s="147"/>
      <c r="L22" s="380"/>
      <c r="N22" s="143">
        <f t="shared" si="0"/>
        <v>0</v>
      </c>
    </row>
    <row r="23" spans="1:14" s="142" customFormat="1" ht="15" hidden="1" customHeight="1">
      <c r="A23" s="139">
        <f t="shared" si="1"/>
        <v>14</v>
      </c>
      <c r="B23" s="139"/>
      <c r="C23" s="144"/>
      <c r="D23" s="381"/>
      <c r="E23" s="147"/>
      <c r="F23" s="147"/>
      <c r="G23" s="147"/>
      <c r="H23" s="147"/>
      <c r="I23" s="147"/>
      <c r="J23" s="147"/>
      <c r="K23" s="147"/>
      <c r="L23" s="380"/>
      <c r="N23" s="143">
        <f t="shared" si="0"/>
        <v>0</v>
      </c>
    </row>
    <row r="24" spans="1:14" s="142" customFormat="1" ht="15" hidden="1" customHeight="1">
      <c r="A24" s="139">
        <f t="shared" si="1"/>
        <v>15</v>
      </c>
      <c r="B24" s="139"/>
      <c r="C24" s="144"/>
      <c r="D24" s="381"/>
      <c r="E24" s="147"/>
      <c r="F24" s="147"/>
      <c r="G24" s="147"/>
      <c r="H24" s="147"/>
      <c r="I24" s="147"/>
      <c r="J24" s="147"/>
      <c r="K24" s="147"/>
      <c r="L24" s="380"/>
      <c r="N24" s="143">
        <f t="shared" si="0"/>
        <v>0</v>
      </c>
    </row>
    <row r="25" spans="1:14" s="142" customFormat="1" ht="15" hidden="1" customHeight="1">
      <c r="A25" s="139">
        <f t="shared" si="1"/>
        <v>16</v>
      </c>
      <c r="B25" s="139"/>
      <c r="C25" s="144"/>
      <c r="D25" s="381"/>
      <c r="E25" s="147"/>
      <c r="F25" s="147"/>
      <c r="G25" s="147"/>
      <c r="H25" s="147"/>
      <c r="I25" s="147"/>
      <c r="J25" s="147"/>
      <c r="K25" s="147"/>
      <c r="L25" s="380"/>
      <c r="N25" s="143">
        <f t="shared" si="0"/>
        <v>0</v>
      </c>
    </row>
    <row r="26" spans="1:14" s="142" customFormat="1" ht="15" hidden="1" customHeight="1">
      <c r="A26" s="139">
        <f t="shared" si="1"/>
        <v>17</v>
      </c>
      <c r="B26" s="139"/>
      <c r="C26" s="144"/>
      <c r="D26" s="381"/>
      <c r="E26" s="147"/>
      <c r="F26" s="147"/>
      <c r="G26" s="147"/>
      <c r="H26" s="147"/>
      <c r="I26" s="147"/>
      <c r="J26" s="147"/>
      <c r="K26" s="147"/>
      <c r="L26" s="380"/>
      <c r="N26" s="143">
        <f t="shared" si="0"/>
        <v>0</v>
      </c>
    </row>
    <row r="27" spans="1:14" s="142" customFormat="1" ht="15" hidden="1" customHeight="1">
      <c r="A27" s="139">
        <f t="shared" si="1"/>
        <v>18</v>
      </c>
      <c r="B27" s="139"/>
      <c r="C27" s="144"/>
      <c r="D27" s="381"/>
      <c r="E27" s="147"/>
      <c r="F27" s="147"/>
      <c r="G27" s="147"/>
      <c r="H27" s="147"/>
      <c r="I27" s="147"/>
      <c r="J27" s="147"/>
      <c r="K27" s="147"/>
      <c r="L27" s="380"/>
      <c r="N27" s="143">
        <f t="shared" si="0"/>
        <v>0</v>
      </c>
    </row>
    <row r="28" spans="1:14" s="142" customFormat="1" ht="15" hidden="1" customHeight="1">
      <c r="A28" s="139">
        <f t="shared" si="1"/>
        <v>19</v>
      </c>
      <c r="B28" s="139"/>
      <c r="C28" s="144"/>
      <c r="D28" s="381"/>
      <c r="E28" s="147"/>
      <c r="F28" s="147"/>
      <c r="G28" s="147"/>
      <c r="H28" s="147"/>
      <c r="I28" s="147"/>
      <c r="J28" s="147"/>
      <c r="K28" s="147"/>
      <c r="L28" s="380"/>
      <c r="N28" s="143">
        <f t="shared" si="0"/>
        <v>0</v>
      </c>
    </row>
    <row r="29" spans="1:14" s="142" customFormat="1" ht="15" hidden="1" customHeight="1">
      <c r="A29" s="139">
        <f t="shared" si="1"/>
        <v>20</v>
      </c>
      <c r="B29" s="139"/>
      <c r="C29" s="144"/>
      <c r="D29" s="381"/>
      <c r="E29" s="147"/>
      <c r="F29" s="147"/>
      <c r="G29" s="147"/>
      <c r="H29" s="147"/>
      <c r="I29" s="147"/>
      <c r="J29" s="147"/>
      <c r="K29" s="147"/>
      <c r="L29" s="380"/>
      <c r="N29" s="143">
        <f t="shared" si="0"/>
        <v>0</v>
      </c>
    </row>
    <row r="30" spans="1:14" s="142" customFormat="1" ht="15" hidden="1" customHeight="1">
      <c r="A30" s="139">
        <f t="shared" si="1"/>
        <v>21</v>
      </c>
      <c r="B30" s="139"/>
      <c r="C30" s="144"/>
      <c r="D30" s="381"/>
      <c r="E30" s="147"/>
      <c r="F30" s="147"/>
      <c r="G30" s="147"/>
      <c r="H30" s="147"/>
      <c r="I30" s="147"/>
      <c r="J30" s="147"/>
      <c r="K30" s="147"/>
      <c r="L30" s="380"/>
      <c r="N30" s="143">
        <f t="shared" si="0"/>
        <v>0</v>
      </c>
    </row>
    <row r="31" spans="1:14" s="142" customFormat="1" ht="15" hidden="1" customHeight="1">
      <c r="A31" s="139">
        <f t="shared" si="1"/>
        <v>22</v>
      </c>
      <c r="B31" s="139"/>
      <c r="C31" s="144"/>
      <c r="D31" s="381"/>
      <c r="E31" s="147"/>
      <c r="F31" s="147"/>
      <c r="G31" s="147"/>
      <c r="H31" s="147"/>
      <c r="I31" s="147"/>
      <c r="J31" s="147"/>
      <c r="K31" s="147"/>
      <c r="L31" s="380"/>
      <c r="N31" s="143">
        <f t="shared" si="0"/>
        <v>0</v>
      </c>
    </row>
    <row r="32" spans="1:14" s="142" customFormat="1" ht="15" hidden="1" customHeight="1">
      <c r="A32" s="139">
        <f t="shared" si="1"/>
        <v>23</v>
      </c>
      <c r="B32" s="139"/>
      <c r="C32" s="144"/>
      <c r="D32" s="381"/>
      <c r="E32" s="147"/>
      <c r="F32" s="147"/>
      <c r="G32" s="147"/>
      <c r="H32" s="147"/>
      <c r="I32" s="147"/>
      <c r="J32" s="147"/>
      <c r="K32" s="147"/>
      <c r="L32" s="380"/>
      <c r="N32" s="143">
        <f t="shared" si="0"/>
        <v>0</v>
      </c>
    </row>
    <row r="33" spans="1:14" s="142" customFormat="1" ht="15" hidden="1" customHeight="1">
      <c r="A33" s="139">
        <f t="shared" si="1"/>
        <v>24</v>
      </c>
      <c r="B33" s="139"/>
      <c r="C33" s="144"/>
      <c r="D33" s="381"/>
      <c r="E33" s="147"/>
      <c r="F33" s="147"/>
      <c r="G33" s="147"/>
      <c r="H33" s="147"/>
      <c r="I33" s="147"/>
      <c r="J33" s="147"/>
      <c r="K33" s="147"/>
      <c r="L33" s="380"/>
      <c r="N33" s="143">
        <f t="shared" si="0"/>
        <v>0</v>
      </c>
    </row>
    <row r="34" spans="1:14" s="142" customFormat="1" ht="15" hidden="1" customHeight="1">
      <c r="A34" s="139">
        <f t="shared" si="1"/>
        <v>25</v>
      </c>
      <c r="B34" s="139"/>
      <c r="C34" s="144"/>
      <c r="D34" s="381"/>
      <c r="E34" s="147"/>
      <c r="F34" s="147"/>
      <c r="G34" s="147"/>
      <c r="H34" s="147"/>
      <c r="I34" s="147"/>
      <c r="J34" s="147"/>
      <c r="K34" s="147"/>
      <c r="L34" s="380"/>
      <c r="N34" s="143">
        <f t="shared" si="0"/>
        <v>0</v>
      </c>
    </row>
    <row r="35" spans="1:14" s="142" customFormat="1" ht="15" hidden="1" customHeight="1">
      <c r="A35" s="139">
        <f t="shared" si="1"/>
        <v>26</v>
      </c>
      <c r="B35" s="139"/>
      <c r="C35" s="144"/>
      <c r="D35" s="381"/>
      <c r="E35" s="147"/>
      <c r="F35" s="147"/>
      <c r="G35" s="147"/>
      <c r="H35" s="147"/>
      <c r="I35" s="147"/>
      <c r="J35" s="147"/>
      <c r="K35" s="147"/>
      <c r="L35" s="380"/>
      <c r="N35" s="143">
        <f t="shared" si="0"/>
        <v>0</v>
      </c>
    </row>
    <row r="36" spans="1:14" s="142" customFormat="1" ht="15" hidden="1" customHeight="1">
      <c r="A36" s="139">
        <f t="shared" si="1"/>
        <v>27</v>
      </c>
      <c r="B36" s="139"/>
      <c r="C36" s="144"/>
      <c r="D36" s="381"/>
      <c r="E36" s="381"/>
      <c r="F36" s="381"/>
      <c r="G36" s="381"/>
      <c r="H36" s="381"/>
      <c r="I36" s="381"/>
      <c r="J36" s="381"/>
      <c r="K36" s="381"/>
      <c r="L36" s="380"/>
      <c r="N36" s="143">
        <f t="shared" si="0"/>
        <v>0</v>
      </c>
    </row>
    <row r="37" spans="1:14" s="142" customFormat="1" ht="15" hidden="1" customHeight="1">
      <c r="A37" s="139">
        <f t="shared" si="1"/>
        <v>28</v>
      </c>
      <c r="B37" s="139"/>
      <c r="C37" s="144"/>
      <c r="D37" s="381"/>
      <c r="E37" s="147"/>
      <c r="F37" s="147"/>
      <c r="G37" s="147"/>
      <c r="H37" s="147"/>
      <c r="I37" s="147"/>
      <c r="J37" s="147"/>
      <c r="K37" s="147"/>
      <c r="L37" s="380"/>
      <c r="N37" s="143">
        <f t="shared" si="0"/>
        <v>0</v>
      </c>
    </row>
    <row r="38" spans="1:14" s="142" customFormat="1" ht="15" hidden="1" customHeight="1">
      <c r="A38" s="139">
        <f t="shared" si="1"/>
        <v>29</v>
      </c>
      <c r="B38" s="139"/>
      <c r="C38" s="144"/>
      <c r="D38" s="381"/>
      <c r="E38" s="147"/>
      <c r="F38" s="147"/>
      <c r="G38" s="147"/>
      <c r="H38" s="147"/>
      <c r="I38" s="147"/>
      <c r="J38" s="147"/>
      <c r="K38" s="147"/>
      <c r="L38" s="380"/>
      <c r="N38" s="143">
        <f t="shared" si="0"/>
        <v>0</v>
      </c>
    </row>
    <row r="39" spans="1:14" s="142" customFormat="1" ht="15" hidden="1" customHeight="1">
      <c r="A39" s="139">
        <f t="shared" si="1"/>
        <v>30</v>
      </c>
      <c r="B39" s="139"/>
      <c r="C39" s="144"/>
      <c r="D39" s="381"/>
      <c r="E39" s="147"/>
      <c r="F39" s="147"/>
      <c r="G39" s="147"/>
      <c r="H39" s="147"/>
      <c r="I39" s="147"/>
      <c r="J39" s="147"/>
      <c r="K39" s="147"/>
      <c r="L39" s="380"/>
      <c r="N39" s="143">
        <f t="shared" si="0"/>
        <v>0</v>
      </c>
    </row>
    <row r="40" spans="1:14" s="142" customFormat="1" ht="15" hidden="1" customHeight="1">
      <c r="A40" s="139">
        <f t="shared" si="1"/>
        <v>31</v>
      </c>
      <c r="B40" s="139"/>
      <c r="C40" s="144"/>
      <c r="D40" s="381"/>
      <c r="E40" s="147"/>
      <c r="F40" s="147"/>
      <c r="G40" s="147"/>
      <c r="H40" s="147"/>
      <c r="I40" s="147"/>
      <c r="J40" s="147"/>
      <c r="K40" s="147"/>
      <c r="L40" s="380"/>
      <c r="N40" s="143">
        <f t="shared" si="0"/>
        <v>0</v>
      </c>
    </row>
    <row r="41" spans="1:14" s="142" customFormat="1" ht="15" hidden="1" customHeight="1">
      <c r="A41" s="139">
        <f t="shared" si="1"/>
        <v>32</v>
      </c>
      <c r="B41" s="139"/>
      <c r="C41" s="144"/>
      <c r="D41" s="381"/>
      <c r="E41" s="381"/>
      <c r="F41" s="381"/>
      <c r="G41" s="381"/>
      <c r="H41" s="381"/>
      <c r="I41" s="381"/>
      <c r="J41" s="381"/>
      <c r="K41" s="381"/>
      <c r="L41" s="380"/>
      <c r="N41" s="143">
        <f t="shared" si="0"/>
        <v>0</v>
      </c>
    </row>
    <row r="42" spans="1:14" s="142" customFormat="1" ht="15" hidden="1" customHeight="1">
      <c r="A42" s="139">
        <f t="shared" si="1"/>
        <v>33</v>
      </c>
      <c r="B42" s="139"/>
      <c r="C42" s="144"/>
      <c r="D42" s="381"/>
      <c r="E42" s="147"/>
      <c r="F42" s="147"/>
      <c r="G42" s="147"/>
      <c r="H42" s="147"/>
      <c r="I42" s="147"/>
      <c r="J42" s="147"/>
      <c r="K42" s="147"/>
      <c r="L42" s="380"/>
      <c r="N42" s="143">
        <f t="shared" si="0"/>
        <v>0</v>
      </c>
    </row>
    <row r="43" spans="1:14" s="142" customFormat="1" ht="15" hidden="1" customHeight="1">
      <c r="A43" s="139">
        <f t="shared" si="1"/>
        <v>34</v>
      </c>
      <c r="B43" s="139"/>
      <c r="C43" s="144"/>
      <c r="D43" s="381"/>
      <c r="E43" s="147"/>
      <c r="F43" s="147"/>
      <c r="G43" s="147"/>
      <c r="H43" s="147"/>
      <c r="I43" s="147"/>
      <c r="J43" s="147"/>
      <c r="K43" s="147"/>
      <c r="L43" s="380"/>
      <c r="N43" s="143">
        <f t="shared" si="0"/>
        <v>0</v>
      </c>
    </row>
    <row r="44" spans="1:14" s="142" customFormat="1" ht="15" hidden="1" customHeight="1">
      <c r="A44" s="139">
        <f t="shared" si="1"/>
        <v>35</v>
      </c>
      <c r="B44" s="139"/>
      <c r="C44" s="144"/>
      <c r="D44" s="381"/>
      <c r="E44" s="147"/>
      <c r="F44" s="147"/>
      <c r="G44" s="147"/>
      <c r="H44" s="147"/>
      <c r="I44" s="147"/>
      <c r="J44" s="147"/>
      <c r="K44" s="147"/>
      <c r="L44" s="380"/>
      <c r="N44" s="143">
        <f t="shared" si="0"/>
        <v>0</v>
      </c>
    </row>
    <row r="45" spans="1:14" s="142" customFormat="1" ht="15" hidden="1" customHeight="1">
      <c r="A45" s="139">
        <f t="shared" si="1"/>
        <v>36</v>
      </c>
      <c r="B45" s="139"/>
      <c r="C45" s="144"/>
      <c r="D45" s="381"/>
      <c r="E45" s="147"/>
      <c r="F45" s="147"/>
      <c r="G45" s="147"/>
      <c r="H45" s="147"/>
      <c r="I45" s="147"/>
      <c r="J45" s="147"/>
      <c r="K45" s="147"/>
      <c r="L45" s="380"/>
      <c r="N45" s="143">
        <f t="shared" si="0"/>
        <v>0</v>
      </c>
    </row>
    <row r="46" spans="1:14" s="142" customFormat="1" ht="15" hidden="1" customHeight="1">
      <c r="A46" s="139">
        <f t="shared" si="1"/>
        <v>37</v>
      </c>
      <c r="B46" s="139"/>
      <c r="C46" s="144"/>
      <c r="D46" s="381"/>
      <c r="E46" s="147"/>
      <c r="F46" s="147"/>
      <c r="G46" s="147"/>
      <c r="H46" s="147"/>
      <c r="I46" s="147"/>
      <c r="J46" s="147"/>
      <c r="K46" s="147"/>
      <c r="L46" s="380"/>
      <c r="N46" s="143">
        <f t="shared" si="0"/>
        <v>0</v>
      </c>
    </row>
    <row r="47" spans="1:14" s="142" customFormat="1" ht="15" hidden="1" customHeight="1">
      <c r="A47" s="139">
        <f t="shared" si="1"/>
        <v>38</v>
      </c>
      <c r="B47" s="139"/>
      <c r="C47" s="144"/>
      <c r="D47" s="381"/>
      <c r="E47" s="147"/>
      <c r="F47" s="147"/>
      <c r="G47" s="147"/>
      <c r="H47" s="147"/>
      <c r="I47" s="147"/>
      <c r="J47" s="147"/>
      <c r="K47" s="147"/>
      <c r="L47" s="380"/>
      <c r="N47" s="143">
        <f t="shared" si="0"/>
        <v>0</v>
      </c>
    </row>
    <row r="48" spans="1:14" s="142" customFormat="1" ht="15" hidden="1" customHeight="1">
      <c r="A48" s="139">
        <f t="shared" si="1"/>
        <v>39</v>
      </c>
      <c r="B48" s="139"/>
      <c r="C48" s="144"/>
      <c r="D48" s="381"/>
      <c r="E48" s="381"/>
      <c r="F48" s="381"/>
      <c r="G48" s="381"/>
      <c r="H48" s="381"/>
      <c r="I48" s="381"/>
      <c r="J48" s="381"/>
      <c r="K48" s="381"/>
      <c r="L48" s="380"/>
      <c r="N48" s="143">
        <f t="shared" si="0"/>
        <v>0</v>
      </c>
    </row>
    <row r="49" spans="1:14" s="142" customFormat="1" ht="15" hidden="1" customHeight="1">
      <c r="A49" s="139">
        <f t="shared" si="1"/>
        <v>40</v>
      </c>
      <c r="B49" s="139"/>
      <c r="C49" s="144"/>
      <c r="D49" s="381"/>
      <c r="E49" s="147"/>
      <c r="F49" s="147"/>
      <c r="G49" s="147"/>
      <c r="H49" s="147"/>
      <c r="I49" s="147"/>
      <c r="J49" s="147"/>
      <c r="K49" s="147"/>
      <c r="L49" s="380"/>
      <c r="N49" s="143">
        <f t="shared" si="0"/>
        <v>0</v>
      </c>
    </row>
    <row r="50" spans="1:14" s="142" customFormat="1" ht="15" hidden="1" customHeight="1">
      <c r="A50" s="139">
        <f t="shared" si="1"/>
        <v>41</v>
      </c>
      <c r="B50" s="139"/>
      <c r="C50" s="144"/>
      <c r="D50" s="381"/>
      <c r="E50" s="147"/>
      <c r="F50" s="147"/>
      <c r="G50" s="147"/>
      <c r="H50" s="147"/>
      <c r="I50" s="147"/>
      <c r="J50" s="147"/>
      <c r="K50" s="147"/>
      <c r="L50" s="380"/>
      <c r="N50" s="143">
        <f t="shared" si="0"/>
        <v>0</v>
      </c>
    </row>
    <row r="51" spans="1:14" s="142" customFormat="1" ht="15" hidden="1" customHeight="1">
      <c r="A51" s="139">
        <f t="shared" si="1"/>
        <v>42</v>
      </c>
      <c r="B51" s="139"/>
      <c r="C51" s="144"/>
      <c r="D51" s="381"/>
      <c r="E51" s="147"/>
      <c r="F51" s="147"/>
      <c r="G51" s="147"/>
      <c r="H51" s="147"/>
      <c r="I51" s="147"/>
      <c r="J51" s="147"/>
      <c r="K51" s="147"/>
      <c r="L51" s="380"/>
      <c r="N51" s="143">
        <f t="shared" si="0"/>
        <v>0</v>
      </c>
    </row>
    <row r="52" spans="1:14" s="142" customFormat="1" ht="15" hidden="1" customHeight="1">
      <c r="A52" s="139">
        <f t="shared" si="1"/>
        <v>43</v>
      </c>
      <c r="B52" s="139"/>
      <c r="C52" s="144"/>
      <c r="D52" s="381"/>
      <c r="E52" s="147"/>
      <c r="F52" s="147"/>
      <c r="G52" s="147"/>
      <c r="H52" s="147"/>
      <c r="I52" s="147"/>
      <c r="J52" s="147"/>
      <c r="K52" s="147"/>
      <c r="L52" s="380"/>
      <c r="N52" s="143">
        <f t="shared" si="0"/>
        <v>0</v>
      </c>
    </row>
    <row r="53" spans="1:14" s="142" customFormat="1" ht="15" hidden="1" customHeight="1">
      <c r="A53" s="139">
        <f t="shared" si="1"/>
        <v>44</v>
      </c>
      <c r="B53" s="139"/>
      <c r="C53" s="144"/>
      <c r="D53" s="381"/>
      <c r="E53" s="381"/>
      <c r="F53" s="381"/>
      <c r="G53" s="381"/>
      <c r="H53" s="381"/>
      <c r="I53" s="381"/>
      <c r="J53" s="381"/>
      <c r="K53" s="381"/>
      <c r="L53" s="380"/>
      <c r="N53" s="143">
        <f t="shared" si="0"/>
        <v>0</v>
      </c>
    </row>
    <row r="54" spans="1:14" s="142" customFormat="1" ht="15" hidden="1" customHeight="1">
      <c r="A54" s="139">
        <f t="shared" si="1"/>
        <v>45</v>
      </c>
      <c r="B54" s="139"/>
      <c r="C54" s="144"/>
      <c r="D54" s="381"/>
      <c r="E54" s="381"/>
      <c r="F54" s="381"/>
      <c r="G54" s="381"/>
      <c r="H54" s="381"/>
      <c r="I54" s="381"/>
      <c r="J54" s="381"/>
      <c r="K54" s="381"/>
      <c r="L54" s="380"/>
      <c r="N54" s="143">
        <f t="shared" si="0"/>
        <v>0</v>
      </c>
    </row>
    <row r="55" spans="1:14" s="142" customFormat="1" ht="15" hidden="1" customHeight="1">
      <c r="A55" s="139">
        <f t="shared" si="1"/>
        <v>46</v>
      </c>
      <c r="B55" s="139"/>
      <c r="C55" s="144"/>
      <c r="D55" s="381"/>
      <c r="E55" s="381"/>
      <c r="F55" s="381"/>
      <c r="G55" s="381"/>
      <c r="H55" s="381"/>
      <c r="I55" s="381"/>
      <c r="J55" s="381"/>
      <c r="K55" s="381"/>
      <c r="L55" s="380"/>
      <c r="N55" s="143">
        <f t="shared" si="0"/>
        <v>0</v>
      </c>
    </row>
    <row r="56" spans="1:14" s="142" customFormat="1" ht="15" hidden="1" customHeight="1">
      <c r="A56" s="139">
        <f t="shared" si="1"/>
        <v>47</v>
      </c>
      <c r="B56" s="139"/>
      <c r="C56" s="144"/>
      <c r="D56" s="381"/>
      <c r="E56" s="140"/>
      <c r="F56" s="140"/>
      <c r="G56" s="140"/>
      <c r="H56" s="140"/>
      <c r="I56" s="140"/>
      <c r="J56" s="140"/>
      <c r="K56" s="140"/>
      <c r="L56" s="380"/>
      <c r="N56" s="143">
        <f t="shared" si="0"/>
        <v>0</v>
      </c>
    </row>
    <row r="57" spans="1:14" s="142" customFormat="1" ht="15" hidden="1" customHeight="1">
      <c r="A57" s="139">
        <v>49</v>
      </c>
      <c r="B57" s="139"/>
      <c r="C57" s="144"/>
      <c r="D57" s="147"/>
      <c r="E57" s="140"/>
      <c r="F57" s="140"/>
      <c r="G57" s="140"/>
      <c r="H57" s="140"/>
      <c r="I57" s="140"/>
      <c r="J57" s="140"/>
      <c r="K57" s="140"/>
      <c r="L57" s="171"/>
      <c r="N57" s="143">
        <f t="shared" si="0"/>
        <v>0</v>
      </c>
    </row>
    <row r="58" spans="1:14" s="142" customFormat="1" ht="15" hidden="1" customHeight="1">
      <c r="A58" s="139">
        <v>50</v>
      </c>
      <c r="B58" s="139"/>
      <c r="C58" s="144"/>
      <c r="D58" s="147"/>
      <c r="E58" s="140"/>
      <c r="F58" s="140"/>
      <c r="G58" s="140"/>
      <c r="H58" s="140"/>
      <c r="I58" s="140"/>
      <c r="J58" s="140"/>
      <c r="K58" s="140"/>
      <c r="L58" s="171"/>
      <c r="N58" s="143">
        <f t="shared" si="0"/>
        <v>0</v>
      </c>
    </row>
    <row r="59" spans="1:14" s="142" customFormat="1" ht="15" hidden="1" customHeight="1">
      <c r="A59" s="139">
        <v>51</v>
      </c>
      <c r="B59" s="139"/>
      <c r="C59" s="145"/>
      <c r="D59" s="170"/>
      <c r="E59" s="535"/>
      <c r="F59" s="535"/>
      <c r="G59" s="535"/>
      <c r="H59" s="535"/>
      <c r="I59" s="535"/>
      <c r="J59" s="535"/>
      <c r="K59" s="535"/>
      <c r="L59" s="171"/>
      <c r="N59" s="143">
        <f t="shared" si="0"/>
        <v>0</v>
      </c>
    </row>
    <row r="60" spans="1:14" s="142" customFormat="1" ht="15" hidden="1" customHeight="1">
      <c r="A60" s="139">
        <v>52</v>
      </c>
      <c r="B60" s="139"/>
      <c r="C60" s="145"/>
      <c r="D60" s="170"/>
      <c r="E60" s="171"/>
      <c r="F60" s="171"/>
      <c r="G60" s="171"/>
      <c r="H60" s="171"/>
      <c r="I60" s="171"/>
      <c r="J60" s="171"/>
      <c r="K60" s="171"/>
      <c r="L60" s="171"/>
      <c r="N60" s="143">
        <f t="shared" si="0"/>
        <v>0</v>
      </c>
    </row>
    <row r="61" spans="1:14" s="142" customFormat="1" ht="15" hidden="1" customHeight="1">
      <c r="A61" s="139">
        <v>53</v>
      </c>
      <c r="B61" s="139"/>
      <c r="C61" s="145"/>
      <c r="D61" s="170"/>
      <c r="E61" s="171"/>
      <c r="F61" s="171"/>
      <c r="G61" s="171"/>
      <c r="H61" s="171"/>
      <c r="I61" s="171"/>
      <c r="J61" s="171"/>
      <c r="K61" s="171"/>
      <c r="L61" s="171"/>
      <c r="N61" s="143">
        <f t="shared" si="0"/>
        <v>0</v>
      </c>
    </row>
    <row r="62" spans="1:14" s="142" customFormat="1" ht="15" hidden="1" customHeight="1">
      <c r="A62" s="139">
        <v>54</v>
      </c>
      <c r="B62" s="139"/>
      <c r="C62" s="145"/>
      <c r="D62" s="170"/>
      <c r="E62" s="171"/>
      <c r="F62" s="171"/>
      <c r="G62" s="171"/>
      <c r="H62" s="171"/>
      <c r="I62" s="171"/>
      <c r="J62" s="171"/>
      <c r="K62" s="171"/>
      <c r="L62" s="171"/>
      <c r="N62" s="143">
        <f t="shared" si="0"/>
        <v>0</v>
      </c>
    </row>
    <row r="63" spans="1:14" s="142" customFormat="1" ht="15" hidden="1" customHeight="1">
      <c r="A63" s="139">
        <v>55</v>
      </c>
      <c r="B63" s="139"/>
      <c r="C63" s="145"/>
      <c r="D63" s="170"/>
      <c r="E63" s="171"/>
      <c r="F63" s="171"/>
      <c r="G63" s="171"/>
      <c r="H63" s="171"/>
      <c r="I63" s="171"/>
      <c r="J63" s="171"/>
      <c r="K63" s="171"/>
      <c r="L63" s="171"/>
      <c r="N63" s="143">
        <f t="shared" si="0"/>
        <v>0</v>
      </c>
    </row>
    <row r="64" spans="1:14" s="142" customFormat="1" ht="15" hidden="1" customHeight="1">
      <c r="A64" s="139">
        <v>56</v>
      </c>
      <c r="B64" s="139"/>
      <c r="C64" s="145"/>
      <c r="D64" s="170"/>
      <c r="E64" s="171"/>
      <c r="F64" s="171"/>
      <c r="G64" s="171"/>
      <c r="H64" s="171"/>
      <c r="I64" s="171"/>
      <c r="J64" s="171"/>
      <c r="K64" s="171"/>
      <c r="L64" s="171"/>
      <c r="N64" s="143">
        <f t="shared" si="0"/>
        <v>0</v>
      </c>
    </row>
    <row r="65" spans="1:14" s="142" customFormat="1" ht="15" hidden="1" customHeight="1">
      <c r="A65" s="139">
        <v>57</v>
      </c>
      <c r="B65" s="139"/>
      <c r="C65" s="145"/>
      <c r="D65" s="170"/>
      <c r="E65" s="171"/>
      <c r="F65" s="171"/>
      <c r="G65" s="171"/>
      <c r="H65" s="171"/>
      <c r="I65" s="171"/>
      <c r="J65" s="171"/>
      <c r="K65" s="171"/>
      <c r="L65" s="171"/>
      <c r="N65" s="143">
        <f t="shared" si="0"/>
        <v>0</v>
      </c>
    </row>
    <row r="66" spans="1:14" s="142" customFormat="1" ht="15" hidden="1" customHeight="1">
      <c r="A66" s="139">
        <v>58</v>
      </c>
      <c r="B66" s="139"/>
      <c r="C66" s="145"/>
      <c r="D66" s="170"/>
      <c r="E66" s="171"/>
      <c r="F66" s="171"/>
      <c r="G66" s="171"/>
      <c r="H66" s="171"/>
      <c r="I66" s="171"/>
      <c r="J66" s="171"/>
      <c r="K66" s="171"/>
      <c r="L66" s="171"/>
      <c r="N66" s="143">
        <f t="shared" si="0"/>
        <v>0</v>
      </c>
    </row>
    <row r="67" spans="1:14" s="142" customFormat="1" ht="15" hidden="1" customHeight="1">
      <c r="A67" s="139">
        <v>59</v>
      </c>
      <c r="B67" s="139"/>
      <c r="C67" s="145"/>
      <c r="D67" s="170"/>
      <c r="E67" s="171"/>
      <c r="F67" s="171"/>
      <c r="G67" s="171"/>
      <c r="H67" s="171"/>
      <c r="I67" s="171"/>
      <c r="J67" s="171"/>
      <c r="K67" s="171"/>
      <c r="L67" s="171"/>
      <c r="N67" s="143">
        <f t="shared" si="0"/>
        <v>0</v>
      </c>
    </row>
    <row r="68" spans="1:14" s="142" customFormat="1" ht="15" hidden="1" customHeight="1">
      <c r="A68" s="139">
        <v>60</v>
      </c>
      <c r="B68" s="139"/>
      <c r="C68" s="145"/>
      <c r="D68" s="170"/>
      <c r="E68" s="171"/>
      <c r="F68" s="171"/>
      <c r="G68" s="171"/>
      <c r="H68" s="171"/>
      <c r="I68" s="171"/>
      <c r="J68" s="171"/>
      <c r="K68" s="171"/>
      <c r="L68" s="171"/>
      <c r="N68" s="143">
        <f t="shared" si="0"/>
        <v>0</v>
      </c>
    </row>
    <row r="69" spans="1:14" s="142" customFormat="1" ht="15" hidden="1" customHeight="1">
      <c r="A69" s="139">
        <v>61</v>
      </c>
      <c r="B69" s="139"/>
      <c r="C69" s="145"/>
      <c r="D69" s="170"/>
      <c r="E69" s="171"/>
      <c r="F69" s="171"/>
      <c r="G69" s="171"/>
      <c r="H69" s="171"/>
      <c r="I69" s="171"/>
      <c r="J69" s="171"/>
      <c r="K69" s="171"/>
      <c r="L69" s="171"/>
      <c r="N69" s="143">
        <f t="shared" si="0"/>
        <v>0</v>
      </c>
    </row>
    <row r="70" spans="1:14" ht="20.100000000000001" customHeight="1">
      <c r="N70" s="138">
        <v>1</v>
      </c>
    </row>
    <row r="71" spans="1:14" s="156" customFormat="1" ht="20.100000000000001" customHeight="1">
      <c r="A71" s="155" t="s">
        <v>576</v>
      </c>
      <c r="B71" s="155"/>
      <c r="C71" s="155"/>
      <c r="D71" s="155"/>
      <c r="E71" s="155"/>
      <c r="F71" s="155"/>
      <c r="G71" s="155"/>
      <c r="H71" s="155"/>
      <c r="I71" s="155"/>
      <c r="J71" s="155"/>
      <c r="K71" s="155"/>
      <c r="N71" s="156">
        <v>1</v>
      </c>
    </row>
    <row r="72" spans="1:14" s="156" customFormat="1" ht="20.100000000000001" customHeight="1">
      <c r="A72" s="155" t="s">
        <v>31</v>
      </c>
      <c r="B72" s="155"/>
      <c r="C72" s="155"/>
      <c r="D72" s="155"/>
      <c r="E72" s="155"/>
      <c r="F72" s="155"/>
      <c r="G72" s="155"/>
      <c r="H72" s="155"/>
      <c r="I72" s="155"/>
      <c r="J72" s="155"/>
      <c r="K72" s="155"/>
      <c r="N72" s="156">
        <v>1</v>
      </c>
    </row>
    <row r="73" spans="1:14" s="156" customFormat="1" ht="20.100000000000001" customHeight="1">
      <c r="A73" s="155" t="s">
        <v>32</v>
      </c>
      <c r="B73" s="155"/>
      <c r="C73" s="155"/>
      <c r="D73" s="155"/>
      <c r="E73" s="155"/>
      <c r="F73" s="155"/>
      <c r="G73" s="155"/>
      <c r="H73" s="155"/>
      <c r="I73" s="155"/>
      <c r="J73" s="155"/>
      <c r="K73" s="155"/>
      <c r="N73" s="156">
        <v>1</v>
      </c>
    </row>
    <row r="74" spans="1:14" s="156" customFormat="1" ht="20.100000000000001" customHeight="1">
      <c r="A74" s="155" t="s">
        <v>33</v>
      </c>
      <c r="B74" s="155"/>
      <c r="C74" s="155"/>
      <c r="D74" s="155"/>
      <c r="E74" s="155"/>
      <c r="F74" s="155"/>
      <c r="G74" s="155"/>
      <c r="H74" s="155"/>
      <c r="I74" s="155"/>
      <c r="J74" s="155"/>
      <c r="K74" s="155"/>
      <c r="N74" s="156">
        <v>1</v>
      </c>
    </row>
    <row r="75" spans="1:14" s="156" customFormat="1" ht="20.100000000000001" customHeight="1">
      <c r="A75" s="155" t="s">
        <v>35</v>
      </c>
      <c r="B75" s="155"/>
      <c r="C75" s="155"/>
      <c r="D75" s="155"/>
      <c r="E75" s="155"/>
      <c r="F75" s="155"/>
      <c r="G75" s="155"/>
      <c r="H75" s="155"/>
      <c r="I75" s="155"/>
      <c r="J75" s="155"/>
      <c r="K75" s="155"/>
      <c r="L75" s="155"/>
      <c r="N75" s="156">
        <v>1</v>
      </c>
    </row>
    <row r="76" spans="1:14" s="156" customFormat="1" ht="20.100000000000001" customHeight="1">
      <c r="A76" s="155" t="s">
        <v>37</v>
      </c>
      <c r="B76" s="155"/>
      <c r="C76" s="155"/>
      <c r="D76" s="155"/>
      <c r="E76" s="155"/>
      <c r="F76" s="155"/>
      <c r="G76" s="155"/>
      <c r="H76" s="155"/>
      <c r="I76" s="155"/>
      <c r="J76" s="155"/>
      <c r="K76" s="155"/>
      <c r="L76" s="155"/>
      <c r="N76" s="156">
        <v>1</v>
      </c>
    </row>
    <row r="77" spans="1:14" s="156" customFormat="1" ht="20.100000000000001" customHeight="1">
      <c r="A77" s="155" t="s">
        <v>577</v>
      </c>
      <c r="B77" s="155"/>
      <c r="C77" s="155"/>
      <c r="D77" s="155"/>
      <c r="E77" s="155"/>
      <c r="F77" s="155"/>
      <c r="G77" s="155"/>
      <c r="H77" s="155"/>
      <c r="I77" s="155"/>
      <c r="J77" s="155"/>
      <c r="K77" s="155"/>
      <c r="L77" s="155"/>
      <c r="N77" s="156">
        <v>1</v>
      </c>
    </row>
    <row r="78" spans="1:14" s="156" customFormat="1" ht="20.100000000000001" customHeight="1">
      <c r="A78" s="155"/>
      <c r="B78" s="155"/>
      <c r="C78" s="155"/>
      <c r="D78" s="155"/>
      <c r="E78" s="155"/>
      <c r="F78" s="155"/>
      <c r="G78" s="155"/>
      <c r="H78" s="155"/>
      <c r="I78" s="155"/>
      <c r="J78" s="155"/>
      <c r="K78" s="155"/>
      <c r="L78" s="155"/>
      <c r="N78" s="156">
        <v>1</v>
      </c>
    </row>
    <row r="79" spans="1:14" s="156" customFormat="1" ht="20.100000000000001" customHeight="1">
      <c r="A79" s="532" t="s">
        <v>578</v>
      </c>
      <c r="B79" s="155"/>
      <c r="C79" s="155"/>
      <c r="D79" s="155"/>
      <c r="E79" s="155"/>
      <c r="F79" s="155"/>
      <c r="G79" s="155"/>
      <c r="H79" s="155"/>
      <c r="I79" s="155"/>
      <c r="J79" s="155"/>
      <c r="K79" s="155"/>
      <c r="L79" s="155"/>
      <c r="N79" s="156">
        <v>1</v>
      </c>
    </row>
    <row r="80" spans="1:14" s="156" customFormat="1" ht="20.100000000000001" customHeight="1">
      <c r="A80" s="532"/>
      <c r="B80" s="155"/>
      <c r="C80" s="155"/>
      <c r="D80" s="155"/>
      <c r="E80" s="155"/>
      <c r="F80" s="155"/>
      <c r="G80" s="155"/>
      <c r="H80" s="155"/>
      <c r="I80" s="155"/>
      <c r="J80" s="155"/>
      <c r="K80" s="155"/>
      <c r="L80" s="155"/>
      <c r="N80" s="156">
        <v>1</v>
      </c>
    </row>
    <row r="81" spans="1:14" s="156" customFormat="1" ht="20.100000000000001" customHeight="1">
      <c r="A81" s="788"/>
      <c r="B81" s="788"/>
      <c r="C81" s="788"/>
      <c r="D81" s="788"/>
      <c r="E81" s="788"/>
      <c r="F81" s="788"/>
      <c r="G81" s="788"/>
      <c r="H81" s="788"/>
      <c r="I81" s="788"/>
      <c r="J81" s="788"/>
      <c r="K81" s="788"/>
      <c r="L81" s="788"/>
      <c r="N81" s="156">
        <v>1</v>
      </c>
    </row>
  </sheetData>
  <autoFilter ref="N9:N81">
    <filterColumn colId="0">
      <filters>
        <filter val="1"/>
      </filters>
    </filterColumn>
  </autoFilter>
  <mergeCells count="17">
    <mergeCell ref="A81:L81"/>
    <mergeCell ref="L6:L8"/>
    <mergeCell ref="M6:M8"/>
    <mergeCell ref="D7:F7"/>
    <mergeCell ref="G7:G8"/>
    <mergeCell ref="H7:J7"/>
    <mergeCell ref="K7:K8"/>
    <mergeCell ref="A6:A8"/>
    <mergeCell ref="B6:B8"/>
    <mergeCell ref="C6:C8"/>
    <mergeCell ref="D6:G6"/>
    <mergeCell ref="H6:K6"/>
    <mergeCell ref="A1:L1"/>
    <mergeCell ref="A2:L2"/>
    <mergeCell ref="A3:L3"/>
    <mergeCell ref="A4:L4"/>
    <mergeCell ref="A5:L5"/>
  </mergeCells>
  <pageMargins left="1.1811023622047245" right="0.39370078740157483" top="0.39370078740157483" bottom="0.39370078740157483" header="0.51181102362204722" footer="0.51181102362204722"/>
  <pageSetup paperSize="9" scale="73" orientation="portrait" horizontalDpi="300" verticalDpi="300" r:id="rId1"/>
  <headerFooter alignWithMargins="0"/>
  <drawing r:id="rId2"/>
  <legacyDrawing r:id="rId3"/>
  <controls>
    <mc:AlternateContent xmlns:mc="http://schemas.openxmlformats.org/markup-compatibility/2006">
      <mc:Choice Requires="x14">
        <control shapeId="199681" r:id="rId4" name="CommandButton1">
          <controlPr defaultSize="0" print="0" autoLine="0" r:id="rId5">
            <anchor moveWithCells="1">
              <from>
                <xdr:col>0</xdr:col>
                <xdr:colOff>0</xdr:colOff>
                <xdr:row>0</xdr:row>
                <xdr:rowOff>0</xdr:rowOff>
              </from>
              <to>
                <xdr:col>0</xdr:col>
                <xdr:colOff>200025</xdr:colOff>
                <xdr:row>0</xdr:row>
                <xdr:rowOff>200025</xdr:rowOff>
              </to>
            </anchor>
          </controlPr>
        </control>
      </mc:Choice>
      <mc:Fallback>
        <control shapeId="199681" r:id="rId4" name="CommandButton1"/>
      </mc:Fallback>
    </mc:AlternateContent>
  </control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34" filterMode="1">
    <tabColor theme="2"/>
    <pageSetUpPr fitToPage="1"/>
  </sheetPr>
  <dimension ref="A1:P81"/>
  <sheetViews>
    <sheetView view="pageBreakPreview" zoomScaleSheetLayoutView="100" workbookViewId="0">
      <selection activeCell="A3" sqref="A1:P81"/>
    </sheetView>
  </sheetViews>
  <sheetFormatPr defaultRowHeight="12.75"/>
  <cols>
    <col min="1" max="1" width="3.85546875" style="534" customWidth="1"/>
    <col min="2" max="2" width="14.28515625" style="534" customWidth="1"/>
    <col min="3" max="3" width="18.7109375" style="534" bestFit="1" customWidth="1"/>
    <col min="4" max="11" width="6.140625" style="534" customWidth="1"/>
    <col min="12" max="12" width="6.7109375" style="173" customWidth="1"/>
    <col min="13" max="13" width="25.7109375" style="534" customWidth="1"/>
    <col min="14" max="14" width="3.140625" style="138" customWidth="1"/>
    <col min="15" max="18" width="2.7109375" style="534" customWidth="1"/>
    <col min="19" max="16384" width="9.140625" style="534"/>
  </cols>
  <sheetData>
    <row r="1" spans="1:16" ht="33" customHeight="1">
      <c r="A1" s="782" t="s">
        <v>92</v>
      </c>
      <c r="B1" s="782"/>
      <c r="C1" s="782"/>
      <c r="D1" s="782"/>
      <c r="E1" s="782"/>
      <c r="F1" s="782"/>
      <c r="G1" s="782"/>
      <c r="H1" s="782"/>
      <c r="I1" s="782"/>
      <c r="J1" s="782"/>
      <c r="K1" s="782"/>
      <c r="L1" s="782"/>
      <c r="M1" s="166"/>
      <c r="N1" s="166"/>
      <c r="O1" s="166"/>
      <c r="P1" s="166"/>
    </row>
    <row r="2" spans="1:16" ht="23.25">
      <c r="A2" s="783" t="s">
        <v>580</v>
      </c>
      <c r="B2" s="783"/>
      <c r="C2" s="783"/>
      <c r="D2" s="783"/>
      <c r="E2" s="783"/>
      <c r="F2" s="783"/>
      <c r="G2" s="783"/>
      <c r="H2" s="783"/>
      <c r="I2" s="783"/>
      <c r="J2" s="783"/>
      <c r="K2" s="783"/>
      <c r="L2" s="783"/>
    </row>
    <row r="3" spans="1:16" s="136" customFormat="1" ht="47.25" customHeight="1">
      <c r="A3" s="784" t="s">
        <v>763</v>
      </c>
      <c r="B3" s="784"/>
      <c r="C3" s="784"/>
      <c r="D3" s="784"/>
      <c r="E3" s="784"/>
      <c r="F3" s="784"/>
      <c r="G3" s="784"/>
      <c r="H3" s="784"/>
      <c r="I3" s="784"/>
      <c r="J3" s="784"/>
      <c r="K3" s="784"/>
      <c r="L3" s="784"/>
      <c r="M3" s="167"/>
      <c r="N3" s="167"/>
      <c r="O3" s="167"/>
      <c r="P3" s="167"/>
    </row>
    <row r="4" spans="1:16" s="137" customFormat="1" ht="15.75" customHeight="1">
      <c r="A4" s="785" t="str">
        <f ca="1">СП!A4</f>
        <v>Дата сдачи: «___» апреля 2014 года</v>
      </c>
      <c r="B4" s="786"/>
      <c r="C4" s="786"/>
      <c r="D4" s="786"/>
      <c r="E4" s="786"/>
      <c r="F4" s="786"/>
      <c r="G4" s="786"/>
      <c r="H4" s="786"/>
      <c r="I4" s="786"/>
      <c r="J4" s="786"/>
      <c r="K4" s="786"/>
      <c r="L4" s="786"/>
      <c r="N4" s="138"/>
    </row>
    <row r="5" spans="1:16" s="137" customFormat="1" ht="15.75" customHeight="1">
      <c r="A5" s="785"/>
      <c r="B5" s="785"/>
      <c r="C5" s="785"/>
      <c r="D5" s="785"/>
      <c r="E5" s="785"/>
      <c r="F5" s="785"/>
      <c r="G5" s="785"/>
      <c r="H5" s="785"/>
      <c r="I5" s="785"/>
      <c r="J5" s="785"/>
      <c r="K5" s="785"/>
      <c r="L5" s="787"/>
      <c r="N5" s="138"/>
    </row>
    <row r="6" spans="1:16" ht="27" customHeight="1">
      <c r="A6" s="795" t="s">
        <v>71</v>
      </c>
      <c r="B6" s="795" t="s">
        <v>46</v>
      </c>
      <c r="C6" s="795" t="s">
        <v>47</v>
      </c>
      <c r="D6" s="792" t="s">
        <v>51</v>
      </c>
      <c r="E6" s="793"/>
      <c r="F6" s="793"/>
      <c r="G6" s="794"/>
      <c r="H6" s="792" t="s">
        <v>52</v>
      </c>
      <c r="I6" s="793"/>
      <c r="J6" s="793"/>
      <c r="K6" s="794"/>
      <c r="L6" s="789" t="s">
        <v>7</v>
      </c>
      <c r="M6" s="796" t="s">
        <v>697</v>
      </c>
    </row>
    <row r="7" spans="1:16" ht="12.75" customHeight="1">
      <c r="A7" s="795"/>
      <c r="B7" s="795"/>
      <c r="C7" s="795"/>
      <c r="D7" s="792" t="s">
        <v>53</v>
      </c>
      <c r="E7" s="793"/>
      <c r="F7" s="794"/>
      <c r="G7" s="789" t="s">
        <v>7</v>
      </c>
      <c r="H7" s="792" t="s">
        <v>53</v>
      </c>
      <c r="I7" s="793"/>
      <c r="J7" s="794"/>
      <c r="K7" s="789" t="s">
        <v>7</v>
      </c>
      <c r="L7" s="790"/>
      <c r="M7" s="797"/>
    </row>
    <row r="8" spans="1:16" ht="32.25" customHeight="1">
      <c r="A8" s="795"/>
      <c r="B8" s="795"/>
      <c r="C8" s="795"/>
      <c r="D8" s="177">
        <v>1</v>
      </c>
      <c r="E8" s="177">
        <v>2</v>
      </c>
      <c r="F8" s="177">
        <v>3</v>
      </c>
      <c r="G8" s="791"/>
      <c r="H8" s="177">
        <v>1</v>
      </c>
      <c r="I8" s="177">
        <v>2</v>
      </c>
      <c r="J8" s="177">
        <v>3</v>
      </c>
      <c r="K8" s="791"/>
      <c r="L8" s="791"/>
      <c r="M8" s="798"/>
    </row>
    <row r="9" spans="1:16">
      <c r="A9" s="533">
        <v>1</v>
      </c>
      <c r="B9" s="533">
        <v>2</v>
      </c>
      <c r="C9" s="533">
        <v>3</v>
      </c>
      <c r="D9" s="177">
        <v>4</v>
      </c>
      <c r="E9" s="177">
        <v>5</v>
      </c>
      <c r="F9" s="177">
        <v>6</v>
      </c>
      <c r="G9" s="177">
        <v>7</v>
      </c>
      <c r="H9" s="177">
        <v>8</v>
      </c>
      <c r="I9" s="177">
        <v>9</v>
      </c>
      <c r="J9" s="177">
        <v>10</v>
      </c>
      <c r="K9" s="177">
        <v>11</v>
      </c>
      <c r="L9" s="177">
        <v>12</v>
      </c>
      <c r="M9" s="388"/>
    </row>
    <row r="10" spans="1:16" s="142" customFormat="1" ht="15" customHeight="1">
      <c r="A10" s="139">
        <v>1</v>
      </c>
      <c r="B10" s="139" t="s">
        <v>4</v>
      </c>
      <c r="C10" s="144" t="s">
        <v>258</v>
      </c>
      <c r="D10" s="381"/>
      <c r="E10" s="381"/>
      <c r="F10" s="381"/>
      <c r="G10" s="381"/>
      <c r="H10" s="381"/>
      <c r="I10" s="381"/>
      <c r="J10" s="381"/>
      <c r="K10" s="381"/>
      <c r="L10" s="380"/>
      <c r="M10" s="141"/>
      <c r="N10" s="143">
        <f>COUNTA($C10)</f>
        <v>1</v>
      </c>
    </row>
    <row r="11" spans="1:16" s="142" customFormat="1" ht="15" customHeight="1">
      <c r="A11" s="139">
        <f>A10+1</f>
        <v>2</v>
      </c>
      <c r="B11" s="139" t="s">
        <v>16</v>
      </c>
      <c r="C11" s="144" t="s">
        <v>106</v>
      </c>
      <c r="D11" s="381"/>
      <c r="E11" s="381"/>
      <c r="F11" s="381"/>
      <c r="G11" s="381"/>
      <c r="H11" s="381"/>
      <c r="I11" s="381"/>
      <c r="J11" s="381"/>
      <c r="K11" s="381"/>
      <c r="L11" s="380"/>
      <c r="M11" s="141"/>
      <c r="N11" s="143">
        <f t="shared" ref="N11:N69" si="0">COUNTA($C11)</f>
        <v>1</v>
      </c>
    </row>
    <row r="12" spans="1:16" s="142" customFormat="1" ht="15" customHeight="1">
      <c r="A12" s="139">
        <f t="shared" ref="A12:A56" si="1">A11+1</f>
        <v>3</v>
      </c>
      <c r="B12" s="139" t="s">
        <v>16</v>
      </c>
      <c r="C12" s="144" t="s">
        <v>167</v>
      </c>
      <c r="D12" s="381"/>
      <c r="E12" s="147"/>
      <c r="F12" s="147"/>
      <c r="G12" s="147"/>
      <c r="H12" s="147"/>
      <c r="I12" s="147"/>
      <c r="J12" s="147"/>
      <c r="K12" s="147"/>
      <c r="L12" s="380"/>
      <c r="M12" s="141"/>
      <c r="N12" s="143">
        <f t="shared" si="0"/>
        <v>1</v>
      </c>
    </row>
    <row r="13" spans="1:16" s="142" customFormat="1" ht="15" customHeight="1">
      <c r="A13" s="139">
        <f t="shared" si="1"/>
        <v>4</v>
      </c>
      <c r="B13" s="139" t="s">
        <v>17</v>
      </c>
      <c r="C13" s="144" t="s">
        <v>666</v>
      </c>
      <c r="D13" s="381"/>
      <c r="E13" s="147"/>
      <c r="F13" s="147"/>
      <c r="G13" s="147"/>
      <c r="H13" s="147"/>
      <c r="I13" s="147"/>
      <c r="J13" s="147"/>
      <c r="K13" s="147"/>
      <c r="L13" s="380"/>
      <c r="M13" s="141"/>
      <c r="N13" s="143">
        <f t="shared" si="0"/>
        <v>1</v>
      </c>
    </row>
    <row r="14" spans="1:16" s="142" customFormat="1" ht="15" customHeight="1">
      <c r="A14" s="139">
        <f t="shared" si="1"/>
        <v>5</v>
      </c>
      <c r="B14" s="139" t="s">
        <v>4</v>
      </c>
      <c r="C14" s="144" t="s">
        <v>714</v>
      </c>
      <c r="D14" s="381"/>
      <c r="E14" s="147"/>
      <c r="F14" s="147"/>
      <c r="G14" s="147"/>
      <c r="H14" s="147"/>
      <c r="I14" s="147"/>
      <c r="J14" s="147"/>
      <c r="K14" s="147"/>
      <c r="L14" s="380"/>
      <c r="M14" s="141"/>
      <c r="N14" s="143">
        <f>COUNTA($C14)</f>
        <v>1</v>
      </c>
    </row>
    <row r="15" spans="1:16" s="142" customFormat="1" ht="15" hidden="1" customHeight="1">
      <c r="A15" s="139">
        <f t="shared" si="1"/>
        <v>6</v>
      </c>
      <c r="B15" s="139"/>
      <c r="C15" s="144"/>
      <c r="D15" s="381"/>
      <c r="E15" s="147"/>
      <c r="F15" s="147"/>
      <c r="G15" s="147"/>
      <c r="H15" s="147"/>
      <c r="I15" s="147"/>
      <c r="J15" s="147"/>
      <c r="K15" s="147"/>
      <c r="L15" s="380"/>
      <c r="M15" s="141"/>
      <c r="N15" s="143">
        <f>COUNTA($C15)</f>
        <v>0</v>
      </c>
    </row>
    <row r="16" spans="1:16" s="142" customFormat="1" ht="15" hidden="1" customHeight="1">
      <c r="A16" s="139">
        <f t="shared" si="1"/>
        <v>7</v>
      </c>
      <c r="B16" s="139"/>
      <c r="C16" s="144"/>
      <c r="D16" s="381"/>
      <c r="E16" s="147"/>
      <c r="F16" s="147"/>
      <c r="G16" s="147"/>
      <c r="H16" s="147"/>
      <c r="I16" s="147"/>
      <c r="J16" s="147"/>
      <c r="K16" s="147"/>
      <c r="L16" s="380"/>
      <c r="M16" s="141"/>
      <c r="N16" s="143">
        <f t="shared" si="0"/>
        <v>0</v>
      </c>
    </row>
    <row r="17" spans="1:14" s="142" customFormat="1" ht="15" hidden="1" customHeight="1">
      <c r="A17" s="139">
        <f t="shared" si="1"/>
        <v>8</v>
      </c>
      <c r="B17" s="139"/>
      <c r="C17" s="144"/>
      <c r="D17" s="381"/>
      <c r="E17" s="147"/>
      <c r="F17" s="147"/>
      <c r="G17" s="147"/>
      <c r="H17" s="147"/>
      <c r="I17" s="147"/>
      <c r="J17" s="147"/>
      <c r="K17" s="147"/>
      <c r="L17" s="380"/>
      <c r="M17" s="141"/>
      <c r="N17" s="143">
        <f t="shared" si="0"/>
        <v>0</v>
      </c>
    </row>
    <row r="18" spans="1:14" s="142" customFormat="1" ht="15" hidden="1" customHeight="1">
      <c r="A18" s="139">
        <f t="shared" si="1"/>
        <v>9</v>
      </c>
      <c r="B18" s="139"/>
      <c r="C18" s="144"/>
      <c r="D18" s="381"/>
      <c r="E18" s="147"/>
      <c r="F18" s="147"/>
      <c r="G18" s="147"/>
      <c r="H18" s="147"/>
      <c r="I18" s="147"/>
      <c r="J18" s="147"/>
      <c r="K18" s="147"/>
      <c r="L18" s="380"/>
      <c r="M18" s="141"/>
      <c r="N18" s="143">
        <f t="shared" si="0"/>
        <v>0</v>
      </c>
    </row>
    <row r="19" spans="1:14" s="142" customFormat="1" ht="15" hidden="1" customHeight="1">
      <c r="A19" s="139">
        <f t="shared" si="1"/>
        <v>10</v>
      </c>
      <c r="B19" s="139"/>
      <c r="C19" s="144"/>
      <c r="D19" s="381"/>
      <c r="E19" s="147"/>
      <c r="F19" s="147"/>
      <c r="G19" s="147"/>
      <c r="H19" s="147"/>
      <c r="I19" s="147"/>
      <c r="J19" s="147"/>
      <c r="K19" s="147"/>
      <c r="L19" s="380"/>
      <c r="M19" s="141"/>
      <c r="N19" s="143">
        <f t="shared" si="0"/>
        <v>0</v>
      </c>
    </row>
    <row r="20" spans="1:14" s="142" customFormat="1" ht="15" hidden="1" customHeight="1">
      <c r="A20" s="139">
        <f t="shared" si="1"/>
        <v>11</v>
      </c>
      <c r="B20" s="139"/>
      <c r="C20" s="144"/>
      <c r="D20" s="381"/>
      <c r="E20" s="147"/>
      <c r="F20" s="147"/>
      <c r="G20" s="147"/>
      <c r="H20" s="147"/>
      <c r="I20" s="147"/>
      <c r="J20" s="147"/>
      <c r="K20" s="147"/>
      <c r="L20" s="380"/>
      <c r="N20" s="143">
        <f t="shared" si="0"/>
        <v>0</v>
      </c>
    </row>
    <row r="21" spans="1:14" s="142" customFormat="1" ht="15" hidden="1" customHeight="1">
      <c r="A21" s="139">
        <f t="shared" si="1"/>
        <v>12</v>
      </c>
      <c r="B21" s="139"/>
      <c r="C21" s="144"/>
      <c r="D21" s="381"/>
      <c r="E21" s="147"/>
      <c r="F21" s="147"/>
      <c r="G21" s="147"/>
      <c r="H21" s="147"/>
      <c r="I21" s="147"/>
      <c r="J21" s="147"/>
      <c r="K21" s="147"/>
      <c r="L21" s="380"/>
      <c r="N21" s="143">
        <f t="shared" si="0"/>
        <v>0</v>
      </c>
    </row>
    <row r="22" spans="1:14" s="142" customFormat="1" ht="15" hidden="1" customHeight="1">
      <c r="A22" s="139">
        <f t="shared" si="1"/>
        <v>13</v>
      </c>
      <c r="B22" s="139"/>
      <c r="C22" s="144"/>
      <c r="D22" s="381"/>
      <c r="E22" s="147"/>
      <c r="F22" s="147"/>
      <c r="G22" s="147"/>
      <c r="H22" s="147"/>
      <c r="I22" s="147"/>
      <c r="J22" s="147"/>
      <c r="K22" s="147"/>
      <c r="L22" s="380"/>
      <c r="N22" s="143">
        <f t="shared" si="0"/>
        <v>0</v>
      </c>
    </row>
    <row r="23" spans="1:14" s="142" customFormat="1" ht="15" hidden="1" customHeight="1">
      <c r="A23" s="139">
        <f t="shared" si="1"/>
        <v>14</v>
      </c>
      <c r="B23" s="139"/>
      <c r="C23" s="144"/>
      <c r="D23" s="381"/>
      <c r="E23" s="147"/>
      <c r="F23" s="147"/>
      <c r="G23" s="147"/>
      <c r="H23" s="147"/>
      <c r="I23" s="147"/>
      <c r="J23" s="147"/>
      <c r="K23" s="147"/>
      <c r="L23" s="380"/>
      <c r="N23" s="143">
        <f t="shared" si="0"/>
        <v>0</v>
      </c>
    </row>
    <row r="24" spans="1:14" s="142" customFormat="1" ht="15" hidden="1" customHeight="1">
      <c r="A24" s="139">
        <f t="shared" si="1"/>
        <v>15</v>
      </c>
      <c r="B24" s="139"/>
      <c r="C24" s="144"/>
      <c r="D24" s="381"/>
      <c r="E24" s="147"/>
      <c r="F24" s="147"/>
      <c r="G24" s="147"/>
      <c r="H24" s="147"/>
      <c r="I24" s="147"/>
      <c r="J24" s="147"/>
      <c r="K24" s="147"/>
      <c r="L24" s="380"/>
      <c r="N24" s="143">
        <f t="shared" si="0"/>
        <v>0</v>
      </c>
    </row>
    <row r="25" spans="1:14" s="142" customFormat="1" ht="15" hidden="1" customHeight="1">
      <c r="A25" s="139">
        <f t="shared" si="1"/>
        <v>16</v>
      </c>
      <c r="B25" s="139"/>
      <c r="C25" s="144"/>
      <c r="D25" s="381"/>
      <c r="E25" s="147"/>
      <c r="F25" s="147"/>
      <c r="G25" s="147"/>
      <c r="H25" s="147"/>
      <c r="I25" s="147"/>
      <c r="J25" s="147"/>
      <c r="K25" s="147"/>
      <c r="L25" s="380"/>
      <c r="N25" s="143">
        <f t="shared" si="0"/>
        <v>0</v>
      </c>
    </row>
    <row r="26" spans="1:14" s="142" customFormat="1" ht="15" hidden="1" customHeight="1">
      <c r="A26" s="139">
        <f t="shared" si="1"/>
        <v>17</v>
      </c>
      <c r="B26" s="139"/>
      <c r="C26" s="144"/>
      <c r="D26" s="381"/>
      <c r="E26" s="147"/>
      <c r="F26" s="147"/>
      <c r="G26" s="147"/>
      <c r="H26" s="147"/>
      <c r="I26" s="147"/>
      <c r="J26" s="147"/>
      <c r="K26" s="147"/>
      <c r="L26" s="380"/>
      <c r="N26" s="143">
        <f t="shared" si="0"/>
        <v>0</v>
      </c>
    </row>
    <row r="27" spans="1:14" s="142" customFormat="1" ht="15" hidden="1" customHeight="1">
      <c r="A27" s="139">
        <f t="shared" si="1"/>
        <v>18</v>
      </c>
      <c r="B27" s="139"/>
      <c r="C27" s="144"/>
      <c r="D27" s="381"/>
      <c r="E27" s="147"/>
      <c r="F27" s="147"/>
      <c r="G27" s="147"/>
      <c r="H27" s="147"/>
      <c r="I27" s="147"/>
      <c r="J27" s="147"/>
      <c r="K27" s="147"/>
      <c r="L27" s="380"/>
      <c r="N27" s="143">
        <f t="shared" si="0"/>
        <v>0</v>
      </c>
    </row>
    <row r="28" spans="1:14" s="142" customFormat="1" ht="15" hidden="1" customHeight="1">
      <c r="A28" s="139">
        <f t="shared" si="1"/>
        <v>19</v>
      </c>
      <c r="B28" s="139"/>
      <c r="C28" s="144"/>
      <c r="D28" s="381"/>
      <c r="E28" s="147"/>
      <c r="F28" s="147"/>
      <c r="G28" s="147"/>
      <c r="H28" s="147"/>
      <c r="I28" s="147"/>
      <c r="J28" s="147"/>
      <c r="K28" s="147"/>
      <c r="L28" s="380"/>
      <c r="N28" s="143">
        <f t="shared" si="0"/>
        <v>0</v>
      </c>
    </row>
    <row r="29" spans="1:14" s="142" customFormat="1" ht="15" hidden="1" customHeight="1">
      <c r="A29" s="139">
        <f t="shared" si="1"/>
        <v>20</v>
      </c>
      <c r="B29" s="139"/>
      <c r="C29" s="144"/>
      <c r="D29" s="381"/>
      <c r="E29" s="147"/>
      <c r="F29" s="147"/>
      <c r="G29" s="147"/>
      <c r="H29" s="147"/>
      <c r="I29" s="147"/>
      <c r="J29" s="147"/>
      <c r="K29" s="147"/>
      <c r="L29" s="380"/>
      <c r="N29" s="143">
        <f t="shared" si="0"/>
        <v>0</v>
      </c>
    </row>
    <row r="30" spans="1:14" s="142" customFormat="1" ht="15" hidden="1" customHeight="1">
      <c r="A30" s="139">
        <f t="shared" si="1"/>
        <v>21</v>
      </c>
      <c r="B30" s="139"/>
      <c r="C30" s="144"/>
      <c r="D30" s="381"/>
      <c r="E30" s="147"/>
      <c r="F30" s="147"/>
      <c r="G30" s="147"/>
      <c r="H30" s="147"/>
      <c r="I30" s="147"/>
      <c r="J30" s="147"/>
      <c r="K30" s="147"/>
      <c r="L30" s="380"/>
      <c r="N30" s="143">
        <f t="shared" si="0"/>
        <v>0</v>
      </c>
    </row>
    <row r="31" spans="1:14" s="142" customFormat="1" ht="15" hidden="1" customHeight="1">
      <c r="A31" s="139">
        <f t="shared" si="1"/>
        <v>22</v>
      </c>
      <c r="B31" s="139"/>
      <c r="C31" s="144"/>
      <c r="D31" s="381"/>
      <c r="E31" s="147"/>
      <c r="F31" s="147"/>
      <c r="G31" s="147"/>
      <c r="H31" s="147"/>
      <c r="I31" s="147"/>
      <c r="J31" s="147"/>
      <c r="K31" s="147"/>
      <c r="L31" s="380"/>
      <c r="N31" s="143">
        <f t="shared" si="0"/>
        <v>0</v>
      </c>
    </row>
    <row r="32" spans="1:14" s="142" customFormat="1" ht="15" hidden="1" customHeight="1">
      <c r="A32" s="139">
        <f t="shared" si="1"/>
        <v>23</v>
      </c>
      <c r="B32" s="139"/>
      <c r="C32" s="144"/>
      <c r="D32" s="381"/>
      <c r="E32" s="147"/>
      <c r="F32" s="147"/>
      <c r="G32" s="147"/>
      <c r="H32" s="147"/>
      <c r="I32" s="147"/>
      <c r="J32" s="147"/>
      <c r="K32" s="147"/>
      <c r="L32" s="380"/>
      <c r="N32" s="143">
        <f t="shared" si="0"/>
        <v>0</v>
      </c>
    </row>
    <row r="33" spans="1:14" s="142" customFormat="1" ht="15" hidden="1" customHeight="1">
      <c r="A33" s="139">
        <f t="shared" si="1"/>
        <v>24</v>
      </c>
      <c r="B33" s="139"/>
      <c r="C33" s="144"/>
      <c r="D33" s="381"/>
      <c r="E33" s="147"/>
      <c r="F33" s="147"/>
      <c r="G33" s="147"/>
      <c r="H33" s="147"/>
      <c r="I33" s="147"/>
      <c r="J33" s="147"/>
      <c r="K33" s="147"/>
      <c r="L33" s="380"/>
      <c r="N33" s="143">
        <f t="shared" si="0"/>
        <v>0</v>
      </c>
    </row>
    <row r="34" spans="1:14" s="142" customFormat="1" ht="15" hidden="1" customHeight="1">
      <c r="A34" s="139">
        <f t="shared" si="1"/>
        <v>25</v>
      </c>
      <c r="B34" s="139"/>
      <c r="C34" s="144"/>
      <c r="D34" s="381"/>
      <c r="E34" s="147"/>
      <c r="F34" s="147"/>
      <c r="G34" s="147"/>
      <c r="H34" s="147"/>
      <c r="I34" s="147"/>
      <c r="J34" s="147"/>
      <c r="K34" s="147"/>
      <c r="L34" s="380"/>
      <c r="N34" s="143">
        <f t="shared" si="0"/>
        <v>0</v>
      </c>
    </row>
    <row r="35" spans="1:14" s="142" customFormat="1" ht="15" hidden="1" customHeight="1">
      <c r="A35" s="139">
        <f t="shared" si="1"/>
        <v>26</v>
      </c>
      <c r="B35" s="139"/>
      <c r="C35" s="144"/>
      <c r="D35" s="381"/>
      <c r="E35" s="147"/>
      <c r="F35" s="147"/>
      <c r="G35" s="147"/>
      <c r="H35" s="147"/>
      <c r="I35" s="147"/>
      <c r="J35" s="147"/>
      <c r="K35" s="147"/>
      <c r="L35" s="380"/>
      <c r="N35" s="143">
        <f t="shared" si="0"/>
        <v>0</v>
      </c>
    </row>
    <row r="36" spans="1:14" s="142" customFormat="1" ht="15" hidden="1" customHeight="1">
      <c r="A36" s="139">
        <f t="shared" si="1"/>
        <v>27</v>
      </c>
      <c r="B36" s="139"/>
      <c r="C36" s="144"/>
      <c r="D36" s="381"/>
      <c r="E36" s="381"/>
      <c r="F36" s="381"/>
      <c r="G36" s="381"/>
      <c r="H36" s="381"/>
      <c r="I36" s="381"/>
      <c r="J36" s="381"/>
      <c r="K36" s="381"/>
      <c r="L36" s="380"/>
      <c r="N36" s="143">
        <f t="shared" si="0"/>
        <v>0</v>
      </c>
    </row>
    <row r="37" spans="1:14" s="142" customFormat="1" ht="15" hidden="1" customHeight="1">
      <c r="A37" s="139">
        <f t="shared" si="1"/>
        <v>28</v>
      </c>
      <c r="B37" s="139"/>
      <c r="C37" s="144"/>
      <c r="D37" s="381"/>
      <c r="E37" s="147"/>
      <c r="F37" s="147"/>
      <c r="G37" s="147"/>
      <c r="H37" s="147"/>
      <c r="I37" s="147"/>
      <c r="J37" s="147"/>
      <c r="K37" s="147"/>
      <c r="L37" s="380"/>
      <c r="N37" s="143">
        <f t="shared" si="0"/>
        <v>0</v>
      </c>
    </row>
    <row r="38" spans="1:14" s="142" customFormat="1" ht="15" hidden="1" customHeight="1">
      <c r="A38" s="139">
        <f t="shared" si="1"/>
        <v>29</v>
      </c>
      <c r="B38" s="139"/>
      <c r="C38" s="144"/>
      <c r="D38" s="381"/>
      <c r="E38" s="147"/>
      <c r="F38" s="147"/>
      <c r="G38" s="147"/>
      <c r="H38" s="147"/>
      <c r="I38" s="147"/>
      <c r="J38" s="147"/>
      <c r="K38" s="147"/>
      <c r="L38" s="380"/>
      <c r="N38" s="143">
        <f t="shared" si="0"/>
        <v>0</v>
      </c>
    </row>
    <row r="39" spans="1:14" s="142" customFormat="1" ht="15" hidden="1" customHeight="1">
      <c r="A39" s="139">
        <f t="shared" si="1"/>
        <v>30</v>
      </c>
      <c r="B39" s="139"/>
      <c r="C39" s="144"/>
      <c r="D39" s="381"/>
      <c r="E39" s="147"/>
      <c r="F39" s="147"/>
      <c r="G39" s="147"/>
      <c r="H39" s="147"/>
      <c r="I39" s="147"/>
      <c r="J39" s="147"/>
      <c r="K39" s="147"/>
      <c r="L39" s="380"/>
      <c r="N39" s="143">
        <f t="shared" si="0"/>
        <v>0</v>
      </c>
    </row>
    <row r="40" spans="1:14" s="142" customFormat="1" ht="15" hidden="1" customHeight="1">
      <c r="A40" s="139">
        <f t="shared" si="1"/>
        <v>31</v>
      </c>
      <c r="B40" s="139"/>
      <c r="C40" s="144"/>
      <c r="D40" s="381"/>
      <c r="E40" s="147"/>
      <c r="F40" s="147"/>
      <c r="G40" s="147"/>
      <c r="H40" s="147"/>
      <c r="I40" s="147"/>
      <c r="J40" s="147"/>
      <c r="K40" s="147"/>
      <c r="L40" s="380"/>
      <c r="N40" s="143">
        <f t="shared" si="0"/>
        <v>0</v>
      </c>
    </row>
    <row r="41" spans="1:14" s="142" customFormat="1" ht="15" hidden="1" customHeight="1">
      <c r="A41" s="139">
        <f t="shared" si="1"/>
        <v>32</v>
      </c>
      <c r="B41" s="139"/>
      <c r="C41" s="144"/>
      <c r="D41" s="381"/>
      <c r="E41" s="381"/>
      <c r="F41" s="381"/>
      <c r="G41" s="381"/>
      <c r="H41" s="381"/>
      <c r="I41" s="381"/>
      <c r="J41" s="381"/>
      <c r="K41" s="381"/>
      <c r="L41" s="380"/>
      <c r="N41" s="143">
        <f t="shared" si="0"/>
        <v>0</v>
      </c>
    </row>
    <row r="42" spans="1:14" s="142" customFormat="1" ht="15" hidden="1" customHeight="1">
      <c r="A42" s="139">
        <f t="shared" si="1"/>
        <v>33</v>
      </c>
      <c r="B42" s="139"/>
      <c r="C42" s="144"/>
      <c r="D42" s="381"/>
      <c r="E42" s="147"/>
      <c r="F42" s="147"/>
      <c r="G42" s="147"/>
      <c r="H42" s="147"/>
      <c r="I42" s="147"/>
      <c r="J42" s="147"/>
      <c r="K42" s="147"/>
      <c r="L42" s="380"/>
      <c r="N42" s="143">
        <f t="shared" si="0"/>
        <v>0</v>
      </c>
    </row>
    <row r="43" spans="1:14" s="142" customFormat="1" ht="15" hidden="1" customHeight="1">
      <c r="A43" s="139">
        <f t="shared" si="1"/>
        <v>34</v>
      </c>
      <c r="B43" s="139"/>
      <c r="C43" s="144"/>
      <c r="D43" s="381"/>
      <c r="E43" s="147"/>
      <c r="F43" s="147"/>
      <c r="G43" s="147"/>
      <c r="H43" s="147"/>
      <c r="I43" s="147"/>
      <c r="J43" s="147"/>
      <c r="K43" s="147"/>
      <c r="L43" s="380"/>
      <c r="N43" s="143">
        <f t="shared" si="0"/>
        <v>0</v>
      </c>
    </row>
    <row r="44" spans="1:14" s="142" customFormat="1" ht="15" hidden="1" customHeight="1">
      <c r="A44" s="139">
        <f t="shared" si="1"/>
        <v>35</v>
      </c>
      <c r="B44" s="139"/>
      <c r="C44" s="144"/>
      <c r="D44" s="381"/>
      <c r="E44" s="147"/>
      <c r="F44" s="147"/>
      <c r="G44" s="147"/>
      <c r="H44" s="147"/>
      <c r="I44" s="147"/>
      <c r="J44" s="147"/>
      <c r="K44" s="147"/>
      <c r="L44" s="380"/>
      <c r="N44" s="143">
        <f t="shared" si="0"/>
        <v>0</v>
      </c>
    </row>
    <row r="45" spans="1:14" s="142" customFormat="1" ht="15" hidden="1" customHeight="1">
      <c r="A45" s="139">
        <f t="shared" si="1"/>
        <v>36</v>
      </c>
      <c r="B45" s="139"/>
      <c r="C45" s="144"/>
      <c r="D45" s="381"/>
      <c r="E45" s="147"/>
      <c r="F45" s="147"/>
      <c r="G45" s="147"/>
      <c r="H45" s="147"/>
      <c r="I45" s="147"/>
      <c r="J45" s="147"/>
      <c r="K45" s="147"/>
      <c r="L45" s="380"/>
      <c r="N45" s="143">
        <f t="shared" si="0"/>
        <v>0</v>
      </c>
    </row>
    <row r="46" spans="1:14" s="142" customFormat="1" ht="15" hidden="1" customHeight="1">
      <c r="A46" s="139">
        <f t="shared" si="1"/>
        <v>37</v>
      </c>
      <c r="B46" s="139"/>
      <c r="C46" s="144"/>
      <c r="D46" s="381"/>
      <c r="E46" s="147"/>
      <c r="F46" s="147"/>
      <c r="G46" s="147"/>
      <c r="H46" s="147"/>
      <c r="I46" s="147"/>
      <c r="J46" s="147"/>
      <c r="K46" s="147"/>
      <c r="L46" s="380"/>
      <c r="N46" s="143">
        <f t="shared" si="0"/>
        <v>0</v>
      </c>
    </row>
    <row r="47" spans="1:14" s="142" customFormat="1" ht="15" hidden="1" customHeight="1">
      <c r="A47" s="139">
        <f t="shared" si="1"/>
        <v>38</v>
      </c>
      <c r="B47" s="139"/>
      <c r="C47" s="144"/>
      <c r="D47" s="381"/>
      <c r="E47" s="147"/>
      <c r="F47" s="147"/>
      <c r="G47" s="147"/>
      <c r="H47" s="147"/>
      <c r="I47" s="147"/>
      <c r="J47" s="147"/>
      <c r="K47" s="147"/>
      <c r="L47" s="380"/>
      <c r="N47" s="143">
        <f t="shared" si="0"/>
        <v>0</v>
      </c>
    </row>
    <row r="48" spans="1:14" s="142" customFormat="1" ht="15" hidden="1" customHeight="1">
      <c r="A48" s="139">
        <f t="shared" si="1"/>
        <v>39</v>
      </c>
      <c r="B48" s="139"/>
      <c r="C48" s="144"/>
      <c r="D48" s="381"/>
      <c r="E48" s="381"/>
      <c r="F48" s="381"/>
      <c r="G48" s="381"/>
      <c r="H48" s="381"/>
      <c r="I48" s="381"/>
      <c r="J48" s="381"/>
      <c r="K48" s="381"/>
      <c r="L48" s="380"/>
      <c r="N48" s="143">
        <f t="shared" si="0"/>
        <v>0</v>
      </c>
    </row>
    <row r="49" spans="1:14" s="142" customFormat="1" ht="15" hidden="1" customHeight="1">
      <c r="A49" s="139">
        <f t="shared" si="1"/>
        <v>40</v>
      </c>
      <c r="B49" s="139"/>
      <c r="C49" s="144"/>
      <c r="D49" s="381"/>
      <c r="E49" s="147"/>
      <c r="F49" s="147"/>
      <c r="G49" s="147"/>
      <c r="H49" s="147"/>
      <c r="I49" s="147"/>
      <c r="J49" s="147"/>
      <c r="K49" s="147"/>
      <c r="L49" s="380"/>
      <c r="N49" s="143">
        <f t="shared" si="0"/>
        <v>0</v>
      </c>
    </row>
    <row r="50" spans="1:14" s="142" customFormat="1" ht="15" hidden="1" customHeight="1">
      <c r="A50" s="139">
        <f t="shared" si="1"/>
        <v>41</v>
      </c>
      <c r="B50" s="139"/>
      <c r="C50" s="144"/>
      <c r="D50" s="381"/>
      <c r="E50" s="147"/>
      <c r="F50" s="147"/>
      <c r="G50" s="147"/>
      <c r="H50" s="147"/>
      <c r="I50" s="147"/>
      <c r="J50" s="147"/>
      <c r="K50" s="147"/>
      <c r="L50" s="380"/>
      <c r="N50" s="143">
        <f t="shared" si="0"/>
        <v>0</v>
      </c>
    </row>
    <row r="51" spans="1:14" s="142" customFormat="1" ht="15" hidden="1" customHeight="1">
      <c r="A51" s="139">
        <f t="shared" si="1"/>
        <v>42</v>
      </c>
      <c r="B51" s="139"/>
      <c r="C51" s="144"/>
      <c r="D51" s="381"/>
      <c r="E51" s="147"/>
      <c r="F51" s="147"/>
      <c r="G51" s="147"/>
      <c r="H51" s="147"/>
      <c r="I51" s="147"/>
      <c r="J51" s="147"/>
      <c r="K51" s="147"/>
      <c r="L51" s="380"/>
      <c r="N51" s="143">
        <f t="shared" si="0"/>
        <v>0</v>
      </c>
    </row>
    <row r="52" spans="1:14" s="142" customFormat="1" ht="15" hidden="1" customHeight="1">
      <c r="A52" s="139">
        <f t="shared" si="1"/>
        <v>43</v>
      </c>
      <c r="B52" s="139"/>
      <c r="C52" s="144"/>
      <c r="D52" s="381"/>
      <c r="E52" s="147"/>
      <c r="F52" s="147"/>
      <c r="G52" s="147"/>
      <c r="H52" s="147"/>
      <c r="I52" s="147"/>
      <c r="J52" s="147"/>
      <c r="K52" s="147"/>
      <c r="L52" s="380"/>
      <c r="N52" s="143">
        <f t="shared" si="0"/>
        <v>0</v>
      </c>
    </row>
    <row r="53" spans="1:14" s="142" customFormat="1" ht="15" hidden="1" customHeight="1">
      <c r="A53" s="139">
        <f t="shared" si="1"/>
        <v>44</v>
      </c>
      <c r="B53" s="139"/>
      <c r="C53" s="144"/>
      <c r="D53" s="381"/>
      <c r="E53" s="381"/>
      <c r="F53" s="381"/>
      <c r="G53" s="381"/>
      <c r="H53" s="381"/>
      <c r="I53" s="381"/>
      <c r="J53" s="381"/>
      <c r="K53" s="381"/>
      <c r="L53" s="380"/>
      <c r="N53" s="143">
        <f t="shared" si="0"/>
        <v>0</v>
      </c>
    </row>
    <row r="54" spans="1:14" s="142" customFormat="1" ht="15" hidden="1" customHeight="1">
      <c r="A54" s="139">
        <f t="shared" si="1"/>
        <v>45</v>
      </c>
      <c r="B54" s="139"/>
      <c r="C54" s="144"/>
      <c r="D54" s="381"/>
      <c r="E54" s="381"/>
      <c r="F54" s="381"/>
      <c r="G54" s="381"/>
      <c r="H54" s="381"/>
      <c r="I54" s="381"/>
      <c r="J54" s="381"/>
      <c r="K54" s="381"/>
      <c r="L54" s="380"/>
      <c r="N54" s="143">
        <f t="shared" si="0"/>
        <v>0</v>
      </c>
    </row>
    <row r="55" spans="1:14" s="142" customFormat="1" ht="15" hidden="1" customHeight="1">
      <c r="A55" s="139">
        <f t="shared" si="1"/>
        <v>46</v>
      </c>
      <c r="B55" s="139"/>
      <c r="C55" s="144"/>
      <c r="D55" s="381"/>
      <c r="E55" s="381"/>
      <c r="F55" s="381"/>
      <c r="G55" s="381"/>
      <c r="H55" s="381"/>
      <c r="I55" s="381"/>
      <c r="J55" s="381"/>
      <c r="K55" s="381"/>
      <c r="L55" s="380"/>
      <c r="N55" s="143">
        <f t="shared" si="0"/>
        <v>0</v>
      </c>
    </row>
    <row r="56" spans="1:14" s="142" customFormat="1" ht="15" hidden="1" customHeight="1">
      <c r="A56" s="139">
        <f t="shared" si="1"/>
        <v>47</v>
      </c>
      <c r="B56" s="139"/>
      <c r="C56" s="144"/>
      <c r="D56" s="381"/>
      <c r="E56" s="140"/>
      <c r="F56" s="140"/>
      <c r="G56" s="140"/>
      <c r="H56" s="140"/>
      <c r="I56" s="140"/>
      <c r="J56" s="140"/>
      <c r="K56" s="140"/>
      <c r="L56" s="380"/>
      <c r="N56" s="143">
        <f t="shared" si="0"/>
        <v>0</v>
      </c>
    </row>
    <row r="57" spans="1:14" s="142" customFormat="1" ht="15" hidden="1" customHeight="1">
      <c r="A57" s="139">
        <v>49</v>
      </c>
      <c r="B57" s="139"/>
      <c r="C57" s="144"/>
      <c r="D57" s="147"/>
      <c r="E57" s="140"/>
      <c r="F57" s="140"/>
      <c r="G57" s="140"/>
      <c r="H57" s="140"/>
      <c r="I57" s="140"/>
      <c r="J57" s="140"/>
      <c r="K57" s="140"/>
      <c r="L57" s="171"/>
      <c r="N57" s="143">
        <f t="shared" si="0"/>
        <v>0</v>
      </c>
    </row>
    <row r="58" spans="1:14" s="142" customFormat="1" ht="15" hidden="1" customHeight="1">
      <c r="A58" s="139">
        <v>50</v>
      </c>
      <c r="B58" s="139"/>
      <c r="C58" s="144"/>
      <c r="D58" s="147"/>
      <c r="E58" s="140"/>
      <c r="F58" s="140"/>
      <c r="G58" s="140"/>
      <c r="H58" s="140"/>
      <c r="I58" s="140"/>
      <c r="J58" s="140"/>
      <c r="K58" s="140"/>
      <c r="L58" s="171"/>
      <c r="N58" s="143">
        <f t="shared" si="0"/>
        <v>0</v>
      </c>
    </row>
    <row r="59" spans="1:14" s="142" customFormat="1" ht="15" hidden="1" customHeight="1">
      <c r="A59" s="139">
        <v>51</v>
      </c>
      <c r="B59" s="139"/>
      <c r="C59" s="145"/>
      <c r="D59" s="170"/>
      <c r="E59" s="535"/>
      <c r="F59" s="535"/>
      <c r="G59" s="535"/>
      <c r="H59" s="535"/>
      <c r="I59" s="535"/>
      <c r="J59" s="535"/>
      <c r="K59" s="535"/>
      <c r="L59" s="171"/>
      <c r="N59" s="143">
        <f t="shared" si="0"/>
        <v>0</v>
      </c>
    </row>
    <row r="60" spans="1:14" s="142" customFormat="1" ht="15" hidden="1" customHeight="1">
      <c r="A60" s="139">
        <v>52</v>
      </c>
      <c r="B60" s="139"/>
      <c r="C60" s="145"/>
      <c r="D60" s="170"/>
      <c r="E60" s="171"/>
      <c r="F60" s="171"/>
      <c r="G60" s="171"/>
      <c r="H60" s="171"/>
      <c r="I60" s="171"/>
      <c r="J60" s="171"/>
      <c r="K60" s="171"/>
      <c r="L60" s="171"/>
      <c r="N60" s="143">
        <f t="shared" si="0"/>
        <v>0</v>
      </c>
    </row>
    <row r="61" spans="1:14" s="142" customFormat="1" ht="15" hidden="1" customHeight="1">
      <c r="A61" s="139">
        <v>53</v>
      </c>
      <c r="B61" s="139"/>
      <c r="C61" s="145"/>
      <c r="D61" s="170"/>
      <c r="E61" s="171"/>
      <c r="F61" s="171"/>
      <c r="G61" s="171"/>
      <c r="H61" s="171"/>
      <c r="I61" s="171"/>
      <c r="J61" s="171"/>
      <c r="K61" s="171"/>
      <c r="L61" s="171"/>
      <c r="N61" s="143">
        <f t="shared" si="0"/>
        <v>0</v>
      </c>
    </row>
    <row r="62" spans="1:14" s="142" customFormat="1" ht="15" hidden="1" customHeight="1">
      <c r="A62" s="139">
        <v>54</v>
      </c>
      <c r="B62" s="139"/>
      <c r="C62" s="145"/>
      <c r="D62" s="170"/>
      <c r="E62" s="171"/>
      <c r="F62" s="171"/>
      <c r="G62" s="171"/>
      <c r="H62" s="171"/>
      <c r="I62" s="171"/>
      <c r="J62" s="171"/>
      <c r="K62" s="171"/>
      <c r="L62" s="171"/>
      <c r="N62" s="143">
        <f t="shared" si="0"/>
        <v>0</v>
      </c>
    </row>
    <row r="63" spans="1:14" s="142" customFormat="1" ht="15" hidden="1" customHeight="1">
      <c r="A63" s="139">
        <v>55</v>
      </c>
      <c r="B63" s="139"/>
      <c r="C63" s="145"/>
      <c r="D63" s="170"/>
      <c r="E63" s="171"/>
      <c r="F63" s="171"/>
      <c r="G63" s="171"/>
      <c r="H63" s="171"/>
      <c r="I63" s="171"/>
      <c r="J63" s="171"/>
      <c r="K63" s="171"/>
      <c r="L63" s="171"/>
      <c r="N63" s="143">
        <f t="shared" si="0"/>
        <v>0</v>
      </c>
    </row>
    <row r="64" spans="1:14" s="142" customFormat="1" ht="15" hidden="1" customHeight="1">
      <c r="A64" s="139">
        <v>56</v>
      </c>
      <c r="B64" s="139"/>
      <c r="C64" s="145"/>
      <c r="D64" s="170"/>
      <c r="E64" s="171"/>
      <c r="F64" s="171"/>
      <c r="G64" s="171"/>
      <c r="H64" s="171"/>
      <c r="I64" s="171"/>
      <c r="J64" s="171"/>
      <c r="K64" s="171"/>
      <c r="L64" s="171"/>
      <c r="N64" s="143">
        <f t="shared" si="0"/>
        <v>0</v>
      </c>
    </row>
    <row r="65" spans="1:14" s="142" customFormat="1" ht="15" hidden="1" customHeight="1">
      <c r="A65" s="139">
        <v>57</v>
      </c>
      <c r="B65" s="139"/>
      <c r="C65" s="145"/>
      <c r="D65" s="170"/>
      <c r="E65" s="171"/>
      <c r="F65" s="171"/>
      <c r="G65" s="171"/>
      <c r="H65" s="171"/>
      <c r="I65" s="171"/>
      <c r="J65" s="171"/>
      <c r="K65" s="171"/>
      <c r="L65" s="171"/>
      <c r="N65" s="143">
        <f t="shared" si="0"/>
        <v>0</v>
      </c>
    </row>
    <row r="66" spans="1:14" s="142" customFormat="1" ht="15" hidden="1" customHeight="1">
      <c r="A66" s="139">
        <v>58</v>
      </c>
      <c r="B66" s="139"/>
      <c r="C66" s="145"/>
      <c r="D66" s="170"/>
      <c r="E66" s="171"/>
      <c r="F66" s="171"/>
      <c r="G66" s="171"/>
      <c r="H66" s="171"/>
      <c r="I66" s="171"/>
      <c r="J66" s="171"/>
      <c r="K66" s="171"/>
      <c r="L66" s="171"/>
      <c r="N66" s="143">
        <f t="shared" si="0"/>
        <v>0</v>
      </c>
    </row>
    <row r="67" spans="1:14" s="142" customFormat="1" ht="15" hidden="1" customHeight="1">
      <c r="A67" s="139">
        <v>59</v>
      </c>
      <c r="B67" s="139"/>
      <c r="C67" s="145"/>
      <c r="D67" s="170"/>
      <c r="E67" s="171"/>
      <c r="F67" s="171"/>
      <c r="G67" s="171"/>
      <c r="H67" s="171"/>
      <c r="I67" s="171"/>
      <c r="J67" s="171"/>
      <c r="K67" s="171"/>
      <c r="L67" s="171"/>
      <c r="N67" s="143">
        <f t="shared" si="0"/>
        <v>0</v>
      </c>
    </row>
    <row r="68" spans="1:14" s="142" customFormat="1" ht="15" hidden="1" customHeight="1">
      <c r="A68" s="139">
        <v>60</v>
      </c>
      <c r="B68" s="139"/>
      <c r="C68" s="145"/>
      <c r="D68" s="170"/>
      <c r="E68" s="171"/>
      <c r="F68" s="171"/>
      <c r="G68" s="171"/>
      <c r="H68" s="171"/>
      <c r="I68" s="171"/>
      <c r="J68" s="171"/>
      <c r="K68" s="171"/>
      <c r="L68" s="171"/>
      <c r="N68" s="143">
        <f t="shared" si="0"/>
        <v>0</v>
      </c>
    </row>
    <row r="69" spans="1:14" s="142" customFormat="1" ht="15" hidden="1" customHeight="1">
      <c r="A69" s="139">
        <v>61</v>
      </c>
      <c r="B69" s="139"/>
      <c r="C69" s="145"/>
      <c r="D69" s="170"/>
      <c r="E69" s="171"/>
      <c r="F69" s="171"/>
      <c r="G69" s="171"/>
      <c r="H69" s="171"/>
      <c r="I69" s="171"/>
      <c r="J69" s="171"/>
      <c r="K69" s="171"/>
      <c r="L69" s="171"/>
      <c r="N69" s="143">
        <f t="shared" si="0"/>
        <v>0</v>
      </c>
    </row>
    <row r="70" spans="1:14" ht="20.100000000000001" customHeight="1">
      <c r="N70" s="138">
        <v>1</v>
      </c>
    </row>
    <row r="71" spans="1:14" s="156" customFormat="1" ht="20.100000000000001" customHeight="1">
      <c r="A71" s="155" t="s">
        <v>576</v>
      </c>
      <c r="B71" s="155"/>
      <c r="C71" s="155"/>
      <c r="D71" s="155"/>
      <c r="E71" s="155"/>
      <c r="F71" s="155"/>
      <c r="G71" s="155"/>
      <c r="H71" s="155"/>
      <c r="I71" s="155"/>
      <c r="J71" s="155"/>
      <c r="K71" s="155"/>
      <c r="N71" s="156">
        <v>1</v>
      </c>
    </row>
    <row r="72" spans="1:14" s="156" customFormat="1" ht="20.100000000000001" customHeight="1">
      <c r="A72" s="155" t="s">
        <v>31</v>
      </c>
      <c r="B72" s="155"/>
      <c r="C72" s="155"/>
      <c r="D72" s="155"/>
      <c r="E72" s="155"/>
      <c r="F72" s="155"/>
      <c r="G72" s="155"/>
      <c r="H72" s="155"/>
      <c r="I72" s="155"/>
      <c r="J72" s="155"/>
      <c r="K72" s="155"/>
      <c r="N72" s="156">
        <v>1</v>
      </c>
    </row>
    <row r="73" spans="1:14" s="156" customFormat="1" ht="20.100000000000001" customHeight="1">
      <c r="A73" s="155" t="s">
        <v>32</v>
      </c>
      <c r="B73" s="155"/>
      <c r="C73" s="155"/>
      <c r="D73" s="155"/>
      <c r="E73" s="155"/>
      <c r="F73" s="155"/>
      <c r="G73" s="155"/>
      <c r="H73" s="155"/>
      <c r="I73" s="155"/>
      <c r="J73" s="155"/>
      <c r="K73" s="155"/>
      <c r="N73" s="156">
        <v>1</v>
      </c>
    </row>
    <row r="74" spans="1:14" s="156" customFormat="1" ht="20.100000000000001" customHeight="1">
      <c r="A74" s="155" t="s">
        <v>33</v>
      </c>
      <c r="B74" s="155"/>
      <c r="C74" s="155"/>
      <c r="D74" s="155"/>
      <c r="E74" s="155"/>
      <c r="F74" s="155"/>
      <c r="G74" s="155"/>
      <c r="H74" s="155"/>
      <c r="I74" s="155"/>
      <c r="J74" s="155"/>
      <c r="K74" s="155"/>
      <c r="N74" s="156">
        <v>1</v>
      </c>
    </row>
    <row r="75" spans="1:14" s="156" customFormat="1" ht="20.100000000000001" customHeight="1">
      <c r="A75" s="155" t="s">
        <v>35</v>
      </c>
      <c r="B75" s="155"/>
      <c r="C75" s="155"/>
      <c r="D75" s="155"/>
      <c r="E75" s="155"/>
      <c r="F75" s="155"/>
      <c r="G75" s="155"/>
      <c r="H75" s="155"/>
      <c r="I75" s="155"/>
      <c r="J75" s="155"/>
      <c r="K75" s="155"/>
      <c r="L75" s="155"/>
      <c r="N75" s="156">
        <v>1</v>
      </c>
    </row>
    <row r="76" spans="1:14" s="156" customFormat="1" ht="20.100000000000001" customHeight="1">
      <c r="A76" s="155" t="s">
        <v>37</v>
      </c>
      <c r="B76" s="155"/>
      <c r="C76" s="155"/>
      <c r="D76" s="155"/>
      <c r="E76" s="155"/>
      <c r="F76" s="155"/>
      <c r="G76" s="155"/>
      <c r="H76" s="155"/>
      <c r="I76" s="155"/>
      <c r="J76" s="155"/>
      <c r="K76" s="155"/>
      <c r="L76" s="155"/>
      <c r="N76" s="156">
        <v>1</v>
      </c>
    </row>
    <row r="77" spans="1:14" s="156" customFormat="1" ht="20.100000000000001" customHeight="1">
      <c r="A77" s="155" t="s">
        <v>577</v>
      </c>
      <c r="B77" s="155"/>
      <c r="C77" s="155"/>
      <c r="D77" s="155"/>
      <c r="E77" s="155"/>
      <c r="F77" s="155"/>
      <c r="G77" s="155"/>
      <c r="H77" s="155"/>
      <c r="I77" s="155"/>
      <c r="J77" s="155"/>
      <c r="K77" s="155"/>
      <c r="L77" s="155"/>
      <c r="N77" s="156">
        <v>1</v>
      </c>
    </row>
    <row r="78" spans="1:14" s="156" customFormat="1" ht="20.100000000000001" customHeight="1">
      <c r="A78" s="155"/>
      <c r="B78" s="155"/>
      <c r="C78" s="155"/>
      <c r="D78" s="155"/>
      <c r="E78" s="155"/>
      <c r="F78" s="155"/>
      <c r="G78" s="155"/>
      <c r="H78" s="155"/>
      <c r="I78" s="155"/>
      <c r="J78" s="155"/>
      <c r="K78" s="155"/>
      <c r="L78" s="155"/>
      <c r="N78" s="156">
        <v>1</v>
      </c>
    </row>
    <row r="79" spans="1:14" s="156" customFormat="1" ht="20.100000000000001" customHeight="1">
      <c r="A79" s="532" t="s">
        <v>578</v>
      </c>
      <c r="B79" s="155"/>
      <c r="C79" s="155"/>
      <c r="D79" s="155"/>
      <c r="E79" s="155"/>
      <c r="F79" s="155"/>
      <c r="G79" s="155"/>
      <c r="H79" s="155"/>
      <c r="I79" s="155"/>
      <c r="J79" s="155"/>
      <c r="K79" s="155"/>
      <c r="L79" s="155"/>
      <c r="N79" s="156">
        <v>1</v>
      </c>
    </row>
    <row r="80" spans="1:14" s="156" customFormat="1" ht="20.100000000000001" customHeight="1">
      <c r="A80" s="532"/>
      <c r="B80" s="155"/>
      <c r="C80" s="155"/>
      <c r="D80" s="155"/>
      <c r="E80" s="155"/>
      <c r="F80" s="155"/>
      <c r="G80" s="155"/>
      <c r="H80" s="155"/>
      <c r="I80" s="155"/>
      <c r="J80" s="155"/>
      <c r="K80" s="155"/>
      <c r="L80" s="155"/>
      <c r="N80" s="156">
        <v>1</v>
      </c>
    </row>
    <row r="81" spans="1:14" s="156" customFormat="1" ht="20.100000000000001" customHeight="1">
      <c r="A81" s="788"/>
      <c r="B81" s="788"/>
      <c r="C81" s="788"/>
      <c r="D81" s="788"/>
      <c r="E81" s="788"/>
      <c r="F81" s="788"/>
      <c r="G81" s="788"/>
      <c r="H81" s="788"/>
      <c r="I81" s="788"/>
      <c r="J81" s="788"/>
      <c r="K81" s="788"/>
      <c r="L81" s="788"/>
      <c r="N81" s="156">
        <v>1</v>
      </c>
    </row>
  </sheetData>
  <autoFilter ref="N9:N81">
    <filterColumn colId="0">
      <filters>
        <filter val="1"/>
      </filters>
    </filterColumn>
  </autoFilter>
  <mergeCells count="17">
    <mergeCell ref="A81:L81"/>
    <mergeCell ref="L6:L8"/>
    <mergeCell ref="M6:M8"/>
    <mergeCell ref="D7:F7"/>
    <mergeCell ref="G7:G8"/>
    <mergeCell ref="H7:J7"/>
    <mergeCell ref="K7:K8"/>
    <mergeCell ref="A6:A8"/>
    <mergeCell ref="B6:B8"/>
    <mergeCell ref="C6:C8"/>
    <mergeCell ref="D6:G6"/>
    <mergeCell ref="H6:K6"/>
    <mergeCell ref="A1:L1"/>
    <mergeCell ref="A2:L2"/>
    <mergeCell ref="A3:L3"/>
    <mergeCell ref="A4:L4"/>
    <mergeCell ref="A5:L5"/>
  </mergeCells>
  <pageMargins left="1.1811023622047245" right="0.39370078740157483" top="0.39370078740157483" bottom="0.39370078740157483" header="0.51181102362204722" footer="0.51181102362204722"/>
  <pageSetup paperSize="9" scale="73" orientation="portrait" horizontalDpi="300" verticalDpi="300" r:id="rId1"/>
  <headerFooter alignWithMargins="0"/>
  <drawing r:id="rId2"/>
  <legacyDrawing r:id="rId3"/>
  <controls>
    <mc:AlternateContent xmlns:mc="http://schemas.openxmlformats.org/markup-compatibility/2006">
      <mc:Choice Requires="x14">
        <control shapeId="200705" r:id="rId4" name="CommandButton1">
          <controlPr defaultSize="0" print="0" autoLine="0" r:id="rId5">
            <anchor moveWithCells="1">
              <from>
                <xdr:col>0</xdr:col>
                <xdr:colOff>0</xdr:colOff>
                <xdr:row>0</xdr:row>
                <xdr:rowOff>0</xdr:rowOff>
              </from>
              <to>
                <xdr:col>0</xdr:col>
                <xdr:colOff>200025</xdr:colOff>
                <xdr:row>0</xdr:row>
                <xdr:rowOff>200025</xdr:rowOff>
              </to>
            </anchor>
          </controlPr>
        </control>
      </mc:Choice>
      <mc:Fallback>
        <control shapeId="200705" r:id="rId4" name="CommandButton1"/>
      </mc:Fallback>
    </mc:AlternateContent>
  </controls>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35" filterMode="1">
    <tabColor theme="2"/>
    <pageSetUpPr fitToPage="1"/>
  </sheetPr>
  <dimension ref="A1:P81"/>
  <sheetViews>
    <sheetView view="pageBreakPreview" topLeftCell="A7" zoomScaleSheetLayoutView="100" workbookViewId="0">
      <selection activeCell="C29" sqref="A1:P81"/>
    </sheetView>
  </sheetViews>
  <sheetFormatPr defaultRowHeight="12.75"/>
  <cols>
    <col min="1" max="1" width="3.85546875" style="534" customWidth="1"/>
    <col min="2" max="2" width="14.28515625" style="534" customWidth="1"/>
    <col min="3" max="3" width="18.7109375" style="534" bestFit="1" customWidth="1"/>
    <col min="4" max="11" width="6.140625" style="534" customWidth="1"/>
    <col min="12" max="12" width="6.7109375" style="173" customWidth="1"/>
    <col min="13" max="13" width="25.7109375" style="534" customWidth="1"/>
    <col min="14" max="14" width="3.140625" style="138" customWidth="1"/>
    <col min="15" max="18" width="2.7109375" style="534" customWidth="1"/>
    <col min="19" max="16384" width="9.140625" style="534"/>
  </cols>
  <sheetData>
    <row r="1" spans="1:16" ht="33" customHeight="1">
      <c r="A1" s="782" t="s">
        <v>92</v>
      </c>
      <c r="B1" s="782"/>
      <c r="C1" s="782"/>
      <c r="D1" s="782"/>
      <c r="E1" s="782"/>
      <c r="F1" s="782"/>
      <c r="G1" s="782"/>
      <c r="H1" s="782"/>
      <c r="I1" s="782"/>
      <c r="J1" s="782"/>
      <c r="K1" s="782"/>
      <c r="L1" s="782"/>
      <c r="M1" s="166"/>
      <c r="N1" s="166"/>
      <c r="O1" s="166"/>
      <c r="P1" s="166"/>
    </row>
    <row r="2" spans="1:16" ht="23.25">
      <c r="A2" s="783" t="s">
        <v>580</v>
      </c>
      <c r="B2" s="783"/>
      <c r="C2" s="783"/>
      <c r="D2" s="783"/>
      <c r="E2" s="783"/>
      <c r="F2" s="783"/>
      <c r="G2" s="783"/>
      <c r="H2" s="783"/>
      <c r="I2" s="783"/>
      <c r="J2" s="783"/>
      <c r="K2" s="783"/>
      <c r="L2" s="783"/>
    </row>
    <row r="3" spans="1:16" s="136" customFormat="1" ht="47.25" customHeight="1">
      <c r="A3" s="784" t="s">
        <v>764</v>
      </c>
      <c r="B3" s="784"/>
      <c r="C3" s="784"/>
      <c r="D3" s="784"/>
      <c r="E3" s="784"/>
      <c r="F3" s="784"/>
      <c r="G3" s="784"/>
      <c r="H3" s="784"/>
      <c r="I3" s="784"/>
      <c r="J3" s="784"/>
      <c r="K3" s="784"/>
      <c r="L3" s="784"/>
      <c r="M3" s="167"/>
      <c r="N3" s="167"/>
      <c r="O3" s="167"/>
      <c r="P3" s="167"/>
    </row>
    <row r="4" spans="1:16" s="137" customFormat="1" ht="15.75" customHeight="1">
      <c r="A4" s="785" t="str">
        <f ca="1">СП!A4</f>
        <v>Дата сдачи: «___» апреля 2014 года</v>
      </c>
      <c r="B4" s="786"/>
      <c r="C4" s="786"/>
      <c r="D4" s="786"/>
      <c r="E4" s="786"/>
      <c r="F4" s="786"/>
      <c r="G4" s="786"/>
      <c r="H4" s="786"/>
      <c r="I4" s="786"/>
      <c r="J4" s="786"/>
      <c r="K4" s="786"/>
      <c r="L4" s="786"/>
      <c r="N4" s="138"/>
    </row>
    <row r="5" spans="1:16" s="137" customFormat="1" ht="15.75" customHeight="1">
      <c r="A5" s="785"/>
      <c r="B5" s="785"/>
      <c r="C5" s="785"/>
      <c r="D5" s="785"/>
      <c r="E5" s="785"/>
      <c r="F5" s="785"/>
      <c r="G5" s="785"/>
      <c r="H5" s="785"/>
      <c r="I5" s="785"/>
      <c r="J5" s="785"/>
      <c r="K5" s="785"/>
      <c r="L5" s="787"/>
      <c r="N5" s="138"/>
    </row>
    <row r="6" spans="1:16" ht="27" customHeight="1">
      <c r="A6" s="795" t="s">
        <v>71</v>
      </c>
      <c r="B6" s="795" t="s">
        <v>46</v>
      </c>
      <c r="C6" s="795" t="s">
        <v>47</v>
      </c>
      <c r="D6" s="792" t="s">
        <v>51</v>
      </c>
      <c r="E6" s="793"/>
      <c r="F6" s="793"/>
      <c r="G6" s="794"/>
      <c r="H6" s="792" t="s">
        <v>52</v>
      </c>
      <c r="I6" s="793"/>
      <c r="J6" s="793"/>
      <c r="K6" s="794"/>
      <c r="L6" s="789" t="s">
        <v>7</v>
      </c>
      <c r="M6" s="796" t="s">
        <v>697</v>
      </c>
    </row>
    <row r="7" spans="1:16" ht="12.75" customHeight="1">
      <c r="A7" s="795"/>
      <c r="B7" s="795"/>
      <c r="C7" s="795"/>
      <c r="D7" s="792" t="s">
        <v>53</v>
      </c>
      <c r="E7" s="793"/>
      <c r="F7" s="794"/>
      <c r="G7" s="789" t="s">
        <v>7</v>
      </c>
      <c r="H7" s="792" t="s">
        <v>53</v>
      </c>
      <c r="I7" s="793"/>
      <c r="J7" s="794"/>
      <c r="K7" s="789" t="s">
        <v>7</v>
      </c>
      <c r="L7" s="790"/>
      <c r="M7" s="797"/>
    </row>
    <row r="8" spans="1:16" ht="32.25" customHeight="1">
      <c r="A8" s="795"/>
      <c r="B8" s="795"/>
      <c r="C8" s="795"/>
      <c r="D8" s="177">
        <v>1</v>
      </c>
      <c r="E8" s="177">
        <v>2</v>
      </c>
      <c r="F8" s="177">
        <v>3</v>
      </c>
      <c r="G8" s="791"/>
      <c r="H8" s="177">
        <v>1</v>
      </c>
      <c r="I8" s="177">
        <v>2</v>
      </c>
      <c r="J8" s="177">
        <v>3</v>
      </c>
      <c r="K8" s="791"/>
      <c r="L8" s="791"/>
      <c r="M8" s="798"/>
    </row>
    <row r="9" spans="1:16">
      <c r="A9" s="533">
        <v>1</v>
      </c>
      <c r="B9" s="533">
        <v>2</v>
      </c>
      <c r="C9" s="533">
        <v>3</v>
      </c>
      <c r="D9" s="177">
        <v>4</v>
      </c>
      <c r="E9" s="177">
        <v>5</v>
      </c>
      <c r="F9" s="177">
        <v>6</v>
      </c>
      <c r="G9" s="177">
        <v>7</v>
      </c>
      <c r="H9" s="177">
        <v>8</v>
      </c>
      <c r="I9" s="177">
        <v>9</v>
      </c>
      <c r="J9" s="177">
        <v>10</v>
      </c>
      <c r="K9" s="177">
        <v>11</v>
      </c>
      <c r="L9" s="177">
        <v>12</v>
      </c>
      <c r="M9" s="388"/>
    </row>
    <row r="10" spans="1:16" s="142" customFormat="1" ht="15" customHeight="1">
      <c r="A10" s="139">
        <v>1</v>
      </c>
      <c r="B10" s="139" t="s">
        <v>4</v>
      </c>
      <c r="C10" s="144" t="s">
        <v>272</v>
      </c>
      <c r="D10" s="381"/>
      <c r="E10" s="381"/>
      <c r="F10" s="381"/>
      <c r="G10" s="381"/>
      <c r="H10" s="381"/>
      <c r="I10" s="381"/>
      <c r="J10" s="381"/>
      <c r="K10" s="381"/>
      <c r="L10" s="380"/>
      <c r="M10" s="141"/>
      <c r="N10" s="143">
        <f>COUNTA($C10)</f>
        <v>1</v>
      </c>
    </row>
    <row r="11" spans="1:16" s="142" customFormat="1" ht="15" customHeight="1">
      <c r="A11" s="139">
        <f>A10+1</f>
        <v>2</v>
      </c>
      <c r="B11" s="139" t="s">
        <v>65</v>
      </c>
      <c r="C11" s="144" t="s">
        <v>262</v>
      </c>
      <c r="D11" s="381"/>
      <c r="E11" s="381"/>
      <c r="F11" s="381"/>
      <c r="G11" s="381"/>
      <c r="H11" s="381"/>
      <c r="I11" s="381"/>
      <c r="J11" s="381"/>
      <c r="K11" s="381"/>
      <c r="L11" s="380"/>
      <c r="M11" s="141"/>
      <c r="N11" s="143">
        <f t="shared" ref="N11:N69" si="0">COUNTA($C11)</f>
        <v>1</v>
      </c>
    </row>
    <row r="12" spans="1:16" s="142" customFormat="1" ht="15" customHeight="1">
      <c r="A12" s="139">
        <f t="shared" ref="A12:A56" si="1">A11+1</f>
        <v>3</v>
      </c>
      <c r="B12" s="139" t="s">
        <v>16</v>
      </c>
      <c r="C12" s="144" t="s">
        <v>163</v>
      </c>
      <c r="D12" s="381"/>
      <c r="E12" s="147"/>
      <c r="F12" s="147"/>
      <c r="G12" s="147"/>
      <c r="H12" s="147"/>
      <c r="I12" s="147"/>
      <c r="J12" s="147"/>
      <c r="K12" s="147"/>
      <c r="L12" s="380"/>
      <c r="M12" s="141"/>
      <c r="N12" s="143">
        <f t="shared" si="0"/>
        <v>1</v>
      </c>
    </row>
    <row r="13" spans="1:16" s="142" customFormat="1" ht="15" customHeight="1">
      <c r="A13" s="139">
        <f t="shared" si="1"/>
        <v>4</v>
      </c>
      <c r="B13" s="139" t="s">
        <v>65</v>
      </c>
      <c r="C13" s="144" t="s">
        <v>263</v>
      </c>
      <c r="D13" s="381"/>
      <c r="E13" s="147"/>
      <c r="F13" s="147"/>
      <c r="G13" s="147"/>
      <c r="H13" s="147"/>
      <c r="I13" s="147"/>
      <c r="J13" s="147"/>
      <c r="K13" s="147"/>
      <c r="L13" s="380"/>
      <c r="M13" s="141"/>
      <c r="N13" s="143">
        <f t="shared" si="0"/>
        <v>1</v>
      </c>
    </row>
    <row r="14" spans="1:16" s="142" customFormat="1" ht="15" customHeight="1">
      <c r="A14" s="139">
        <f t="shared" si="1"/>
        <v>5</v>
      </c>
      <c r="B14" s="139" t="s">
        <v>18</v>
      </c>
      <c r="C14" s="144" t="s">
        <v>265</v>
      </c>
      <c r="D14" s="381"/>
      <c r="E14" s="147"/>
      <c r="F14" s="147"/>
      <c r="G14" s="147"/>
      <c r="H14" s="147"/>
      <c r="I14" s="147"/>
      <c r="J14" s="147"/>
      <c r="K14" s="147"/>
      <c r="L14" s="380"/>
      <c r="M14" s="141"/>
      <c r="N14" s="143">
        <f>COUNTA($C14)</f>
        <v>1</v>
      </c>
    </row>
    <row r="15" spans="1:16" s="142" customFormat="1" ht="15" customHeight="1">
      <c r="A15" s="139">
        <f t="shared" si="1"/>
        <v>6</v>
      </c>
      <c r="B15" s="139" t="s">
        <v>4</v>
      </c>
      <c r="C15" s="144" t="s">
        <v>266</v>
      </c>
      <c r="D15" s="381"/>
      <c r="E15" s="147"/>
      <c r="F15" s="147"/>
      <c r="G15" s="147"/>
      <c r="H15" s="147"/>
      <c r="I15" s="147"/>
      <c r="J15" s="147"/>
      <c r="K15" s="147"/>
      <c r="L15" s="380"/>
      <c r="M15" s="141"/>
      <c r="N15" s="143">
        <f>COUNTA($C15)</f>
        <v>1</v>
      </c>
    </row>
    <row r="16" spans="1:16" s="142" customFormat="1" ht="15" customHeight="1">
      <c r="A16" s="139">
        <f t="shared" si="1"/>
        <v>7</v>
      </c>
      <c r="B16" s="139" t="s">
        <v>4</v>
      </c>
      <c r="C16" s="144" t="s">
        <v>267</v>
      </c>
      <c r="D16" s="381"/>
      <c r="E16" s="147"/>
      <c r="F16" s="147"/>
      <c r="G16" s="147"/>
      <c r="H16" s="147"/>
      <c r="I16" s="147"/>
      <c r="J16" s="147"/>
      <c r="K16" s="147"/>
      <c r="L16" s="380"/>
      <c r="M16" s="141"/>
      <c r="N16" s="143">
        <f t="shared" si="0"/>
        <v>1</v>
      </c>
    </row>
    <row r="17" spans="1:14" s="142" customFormat="1" ht="15" customHeight="1">
      <c r="A17" s="139">
        <f t="shared" si="1"/>
        <v>8</v>
      </c>
      <c r="B17" s="139" t="s">
        <v>65</v>
      </c>
      <c r="C17" s="144" t="s">
        <v>250</v>
      </c>
      <c r="D17" s="381"/>
      <c r="E17" s="147"/>
      <c r="F17" s="147"/>
      <c r="G17" s="147"/>
      <c r="H17" s="147"/>
      <c r="I17" s="147"/>
      <c r="J17" s="147"/>
      <c r="K17" s="147"/>
      <c r="L17" s="380"/>
      <c r="M17" s="141"/>
      <c r="N17" s="143">
        <f t="shared" si="0"/>
        <v>1</v>
      </c>
    </row>
    <row r="18" spans="1:14" s="142" customFormat="1" ht="15" customHeight="1">
      <c r="A18" s="139">
        <f t="shared" si="1"/>
        <v>9</v>
      </c>
      <c r="B18" s="139" t="s">
        <v>17</v>
      </c>
      <c r="C18" s="144" t="s">
        <v>744</v>
      </c>
      <c r="D18" s="381"/>
      <c r="E18" s="147"/>
      <c r="F18" s="147"/>
      <c r="G18" s="147"/>
      <c r="H18" s="147"/>
      <c r="I18" s="147"/>
      <c r="J18" s="147"/>
      <c r="K18" s="147"/>
      <c r="L18" s="380"/>
      <c r="M18" s="141"/>
      <c r="N18" s="143">
        <f t="shared" si="0"/>
        <v>1</v>
      </c>
    </row>
    <row r="19" spans="1:14" s="142" customFormat="1" ht="15" customHeight="1">
      <c r="A19" s="139">
        <f t="shared" si="1"/>
        <v>10</v>
      </c>
      <c r="B19" s="139" t="s">
        <v>18</v>
      </c>
      <c r="C19" s="144" t="s">
        <v>268</v>
      </c>
      <c r="D19" s="381"/>
      <c r="E19" s="147"/>
      <c r="F19" s="147"/>
      <c r="G19" s="147"/>
      <c r="H19" s="147"/>
      <c r="I19" s="147"/>
      <c r="J19" s="147"/>
      <c r="K19" s="147"/>
      <c r="L19" s="380"/>
      <c r="M19" s="141"/>
      <c r="N19" s="143">
        <f t="shared" si="0"/>
        <v>1</v>
      </c>
    </row>
    <row r="20" spans="1:14" s="142" customFormat="1" ht="15" customHeight="1">
      <c r="A20" s="139">
        <f t="shared" si="1"/>
        <v>11</v>
      </c>
      <c r="B20" s="139" t="s">
        <v>65</v>
      </c>
      <c r="C20" s="144" t="s">
        <v>269</v>
      </c>
      <c r="D20" s="381"/>
      <c r="E20" s="147"/>
      <c r="F20" s="147"/>
      <c r="G20" s="147"/>
      <c r="H20" s="147"/>
      <c r="I20" s="147"/>
      <c r="J20" s="147"/>
      <c r="K20" s="147"/>
      <c r="L20" s="380"/>
      <c r="M20" s="141"/>
      <c r="N20" s="143">
        <f t="shared" si="0"/>
        <v>1</v>
      </c>
    </row>
    <row r="21" spans="1:14" s="142" customFormat="1" ht="15" customHeight="1">
      <c r="A21" s="139">
        <f t="shared" si="1"/>
        <v>12</v>
      </c>
      <c r="B21" s="139" t="s">
        <v>4</v>
      </c>
      <c r="C21" s="144" t="s">
        <v>251</v>
      </c>
      <c r="D21" s="381"/>
      <c r="E21" s="147"/>
      <c r="F21" s="147"/>
      <c r="G21" s="147"/>
      <c r="H21" s="147"/>
      <c r="I21" s="147"/>
      <c r="J21" s="147"/>
      <c r="K21" s="147"/>
      <c r="L21" s="380"/>
      <c r="M21" s="141"/>
      <c r="N21" s="143">
        <f t="shared" si="0"/>
        <v>1</v>
      </c>
    </row>
    <row r="22" spans="1:14" s="142" customFormat="1" ht="15" customHeight="1">
      <c r="A22" s="139">
        <f t="shared" si="1"/>
        <v>13</v>
      </c>
      <c r="B22" s="139" t="s">
        <v>65</v>
      </c>
      <c r="C22" s="144" t="s">
        <v>260</v>
      </c>
      <c r="D22" s="381"/>
      <c r="E22" s="147"/>
      <c r="F22" s="147"/>
      <c r="G22" s="147"/>
      <c r="H22" s="147"/>
      <c r="I22" s="147"/>
      <c r="J22" s="147"/>
      <c r="K22" s="147"/>
      <c r="L22" s="380"/>
      <c r="M22" s="141"/>
      <c r="N22" s="143">
        <f t="shared" si="0"/>
        <v>1</v>
      </c>
    </row>
    <row r="23" spans="1:14" s="142" customFormat="1" ht="15" customHeight="1">
      <c r="A23" s="139">
        <f t="shared" si="1"/>
        <v>14</v>
      </c>
      <c r="B23" s="139" t="s">
        <v>65</v>
      </c>
      <c r="C23" s="144" t="s">
        <v>261</v>
      </c>
      <c r="D23" s="381"/>
      <c r="E23" s="147"/>
      <c r="F23" s="147"/>
      <c r="G23" s="147"/>
      <c r="H23" s="147"/>
      <c r="I23" s="147"/>
      <c r="J23" s="147"/>
      <c r="K23" s="147"/>
      <c r="L23" s="380"/>
      <c r="M23" s="141"/>
      <c r="N23" s="143">
        <f t="shared" si="0"/>
        <v>1</v>
      </c>
    </row>
    <row r="24" spans="1:14" s="142" customFormat="1" ht="15" customHeight="1">
      <c r="A24" s="139">
        <f t="shared" si="1"/>
        <v>15</v>
      </c>
      <c r="B24" s="139" t="s">
        <v>65</v>
      </c>
      <c r="C24" s="144" t="s">
        <v>309</v>
      </c>
      <c r="D24" s="381"/>
      <c r="E24" s="147"/>
      <c r="F24" s="147"/>
      <c r="G24" s="147"/>
      <c r="H24" s="147"/>
      <c r="I24" s="147"/>
      <c r="J24" s="147"/>
      <c r="K24" s="147"/>
      <c r="L24" s="380"/>
      <c r="M24" s="141"/>
      <c r="N24" s="143">
        <f t="shared" si="0"/>
        <v>1</v>
      </c>
    </row>
    <row r="25" spans="1:14" s="142" customFormat="1" ht="15" customHeight="1">
      <c r="A25" s="139">
        <f t="shared" si="1"/>
        <v>16</v>
      </c>
      <c r="B25" s="139" t="s">
        <v>65</v>
      </c>
      <c r="C25" s="144" t="s">
        <v>257</v>
      </c>
      <c r="D25" s="381"/>
      <c r="E25" s="147"/>
      <c r="F25" s="147"/>
      <c r="G25" s="147"/>
      <c r="H25" s="147"/>
      <c r="I25" s="147"/>
      <c r="J25" s="147"/>
      <c r="K25" s="147"/>
      <c r="L25" s="380"/>
      <c r="M25" s="141"/>
      <c r="N25" s="143">
        <f t="shared" si="0"/>
        <v>1</v>
      </c>
    </row>
    <row r="26" spans="1:14" s="142" customFormat="1" ht="15" customHeight="1">
      <c r="A26" s="139">
        <f t="shared" si="1"/>
        <v>17</v>
      </c>
      <c r="B26" s="139" t="s">
        <v>16</v>
      </c>
      <c r="C26" s="144" t="s">
        <v>63</v>
      </c>
      <c r="D26" s="381"/>
      <c r="E26" s="147"/>
      <c r="F26" s="147"/>
      <c r="G26" s="147"/>
      <c r="H26" s="147"/>
      <c r="I26" s="147"/>
      <c r="J26" s="147"/>
      <c r="K26" s="147"/>
      <c r="L26" s="380"/>
      <c r="M26" s="141"/>
      <c r="N26" s="143">
        <f t="shared" si="0"/>
        <v>1</v>
      </c>
    </row>
    <row r="27" spans="1:14" s="142" customFormat="1" ht="15" customHeight="1">
      <c r="A27" s="139">
        <f t="shared" si="1"/>
        <v>18</v>
      </c>
      <c r="B27" s="139" t="s">
        <v>17</v>
      </c>
      <c r="C27" s="144" t="s">
        <v>745</v>
      </c>
      <c r="D27" s="381"/>
      <c r="E27" s="147"/>
      <c r="F27" s="147"/>
      <c r="G27" s="147"/>
      <c r="H27" s="147"/>
      <c r="I27" s="147"/>
      <c r="J27" s="147"/>
      <c r="K27" s="147"/>
      <c r="L27" s="380"/>
      <c r="M27" s="141"/>
      <c r="N27" s="143">
        <f t="shared" si="0"/>
        <v>1</v>
      </c>
    </row>
    <row r="28" spans="1:14" s="142" customFormat="1" ht="15" customHeight="1">
      <c r="A28" s="139">
        <f t="shared" si="1"/>
        <v>19</v>
      </c>
      <c r="B28" s="139" t="s">
        <v>4</v>
      </c>
      <c r="C28" s="144" t="s">
        <v>273</v>
      </c>
      <c r="D28" s="381"/>
      <c r="E28" s="147"/>
      <c r="F28" s="147"/>
      <c r="G28" s="147"/>
      <c r="H28" s="147"/>
      <c r="I28" s="147"/>
      <c r="J28" s="147"/>
      <c r="K28" s="147"/>
      <c r="L28" s="380"/>
      <c r="M28" s="141"/>
      <c r="N28" s="143">
        <f t="shared" si="0"/>
        <v>1</v>
      </c>
    </row>
    <row r="29" spans="1:14" s="142" customFormat="1" ht="15" customHeight="1">
      <c r="A29" s="139">
        <f t="shared" si="1"/>
        <v>20</v>
      </c>
      <c r="B29" s="139" t="s">
        <v>65</v>
      </c>
      <c r="C29" s="144" t="s">
        <v>274</v>
      </c>
      <c r="D29" s="381"/>
      <c r="E29" s="147"/>
      <c r="F29" s="147"/>
      <c r="G29" s="147"/>
      <c r="H29" s="147"/>
      <c r="I29" s="147"/>
      <c r="J29" s="147"/>
      <c r="K29" s="147"/>
      <c r="L29" s="380"/>
      <c r="M29" s="141"/>
      <c r="N29" s="143">
        <f t="shared" si="0"/>
        <v>1</v>
      </c>
    </row>
    <row r="30" spans="1:14" s="142" customFormat="1" ht="15" customHeight="1">
      <c r="A30" s="139">
        <f t="shared" si="1"/>
        <v>21</v>
      </c>
      <c r="B30" s="139" t="s">
        <v>4</v>
      </c>
      <c r="C30" s="144" t="s">
        <v>275</v>
      </c>
      <c r="D30" s="381"/>
      <c r="E30" s="147"/>
      <c r="F30" s="147"/>
      <c r="G30" s="147"/>
      <c r="H30" s="147"/>
      <c r="I30" s="147"/>
      <c r="J30" s="147"/>
      <c r="K30" s="147"/>
      <c r="L30" s="380"/>
      <c r="M30" s="141"/>
      <c r="N30" s="143">
        <f t="shared" si="0"/>
        <v>1</v>
      </c>
    </row>
    <row r="31" spans="1:14" s="142" customFormat="1" ht="15" customHeight="1">
      <c r="A31" s="139">
        <f t="shared" si="1"/>
        <v>22</v>
      </c>
      <c r="B31" s="139" t="s">
        <v>4</v>
      </c>
      <c r="C31" s="144" t="s">
        <v>276</v>
      </c>
      <c r="D31" s="381"/>
      <c r="E31" s="147"/>
      <c r="F31" s="147"/>
      <c r="G31" s="147"/>
      <c r="H31" s="147"/>
      <c r="I31" s="147"/>
      <c r="J31" s="147"/>
      <c r="K31" s="147"/>
      <c r="L31" s="380"/>
      <c r="M31" s="141"/>
      <c r="N31" s="143">
        <f t="shared" si="0"/>
        <v>1</v>
      </c>
    </row>
    <row r="32" spans="1:14" s="142" customFormat="1" ht="15" customHeight="1">
      <c r="A32" s="139">
        <f t="shared" si="1"/>
        <v>23</v>
      </c>
      <c r="B32" s="139" t="s">
        <v>65</v>
      </c>
      <c r="C32" s="144" t="s">
        <v>295</v>
      </c>
      <c r="D32" s="381"/>
      <c r="E32" s="147"/>
      <c r="F32" s="147"/>
      <c r="G32" s="147"/>
      <c r="H32" s="147"/>
      <c r="I32" s="147"/>
      <c r="J32" s="147"/>
      <c r="K32" s="147"/>
      <c r="L32" s="380"/>
      <c r="M32" s="141"/>
      <c r="N32" s="143">
        <f t="shared" si="0"/>
        <v>1</v>
      </c>
    </row>
    <row r="33" spans="1:14" s="142" customFormat="1" ht="15" customHeight="1">
      <c r="A33" s="139">
        <f t="shared" si="1"/>
        <v>24</v>
      </c>
      <c r="B33" s="139" t="s">
        <v>16</v>
      </c>
      <c r="C33" s="144" t="s">
        <v>256</v>
      </c>
      <c r="D33" s="381"/>
      <c r="E33" s="147"/>
      <c r="F33" s="147"/>
      <c r="G33" s="147"/>
      <c r="H33" s="147"/>
      <c r="I33" s="147"/>
      <c r="J33" s="147"/>
      <c r="K33" s="147"/>
      <c r="L33" s="380"/>
      <c r="M33" s="141"/>
      <c r="N33" s="143">
        <f t="shared" si="0"/>
        <v>1</v>
      </c>
    </row>
    <row r="34" spans="1:14" s="142" customFormat="1" ht="15" hidden="1" customHeight="1">
      <c r="A34" s="139">
        <f t="shared" si="1"/>
        <v>25</v>
      </c>
      <c r="B34" s="139"/>
      <c r="C34" s="144"/>
      <c r="D34" s="381"/>
      <c r="E34" s="147"/>
      <c r="F34" s="147"/>
      <c r="G34" s="147"/>
      <c r="H34" s="147"/>
      <c r="I34" s="147"/>
      <c r="J34" s="147"/>
      <c r="K34" s="147"/>
      <c r="L34" s="380"/>
      <c r="N34" s="143">
        <f t="shared" si="0"/>
        <v>0</v>
      </c>
    </row>
    <row r="35" spans="1:14" s="142" customFormat="1" ht="15" hidden="1" customHeight="1">
      <c r="A35" s="139">
        <f t="shared" si="1"/>
        <v>26</v>
      </c>
      <c r="B35" s="139"/>
      <c r="C35" s="144"/>
      <c r="D35" s="381"/>
      <c r="E35" s="147"/>
      <c r="F35" s="147"/>
      <c r="G35" s="147"/>
      <c r="H35" s="147"/>
      <c r="I35" s="147"/>
      <c r="J35" s="147"/>
      <c r="K35" s="147"/>
      <c r="L35" s="380"/>
      <c r="N35" s="143">
        <f t="shared" si="0"/>
        <v>0</v>
      </c>
    </row>
    <row r="36" spans="1:14" s="142" customFormat="1" ht="15" hidden="1" customHeight="1">
      <c r="A36" s="139">
        <f t="shared" si="1"/>
        <v>27</v>
      </c>
      <c r="B36" s="139"/>
      <c r="C36" s="144"/>
      <c r="D36" s="381"/>
      <c r="E36" s="381"/>
      <c r="F36" s="381"/>
      <c r="G36" s="381"/>
      <c r="H36" s="381"/>
      <c r="I36" s="381"/>
      <c r="J36" s="381"/>
      <c r="K36" s="381"/>
      <c r="L36" s="380"/>
      <c r="N36" s="143">
        <f t="shared" si="0"/>
        <v>0</v>
      </c>
    </row>
    <row r="37" spans="1:14" s="142" customFormat="1" ht="15" hidden="1" customHeight="1">
      <c r="A37" s="139">
        <f t="shared" si="1"/>
        <v>28</v>
      </c>
      <c r="B37" s="139"/>
      <c r="C37" s="144"/>
      <c r="D37" s="381"/>
      <c r="E37" s="147"/>
      <c r="F37" s="147"/>
      <c r="G37" s="147"/>
      <c r="H37" s="147"/>
      <c r="I37" s="147"/>
      <c r="J37" s="147"/>
      <c r="K37" s="147"/>
      <c r="L37" s="380"/>
      <c r="N37" s="143">
        <f t="shared" si="0"/>
        <v>0</v>
      </c>
    </row>
    <row r="38" spans="1:14" s="142" customFormat="1" ht="15" hidden="1" customHeight="1">
      <c r="A38" s="139">
        <f t="shared" si="1"/>
        <v>29</v>
      </c>
      <c r="B38" s="139"/>
      <c r="C38" s="144"/>
      <c r="D38" s="381"/>
      <c r="E38" s="147"/>
      <c r="F38" s="147"/>
      <c r="G38" s="147"/>
      <c r="H38" s="147"/>
      <c r="I38" s="147"/>
      <c r="J38" s="147"/>
      <c r="K38" s="147"/>
      <c r="L38" s="380"/>
      <c r="N38" s="143">
        <f t="shared" si="0"/>
        <v>0</v>
      </c>
    </row>
    <row r="39" spans="1:14" s="142" customFormat="1" ht="15" hidden="1" customHeight="1">
      <c r="A39" s="139">
        <f t="shared" si="1"/>
        <v>30</v>
      </c>
      <c r="B39" s="139"/>
      <c r="C39" s="144"/>
      <c r="D39" s="381"/>
      <c r="E39" s="147"/>
      <c r="F39" s="147"/>
      <c r="G39" s="147"/>
      <c r="H39" s="147"/>
      <c r="I39" s="147"/>
      <c r="J39" s="147"/>
      <c r="K39" s="147"/>
      <c r="L39" s="380"/>
      <c r="N39" s="143">
        <f t="shared" si="0"/>
        <v>0</v>
      </c>
    </row>
    <row r="40" spans="1:14" s="142" customFormat="1" ht="15" hidden="1" customHeight="1">
      <c r="A40" s="139">
        <f t="shared" si="1"/>
        <v>31</v>
      </c>
      <c r="B40" s="139"/>
      <c r="C40" s="144"/>
      <c r="D40" s="381"/>
      <c r="E40" s="147"/>
      <c r="F40" s="147"/>
      <c r="G40" s="147"/>
      <c r="H40" s="147"/>
      <c r="I40" s="147"/>
      <c r="J40" s="147"/>
      <c r="K40" s="147"/>
      <c r="L40" s="380"/>
      <c r="N40" s="143">
        <f t="shared" si="0"/>
        <v>0</v>
      </c>
    </row>
    <row r="41" spans="1:14" s="142" customFormat="1" ht="15" hidden="1" customHeight="1">
      <c r="A41" s="139">
        <f t="shared" si="1"/>
        <v>32</v>
      </c>
      <c r="B41" s="139"/>
      <c r="C41" s="144"/>
      <c r="D41" s="381"/>
      <c r="E41" s="381"/>
      <c r="F41" s="381"/>
      <c r="G41" s="381"/>
      <c r="H41" s="381"/>
      <c r="I41" s="381"/>
      <c r="J41" s="381"/>
      <c r="K41" s="381"/>
      <c r="L41" s="380"/>
      <c r="N41" s="143">
        <f t="shared" si="0"/>
        <v>0</v>
      </c>
    </row>
    <row r="42" spans="1:14" s="142" customFormat="1" ht="15" hidden="1" customHeight="1">
      <c r="A42" s="139">
        <f t="shared" si="1"/>
        <v>33</v>
      </c>
      <c r="B42" s="139"/>
      <c r="C42" s="144"/>
      <c r="D42" s="381"/>
      <c r="E42" s="147"/>
      <c r="F42" s="147"/>
      <c r="G42" s="147"/>
      <c r="H42" s="147"/>
      <c r="I42" s="147"/>
      <c r="J42" s="147"/>
      <c r="K42" s="147"/>
      <c r="L42" s="380"/>
      <c r="N42" s="143">
        <f t="shared" si="0"/>
        <v>0</v>
      </c>
    </row>
    <row r="43" spans="1:14" s="142" customFormat="1" ht="15" hidden="1" customHeight="1">
      <c r="A43" s="139">
        <f t="shared" si="1"/>
        <v>34</v>
      </c>
      <c r="B43" s="139"/>
      <c r="C43" s="144"/>
      <c r="D43" s="381"/>
      <c r="E43" s="147"/>
      <c r="F43" s="147"/>
      <c r="G43" s="147"/>
      <c r="H43" s="147"/>
      <c r="I43" s="147"/>
      <c r="J43" s="147"/>
      <c r="K43" s="147"/>
      <c r="L43" s="380"/>
      <c r="N43" s="143">
        <f t="shared" si="0"/>
        <v>0</v>
      </c>
    </row>
    <row r="44" spans="1:14" s="142" customFormat="1" ht="15" hidden="1" customHeight="1">
      <c r="A44" s="139">
        <f t="shared" si="1"/>
        <v>35</v>
      </c>
      <c r="B44" s="139"/>
      <c r="C44" s="144"/>
      <c r="D44" s="381"/>
      <c r="E44" s="147"/>
      <c r="F44" s="147"/>
      <c r="G44" s="147"/>
      <c r="H44" s="147"/>
      <c r="I44" s="147"/>
      <c r="J44" s="147"/>
      <c r="K44" s="147"/>
      <c r="L44" s="380"/>
      <c r="N44" s="143">
        <f t="shared" si="0"/>
        <v>0</v>
      </c>
    </row>
    <row r="45" spans="1:14" s="142" customFormat="1" ht="15" hidden="1" customHeight="1">
      <c r="A45" s="139">
        <f t="shared" si="1"/>
        <v>36</v>
      </c>
      <c r="B45" s="139"/>
      <c r="C45" s="144"/>
      <c r="D45" s="381"/>
      <c r="E45" s="147"/>
      <c r="F45" s="147"/>
      <c r="G45" s="147"/>
      <c r="H45" s="147"/>
      <c r="I45" s="147"/>
      <c r="J45" s="147"/>
      <c r="K45" s="147"/>
      <c r="L45" s="380"/>
      <c r="N45" s="143">
        <f t="shared" si="0"/>
        <v>0</v>
      </c>
    </row>
    <row r="46" spans="1:14" s="142" customFormat="1" ht="15" hidden="1" customHeight="1">
      <c r="A46" s="139">
        <f t="shared" si="1"/>
        <v>37</v>
      </c>
      <c r="B46" s="139"/>
      <c r="C46" s="144"/>
      <c r="D46" s="381"/>
      <c r="E46" s="147"/>
      <c r="F46" s="147"/>
      <c r="G46" s="147"/>
      <c r="H46" s="147"/>
      <c r="I46" s="147"/>
      <c r="J46" s="147"/>
      <c r="K46" s="147"/>
      <c r="L46" s="380"/>
      <c r="N46" s="143">
        <f t="shared" si="0"/>
        <v>0</v>
      </c>
    </row>
    <row r="47" spans="1:14" s="142" customFormat="1" ht="15" hidden="1" customHeight="1">
      <c r="A47" s="139">
        <f t="shared" si="1"/>
        <v>38</v>
      </c>
      <c r="B47" s="139"/>
      <c r="C47" s="144"/>
      <c r="D47" s="381"/>
      <c r="E47" s="147"/>
      <c r="F47" s="147"/>
      <c r="G47" s="147"/>
      <c r="H47" s="147"/>
      <c r="I47" s="147"/>
      <c r="J47" s="147"/>
      <c r="K47" s="147"/>
      <c r="L47" s="380"/>
      <c r="N47" s="143">
        <f t="shared" si="0"/>
        <v>0</v>
      </c>
    </row>
    <row r="48" spans="1:14" s="142" customFormat="1" ht="15" hidden="1" customHeight="1">
      <c r="A48" s="139">
        <f t="shared" si="1"/>
        <v>39</v>
      </c>
      <c r="B48" s="139"/>
      <c r="C48" s="144"/>
      <c r="D48" s="381"/>
      <c r="E48" s="381"/>
      <c r="F48" s="381"/>
      <c r="G48" s="381"/>
      <c r="H48" s="381"/>
      <c r="I48" s="381"/>
      <c r="J48" s="381"/>
      <c r="K48" s="381"/>
      <c r="L48" s="380"/>
      <c r="N48" s="143">
        <f t="shared" si="0"/>
        <v>0</v>
      </c>
    </row>
    <row r="49" spans="1:14" s="142" customFormat="1" ht="15" hidden="1" customHeight="1">
      <c r="A49" s="139">
        <f t="shared" si="1"/>
        <v>40</v>
      </c>
      <c r="B49" s="139"/>
      <c r="C49" s="144"/>
      <c r="D49" s="381"/>
      <c r="E49" s="147"/>
      <c r="F49" s="147"/>
      <c r="G49" s="147"/>
      <c r="H49" s="147"/>
      <c r="I49" s="147"/>
      <c r="J49" s="147"/>
      <c r="K49" s="147"/>
      <c r="L49" s="380"/>
      <c r="N49" s="143">
        <f t="shared" si="0"/>
        <v>0</v>
      </c>
    </row>
    <row r="50" spans="1:14" s="142" customFormat="1" ht="15" hidden="1" customHeight="1">
      <c r="A50" s="139">
        <f t="shared" si="1"/>
        <v>41</v>
      </c>
      <c r="B50" s="139"/>
      <c r="C50" s="144"/>
      <c r="D50" s="381"/>
      <c r="E50" s="147"/>
      <c r="F50" s="147"/>
      <c r="G50" s="147"/>
      <c r="H50" s="147"/>
      <c r="I50" s="147"/>
      <c r="J50" s="147"/>
      <c r="K50" s="147"/>
      <c r="L50" s="380"/>
      <c r="N50" s="143">
        <f t="shared" si="0"/>
        <v>0</v>
      </c>
    </row>
    <row r="51" spans="1:14" s="142" customFormat="1" ht="15" hidden="1" customHeight="1">
      <c r="A51" s="139">
        <f t="shared" si="1"/>
        <v>42</v>
      </c>
      <c r="B51" s="139"/>
      <c r="C51" s="144"/>
      <c r="D51" s="381"/>
      <c r="E51" s="147"/>
      <c r="F51" s="147"/>
      <c r="G51" s="147"/>
      <c r="H51" s="147"/>
      <c r="I51" s="147"/>
      <c r="J51" s="147"/>
      <c r="K51" s="147"/>
      <c r="L51" s="380"/>
      <c r="N51" s="143">
        <f t="shared" si="0"/>
        <v>0</v>
      </c>
    </row>
    <row r="52" spans="1:14" s="142" customFormat="1" ht="15" hidden="1" customHeight="1">
      <c r="A52" s="139">
        <f t="shared" si="1"/>
        <v>43</v>
      </c>
      <c r="B52" s="139"/>
      <c r="C52" s="144"/>
      <c r="D52" s="381"/>
      <c r="E52" s="147"/>
      <c r="F52" s="147"/>
      <c r="G52" s="147"/>
      <c r="H52" s="147"/>
      <c r="I52" s="147"/>
      <c r="J52" s="147"/>
      <c r="K52" s="147"/>
      <c r="L52" s="380"/>
      <c r="N52" s="143">
        <f t="shared" si="0"/>
        <v>0</v>
      </c>
    </row>
    <row r="53" spans="1:14" s="142" customFormat="1" ht="15" hidden="1" customHeight="1">
      <c r="A53" s="139">
        <f t="shared" si="1"/>
        <v>44</v>
      </c>
      <c r="B53" s="139"/>
      <c r="C53" s="144"/>
      <c r="D53" s="381"/>
      <c r="E53" s="381"/>
      <c r="F53" s="381"/>
      <c r="G53" s="381"/>
      <c r="H53" s="381"/>
      <c r="I53" s="381"/>
      <c r="J53" s="381"/>
      <c r="K53" s="381"/>
      <c r="L53" s="380"/>
      <c r="N53" s="143">
        <f t="shared" si="0"/>
        <v>0</v>
      </c>
    </row>
    <row r="54" spans="1:14" s="142" customFormat="1" ht="15" hidden="1" customHeight="1">
      <c r="A54" s="139">
        <f t="shared" si="1"/>
        <v>45</v>
      </c>
      <c r="B54" s="139"/>
      <c r="C54" s="144"/>
      <c r="D54" s="381"/>
      <c r="E54" s="381"/>
      <c r="F54" s="381"/>
      <c r="G54" s="381"/>
      <c r="H54" s="381"/>
      <c r="I54" s="381"/>
      <c r="J54" s="381"/>
      <c r="K54" s="381"/>
      <c r="L54" s="380"/>
      <c r="N54" s="143">
        <f t="shared" si="0"/>
        <v>0</v>
      </c>
    </row>
    <row r="55" spans="1:14" s="142" customFormat="1" ht="15" hidden="1" customHeight="1">
      <c r="A55" s="139">
        <f t="shared" si="1"/>
        <v>46</v>
      </c>
      <c r="B55" s="139"/>
      <c r="C55" s="144"/>
      <c r="D55" s="381"/>
      <c r="E55" s="381"/>
      <c r="F55" s="381"/>
      <c r="G55" s="381"/>
      <c r="H55" s="381"/>
      <c r="I55" s="381"/>
      <c r="J55" s="381"/>
      <c r="K55" s="381"/>
      <c r="L55" s="380"/>
      <c r="N55" s="143">
        <f t="shared" si="0"/>
        <v>0</v>
      </c>
    </row>
    <row r="56" spans="1:14" s="142" customFormat="1" ht="15" hidden="1" customHeight="1">
      <c r="A56" s="139">
        <f t="shared" si="1"/>
        <v>47</v>
      </c>
      <c r="B56" s="139"/>
      <c r="C56" s="144"/>
      <c r="D56" s="381"/>
      <c r="E56" s="140"/>
      <c r="F56" s="140"/>
      <c r="G56" s="140"/>
      <c r="H56" s="140"/>
      <c r="I56" s="140"/>
      <c r="J56" s="140"/>
      <c r="K56" s="140"/>
      <c r="L56" s="380"/>
      <c r="N56" s="143">
        <f t="shared" si="0"/>
        <v>0</v>
      </c>
    </row>
    <row r="57" spans="1:14" s="142" customFormat="1" ht="15" hidden="1" customHeight="1">
      <c r="A57" s="139">
        <v>49</v>
      </c>
      <c r="B57" s="139"/>
      <c r="C57" s="144"/>
      <c r="D57" s="147"/>
      <c r="E57" s="140"/>
      <c r="F57" s="140"/>
      <c r="G57" s="140"/>
      <c r="H57" s="140"/>
      <c r="I57" s="140"/>
      <c r="J57" s="140"/>
      <c r="K57" s="140"/>
      <c r="L57" s="171"/>
      <c r="N57" s="143">
        <f t="shared" si="0"/>
        <v>0</v>
      </c>
    </row>
    <row r="58" spans="1:14" s="142" customFormat="1" ht="15" hidden="1" customHeight="1">
      <c r="A58" s="139">
        <v>50</v>
      </c>
      <c r="B58" s="139"/>
      <c r="C58" s="144"/>
      <c r="D58" s="147"/>
      <c r="E58" s="140"/>
      <c r="F58" s="140"/>
      <c r="G58" s="140"/>
      <c r="H58" s="140"/>
      <c r="I58" s="140"/>
      <c r="J58" s="140"/>
      <c r="K58" s="140"/>
      <c r="L58" s="171"/>
      <c r="N58" s="143">
        <f t="shared" si="0"/>
        <v>0</v>
      </c>
    </row>
    <row r="59" spans="1:14" s="142" customFormat="1" ht="15" hidden="1" customHeight="1">
      <c r="A59" s="139">
        <v>51</v>
      </c>
      <c r="B59" s="139"/>
      <c r="C59" s="145"/>
      <c r="D59" s="170"/>
      <c r="E59" s="535"/>
      <c r="F59" s="535"/>
      <c r="G59" s="535"/>
      <c r="H59" s="535"/>
      <c r="I59" s="535"/>
      <c r="J59" s="535"/>
      <c r="K59" s="535"/>
      <c r="L59" s="171"/>
      <c r="N59" s="143">
        <f t="shared" si="0"/>
        <v>0</v>
      </c>
    </row>
    <row r="60" spans="1:14" s="142" customFormat="1" ht="15" hidden="1" customHeight="1">
      <c r="A60" s="139">
        <v>52</v>
      </c>
      <c r="B60" s="139"/>
      <c r="C60" s="145"/>
      <c r="D60" s="170"/>
      <c r="E60" s="171"/>
      <c r="F60" s="171"/>
      <c r="G60" s="171"/>
      <c r="H60" s="171"/>
      <c r="I60" s="171"/>
      <c r="J60" s="171"/>
      <c r="K60" s="171"/>
      <c r="L60" s="171"/>
      <c r="N60" s="143">
        <f t="shared" si="0"/>
        <v>0</v>
      </c>
    </row>
    <row r="61" spans="1:14" s="142" customFormat="1" ht="15" hidden="1" customHeight="1">
      <c r="A61" s="139">
        <v>53</v>
      </c>
      <c r="B61" s="139"/>
      <c r="C61" s="145"/>
      <c r="D61" s="170"/>
      <c r="E61" s="171"/>
      <c r="F61" s="171"/>
      <c r="G61" s="171"/>
      <c r="H61" s="171"/>
      <c r="I61" s="171"/>
      <c r="J61" s="171"/>
      <c r="K61" s="171"/>
      <c r="L61" s="171"/>
      <c r="N61" s="143">
        <f t="shared" si="0"/>
        <v>0</v>
      </c>
    </row>
    <row r="62" spans="1:14" s="142" customFormat="1" ht="15" hidden="1" customHeight="1">
      <c r="A62" s="139">
        <v>54</v>
      </c>
      <c r="B62" s="139"/>
      <c r="C62" s="145"/>
      <c r="D62" s="170"/>
      <c r="E62" s="171"/>
      <c r="F62" s="171"/>
      <c r="G62" s="171"/>
      <c r="H62" s="171"/>
      <c r="I62" s="171"/>
      <c r="J62" s="171"/>
      <c r="K62" s="171"/>
      <c r="L62" s="171"/>
      <c r="N62" s="143">
        <f t="shared" si="0"/>
        <v>0</v>
      </c>
    </row>
    <row r="63" spans="1:14" s="142" customFormat="1" ht="15" hidden="1" customHeight="1">
      <c r="A63" s="139">
        <v>55</v>
      </c>
      <c r="B63" s="139"/>
      <c r="C63" s="145"/>
      <c r="D63" s="170"/>
      <c r="E63" s="171"/>
      <c r="F63" s="171"/>
      <c r="G63" s="171"/>
      <c r="H63" s="171"/>
      <c r="I63" s="171"/>
      <c r="J63" s="171"/>
      <c r="K63" s="171"/>
      <c r="L63" s="171"/>
      <c r="N63" s="143">
        <f t="shared" si="0"/>
        <v>0</v>
      </c>
    </row>
    <row r="64" spans="1:14" s="142" customFormat="1" ht="15" hidden="1" customHeight="1">
      <c r="A64" s="139">
        <v>56</v>
      </c>
      <c r="B64" s="139"/>
      <c r="C64" s="145"/>
      <c r="D64" s="170"/>
      <c r="E64" s="171"/>
      <c r="F64" s="171"/>
      <c r="G64" s="171"/>
      <c r="H64" s="171"/>
      <c r="I64" s="171"/>
      <c r="J64" s="171"/>
      <c r="K64" s="171"/>
      <c r="L64" s="171"/>
      <c r="N64" s="143">
        <f t="shared" si="0"/>
        <v>0</v>
      </c>
    </row>
    <row r="65" spans="1:14" s="142" customFormat="1" ht="15" hidden="1" customHeight="1">
      <c r="A65" s="139">
        <v>57</v>
      </c>
      <c r="B65" s="139"/>
      <c r="C65" s="145"/>
      <c r="D65" s="170"/>
      <c r="E65" s="171"/>
      <c r="F65" s="171"/>
      <c r="G65" s="171"/>
      <c r="H65" s="171"/>
      <c r="I65" s="171"/>
      <c r="J65" s="171"/>
      <c r="K65" s="171"/>
      <c r="L65" s="171"/>
      <c r="N65" s="143">
        <f t="shared" si="0"/>
        <v>0</v>
      </c>
    </row>
    <row r="66" spans="1:14" s="142" customFormat="1" ht="15" hidden="1" customHeight="1">
      <c r="A66" s="139">
        <v>58</v>
      </c>
      <c r="B66" s="139"/>
      <c r="C66" s="145"/>
      <c r="D66" s="170"/>
      <c r="E66" s="171"/>
      <c r="F66" s="171"/>
      <c r="G66" s="171"/>
      <c r="H66" s="171"/>
      <c r="I66" s="171"/>
      <c r="J66" s="171"/>
      <c r="K66" s="171"/>
      <c r="L66" s="171"/>
      <c r="N66" s="143">
        <f t="shared" si="0"/>
        <v>0</v>
      </c>
    </row>
    <row r="67" spans="1:14" s="142" customFormat="1" ht="15" hidden="1" customHeight="1">
      <c r="A67" s="139">
        <v>59</v>
      </c>
      <c r="B67" s="139"/>
      <c r="C67" s="145"/>
      <c r="D67" s="170"/>
      <c r="E67" s="171"/>
      <c r="F67" s="171"/>
      <c r="G67" s="171"/>
      <c r="H67" s="171"/>
      <c r="I67" s="171"/>
      <c r="J67" s="171"/>
      <c r="K67" s="171"/>
      <c r="L67" s="171"/>
      <c r="N67" s="143">
        <f t="shared" si="0"/>
        <v>0</v>
      </c>
    </row>
    <row r="68" spans="1:14" s="142" customFormat="1" ht="15" hidden="1" customHeight="1">
      <c r="A68" s="139">
        <v>60</v>
      </c>
      <c r="B68" s="139"/>
      <c r="C68" s="145"/>
      <c r="D68" s="170"/>
      <c r="E68" s="171"/>
      <c r="F68" s="171"/>
      <c r="G68" s="171"/>
      <c r="H68" s="171"/>
      <c r="I68" s="171"/>
      <c r="J68" s="171"/>
      <c r="K68" s="171"/>
      <c r="L68" s="171"/>
      <c r="N68" s="143">
        <f t="shared" si="0"/>
        <v>0</v>
      </c>
    </row>
    <row r="69" spans="1:14" s="142" customFormat="1" ht="15" hidden="1" customHeight="1">
      <c r="A69" s="139">
        <v>61</v>
      </c>
      <c r="B69" s="139"/>
      <c r="C69" s="145"/>
      <c r="D69" s="170"/>
      <c r="E69" s="171"/>
      <c r="F69" s="171"/>
      <c r="G69" s="171"/>
      <c r="H69" s="171"/>
      <c r="I69" s="171"/>
      <c r="J69" s="171"/>
      <c r="K69" s="171"/>
      <c r="L69" s="171"/>
      <c r="N69" s="143">
        <f t="shared" si="0"/>
        <v>0</v>
      </c>
    </row>
    <row r="70" spans="1:14" ht="20.100000000000001" customHeight="1">
      <c r="N70" s="138">
        <v>1</v>
      </c>
    </row>
    <row r="71" spans="1:14" s="156" customFormat="1" ht="20.100000000000001" customHeight="1">
      <c r="A71" s="155" t="s">
        <v>576</v>
      </c>
      <c r="B71" s="155"/>
      <c r="C71" s="155"/>
      <c r="D71" s="155"/>
      <c r="E71" s="155"/>
      <c r="F71" s="155"/>
      <c r="G71" s="155"/>
      <c r="H71" s="155"/>
      <c r="I71" s="155"/>
      <c r="J71" s="155"/>
      <c r="K71" s="155"/>
      <c r="N71" s="156">
        <v>1</v>
      </c>
    </row>
    <row r="72" spans="1:14" s="156" customFormat="1" ht="20.100000000000001" customHeight="1">
      <c r="A72" s="155" t="s">
        <v>31</v>
      </c>
      <c r="B72" s="155"/>
      <c r="C72" s="155"/>
      <c r="D72" s="155"/>
      <c r="E72" s="155"/>
      <c r="F72" s="155"/>
      <c r="G72" s="155"/>
      <c r="H72" s="155"/>
      <c r="I72" s="155"/>
      <c r="J72" s="155"/>
      <c r="K72" s="155"/>
      <c r="N72" s="156">
        <v>1</v>
      </c>
    </row>
    <row r="73" spans="1:14" s="156" customFormat="1" ht="20.100000000000001" customHeight="1">
      <c r="A73" s="155" t="s">
        <v>32</v>
      </c>
      <c r="B73" s="155"/>
      <c r="C73" s="155"/>
      <c r="D73" s="155"/>
      <c r="E73" s="155"/>
      <c r="F73" s="155"/>
      <c r="G73" s="155"/>
      <c r="H73" s="155"/>
      <c r="I73" s="155"/>
      <c r="J73" s="155"/>
      <c r="K73" s="155"/>
      <c r="N73" s="156">
        <v>1</v>
      </c>
    </row>
    <row r="74" spans="1:14" s="156" customFormat="1" ht="20.100000000000001" customHeight="1">
      <c r="A74" s="155" t="s">
        <v>33</v>
      </c>
      <c r="B74" s="155"/>
      <c r="C74" s="155"/>
      <c r="D74" s="155"/>
      <c r="E74" s="155"/>
      <c r="F74" s="155"/>
      <c r="G74" s="155"/>
      <c r="H74" s="155"/>
      <c r="I74" s="155"/>
      <c r="J74" s="155"/>
      <c r="K74" s="155"/>
      <c r="N74" s="156">
        <v>1</v>
      </c>
    </row>
    <row r="75" spans="1:14" s="156" customFormat="1" ht="20.100000000000001" customHeight="1">
      <c r="A75" s="155" t="s">
        <v>35</v>
      </c>
      <c r="B75" s="155"/>
      <c r="C75" s="155"/>
      <c r="D75" s="155"/>
      <c r="E75" s="155"/>
      <c r="F75" s="155"/>
      <c r="G75" s="155"/>
      <c r="H75" s="155"/>
      <c r="I75" s="155"/>
      <c r="J75" s="155"/>
      <c r="K75" s="155"/>
      <c r="L75" s="155"/>
      <c r="N75" s="156">
        <v>1</v>
      </c>
    </row>
    <row r="76" spans="1:14" s="156" customFormat="1" ht="20.100000000000001" customHeight="1">
      <c r="A76" s="155" t="s">
        <v>37</v>
      </c>
      <c r="B76" s="155"/>
      <c r="C76" s="155"/>
      <c r="D76" s="155"/>
      <c r="E76" s="155"/>
      <c r="F76" s="155"/>
      <c r="G76" s="155"/>
      <c r="H76" s="155"/>
      <c r="I76" s="155"/>
      <c r="J76" s="155"/>
      <c r="K76" s="155"/>
      <c r="L76" s="155"/>
      <c r="N76" s="156">
        <v>1</v>
      </c>
    </row>
    <row r="77" spans="1:14" s="156" customFormat="1" ht="20.100000000000001" customHeight="1">
      <c r="A77" s="155" t="s">
        <v>577</v>
      </c>
      <c r="B77" s="155"/>
      <c r="C77" s="155"/>
      <c r="D77" s="155"/>
      <c r="E77" s="155"/>
      <c r="F77" s="155"/>
      <c r="G77" s="155"/>
      <c r="H77" s="155"/>
      <c r="I77" s="155"/>
      <c r="J77" s="155"/>
      <c r="K77" s="155"/>
      <c r="L77" s="155"/>
      <c r="N77" s="156">
        <v>1</v>
      </c>
    </row>
    <row r="78" spans="1:14" s="156" customFormat="1" ht="20.100000000000001" customHeight="1">
      <c r="A78" s="155"/>
      <c r="B78" s="155"/>
      <c r="C78" s="155"/>
      <c r="D78" s="155"/>
      <c r="E78" s="155"/>
      <c r="F78" s="155"/>
      <c r="G78" s="155"/>
      <c r="H78" s="155"/>
      <c r="I78" s="155"/>
      <c r="J78" s="155"/>
      <c r="K78" s="155"/>
      <c r="L78" s="155"/>
      <c r="N78" s="156">
        <v>1</v>
      </c>
    </row>
    <row r="79" spans="1:14" s="156" customFormat="1" ht="20.100000000000001" customHeight="1">
      <c r="A79" s="532" t="s">
        <v>578</v>
      </c>
      <c r="B79" s="155"/>
      <c r="C79" s="155"/>
      <c r="D79" s="155"/>
      <c r="E79" s="155"/>
      <c r="F79" s="155"/>
      <c r="G79" s="155"/>
      <c r="H79" s="155"/>
      <c r="I79" s="155"/>
      <c r="J79" s="155"/>
      <c r="K79" s="155"/>
      <c r="L79" s="155"/>
      <c r="N79" s="156">
        <v>1</v>
      </c>
    </row>
    <row r="80" spans="1:14" s="156" customFormat="1" ht="20.100000000000001" customHeight="1">
      <c r="A80" s="532"/>
      <c r="B80" s="155"/>
      <c r="C80" s="155"/>
      <c r="D80" s="155"/>
      <c r="E80" s="155"/>
      <c r="F80" s="155"/>
      <c r="G80" s="155"/>
      <c r="H80" s="155"/>
      <c r="I80" s="155"/>
      <c r="J80" s="155"/>
      <c r="K80" s="155"/>
      <c r="L80" s="155"/>
      <c r="N80" s="156">
        <v>1</v>
      </c>
    </row>
    <row r="81" spans="1:14" s="156" customFormat="1" ht="20.100000000000001" customHeight="1">
      <c r="A81" s="788"/>
      <c r="B81" s="788"/>
      <c r="C81" s="788"/>
      <c r="D81" s="788"/>
      <c r="E81" s="788"/>
      <c r="F81" s="788"/>
      <c r="G81" s="788"/>
      <c r="H81" s="788"/>
      <c r="I81" s="788"/>
      <c r="J81" s="788"/>
      <c r="K81" s="788"/>
      <c r="L81" s="788"/>
      <c r="N81" s="156">
        <v>1</v>
      </c>
    </row>
  </sheetData>
  <autoFilter ref="N9:N81">
    <filterColumn colId="0">
      <filters>
        <filter val="1"/>
      </filters>
    </filterColumn>
  </autoFilter>
  <mergeCells count="17">
    <mergeCell ref="A81:L81"/>
    <mergeCell ref="L6:L8"/>
    <mergeCell ref="M6:M8"/>
    <mergeCell ref="D7:F7"/>
    <mergeCell ref="G7:G8"/>
    <mergeCell ref="H7:J7"/>
    <mergeCell ref="K7:K8"/>
    <mergeCell ref="A6:A8"/>
    <mergeCell ref="B6:B8"/>
    <mergeCell ref="C6:C8"/>
    <mergeCell ref="D6:G6"/>
    <mergeCell ref="H6:K6"/>
    <mergeCell ref="A1:L1"/>
    <mergeCell ref="A2:L2"/>
    <mergeCell ref="A3:L3"/>
    <mergeCell ref="A4:L4"/>
    <mergeCell ref="A5:L5"/>
  </mergeCells>
  <pageMargins left="1.1811023622047245" right="0.39370078740157483" top="0.39370078740157483" bottom="0.39370078740157483" header="0.51181102362204722" footer="0.51181102362204722"/>
  <pageSetup paperSize="9" scale="73" orientation="portrait" horizontalDpi="300" verticalDpi="300" r:id="rId1"/>
  <headerFooter alignWithMargins="0"/>
  <drawing r:id="rId2"/>
  <legacyDrawing r:id="rId3"/>
  <controls>
    <mc:AlternateContent xmlns:mc="http://schemas.openxmlformats.org/markup-compatibility/2006">
      <mc:Choice Requires="x14">
        <control shapeId="201729" r:id="rId4" name="CommandButton1">
          <controlPr defaultSize="0" print="0" autoLine="0" r:id="rId5">
            <anchor moveWithCells="1">
              <from>
                <xdr:col>0</xdr:col>
                <xdr:colOff>0</xdr:colOff>
                <xdr:row>0</xdr:row>
                <xdr:rowOff>0</xdr:rowOff>
              </from>
              <to>
                <xdr:col>0</xdr:col>
                <xdr:colOff>200025</xdr:colOff>
                <xdr:row>0</xdr:row>
                <xdr:rowOff>200025</xdr:rowOff>
              </to>
            </anchor>
          </controlPr>
        </control>
      </mc:Choice>
      <mc:Fallback>
        <control shapeId="201729" r:id="rId4" name="CommandButton1"/>
      </mc:Fallback>
    </mc:AlternateContent>
  </controls>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7" filterMode="1">
    <tabColor theme="2"/>
    <pageSetUpPr fitToPage="1"/>
  </sheetPr>
  <dimension ref="A1:P81"/>
  <sheetViews>
    <sheetView view="pageBreakPreview" topLeftCell="A7" zoomScaleSheetLayoutView="100" workbookViewId="0">
      <selection activeCell="C10" sqref="A1:P81"/>
    </sheetView>
  </sheetViews>
  <sheetFormatPr defaultRowHeight="12.75"/>
  <cols>
    <col min="1" max="1" width="3.85546875" customWidth="1"/>
    <col min="2" max="2" width="14.28515625" customWidth="1"/>
    <col min="3" max="3" width="18.7109375" bestFit="1" customWidth="1"/>
    <col min="4" max="11" width="6.140625" customWidth="1"/>
    <col min="12" max="12" width="6.7109375" style="173" customWidth="1"/>
    <col min="13" max="13" width="25.7109375" customWidth="1"/>
    <col min="14" max="14" width="3.140625" style="138" customWidth="1"/>
    <col min="15" max="18" width="2.7109375" customWidth="1"/>
  </cols>
  <sheetData>
    <row r="1" spans="1:16" ht="33" customHeight="1">
      <c r="A1" s="782" t="s">
        <v>92</v>
      </c>
      <c r="B1" s="782"/>
      <c r="C1" s="782"/>
      <c r="D1" s="782"/>
      <c r="E1" s="782"/>
      <c r="F1" s="782"/>
      <c r="G1" s="782"/>
      <c r="H1" s="782"/>
      <c r="I1" s="782"/>
      <c r="J1" s="782"/>
      <c r="K1" s="782"/>
      <c r="L1" s="782"/>
      <c r="M1" s="166"/>
      <c r="N1" s="166"/>
      <c r="O1" s="166"/>
      <c r="P1" s="166"/>
    </row>
    <row r="2" spans="1:16" ht="23.25">
      <c r="A2" s="783" t="s">
        <v>580</v>
      </c>
      <c r="B2" s="783"/>
      <c r="C2" s="783"/>
      <c r="D2" s="783"/>
      <c r="E2" s="783"/>
      <c r="F2" s="783"/>
      <c r="G2" s="783"/>
      <c r="H2" s="783"/>
      <c r="I2" s="783"/>
      <c r="J2" s="783"/>
      <c r="K2" s="783"/>
      <c r="L2" s="783"/>
    </row>
    <row r="3" spans="1:16" s="136" customFormat="1" ht="47.25" customHeight="1">
      <c r="A3" s="784" t="s">
        <v>634</v>
      </c>
      <c r="B3" s="784"/>
      <c r="C3" s="784"/>
      <c r="D3" s="784"/>
      <c r="E3" s="784"/>
      <c r="F3" s="784"/>
      <c r="G3" s="784"/>
      <c r="H3" s="784"/>
      <c r="I3" s="784"/>
      <c r="J3" s="784"/>
      <c r="K3" s="784"/>
      <c r="L3" s="784"/>
      <c r="M3" s="167"/>
      <c r="N3" s="167"/>
      <c r="O3" s="167"/>
      <c r="P3" s="167"/>
    </row>
    <row r="4" spans="1:16" s="137" customFormat="1" ht="15.75" customHeight="1">
      <c r="A4" s="785" t="str">
        <f ca="1">СП!A4</f>
        <v>Дата сдачи: «___» апреля 2014 года</v>
      </c>
      <c r="B4" s="786"/>
      <c r="C4" s="786"/>
      <c r="D4" s="786"/>
      <c r="E4" s="786"/>
      <c r="F4" s="786"/>
      <c r="G4" s="786"/>
      <c r="H4" s="786"/>
      <c r="I4" s="786"/>
      <c r="J4" s="786"/>
      <c r="K4" s="786"/>
      <c r="L4" s="786"/>
      <c r="N4" s="138"/>
    </row>
    <row r="5" spans="1:16" s="137" customFormat="1" ht="15.75" customHeight="1">
      <c r="A5" s="785"/>
      <c r="B5" s="785"/>
      <c r="C5" s="785"/>
      <c r="D5" s="785"/>
      <c r="E5" s="785"/>
      <c r="F5" s="785"/>
      <c r="G5" s="785"/>
      <c r="H5" s="785"/>
      <c r="I5" s="785"/>
      <c r="J5" s="785"/>
      <c r="K5" s="785"/>
      <c r="L5" s="787"/>
      <c r="N5" s="138"/>
    </row>
    <row r="6" spans="1:16" ht="27" customHeight="1">
      <c r="A6" s="795" t="s">
        <v>71</v>
      </c>
      <c r="B6" s="795" t="s">
        <v>46</v>
      </c>
      <c r="C6" s="795" t="s">
        <v>47</v>
      </c>
      <c r="D6" s="792" t="s">
        <v>51</v>
      </c>
      <c r="E6" s="793"/>
      <c r="F6" s="793"/>
      <c r="G6" s="794"/>
      <c r="H6" s="792" t="s">
        <v>52</v>
      </c>
      <c r="I6" s="793"/>
      <c r="J6" s="793"/>
      <c r="K6" s="794"/>
      <c r="L6" s="789" t="s">
        <v>7</v>
      </c>
      <c r="M6" s="796" t="s">
        <v>697</v>
      </c>
    </row>
    <row r="7" spans="1:16" ht="12.75" customHeight="1">
      <c r="A7" s="795"/>
      <c r="B7" s="795"/>
      <c r="C7" s="795"/>
      <c r="D7" s="792" t="s">
        <v>53</v>
      </c>
      <c r="E7" s="793"/>
      <c r="F7" s="794"/>
      <c r="G7" s="789" t="s">
        <v>7</v>
      </c>
      <c r="H7" s="792" t="s">
        <v>53</v>
      </c>
      <c r="I7" s="793"/>
      <c r="J7" s="794"/>
      <c r="K7" s="789" t="s">
        <v>7</v>
      </c>
      <c r="L7" s="790"/>
      <c r="M7" s="797"/>
    </row>
    <row r="8" spans="1:16" ht="32.25" customHeight="1">
      <c r="A8" s="795"/>
      <c r="B8" s="795"/>
      <c r="C8" s="795"/>
      <c r="D8" s="134">
        <v>1</v>
      </c>
      <c r="E8" s="134">
        <v>2</v>
      </c>
      <c r="F8" s="134">
        <v>3</v>
      </c>
      <c r="G8" s="791"/>
      <c r="H8" s="134">
        <v>1</v>
      </c>
      <c r="I8" s="134">
        <v>2</v>
      </c>
      <c r="J8" s="134">
        <v>3</v>
      </c>
      <c r="K8" s="791"/>
      <c r="L8" s="791"/>
      <c r="M8" s="798"/>
    </row>
    <row r="9" spans="1:16">
      <c r="A9" s="135">
        <v>1</v>
      </c>
      <c r="B9" s="135">
        <v>2</v>
      </c>
      <c r="C9" s="135">
        <v>3</v>
      </c>
      <c r="D9" s="134">
        <v>4</v>
      </c>
      <c r="E9" s="134">
        <v>5</v>
      </c>
      <c r="F9" s="134">
        <v>6</v>
      </c>
      <c r="G9" s="134">
        <v>7</v>
      </c>
      <c r="H9" s="134">
        <v>8</v>
      </c>
      <c r="I9" s="134">
        <v>9</v>
      </c>
      <c r="J9" s="134">
        <v>10</v>
      </c>
      <c r="K9" s="134">
        <v>11</v>
      </c>
      <c r="L9" s="177">
        <v>12</v>
      </c>
      <c r="M9" s="388"/>
    </row>
    <row r="10" spans="1:16" s="142" customFormat="1" ht="15" customHeight="1">
      <c r="A10" s="139">
        <v>1</v>
      </c>
      <c r="B10" s="139" t="s">
        <v>16</v>
      </c>
      <c r="C10" s="144" t="s">
        <v>198</v>
      </c>
      <c r="D10" s="381"/>
      <c r="E10" s="381"/>
      <c r="F10" s="381"/>
      <c r="G10" s="381"/>
      <c r="H10" s="381"/>
      <c r="I10" s="381"/>
      <c r="J10" s="381"/>
      <c r="K10" s="381"/>
      <c r="L10" s="380"/>
      <c r="M10" s="141"/>
      <c r="N10" s="143">
        <f>COUNTA($C10)</f>
        <v>1</v>
      </c>
    </row>
    <row r="11" spans="1:16" s="142" customFormat="1" ht="15" hidden="1" customHeight="1">
      <c r="A11" s="139">
        <f>A10+1</f>
        <v>2</v>
      </c>
      <c r="B11" s="139"/>
      <c r="C11" s="144"/>
      <c r="D11" s="381"/>
      <c r="E11" s="381"/>
      <c r="F11" s="381"/>
      <c r="G11" s="381"/>
      <c r="H11" s="381"/>
      <c r="I11" s="381"/>
      <c r="J11" s="381"/>
      <c r="K11" s="381"/>
      <c r="L11" s="380"/>
      <c r="M11" s="141"/>
      <c r="N11" s="143">
        <f t="shared" ref="N11:N69" si="0">COUNTA($C11)</f>
        <v>0</v>
      </c>
    </row>
    <row r="12" spans="1:16" s="142" customFormat="1" ht="15" hidden="1" customHeight="1">
      <c r="A12" s="139">
        <f t="shared" ref="A12:A56" si="1">A11+1</f>
        <v>3</v>
      </c>
      <c r="B12" s="139"/>
      <c r="C12" s="144"/>
      <c r="D12" s="381"/>
      <c r="E12" s="147"/>
      <c r="F12" s="147"/>
      <c r="G12" s="147"/>
      <c r="H12" s="147"/>
      <c r="I12" s="147"/>
      <c r="J12" s="147"/>
      <c r="K12" s="147"/>
      <c r="L12" s="380"/>
      <c r="M12" s="141"/>
      <c r="N12" s="143">
        <f t="shared" si="0"/>
        <v>0</v>
      </c>
    </row>
    <row r="13" spans="1:16" s="142" customFormat="1" ht="15" hidden="1" customHeight="1">
      <c r="A13" s="139">
        <f t="shared" si="1"/>
        <v>4</v>
      </c>
      <c r="B13" s="139"/>
      <c r="C13" s="144"/>
      <c r="D13" s="381"/>
      <c r="E13" s="147"/>
      <c r="F13" s="147"/>
      <c r="G13" s="147"/>
      <c r="H13" s="147"/>
      <c r="I13" s="147"/>
      <c r="J13" s="147"/>
      <c r="K13" s="147"/>
      <c r="L13" s="380"/>
      <c r="M13" s="141"/>
      <c r="N13" s="143">
        <f t="shared" si="0"/>
        <v>0</v>
      </c>
    </row>
    <row r="14" spans="1:16" s="142" customFormat="1" ht="15" hidden="1" customHeight="1">
      <c r="A14" s="139">
        <f t="shared" si="1"/>
        <v>5</v>
      </c>
      <c r="B14" s="139"/>
      <c r="C14" s="144"/>
      <c r="D14" s="381"/>
      <c r="E14" s="147"/>
      <c r="F14" s="147"/>
      <c r="G14" s="147"/>
      <c r="H14" s="147"/>
      <c r="I14" s="147"/>
      <c r="J14" s="147"/>
      <c r="K14" s="147"/>
      <c r="L14" s="380"/>
      <c r="M14" s="141"/>
      <c r="N14" s="143">
        <f>COUNTA($C14)</f>
        <v>0</v>
      </c>
    </row>
    <row r="15" spans="1:16" s="142" customFormat="1" ht="15" hidden="1" customHeight="1">
      <c r="A15" s="139">
        <f t="shared" si="1"/>
        <v>6</v>
      </c>
      <c r="B15" s="139"/>
      <c r="C15" s="144"/>
      <c r="D15" s="381"/>
      <c r="E15" s="147"/>
      <c r="F15" s="147"/>
      <c r="G15" s="147"/>
      <c r="H15" s="147"/>
      <c r="I15" s="147"/>
      <c r="J15" s="147"/>
      <c r="K15" s="147"/>
      <c r="L15" s="380"/>
      <c r="M15" s="141"/>
      <c r="N15" s="143">
        <f>COUNTA($C15)</f>
        <v>0</v>
      </c>
    </row>
    <row r="16" spans="1:16" s="142" customFormat="1" ht="15" hidden="1" customHeight="1">
      <c r="A16" s="139">
        <f t="shared" si="1"/>
        <v>7</v>
      </c>
      <c r="B16" s="139"/>
      <c r="C16" s="144"/>
      <c r="D16" s="381"/>
      <c r="E16" s="147"/>
      <c r="F16" s="147"/>
      <c r="G16" s="147"/>
      <c r="H16" s="147"/>
      <c r="I16" s="147"/>
      <c r="J16" s="147"/>
      <c r="K16" s="147"/>
      <c r="L16" s="380"/>
      <c r="M16" s="141"/>
      <c r="N16" s="143">
        <f t="shared" si="0"/>
        <v>0</v>
      </c>
    </row>
    <row r="17" spans="1:14" s="142" customFormat="1" ht="15" hidden="1" customHeight="1">
      <c r="A17" s="139">
        <f t="shared" si="1"/>
        <v>8</v>
      </c>
      <c r="B17" s="139"/>
      <c r="C17" s="144"/>
      <c r="D17" s="381"/>
      <c r="E17" s="147"/>
      <c r="F17" s="147"/>
      <c r="G17" s="147"/>
      <c r="H17" s="147"/>
      <c r="I17" s="147"/>
      <c r="J17" s="147"/>
      <c r="K17" s="147"/>
      <c r="L17" s="380"/>
      <c r="M17" s="141"/>
      <c r="N17" s="143">
        <f t="shared" si="0"/>
        <v>0</v>
      </c>
    </row>
    <row r="18" spans="1:14" s="142" customFormat="1" ht="15" hidden="1" customHeight="1">
      <c r="A18" s="139">
        <f t="shared" si="1"/>
        <v>9</v>
      </c>
      <c r="B18" s="139"/>
      <c r="C18" s="144"/>
      <c r="D18" s="381"/>
      <c r="E18" s="147"/>
      <c r="F18" s="147"/>
      <c r="G18" s="147"/>
      <c r="H18" s="147"/>
      <c r="I18" s="147"/>
      <c r="J18" s="147"/>
      <c r="K18" s="147"/>
      <c r="L18" s="380"/>
      <c r="M18" s="141"/>
      <c r="N18" s="143">
        <f t="shared" si="0"/>
        <v>0</v>
      </c>
    </row>
    <row r="19" spans="1:14" s="142" customFormat="1" ht="15" hidden="1" customHeight="1">
      <c r="A19" s="139">
        <f t="shared" si="1"/>
        <v>10</v>
      </c>
      <c r="B19" s="139"/>
      <c r="C19" s="144"/>
      <c r="D19" s="381"/>
      <c r="E19" s="147"/>
      <c r="F19" s="147"/>
      <c r="G19" s="147"/>
      <c r="H19" s="147"/>
      <c r="I19" s="147"/>
      <c r="J19" s="147"/>
      <c r="K19" s="147"/>
      <c r="L19" s="380"/>
      <c r="M19" s="141"/>
      <c r="N19" s="143">
        <f t="shared" si="0"/>
        <v>0</v>
      </c>
    </row>
    <row r="20" spans="1:14" s="142" customFormat="1" ht="15" hidden="1" customHeight="1">
      <c r="A20" s="139">
        <f t="shared" si="1"/>
        <v>11</v>
      </c>
      <c r="B20" s="139"/>
      <c r="C20" s="144"/>
      <c r="D20" s="381"/>
      <c r="E20" s="147"/>
      <c r="F20" s="147"/>
      <c r="G20" s="147"/>
      <c r="H20" s="147"/>
      <c r="I20" s="147"/>
      <c r="J20" s="147"/>
      <c r="K20" s="147"/>
      <c r="L20" s="380"/>
      <c r="N20" s="143">
        <f t="shared" si="0"/>
        <v>0</v>
      </c>
    </row>
    <row r="21" spans="1:14" s="142" customFormat="1" ht="15" hidden="1" customHeight="1">
      <c r="A21" s="139">
        <f t="shared" si="1"/>
        <v>12</v>
      </c>
      <c r="B21" s="139"/>
      <c r="C21" s="144"/>
      <c r="D21" s="381"/>
      <c r="E21" s="147"/>
      <c r="F21" s="147"/>
      <c r="G21" s="147"/>
      <c r="H21" s="147"/>
      <c r="I21" s="147"/>
      <c r="J21" s="147"/>
      <c r="K21" s="147"/>
      <c r="L21" s="380"/>
      <c r="N21" s="143">
        <f t="shared" si="0"/>
        <v>0</v>
      </c>
    </row>
    <row r="22" spans="1:14" s="142" customFormat="1" ht="15" hidden="1" customHeight="1">
      <c r="A22" s="139">
        <f t="shared" si="1"/>
        <v>13</v>
      </c>
      <c r="B22" s="139"/>
      <c r="C22" s="144"/>
      <c r="D22" s="381"/>
      <c r="E22" s="147"/>
      <c r="F22" s="147"/>
      <c r="G22" s="147"/>
      <c r="H22" s="147"/>
      <c r="I22" s="147"/>
      <c r="J22" s="147"/>
      <c r="K22" s="147"/>
      <c r="L22" s="380"/>
      <c r="N22" s="143">
        <f t="shared" si="0"/>
        <v>0</v>
      </c>
    </row>
    <row r="23" spans="1:14" s="142" customFormat="1" ht="15" hidden="1" customHeight="1">
      <c r="A23" s="139">
        <f t="shared" si="1"/>
        <v>14</v>
      </c>
      <c r="B23" s="139"/>
      <c r="C23" s="144"/>
      <c r="D23" s="381"/>
      <c r="E23" s="147"/>
      <c r="F23" s="147"/>
      <c r="G23" s="147"/>
      <c r="H23" s="147"/>
      <c r="I23" s="147"/>
      <c r="J23" s="147"/>
      <c r="K23" s="147"/>
      <c r="L23" s="380"/>
      <c r="N23" s="143">
        <f t="shared" si="0"/>
        <v>0</v>
      </c>
    </row>
    <row r="24" spans="1:14" s="142" customFormat="1" ht="15" hidden="1" customHeight="1">
      <c r="A24" s="139">
        <f t="shared" si="1"/>
        <v>15</v>
      </c>
      <c r="B24" s="139"/>
      <c r="C24" s="144"/>
      <c r="D24" s="381"/>
      <c r="E24" s="147"/>
      <c r="F24" s="147"/>
      <c r="G24" s="147"/>
      <c r="H24" s="147"/>
      <c r="I24" s="147"/>
      <c r="J24" s="147"/>
      <c r="K24" s="147"/>
      <c r="L24" s="380"/>
      <c r="N24" s="143">
        <f t="shared" si="0"/>
        <v>0</v>
      </c>
    </row>
    <row r="25" spans="1:14" s="142" customFormat="1" ht="15" hidden="1" customHeight="1">
      <c r="A25" s="139">
        <f t="shared" si="1"/>
        <v>16</v>
      </c>
      <c r="B25" s="139"/>
      <c r="C25" s="144"/>
      <c r="D25" s="381"/>
      <c r="E25" s="147"/>
      <c r="F25" s="147"/>
      <c r="G25" s="147"/>
      <c r="H25" s="147"/>
      <c r="I25" s="147"/>
      <c r="J25" s="147"/>
      <c r="K25" s="147"/>
      <c r="L25" s="380"/>
      <c r="N25" s="143">
        <f t="shared" si="0"/>
        <v>0</v>
      </c>
    </row>
    <row r="26" spans="1:14" s="142" customFormat="1" ht="15" hidden="1" customHeight="1">
      <c r="A26" s="139">
        <f t="shared" si="1"/>
        <v>17</v>
      </c>
      <c r="B26" s="139"/>
      <c r="C26" s="144"/>
      <c r="D26" s="381"/>
      <c r="E26" s="147"/>
      <c r="F26" s="147"/>
      <c r="G26" s="147"/>
      <c r="H26" s="147"/>
      <c r="I26" s="147"/>
      <c r="J26" s="147"/>
      <c r="K26" s="147"/>
      <c r="L26" s="380"/>
      <c r="N26" s="143">
        <f t="shared" si="0"/>
        <v>0</v>
      </c>
    </row>
    <row r="27" spans="1:14" s="142" customFormat="1" ht="15" hidden="1" customHeight="1">
      <c r="A27" s="139">
        <f t="shared" si="1"/>
        <v>18</v>
      </c>
      <c r="B27" s="139"/>
      <c r="C27" s="144"/>
      <c r="D27" s="381"/>
      <c r="E27" s="147"/>
      <c r="F27" s="147"/>
      <c r="G27" s="147"/>
      <c r="H27" s="147"/>
      <c r="I27" s="147"/>
      <c r="J27" s="147"/>
      <c r="K27" s="147"/>
      <c r="L27" s="380"/>
      <c r="N27" s="143">
        <f t="shared" si="0"/>
        <v>0</v>
      </c>
    </row>
    <row r="28" spans="1:14" s="142" customFormat="1" ht="15" hidden="1" customHeight="1">
      <c r="A28" s="139">
        <f t="shared" si="1"/>
        <v>19</v>
      </c>
      <c r="B28" s="139"/>
      <c r="C28" s="144"/>
      <c r="D28" s="381"/>
      <c r="E28" s="147"/>
      <c r="F28" s="147"/>
      <c r="G28" s="147"/>
      <c r="H28" s="147"/>
      <c r="I28" s="147"/>
      <c r="J28" s="147"/>
      <c r="K28" s="147"/>
      <c r="L28" s="380"/>
      <c r="N28" s="143">
        <f t="shared" si="0"/>
        <v>0</v>
      </c>
    </row>
    <row r="29" spans="1:14" s="142" customFormat="1" ht="15" hidden="1" customHeight="1">
      <c r="A29" s="139">
        <f t="shared" si="1"/>
        <v>20</v>
      </c>
      <c r="B29" s="139"/>
      <c r="C29" s="144"/>
      <c r="D29" s="381"/>
      <c r="E29" s="147"/>
      <c r="F29" s="147"/>
      <c r="G29" s="147"/>
      <c r="H29" s="147"/>
      <c r="I29" s="147"/>
      <c r="J29" s="147"/>
      <c r="K29" s="147"/>
      <c r="L29" s="380"/>
      <c r="N29" s="143">
        <f t="shared" si="0"/>
        <v>0</v>
      </c>
    </row>
    <row r="30" spans="1:14" s="142" customFormat="1" ht="15" hidden="1" customHeight="1">
      <c r="A30" s="139">
        <f t="shared" si="1"/>
        <v>21</v>
      </c>
      <c r="B30" s="139"/>
      <c r="C30" s="144"/>
      <c r="D30" s="381"/>
      <c r="E30" s="147"/>
      <c r="F30" s="147"/>
      <c r="G30" s="147"/>
      <c r="H30" s="147"/>
      <c r="I30" s="147"/>
      <c r="J30" s="147"/>
      <c r="K30" s="147"/>
      <c r="L30" s="380"/>
      <c r="N30" s="143">
        <f t="shared" si="0"/>
        <v>0</v>
      </c>
    </row>
    <row r="31" spans="1:14" s="142" customFormat="1" ht="15" hidden="1" customHeight="1">
      <c r="A31" s="139">
        <f t="shared" si="1"/>
        <v>22</v>
      </c>
      <c r="B31" s="139"/>
      <c r="C31" s="144"/>
      <c r="D31" s="381"/>
      <c r="E31" s="147"/>
      <c r="F31" s="147"/>
      <c r="G31" s="147"/>
      <c r="H31" s="147"/>
      <c r="I31" s="147"/>
      <c r="J31" s="147"/>
      <c r="K31" s="147"/>
      <c r="L31" s="380"/>
      <c r="N31" s="143">
        <f t="shared" si="0"/>
        <v>0</v>
      </c>
    </row>
    <row r="32" spans="1:14" s="142" customFormat="1" ht="15" hidden="1" customHeight="1">
      <c r="A32" s="139">
        <f t="shared" si="1"/>
        <v>23</v>
      </c>
      <c r="B32" s="139"/>
      <c r="C32" s="144"/>
      <c r="D32" s="381"/>
      <c r="E32" s="147"/>
      <c r="F32" s="147"/>
      <c r="G32" s="147"/>
      <c r="H32" s="147"/>
      <c r="I32" s="147"/>
      <c r="J32" s="147"/>
      <c r="K32" s="147"/>
      <c r="L32" s="380"/>
      <c r="N32" s="143">
        <f t="shared" si="0"/>
        <v>0</v>
      </c>
    </row>
    <row r="33" spans="1:14" s="142" customFormat="1" ht="15" hidden="1" customHeight="1">
      <c r="A33" s="139">
        <f t="shared" si="1"/>
        <v>24</v>
      </c>
      <c r="B33" s="139"/>
      <c r="C33" s="144"/>
      <c r="D33" s="381"/>
      <c r="E33" s="147"/>
      <c r="F33" s="147"/>
      <c r="G33" s="147"/>
      <c r="H33" s="147"/>
      <c r="I33" s="147"/>
      <c r="J33" s="147"/>
      <c r="K33" s="147"/>
      <c r="L33" s="380"/>
      <c r="N33" s="143">
        <f t="shared" si="0"/>
        <v>0</v>
      </c>
    </row>
    <row r="34" spans="1:14" s="142" customFormat="1" ht="15" hidden="1" customHeight="1">
      <c r="A34" s="139">
        <f t="shared" si="1"/>
        <v>25</v>
      </c>
      <c r="B34" s="139"/>
      <c r="C34" s="144"/>
      <c r="D34" s="381"/>
      <c r="E34" s="147"/>
      <c r="F34" s="147"/>
      <c r="G34" s="147"/>
      <c r="H34" s="147"/>
      <c r="I34" s="147"/>
      <c r="J34" s="147"/>
      <c r="K34" s="147"/>
      <c r="L34" s="380"/>
      <c r="N34" s="143">
        <f t="shared" si="0"/>
        <v>0</v>
      </c>
    </row>
    <row r="35" spans="1:14" s="142" customFormat="1" ht="15" hidden="1" customHeight="1">
      <c r="A35" s="139">
        <f t="shared" si="1"/>
        <v>26</v>
      </c>
      <c r="B35" s="139"/>
      <c r="C35" s="144"/>
      <c r="D35" s="381"/>
      <c r="E35" s="147"/>
      <c r="F35" s="147"/>
      <c r="G35" s="147"/>
      <c r="H35" s="147"/>
      <c r="I35" s="147"/>
      <c r="J35" s="147"/>
      <c r="K35" s="147"/>
      <c r="L35" s="380"/>
      <c r="N35" s="143">
        <f t="shared" si="0"/>
        <v>0</v>
      </c>
    </row>
    <row r="36" spans="1:14" s="142" customFormat="1" ht="15" hidden="1" customHeight="1">
      <c r="A36" s="139">
        <f t="shared" si="1"/>
        <v>27</v>
      </c>
      <c r="B36" s="139"/>
      <c r="C36" s="144"/>
      <c r="D36" s="381"/>
      <c r="E36" s="381"/>
      <c r="F36" s="381"/>
      <c r="G36" s="381"/>
      <c r="H36" s="381"/>
      <c r="I36" s="381"/>
      <c r="J36" s="381"/>
      <c r="K36" s="381"/>
      <c r="L36" s="380"/>
      <c r="N36" s="143">
        <f t="shared" si="0"/>
        <v>0</v>
      </c>
    </row>
    <row r="37" spans="1:14" s="142" customFormat="1" ht="15" hidden="1" customHeight="1">
      <c r="A37" s="139">
        <f t="shared" si="1"/>
        <v>28</v>
      </c>
      <c r="B37" s="139"/>
      <c r="C37" s="144"/>
      <c r="D37" s="381"/>
      <c r="E37" s="147"/>
      <c r="F37" s="147"/>
      <c r="G37" s="147"/>
      <c r="H37" s="147"/>
      <c r="I37" s="147"/>
      <c r="J37" s="147"/>
      <c r="K37" s="147"/>
      <c r="L37" s="380"/>
      <c r="N37" s="143">
        <f t="shared" si="0"/>
        <v>0</v>
      </c>
    </row>
    <row r="38" spans="1:14" s="142" customFormat="1" ht="15" hidden="1" customHeight="1">
      <c r="A38" s="139">
        <f t="shared" si="1"/>
        <v>29</v>
      </c>
      <c r="B38" s="139"/>
      <c r="C38" s="144"/>
      <c r="D38" s="381"/>
      <c r="E38" s="147"/>
      <c r="F38" s="147"/>
      <c r="G38" s="147"/>
      <c r="H38" s="147"/>
      <c r="I38" s="147"/>
      <c r="J38" s="147"/>
      <c r="K38" s="147"/>
      <c r="L38" s="380"/>
      <c r="N38" s="143">
        <f t="shared" si="0"/>
        <v>0</v>
      </c>
    </row>
    <row r="39" spans="1:14" s="142" customFormat="1" ht="15" hidden="1" customHeight="1">
      <c r="A39" s="139">
        <f t="shared" si="1"/>
        <v>30</v>
      </c>
      <c r="B39" s="139"/>
      <c r="C39" s="144"/>
      <c r="D39" s="381"/>
      <c r="E39" s="147"/>
      <c r="F39" s="147"/>
      <c r="G39" s="147"/>
      <c r="H39" s="147"/>
      <c r="I39" s="147"/>
      <c r="J39" s="147"/>
      <c r="K39" s="147"/>
      <c r="L39" s="380"/>
      <c r="N39" s="143">
        <f t="shared" si="0"/>
        <v>0</v>
      </c>
    </row>
    <row r="40" spans="1:14" s="142" customFormat="1" ht="15" hidden="1" customHeight="1">
      <c r="A40" s="139">
        <f t="shared" si="1"/>
        <v>31</v>
      </c>
      <c r="B40" s="139"/>
      <c r="C40" s="144"/>
      <c r="D40" s="381"/>
      <c r="E40" s="147"/>
      <c r="F40" s="147"/>
      <c r="G40" s="147"/>
      <c r="H40" s="147"/>
      <c r="I40" s="147"/>
      <c r="J40" s="147"/>
      <c r="K40" s="147"/>
      <c r="L40" s="380"/>
      <c r="N40" s="143">
        <f t="shared" si="0"/>
        <v>0</v>
      </c>
    </row>
    <row r="41" spans="1:14" s="142" customFormat="1" ht="15" hidden="1" customHeight="1">
      <c r="A41" s="139">
        <f t="shared" si="1"/>
        <v>32</v>
      </c>
      <c r="B41" s="139"/>
      <c r="C41" s="144"/>
      <c r="D41" s="381"/>
      <c r="E41" s="381"/>
      <c r="F41" s="381"/>
      <c r="G41" s="381"/>
      <c r="H41" s="381"/>
      <c r="I41" s="381"/>
      <c r="J41" s="381"/>
      <c r="K41" s="381"/>
      <c r="L41" s="380"/>
      <c r="N41" s="143">
        <f t="shared" si="0"/>
        <v>0</v>
      </c>
    </row>
    <row r="42" spans="1:14" s="142" customFormat="1" ht="15" hidden="1" customHeight="1">
      <c r="A42" s="139">
        <f t="shared" si="1"/>
        <v>33</v>
      </c>
      <c r="B42" s="139"/>
      <c r="C42" s="144"/>
      <c r="D42" s="381"/>
      <c r="E42" s="147"/>
      <c r="F42" s="147"/>
      <c r="G42" s="147"/>
      <c r="H42" s="147"/>
      <c r="I42" s="147"/>
      <c r="J42" s="147"/>
      <c r="K42" s="147"/>
      <c r="L42" s="380"/>
      <c r="N42" s="143">
        <f t="shared" si="0"/>
        <v>0</v>
      </c>
    </row>
    <row r="43" spans="1:14" s="142" customFormat="1" ht="15" hidden="1" customHeight="1">
      <c r="A43" s="139">
        <f t="shared" si="1"/>
        <v>34</v>
      </c>
      <c r="B43" s="139"/>
      <c r="C43" s="144"/>
      <c r="D43" s="381"/>
      <c r="E43" s="147"/>
      <c r="F43" s="147"/>
      <c r="G43" s="147"/>
      <c r="H43" s="147"/>
      <c r="I43" s="147"/>
      <c r="J43" s="147"/>
      <c r="K43" s="147"/>
      <c r="L43" s="380"/>
      <c r="N43" s="143">
        <f t="shared" si="0"/>
        <v>0</v>
      </c>
    </row>
    <row r="44" spans="1:14" s="142" customFormat="1" ht="15" hidden="1" customHeight="1">
      <c r="A44" s="139">
        <f t="shared" si="1"/>
        <v>35</v>
      </c>
      <c r="B44" s="139"/>
      <c r="C44" s="144"/>
      <c r="D44" s="381"/>
      <c r="E44" s="147"/>
      <c r="F44" s="147"/>
      <c r="G44" s="147"/>
      <c r="H44" s="147"/>
      <c r="I44" s="147"/>
      <c r="J44" s="147"/>
      <c r="K44" s="147"/>
      <c r="L44" s="380"/>
      <c r="N44" s="143">
        <f t="shared" si="0"/>
        <v>0</v>
      </c>
    </row>
    <row r="45" spans="1:14" s="142" customFormat="1" ht="15" hidden="1" customHeight="1">
      <c r="A45" s="139">
        <f t="shared" si="1"/>
        <v>36</v>
      </c>
      <c r="B45" s="139"/>
      <c r="C45" s="144"/>
      <c r="D45" s="381"/>
      <c r="E45" s="147"/>
      <c r="F45" s="147"/>
      <c r="G45" s="147"/>
      <c r="H45" s="147"/>
      <c r="I45" s="147"/>
      <c r="J45" s="147"/>
      <c r="K45" s="147"/>
      <c r="L45" s="380"/>
      <c r="N45" s="143">
        <f t="shared" si="0"/>
        <v>0</v>
      </c>
    </row>
    <row r="46" spans="1:14" s="142" customFormat="1" ht="15" hidden="1" customHeight="1">
      <c r="A46" s="139">
        <f t="shared" si="1"/>
        <v>37</v>
      </c>
      <c r="B46" s="139"/>
      <c r="C46" s="144"/>
      <c r="D46" s="381"/>
      <c r="E46" s="147"/>
      <c r="F46" s="147"/>
      <c r="G46" s="147"/>
      <c r="H46" s="147"/>
      <c r="I46" s="147"/>
      <c r="J46" s="147"/>
      <c r="K46" s="147"/>
      <c r="L46" s="380"/>
      <c r="N46" s="143">
        <f t="shared" si="0"/>
        <v>0</v>
      </c>
    </row>
    <row r="47" spans="1:14" s="142" customFormat="1" ht="15" hidden="1" customHeight="1">
      <c r="A47" s="139">
        <f t="shared" si="1"/>
        <v>38</v>
      </c>
      <c r="B47" s="139"/>
      <c r="C47" s="144"/>
      <c r="D47" s="381"/>
      <c r="E47" s="147"/>
      <c r="F47" s="147"/>
      <c r="G47" s="147"/>
      <c r="H47" s="147"/>
      <c r="I47" s="147"/>
      <c r="J47" s="147"/>
      <c r="K47" s="147"/>
      <c r="L47" s="380"/>
      <c r="N47" s="143">
        <f t="shared" si="0"/>
        <v>0</v>
      </c>
    </row>
    <row r="48" spans="1:14" s="142" customFormat="1" ht="15" hidden="1" customHeight="1">
      <c r="A48" s="139">
        <f t="shared" si="1"/>
        <v>39</v>
      </c>
      <c r="B48" s="139"/>
      <c r="C48" s="144"/>
      <c r="D48" s="381"/>
      <c r="E48" s="381"/>
      <c r="F48" s="381"/>
      <c r="G48" s="381"/>
      <c r="H48" s="381"/>
      <c r="I48" s="381"/>
      <c r="J48" s="381"/>
      <c r="K48" s="381"/>
      <c r="L48" s="380"/>
      <c r="N48" s="143">
        <f t="shared" si="0"/>
        <v>0</v>
      </c>
    </row>
    <row r="49" spans="1:14" s="142" customFormat="1" ht="15" hidden="1" customHeight="1">
      <c r="A49" s="139">
        <f t="shared" si="1"/>
        <v>40</v>
      </c>
      <c r="B49" s="139"/>
      <c r="C49" s="144"/>
      <c r="D49" s="381"/>
      <c r="E49" s="147"/>
      <c r="F49" s="147"/>
      <c r="G49" s="147"/>
      <c r="H49" s="147"/>
      <c r="I49" s="147"/>
      <c r="J49" s="147"/>
      <c r="K49" s="147"/>
      <c r="L49" s="380"/>
      <c r="N49" s="143">
        <f t="shared" si="0"/>
        <v>0</v>
      </c>
    </row>
    <row r="50" spans="1:14" s="142" customFormat="1" ht="15" hidden="1" customHeight="1">
      <c r="A50" s="139">
        <f t="shared" si="1"/>
        <v>41</v>
      </c>
      <c r="B50" s="139"/>
      <c r="C50" s="144"/>
      <c r="D50" s="381"/>
      <c r="E50" s="147"/>
      <c r="F50" s="147"/>
      <c r="G50" s="147"/>
      <c r="H50" s="147"/>
      <c r="I50" s="147"/>
      <c r="J50" s="147"/>
      <c r="K50" s="147"/>
      <c r="L50" s="380"/>
      <c r="N50" s="143">
        <f t="shared" si="0"/>
        <v>0</v>
      </c>
    </row>
    <row r="51" spans="1:14" s="142" customFormat="1" ht="15" hidden="1" customHeight="1">
      <c r="A51" s="139">
        <f t="shared" si="1"/>
        <v>42</v>
      </c>
      <c r="B51" s="139"/>
      <c r="C51" s="144"/>
      <c r="D51" s="381"/>
      <c r="E51" s="147"/>
      <c r="F51" s="147"/>
      <c r="G51" s="147"/>
      <c r="H51" s="147"/>
      <c r="I51" s="147"/>
      <c r="J51" s="147"/>
      <c r="K51" s="147"/>
      <c r="L51" s="380"/>
      <c r="N51" s="143">
        <f t="shared" si="0"/>
        <v>0</v>
      </c>
    </row>
    <row r="52" spans="1:14" s="142" customFormat="1" ht="15" hidden="1" customHeight="1">
      <c r="A52" s="139">
        <f t="shared" si="1"/>
        <v>43</v>
      </c>
      <c r="B52" s="139"/>
      <c r="C52" s="144"/>
      <c r="D52" s="381"/>
      <c r="E52" s="147"/>
      <c r="F52" s="147"/>
      <c r="G52" s="147"/>
      <c r="H52" s="147"/>
      <c r="I52" s="147"/>
      <c r="J52" s="147"/>
      <c r="K52" s="147"/>
      <c r="L52" s="380"/>
      <c r="N52" s="143">
        <f t="shared" si="0"/>
        <v>0</v>
      </c>
    </row>
    <row r="53" spans="1:14" s="142" customFormat="1" ht="15" hidden="1" customHeight="1">
      <c r="A53" s="139">
        <f t="shared" si="1"/>
        <v>44</v>
      </c>
      <c r="B53" s="139"/>
      <c r="C53" s="144"/>
      <c r="D53" s="381"/>
      <c r="E53" s="381"/>
      <c r="F53" s="381"/>
      <c r="G53" s="381"/>
      <c r="H53" s="381"/>
      <c r="I53" s="381"/>
      <c r="J53" s="381"/>
      <c r="K53" s="381"/>
      <c r="L53" s="380"/>
      <c r="N53" s="143">
        <f t="shared" si="0"/>
        <v>0</v>
      </c>
    </row>
    <row r="54" spans="1:14" s="142" customFormat="1" ht="15" hidden="1" customHeight="1">
      <c r="A54" s="139">
        <f t="shared" si="1"/>
        <v>45</v>
      </c>
      <c r="B54" s="139"/>
      <c r="C54" s="144"/>
      <c r="D54" s="381"/>
      <c r="E54" s="381"/>
      <c r="F54" s="381"/>
      <c r="G54" s="381"/>
      <c r="H54" s="381"/>
      <c r="I54" s="381"/>
      <c r="J54" s="381"/>
      <c r="K54" s="381"/>
      <c r="L54" s="380"/>
      <c r="N54" s="143">
        <f t="shared" si="0"/>
        <v>0</v>
      </c>
    </row>
    <row r="55" spans="1:14" s="142" customFormat="1" ht="15" hidden="1" customHeight="1">
      <c r="A55" s="139">
        <f t="shared" si="1"/>
        <v>46</v>
      </c>
      <c r="B55" s="139"/>
      <c r="C55" s="144"/>
      <c r="D55" s="381"/>
      <c r="E55" s="381"/>
      <c r="F55" s="381"/>
      <c r="G55" s="381"/>
      <c r="H55" s="381"/>
      <c r="I55" s="381"/>
      <c r="J55" s="381"/>
      <c r="K55" s="381"/>
      <c r="L55" s="380"/>
      <c r="N55" s="143">
        <f t="shared" si="0"/>
        <v>0</v>
      </c>
    </row>
    <row r="56" spans="1:14" s="142" customFormat="1" ht="15" hidden="1" customHeight="1">
      <c r="A56" s="139">
        <f t="shared" si="1"/>
        <v>47</v>
      </c>
      <c r="B56" s="139"/>
      <c r="C56" s="144"/>
      <c r="D56" s="381"/>
      <c r="E56" s="140"/>
      <c r="F56" s="140"/>
      <c r="G56" s="140"/>
      <c r="H56" s="140"/>
      <c r="I56" s="140"/>
      <c r="J56" s="140"/>
      <c r="K56" s="140"/>
      <c r="L56" s="380"/>
      <c r="N56" s="143">
        <f t="shared" si="0"/>
        <v>0</v>
      </c>
    </row>
    <row r="57" spans="1:14" s="142" customFormat="1" ht="15" hidden="1" customHeight="1">
      <c r="A57" s="139">
        <v>49</v>
      </c>
      <c r="B57" s="139"/>
      <c r="C57" s="144"/>
      <c r="D57" s="147"/>
      <c r="E57" s="140"/>
      <c r="F57" s="140"/>
      <c r="G57" s="140"/>
      <c r="H57" s="140"/>
      <c r="I57" s="140"/>
      <c r="J57" s="140"/>
      <c r="K57" s="140"/>
      <c r="L57" s="171"/>
      <c r="N57" s="143">
        <f t="shared" si="0"/>
        <v>0</v>
      </c>
    </row>
    <row r="58" spans="1:14" s="142" customFormat="1" ht="15" hidden="1" customHeight="1">
      <c r="A58" s="139">
        <v>50</v>
      </c>
      <c r="B58" s="139"/>
      <c r="C58" s="144"/>
      <c r="D58" s="147"/>
      <c r="E58" s="140"/>
      <c r="F58" s="140"/>
      <c r="G58" s="140"/>
      <c r="H58" s="140"/>
      <c r="I58" s="140"/>
      <c r="J58" s="140"/>
      <c r="K58" s="140"/>
      <c r="L58" s="171"/>
      <c r="N58" s="143">
        <f t="shared" si="0"/>
        <v>0</v>
      </c>
    </row>
    <row r="59" spans="1:14" s="142" customFormat="1" ht="15" hidden="1" customHeight="1">
      <c r="A59" s="139">
        <v>51</v>
      </c>
      <c r="B59" s="139"/>
      <c r="C59" s="145"/>
      <c r="D59" s="170"/>
      <c r="E59" s="169"/>
      <c r="F59" s="169"/>
      <c r="G59" s="169"/>
      <c r="H59" s="169"/>
      <c r="I59" s="169"/>
      <c r="J59" s="169"/>
      <c r="K59" s="169"/>
      <c r="L59" s="171"/>
      <c r="N59" s="143">
        <f t="shared" si="0"/>
        <v>0</v>
      </c>
    </row>
    <row r="60" spans="1:14" s="142" customFormat="1" ht="15" hidden="1" customHeight="1">
      <c r="A60" s="139">
        <v>52</v>
      </c>
      <c r="B60" s="139"/>
      <c r="C60" s="145"/>
      <c r="D60" s="170"/>
      <c r="E60" s="171"/>
      <c r="F60" s="171"/>
      <c r="G60" s="171"/>
      <c r="H60" s="171"/>
      <c r="I60" s="171"/>
      <c r="J60" s="171"/>
      <c r="K60" s="171"/>
      <c r="L60" s="171"/>
      <c r="N60" s="143">
        <f t="shared" si="0"/>
        <v>0</v>
      </c>
    </row>
    <row r="61" spans="1:14" s="142" customFormat="1" ht="15" hidden="1" customHeight="1">
      <c r="A61" s="139">
        <v>53</v>
      </c>
      <c r="B61" s="139"/>
      <c r="C61" s="145"/>
      <c r="D61" s="170"/>
      <c r="E61" s="171"/>
      <c r="F61" s="171"/>
      <c r="G61" s="171"/>
      <c r="H61" s="171"/>
      <c r="I61" s="171"/>
      <c r="J61" s="171"/>
      <c r="K61" s="171"/>
      <c r="L61" s="171"/>
      <c r="N61" s="143">
        <f t="shared" si="0"/>
        <v>0</v>
      </c>
    </row>
    <row r="62" spans="1:14" s="142" customFormat="1" ht="15" hidden="1" customHeight="1">
      <c r="A62" s="139">
        <v>54</v>
      </c>
      <c r="B62" s="139"/>
      <c r="C62" s="145"/>
      <c r="D62" s="170"/>
      <c r="E62" s="171"/>
      <c r="F62" s="171"/>
      <c r="G62" s="171"/>
      <c r="H62" s="171"/>
      <c r="I62" s="171"/>
      <c r="J62" s="171"/>
      <c r="K62" s="171"/>
      <c r="L62" s="171"/>
      <c r="N62" s="143">
        <f t="shared" si="0"/>
        <v>0</v>
      </c>
    </row>
    <row r="63" spans="1:14" s="142" customFormat="1" ht="15" hidden="1" customHeight="1">
      <c r="A63" s="139">
        <v>55</v>
      </c>
      <c r="B63" s="139"/>
      <c r="C63" s="145"/>
      <c r="D63" s="170"/>
      <c r="E63" s="171"/>
      <c r="F63" s="171"/>
      <c r="G63" s="171"/>
      <c r="H63" s="171"/>
      <c r="I63" s="171"/>
      <c r="J63" s="171"/>
      <c r="K63" s="171"/>
      <c r="L63" s="171"/>
      <c r="N63" s="143">
        <f t="shared" si="0"/>
        <v>0</v>
      </c>
    </row>
    <row r="64" spans="1:14" s="142" customFormat="1" ht="15" hidden="1" customHeight="1">
      <c r="A64" s="139">
        <v>56</v>
      </c>
      <c r="B64" s="139"/>
      <c r="C64" s="145"/>
      <c r="D64" s="170"/>
      <c r="E64" s="171"/>
      <c r="F64" s="171"/>
      <c r="G64" s="171"/>
      <c r="H64" s="171"/>
      <c r="I64" s="171"/>
      <c r="J64" s="171"/>
      <c r="K64" s="171"/>
      <c r="L64" s="171"/>
      <c r="N64" s="143">
        <f t="shared" si="0"/>
        <v>0</v>
      </c>
    </row>
    <row r="65" spans="1:14" s="142" customFormat="1" ht="15" hidden="1" customHeight="1">
      <c r="A65" s="139">
        <v>57</v>
      </c>
      <c r="B65" s="139"/>
      <c r="C65" s="145"/>
      <c r="D65" s="170"/>
      <c r="E65" s="171"/>
      <c r="F65" s="171"/>
      <c r="G65" s="171"/>
      <c r="H65" s="171"/>
      <c r="I65" s="171"/>
      <c r="J65" s="171"/>
      <c r="K65" s="171"/>
      <c r="L65" s="171"/>
      <c r="N65" s="143">
        <f t="shared" si="0"/>
        <v>0</v>
      </c>
    </row>
    <row r="66" spans="1:14" s="142" customFormat="1" ht="15" hidden="1" customHeight="1">
      <c r="A66" s="139">
        <v>58</v>
      </c>
      <c r="B66" s="139"/>
      <c r="C66" s="145"/>
      <c r="D66" s="170"/>
      <c r="E66" s="171"/>
      <c r="F66" s="171"/>
      <c r="G66" s="171"/>
      <c r="H66" s="171"/>
      <c r="I66" s="171"/>
      <c r="J66" s="171"/>
      <c r="K66" s="171"/>
      <c r="L66" s="171"/>
      <c r="N66" s="143">
        <f t="shared" si="0"/>
        <v>0</v>
      </c>
    </row>
    <row r="67" spans="1:14" s="142" customFormat="1" ht="15" hidden="1" customHeight="1">
      <c r="A67" s="139">
        <v>59</v>
      </c>
      <c r="B67" s="139"/>
      <c r="C67" s="145"/>
      <c r="D67" s="170"/>
      <c r="E67" s="171"/>
      <c r="F67" s="171"/>
      <c r="G67" s="171"/>
      <c r="H67" s="171"/>
      <c r="I67" s="171"/>
      <c r="J67" s="171"/>
      <c r="K67" s="171"/>
      <c r="L67" s="171"/>
      <c r="N67" s="143">
        <f t="shared" si="0"/>
        <v>0</v>
      </c>
    </row>
    <row r="68" spans="1:14" s="142" customFormat="1" ht="15" hidden="1" customHeight="1">
      <c r="A68" s="139">
        <v>60</v>
      </c>
      <c r="B68" s="139"/>
      <c r="C68" s="145"/>
      <c r="D68" s="170"/>
      <c r="E68" s="171"/>
      <c r="F68" s="171"/>
      <c r="G68" s="171"/>
      <c r="H68" s="171"/>
      <c r="I68" s="171"/>
      <c r="J68" s="171"/>
      <c r="K68" s="171"/>
      <c r="L68" s="171"/>
      <c r="N68" s="143">
        <f t="shared" si="0"/>
        <v>0</v>
      </c>
    </row>
    <row r="69" spans="1:14" s="142" customFormat="1" ht="15" hidden="1" customHeight="1">
      <c r="A69" s="139">
        <v>61</v>
      </c>
      <c r="B69" s="139"/>
      <c r="C69" s="145"/>
      <c r="D69" s="170"/>
      <c r="E69" s="171"/>
      <c r="F69" s="171"/>
      <c r="G69" s="171"/>
      <c r="H69" s="171"/>
      <c r="I69" s="171"/>
      <c r="J69" s="171"/>
      <c r="K69" s="171"/>
      <c r="L69" s="171"/>
      <c r="N69" s="143">
        <f t="shared" si="0"/>
        <v>0</v>
      </c>
    </row>
    <row r="70" spans="1:14" ht="20.100000000000001" customHeight="1">
      <c r="N70" s="138">
        <v>1</v>
      </c>
    </row>
    <row r="71" spans="1:14" s="156" customFormat="1" ht="20.100000000000001" customHeight="1">
      <c r="A71" s="155" t="s">
        <v>576</v>
      </c>
      <c r="B71" s="155"/>
      <c r="C71" s="155"/>
      <c r="D71" s="155"/>
      <c r="E71" s="155"/>
      <c r="F71" s="155"/>
      <c r="G71" s="155"/>
      <c r="H71" s="155"/>
      <c r="I71" s="155"/>
      <c r="J71" s="155"/>
      <c r="K71" s="155"/>
      <c r="N71" s="156">
        <v>1</v>
      </c>
    </row>
    <row r="72" spans="1:14" s="156" customFormat="1" ht="20.100000000000001" customHeight="1">
      <c r="A72" s="155" t="s">
        <v>31</v>
      </c>
      <c r="B72" s="155"/>
      <c r="C72" s="155"/>
      <c r="D72" s="155"/>
      <c r="E72" s="155"/>
      <c r="F72" s="155"/>
      <c r="G72" s="155"/>
      <c r="H72" s="155"/>
      <c r="I72" s="155"/>
      <c r="J72" s="155"/>
      <c r="K72" s="155"/>
      <c r="N72" s="156">
        <v>1</v>
      </c>
    </row>
    <row r="73" spans="1:14" s="156" customFormat="1" ht="20.100000000000001" customHeight="1">
      <c r="A73" s="155" t="s">
        <v>32</v>
      </c>
      <c r="B73" s="155"/>
      <c r="C73" s="155"/>
      <c r="D73" s="155"/>
      <c r="E73" s="155"/>
      <c r="F73" s="155"/>
      <c r="G73" s="155"/>
      <c r="H73" s="155"/>
      <c r="I73" s="155"/>
      <c r="J73" s="155"/>
      <c r="K73" s="155"/>
      <c r="N73" s="156">
        <v>1</v>
      </c>
    </row>
    <row r="74" spans="1:14" s="156" customFormat="1" ht="20.100000000000001" customHeight="1">
      <c r="A74" s="155" t="s">
        <v>33</v>
      </c>
      <c r="B74" s="155"/>
      <c r="C74" s="155"/>
      <c r="D74" s="155"/>
      <c r="E74" s="155"/>
      <c r="F74" s="155"/>
      <c r="G74" s="155"/>
      <c r="H74" s="155"/>
      <c r="I74" s="155"/>
      <c r="J74" s="155"/>
      <c r="K74" s="155"/>
      <c r="N74" s="156">
        <v>1</v>
      </c>
    </row>
    <row r="75" spans="1:14" s="156" customFormat="1" ht="20.100000000000001" customHeight="1">
      <c r="A75" s="155" t="s">
        <v>35</v>
      </c>
      <c r="B75" s="155"/>
      <c r="C75" s="155"/>
      <c r="D75" s="155"/>
      <c r="E75" s="155"/>
      <c r="F75" s="155"/>
      <c r="G75" s="155"/>
      <c r="H75" s="155"/>
      <c r="I75" s="155"/>
      <c r="J75" s="155"/>
      <c r="K75" s="155"/>
      <c r="L75" s="155"/>
      <c r="N75" s="156">
        <v>1</v>
      </c>
    </row>
    <row r="76" spans="1:14" s="156" customFormat="1" ht="20.100000000000001" customHeight="1">
      <c r="A76" s="155" t="s">
        <v>37</v>
      </c>
      <c r="B76" s="155"/>
      <c r="C76" s="155"/>
      <c r="D76" s="155"/>
      <c r="E76" s="155"/>
      <c r="F76" s="155"/>
      <c r="G76" s="155"/>
      <c r="H76" s="155"/>
      <c r="I76" s="155"/>
      <c r="J76" s="155"/>
      <c r="K76" s="155"/>
      <c r="L76" s="155"/>
      <c r="N76" s="156">
        <v>1</v>
      </c>
    </row>
    <row r="77" spans="1:14" s="156" customFormat="1" ht="20.100000000000001" customHeight="1">
      <c r="A77" s="155" t="s">
        <v>577</v>
      </c>
      <c r="B77" s="155"/>
      <c r="C77" s="155"/>
      <c r="D77" s="155"/>
      <c r="E77" s="155"/>
      <c r="F77" s="155"/>
      <c r="G77" s="155"/>
      <c r="H77" s="155"/>
      <c r="I77" s="155"/>
      <c r="J77" s="155"/>
      <c r="K77" s="155"/>
      <c r="L77" s="155"/>
      <c r="N77" s="156">
        <v>1</v>
      </c>
    </row>
    <row r="78" spans="1:14" s="156" customFormat="1" ht="20.100000000000001" customHeight="1">
      <c r="A78" s="155"/>
      <c r="B78" s="155"/>
      <c r="C78" s="155"/>
      <c r="D78" s="155"/>
      <c r="E78" s="155"/>
      <c r="F78" s="155"/>
      <c r="G78" s="155"/>
      <c r="H78" s="155"/>
      <c r="I78" s="155"/>
      <c r="J78" s="155"/>
      <c r="K78" s="155"/>
      <c r="L78" s="155"/>
      <c r="N78" s="156">
        <v>1</v>
      </c>
    </row>
    <row r="79" spans="1:14" s="156" customFormat="1" ht="20.100000000000001" customHeight="1">
      <c r="A79" s="325" t="s">
        <v>578</v>
      </c>
      <c r="B79" s="155"/>
      <c r="C79" s="155"/>
      <c r="D79" s="155"/>
      <c r="E79" s="155"/>
      <c r="F79" s="155"/>
      <c r="G79" s="155"/>
      <c r="H79" s="155"/>
      <c r="I79" s="155"/>
      <c r="J79" s="155"/>
      <c r="K79" s="155"/>
      <c r="L79" s="155"/>
      <c r="N79" s="156">
        <v>1</v>
      </c>
    </row>
    <row r="80" spans="1:14" s="156" customFormat="1" ht="20.100000000000001" customHeight="1">
      <c r="A80" s="325"/>
      <c r="B80" s="155"/>
      <c r="C80" s="155"/>
      <c r="D80" s="155"/>
      <c r="E80" s="155"/>
      <c r="F80" s="155"/>
      <c r="G80" s="155"/>
      <c r="H80" s="155"/>
      <c r="I80" s="155"/>
      <c r="J80" s="155"/>
      <c r="K80" s="155"/>
      <c r="L80" s="155"/>
      <c r="N80" s="156">
        <v>1</v>
      </c>
    </row>
    <row r="81" spans="1:14" s="156" customFormat="1" ht="20.100000000000001" customHeight="1">
      <c r="A81" s="788"/>
      <c r="B81" s="788"/>
      <c r="C81" s="788"/>
      <c r="D81" s="788"/>
      <c r="E81" s="788"/>
      <c r="F81" s="788"/>
      <c r="G81" s="788"/>
      <c r="H81" s="788"/>
      <c r="I81" s="788"/>
      <c r="J81" s="788"/>
      <c r="K81" s="788"/>
      <c r="L81" s="788"/>
      <c r="N81" s="156">
        <v>1</v>
      </c>
    </row>
  </sheetData>
  <autoFilter ref="N9:N81">
    <filterColumn colId="0">
      <filters>
        <filter val="1"/>
      </filters>
    </filterColumn>
  </autoFilter>
  <customSheetViews>
    <customSheetView guid="{9C80F5BB-2041-4866-B668-5D20F7DCF520}" showPageBreaks="1" fitToPage="1" printArea="1" filter="1" showAutoFilter="1" view="pageBreakPreview">
      <selection activeCell="A7" sqref="A7:M7"/>
      <pageMargins left="1.1811023622047245" right="0.39370078740157483" top="0.39370078740157483" bottom="0.39370078740157483" header="0.51181102362204722" footer="0.51181102362204722"/>
      <pageSetup paperSize="9" scale="84" orientation="portrait" horizontalDpi="300" verticalDpi="300" r:id="rId1"/>
      <headerFooter alignWithMargins="0"/>
      <autoFilter ref="O16:O63">
        <filterColumn colId="0">
          <filters>
            <filter val="1"/>
          </filters>
        </filterColumn>
      </autoFilter>
    </customSheetView>
    <customSheetView guid="{02FA8FE8-A21A-4BA6-9778-A92892052DF2}" showPageBreaks="1" fitToPage="1" printArea="1" filter="1" showAutoFilter="1" view="pageBreakPreview">
      <selection activeCell="A7" sqref="A7:M7"/>
      <pageMargins left="1.1811023622047245" right="0.39370078740157483" top="0.39370078740157483" bottom="0.39370078740157483" header="0.51181102362204722" footer="0.51181102362204722"/>
      <pageSetup paperSize="9" scale="84" orientation="portrait" horizontalDpi="300" verticalDpi="300" r:id="rId2"/>
      <headerFooter alignWithMargins="0"/>
      <autoFilter ref="O16:O63">
        <filterColumn colId="0">
          <filters>
            <filter val="1"/>
          </filters>
        </filterColumn>
      </autoFilter>
    </customSheetView>
  </customSheetViews>
  <mergeCells count="17">
    <mergeCell ref="A3:L3"/>
    <mergeCell ref="A4:L4"/>
    <mergeCell ref="A5:L5"/>
    <mergeCell ref="A1:L1"/>
    <mergeCell ref="A2:L2"/>
    <mergeCell ref="M6:M8"/>
    <mergeCell ref="A81:L81"/>
    <mergeCell ref="K7:K8"/>
    <mergeCell ref="A6:A8"/>
    <mergeCell ref="B6:B8"/>
    <mergeCell ref="L6:L8"/>
    <mergeCell ref="D7:F7"/>
    <mergeCell ref="G7:G8"/>
    <mergeCell ref="H7:J7"/>
    <mergeCell ref="C6:C8"/>
    <mergeCell ref="D6:G6"/>
    <mergeCell ref="H6:K6"/>
  </mergeCells>
  <phoneticPr fontId="18" type="noConversion"/>
  <pageMargins left="1.1811023622047245" right="0.39370078740157483" top="0.39370078740157483" bottom="0.39370078740157483" header="0.51181102362204722" footer="0.51181102362204722"/>
  <pageSetup paperSize="9" scale="73" orientation="portrait" horizontalDpi="300" verticalDpi="300" r:id="rId3"/>
  <headerFooter alignWithMargins="0"/>
  <drawing r:id="rId4"/>
  <legacyDrawing r:id="rId5"/>
  <controls>
    <mc:AlternateContent xmlns:mc="http://schemas.openxmlformats.org/markup-compatibility/2006">
      <mc:Choice Requires="x14">
        <control shapeId="132098" r:id="rId6" name="CommandButton1">
          <controlPr defaultSize="0" print="0" autoLine="0" r:id="rId7">
            <anchor moveWithCells="1">
              <from>
                <xdr:col>0</xdr:col>
                <xdr:colOff>0</xdr:colOff>
                <xdr:row>0</xdr:row>
                <xdr:rowOff>0</xdr:rowOff>
              </from>
              <to>
                <xdr:col>0</xdr:col>
                <xdr:colOff>200025</xdr:colOff>
                <xdr:row>0</xdr:row>
                <xdr:rowOff>200025</xdr:rowOff>
              </to>
            </anchor>
          </controlPr>
        </control>
      </mc:Choice>
      <mc:Fallback>
        <control shapeId="132098" r:id="rId6" name="CommandButton1"/>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9">
    <tabColor theme="6"/>
    <pageSetUpPr fitToPage="1"/>
  </sheetPr>
  <dimension ref="A1:U1254"/>
  <sheetViews>
    <sheetView zoomScale="70" zoomScaleNormal="70" workbookViewId="0">
      <selection activeCell="G9" sqref="G9"/>
    </sheetView>
  </sheetViews>
  <sheetFormatPr defaultRowHeight="12.75" outlineLevelCol="1"/>
  <cols>
    <col min="1" max="1" width="3.7109375" style="172" customWidth="1"/>
    <col min="2" max="2" width="21.140625" style="172" bestFit="1" customWidth="1"/>
    <col min="3" max="3" width="21.5703125" style="172" customWidth="1" outlineLevel="1"/>
    <col min="4" max="4" width="24" style="105" customWidth="1" outlineLevel="1"/>
    <col min="5" max="5" width="19.5703125" customWidth="1"/>
    <col min="6" max="6" width="21" style="126" customWidth="1" outlineLevel="1"/>
    <col min="7" max="7" width="16.42578125" customWidth="1" outlineLevel="1"/>
    <col min="8" max="8" width="11.5703125" customWidth="1" outlineLevel="1"/>
    <col min="9" max="9" width="18.42578125" customWidth="1" outlineLevel="1"/>
    <col min="10" max="10" width="17.42578125" style="173" customWidth="1"/>
    <col min="11" max="11" width="21" style="126" customWidth="1" outlineLevel="1"/>
    <col min="12" max="12" width="17.5703125" customWidth="1" outlineLevel="1"/>
    <col min="13" max="13" width="12.5703125" customWidth="1" outlineLevel="1"/>
    <col min="14" max="14" width="19.42578125" customWidth="1" outlineLevel="1"/>
    <col min="15" max="15" width="12.7109375" customWidth="1"/>
    <col min="16" max="16" width="21" style="126" customWidth="1" outlineLevel="1"/>
    <col min="17" max="17" width="17.5703125" customWidth="1" outlineLevel="1"/>
    <col min="18" max="18" width="12.5703125" customWidth="1" outlineLevel="1"/>
    <col min="19" max="19" width="19.42578125" customWidth="1" outlineLevel="1"/>
  </cols>
  <sheetData>
    <row r="1" spans="1:21">
      <c r="A1" s="158" t="s">
        <v>6</v>
      </c>
      <c r="B1" s="158" t="s">
        <v>422</v>
      </c>
      <c r="C1" s="158" t="s">
        <v>21</v>
      </c>
      <c r="D1" s="293" t="s">
        <v>47</v>
      </c>
      <c r="E1" s="294">
        <f>COUNTA(B2:B1467)</f>
        <v>140</v>
      </c>
      <c r="F1" s="295" t="s">
        <v>21</v>
      </c>
      <c r="G1" s="295" t="s">
        <v>25</v>
      </c>
      <c r="H1" s="295" t="s">
        <v>26</v>
      </c>
      <c r="I1" s="295" t="s">
        <v>27</v>
      </c>
      <c r="J1" s="296"/>
      <c r="K1" s="297"/>
      <c r="L1" s="297"/>
      <c r="M1" s="297" t="s">
        <v>26</v>
      </c>
      <c r="N1" s="297" t="s">
        <v>27</v>
      </c>
      <c r="O1" s="298"/>
      <c r="P1" s="299" t="s">
        <v>21</v>
      </c>
      <c r="Q1" s="300" t="s">
        <v>25</v>
      </c>
      <c r="R1" s="300" t="s">
        <v>26</v>
      </c>
      <c r="S1" s="300" t="s">
        <v>27</v>
      </c>
    </row>
    <row r="2" spans="1:21" s="105" customFormat="1" ht="12.75" customHeight="1">
      <c r="A2" s="168"/>
      <c r="B2" s="168" t="s">
        <v>421</v>
      </c>
      <c r="C2" s="168" t="str">
        <f t="shared" ref="C2:C51" si="0">F2</f>
        <v>полковник</v>
      </c>
      <c r="D2" s="301" t="str">
        <f t="shared" ref="D2:D51" si="1">G2 &amp; " " &amp; LEFT(H2) &amp; "." &amp; LEFT(I2) &amp;"."</f>
        <v>Полевщиков И.Ю.</v>
      </c>
      <c r="E2" s="168" t="s">
        <v>421</v>
      </c>
      <c r="F2" s="168" t="s">
        <v>19</v>
      </c>
      <c r="G2" s="165" t="s">
        <v>660</v>
      </c>
      <c r="H2" s="165" t="s">
        <v>413</v>
      </c>
      <c r="I2" s="165" t="s">
        <v>401</v>
      </c>
      <c r="J2" s="168">
        <f ca="1">OFFSET(Главная!$AJ$4,MATCH($C2,Главная!$AG$5:$AG$17,0),0)</f>
        <v>1</v>
      </c>
      <c r="K2" s="168"/>
      <c r="L2" s="303"/>
      <c r="M2" s="303"/>
      <c r="N2" s="303"/>
      <c r="O2" s="301"/>
      <c r="P2" s="168"/>
      <c r="Q2" s="303"/>
      <c r="R2" s="303"/>
      <c r="S2" s="303"/>
      <c r="T2" s="301"/>
      <c r="U2" s="168"/>
    </row>
    <row r="3" spans="1:21" s="105" customFormat="1" ht="12.75" customHeight="1">
      <c r="A3" s="168"/>
      <c r="B3" s="168" t="s">
        <v>519</v>
      </c>
      <c r="C3" s="168" t="str">
        <f t="shared" si="0"/>
        <v>подполковник</v>
      </c>
      <c r="D3" s="301" t="str">
        <f t="shared" si="1"/>
        <v>Дзись А.В.</v>
      </c>
      <c r="E3" s="168" t="s">
        <v>519</v>
      </c>
      <c r="F3" s="168" t="s">
        <v>18</v>
      </c>
      <c r="G3" s="165" t="s">
        <v>520</v>
      </c>
      <c r="H3" s="165" t="s">
        <v>424</v>
      </c>
      <c r="I3" s="165" t="s">
        <v>521</v>
      </c>
      <c r="J3" s="168">
        <f ca="1">OFFSET(Главная!$AJ$4,MATCH($C3,Главная!$AG$5:$AG$17,0),0)</f>
        <v>1</v>
      </c>
      <c r="K3" s="168"/>
      <c r="L3" s="303"/>
      <c r="M3" s="303"/>
      <c r="N3" s="303"/>
      <c r="O3" s="301"/>
      <c r="P3" s="168"/>
      <c r="Q3" s="303"/>
      <c r="R3" s="303"/>
      <c r="S3" s="303"/>
      <c r="T3" s="301"/>
      <c r="U3" s="168"/>
    </row>
    <row r="4" spans="1:21" s="105" customFormat="1" ht="12.75" customHeight="1">
      <c r="A4" s="168"/>
      <c r="B4" s="168" t="s">
        <v>429</v>
      </c>
      <c r="C4" s="168" t="str">
        <f t="shared" si="0"/>
        <v>подполковник</v>
      </c>
      <c r="D4" s="301" t="str">
        <f t="shared" si="1"/>
        <v>Макуров А.Г.</v>
      </c>
      <c r="E4" s="168" t="s">
        <v>429</v>
      </c>
      <c r="F4" s="429" t="s">
        <v>18</v>
      </c>
      <c r="G4" s="165" t="s">
        <v>423</v>
      </c>
      <c r="H4" s="165" t="s">
        <v>424</v>
      </c>
      <c r="I4" s="165" t="s">
        <v>409</v>
      </c>
      <c r="J4" s="168">
        <f ca="1">OFFSET(Главная!$AJ$4,MATCH($C4,Главная!$AG$5:$AG$17,0),0)</f>
        <v>1</v>
      </c>
      <c r="K4" s="168"/>
      <c r="L4" s="303"/>
      <c r="M4" s="303"/>
      <c r="N4" s="303"/>
      <c r="O4" s="301"/>
      <c r="P4" s="168"/>
      <c r="Q4" s="303"/>
      <c r="R4" s="303"/>
      <c r="S4" s="303"/>
      <c r="T4" s="301"/>
      <c r="U4" s="168"/>
    </row>
    <row r="5" spans="1:21" s="105" customFormat="1" ht="12.75" customHeight="1">
      <c r="A5" s="168"/>
      <c r="B5" s="168" t="s">
        <v>519</v>
      </c>
      <c r="C5" s="168" t="str">
        <f t="shared" si="0"/>
        <v>подполковник</v>
      </c>
      <c r="D5" s="301" t="str">
        <f t="shared" si="1"/>
        <v>Митюнин А.Н.</v>
      </c>
      <c r="E5" s="168" t="s">
        <v>519</v>
      </c>
      <c r="F5" s="168" t="s">
        <v>18</v>
      </c>
      <c r="G5" s="165" t="s">
        <v>524</v>
      </c>
      <c r="H5" s="165" t="s">
        <v>424</v>
      </c>
      <c r="I5" s="165" t="s">
        <v>388</v>
      </c>
      <c r="J5" s="168">
        <f ca="1">OFFSET(Главная!$AJ$4,MATCH($C5,Главная!$AG$5:$AG$17,0),0)</f>
        <v>1</v>
      </c>
      <c r="K5" s="168"/>
      <c r="L5" s="303"/>
      <c r="M5" s="303"/>
      <c r="N5" s="303"/>
      <c r="O5" s="301"/>
      <c r="P5" s="168"/>
      <c r="Q5" s="303"/>
      <c r="R5" s="303"/>
      <c r="S5" s="303"/>
      <c r="T5" s="301"/>
      <c r="U5" s="168"/>
    </row>
    <row r="6" spans="1:21" s="105" customFormat="1" ht="12.75" customHeight="1">
      <c r="A6" s="168"/>
      <c r="B6" s="168" t="s">
        <v>457</v>
      </c>
      <c r="C6" s="168" t="str">
        <f t="shared" si="0"/>
        <v>подполковник</v>
      </c>
      <c r="D6" s="301" t="str">
        <f t="shared" si="1"/>
        <v>Попов Е.В.</v>
      </c>
      <c r="E6" s="168" t="s">
        <v>457</v>
      </c>
      <c r="F6" s="168" t="s">
        <v>18</v>
      </c>
      <c r="G6" s="430" t="s">
        <v>459</v>
      </c>
      <c r="H6" s="430" t="s">
        <v>415</v>
      </c>
      <c r="I6" s="430" t="s">
        <v>384</v>
      </c>
      <c r="J6" s="168">
        <f ca="1">OFFSET(Главная!$AJ$4,MATCH($C6,Главная!$AG$5:$AG$17,0),0)</f>
        <v>1</v>
      </c>
      <c r="K6" s="168"/>
      <c r="L6" s="302"/>
      <c r="M6" s="303"/>
      <c r="N6" s="303"/>
      <c r="O6" s="301"/>
      <c r="P6" s="168"/>
      <c r="Q6" s="303"/>
      <c r="R6" s="303"/>
      <c r="S6" s="303"/>
      <c r="T6" s="301"/>
      <c r="U6" s="168"/>
    </row>
    <row r="7" spans="1:21" s="105" customFormat="1" ht="12.75" customHeight="1">
      <c r="A7" s="168"/>
      <c r="B7" s="168" t="s">
        <v>486</v>
      </c>
      <c r="C7" s="168" t="str">
        <f t="shared" si="0"/>
        <v>подполковник</v>
      </c>
      <c r="D7" s="301" t="str">
        <f t="shared" si="1"/>
        <v>Прохоров О.В.</v>
      </c>
      <c r="E7" s="168" t="s">
        <v>486</v>
      </c>
      <c r="F7" s="168" t="s">
        <v>18</v>
      </c>
      <c r="G7" s="165" t="s">
        <v>482</v>
      </c>
      <c r="H7" s="165" t="s">
        <v>382</v>
      </c>
      <c r="I7" s="165" t="s">
        <v>483</v>
      </c>
      <c r="J7" s="168">
        <f ca="1">OFFSET(Главная!$AJ$4,MATCH($C7,Главная!$AG$5:$AG$17,0),0)</f>
        <v>1</v>
      </c>
      <c r="K7" s="168"/>
      <c r="L7" s="303"/>
      <c r="M7" s="303"/>
      <c r="N7" s="303"/>
      <c r="O7" s="301"/>
      <c r="P7" s="168"/>
      <c r="Q7" s="303"/>
      <c r="R7" s="303"/>
      <c r="S7" s="303"/>
      <c r="T7" s="301"/>
      <c r="U7" s="168"/>
    </row>
    <row r="8" spans="1:21" s="105" customFormat="1" ht="12.75" customHeight="1">
      <c r="A8" s="168"/>
      <c r="B8" s="168" t="s">
        <v>421</v>
      </c>
      <c r="C8" s="168" t="str">
        <f t="shared" si="0"/>
        <v>подполковник</v>
      </c>
      <c r="D8" s="301" t="str">
        <f t="shared" si="1"/>
        <v>Томилин А.И.</v>
      </c>
      <c r="E8" s="168" t="s">
        <v>421</v>
      </c>
      <c r="F8" s="168" t="s">
        <v>18</v>
      </c>
      <c r="G8" s="165" t="s">
        <v>532</v>
      </c>
      <c r="H8" s="165" t="s">
        <v>390</v>
      </c>
      <c r="I8" s="165" t="s">
        <v>395</v>
      </c>
      <c r="J8" s="168">
        <f ca="1">OFFSET(Главная!$AJ$4,MATCH($C8,Главная!$AG$5:$AG$17,0),0)</f>
        <v>1</v>
      </c>
      <c r="K8" s="168"/>
      <c r="L8" s="303"/>
      <c r="M8" s="303"/>
      <c r="N8" s="303"/>
      <c r="O8" s="301"/>
      <c r="P8" s="168"/>
      <c r="Q8" s="303"/>
      <c r="R8" s="303"/>
      <c r="S8" s="303"/>
      <c r="T8" s="301"/>
      <c r="U8" s="168"/>
    </row>
    <row r="9" spans="1:21" s="105" customFormat="1" ht="12.75" customHeight="1">
      <c r="A9" s="168"/>
      <c r="B9" s="168" t="s">
        <v>421</v>
      </c>
      <c r="C9" s="168" t="str">
        <f t="shared" si="0"/>
        <v>подполковник</v>
      </c>
      <c r="D9" s="301" t="str">
        <f t="shared" si="1"/>
        <v>Федоров В.Н.</v>
      </c>
      <c r="E9" s="168" t="s">
        <v>457</v>
      </c>
      <c r="F9" s="168" t="s">
        <v>18</v>
      </c>
      <c r="G9" s="165" t="s">
        <v>403</v>
      </c>
      <c r="H9" s="165" t="s">
        <v>404</v>
      </c>
      <c r="I9" s="165" t="s">
        <v>388</v>
      </c>
      <c r="J9" s="168">
        <f ca="1">OFFSET(Главная!$AJ$4,MATCH($C9,Главная!$AG$5:$AG$17,0),0)</f>
        <v>1</v>
      </c>
      <c r="K9" s="168"/>
      <c r="L9" s="303"/>
      <c r="M9" s="303"/>
      <c r="N9" s="303"/>
      <c r="O9" s="301"/>
      <c r="P9" s="168"/>
      <c r="Q9" s="303"/>
      <c r="R9" s="303"/>
      <c r="S9" s="303"/>
      <c r="T9" s="301"/>
      <c r="U9" s="168"/>
    </row>
    <row r="10" spans="1:21" s="105" customFormat="1" ht="12.75" customHeight="1">
      <c r="A10" s="168"/>
      <c r="B10" s="168" t="s">
        <v>421</v>
      </c>
      <c r="C10" s="168" t="str">
        <f t="shared" si="0"/>
        <v>подполковник</v>
      </c>
      <c r="D10" s="301" t="str">
        <f t="shared" si="1"/>
        <v>Федосеев А.Н.</v>
      </c>
      <c r="E10" s="168" t="s">
        <v>421</v>
      </c>
      <c r="F10" s="168" t="s">
        <v>18</v>
      </c>
      <c r="G10" s="165" t="s">
        <v>389</v>
      </c>
      <c r="H10" s="165" t="s">
        <v>390</v>
      </c>
      <c r="I10" s="165" t="s">
        <v>388</v>
      </c>
      <c r="J10" s="168">
        <f ca="1">OFFSET(Главная!$AJ$4,MATCH($C10,Главная!$AG$5:$AG$17,0),0)</f>
        <v>1</v>
      </c>
      <c r="K10" s="168"/>
      <c r="L10" s="303"/>
      <c r="M10" s="303"/>
      <c r="N10" s="303"/>
      <c r="O10" s="301"/>
      <c r="P10" s="168"/>
      <c r="Q10" s="303"/>
      <c r="R10" s="303"/>
      <c r="S10" s="303"/>
      <c r="T10" s="301"/>
      <c r="U10" s="168"/>
    </row>
    <row r="11" spans="1:21" s="105" customFormat="1" ht="12.75" customHeight="1">
      <c r="A11" s="168"/>
      <c r="B11" s="168" t="s">
        <v>421</v>
      </c>
      <c r="C11" s="168" t="str">
        <f t="shared" si="0"/>
        <v>подполковник</v>
      </c>
      <c r="D11" s="301" t="str">
        <f t="shared" si="1"/>
        <v>Швец М.В.</v>
      </c>
      <c r="E11" s="168" t="s">
        <v>421</v>
      </c>
      <c r="F11" s="168" t="s">
        <v>18</v>
      </c>
      <c r="G11" s="165" t="s">
        <v>410</v>
      </c>
      <c r="H11" s="165" t="s">
        <v>411</v>
      </c>
      <c r="I11" s="165" t="s">
        <v>412</v>
      </c>
      <c r="J11" s="168">
        <f ca="1">OFFSET(Главная!$AJ$4,MATCH($C11,Главная!$AG$5:$AG$17,0),0)</f>
        <v>1</v>
      </c>
      <c r="K11" s="168"/>
      <c r="L11" s="303"/>
      <c r="M11" s="303"/>
      <c r="N11" s="303"/>
      <c r="O11" s="301"/>
      <c r="P11" s="168"/>
      <c r="Q11" s="303"/>
      <c r="R11" s="303"/>
      <c r="S11" s="303"/>
      <c r="T11" s="301"/>
      <c r="U11" s="168"/>
    </row>
    <row r="12" spans="1:21" s="105" customFormat="1" ht="12.75" customHeight="1">
      <c r="A12" s="168"/>
      <c r="B12" s="168" t="s">
        <v>519</v>
      </c>
      <c r="C12" s="168" t="str">
        <f t="shared" si="0"/>
        <v>майор</v>
      </c>
      <c r="D12" s="301" t="str">
        <f t="shared" si="1"/>
        <v>Аксенов В.В.</v>
      </c>
      <c r="E12" s="168" t="s">
        <v>519</v>
      </c>
      <c r="F12" s="168" t="s">
        <v>4</v>
      </c>
      <c r="G12" s="165" t="s">
        <v>523</v>
      </c>
      <c r="H12" s="165" t="s">
        <v>490</v>
      </c>
      <c r="I12" s="165" t="s">
        <v>385</v>
      </c>
      <c r="J12" s="168">
        <f ca="1">OFFSET(Главная!$AJ$4,MATCH($C12,Главная!$AG$5:$AG$17,0),0)</f>
        <v>1</v>
      </c>
      <c r="K12" s="168"/>
      <c r="L12" s="303"/>
      <c r="M12" s="303"/>
      <c r="N12" s="303"/>
      <c r="O12" s="301"/>
      <c r="P12" s="168"/>
      <c r="Q12" s="303"/>
      <c r="R12" s="303"/>
      <c r="S12" s="303"/>
      <c r="T12" s="301"/>
      <c r="U12" s="168"/>
    </row>
    <row r="13" spans="1:21" s="105" customFormat="1" ht="12.75" customHeight="1">
      <c r="A13" s="168"/>
      <c r="B13" s="168" t="s">
        <v>519</v>
      </c>
      <c r="C13" s="168" t="str">
        <f t="shared" si="0"/>
        <v>майор</v>
      </c>
      <c r="D13" s="301" t="str">
        <f t="shared" si="1"/>
        <v>Алейкин А.В.</v>
      </c>
      <c r="E13" s="168" t="s">
        <v>519</v>
      </c>
      <c r="F13" s="168" t="s">
        <v>4</v>
      </c>
      <c r="G13" s="165" t="s">
        <v>497</v>
      </c>
      <c r="H13" s="165" t="s">
        <v>443</v>
      </c>
      <c r="I13" s="165" t="s">
        <v>414</v>
      </c>
      <c r="J13" s="168">
        <f ca="1">OFFSET(Главная!$AJ$4,MATCH($C13,Главная!$AG$5:$AG$17,0),0)</f>
        <v>1</v>
      </c>
      <c r="K13" s="168"/>
      <c r="L13" s="303"/>
      <c r="M13" s="303"/>
      <c r="N13" s="303"/>
      <c r="O13" s="301"/>
      <c r="P13" s="168"/>
      <c r="Q13" s="303"/>
      <c r="R13" s="303"/>
      <c r="S13" s="303"/>
      <c r="T13" s="301"/>
      <c r="U13" s="168"/>
    </row>
    <row r="14" spans="1:21" s="105" customFormat="1" ht="12.75" customHeight="1">
      <c r="A14" s="168"/>
      <c r="B14" s="168" t="s">
        <v>519</v>
      </c>
      <c r="C14" s="168" t="str">
        <f t="shared" si="0"/>
        <v>майор</v>
      </c>
      <c r="D14" s="301" t="str">
        <f t="shared" si="1"/>
        <v>Боровлев В.А.</v>
      </c>
      <c r="E14" s="168" t="s">
        <v>519</v>
      </c>
      <c r="F14" s="168" t="s">
        <v>4</v>
      </c>
      <c r="G14" s="165" t="s">
        <v>522</v>
      </c>
      <c r="H14" s="165" t="s">
        <v>436</v>
      </c>
      <c r="I14" s="165" t="s">
        <v>398</v>
      </c>
      <c r="J14" s="168">
        <f ca="1">OFFSET(Главная!$AJ$4,MATCH($C14,Главная!$AG$5:$AG$17,0),0)</f>
        <v>1</v>
      </c>
      <c r="K14" s="168"/>
      <c r="L14" s="303"/>
      <c r="M14" s="303"/>
      <c r="N14" s="303"/>
      <c r="O14" s="301"/>
      <c r="P14" s="168"/>
      <c r="Q14" s="303"/>
      <c r="R14" s="303"/>
      <c r="S14" s="303"/>
      <c r="T14" s="301"/>
      <c r="U14" s="168"/>
    </row>
    <row r="15" spans="1:21" s="105" customFormat="1" ht="12.75" customHeight="1">
      <c r="A15" s="168"/>
      <c r="B15" s="168" t="s">
        <v>519</v>
      </c>
      <c r="C15" s="168" t="str">
        <f t="shared" si="0"/>
        <v>майор</v>
      </c>
      <c r="D15" s="301" t="str">
        <f t="shared" si="1"/>
        <v>Веретенко О.А.</v>
      </c>
      <c r="E15" s="168" t="s">
        <v>519</v>
      </c>
      <c r="F15" s="168" t="s">
        <v>4</v>
      </c>
      <c r="G15" s="165" t="s">
        <v>528</v>
      </c>
      <c r="H15" s="165" t="s">
        <v>382</v>
      </c>
      <c r="I15" s="165" t="s">
        <v>398</v>
      </c>
      <c r="J15" s="168">
        <f ca="1">OFFSET(Главная!$AJ$4,MATCH($C15,Главная!$AG$5:$AG$17,0),0)</f>
        <v>1</v>
      </c>
      <c r="K15" s="168"/>
      <c r="L15" s="303"/>
      <c r="M15" s="303"/>
      <c r="N15" s="303"/>
      <c r="O15" s="301"/>
      <c r="P15" s="168"/>
      <c r="Q15" s="303"/>
      <c r="R15" s="303"/>
      <c r="S15" s="303"/>
      <c r="T15" s="301"/>
      <c r="U15" s="168"/>
    </row>
    <row r="16" spans="1:21" s="105" customFormat="1" ht="12.75" customHeight="1">
      <c r="A16" s="168"/>
      <c r="B16" s="168" t="s">
        <v>519</v>
      </c>
      <c r="C16" s="168" t="str">
        <f t="shared" si="0"/>
        <v>майор</v>
      </c>
      <c r="D16" s="301" t="str">
        <f t="shared" si="1"/>
        <v>Виницкий А.С.</v>
      </c>
      <c r="E16" s="168" t="s">
        <v>519</v>
      </c>
      <c r="F16" s="168" t="s">
        <v>4</v>
      </c>
      <c r="G16" s="165" t="s">
        <v>529</v>
      </c>
      <c r="H16" s="165" t="s">
        <v>424</v>
      </c>
      <c r="I16" s="165" t="s">
        <v>407</v>
      </c>
      <c r="J16" s="168">
        <f ca="1">OFFSET(Главная!$AJ$4,MATCH($C16,Главная!$AG$5:$AG$17,0),0)</f>
        <v>1</v>
      </c>
      <c r="K16" s="168"/>
      <c r="L16" s="303"/>
      <c r="M16" s="303"/>
      <c r="N16" s="303"/>
      <c r="O16" s="301"/>
      <c r="P16" s="168"/>
      <c r="Q16" s="303"/>
      <c r="R16" s="303"/>
      <c r="S16" s="303"/>
      <c r="T16" s="301"/>
      <c r="U16" s="168"/>
    </row>
    <row r="17" spans="1:21" s="105" customFormat="1" ht="12.75" customHeight="1">
      <c r="A17" s="168"/>
      <c r="B17" s="168" t="s">
        <v>421</v>
      </c>
      <c r="C17" s="168" t="str">
        <f t="shared" si="0"/>
        <v>майор</v>
      </c>
      <c r="D17" s="301" t="str">
        <f t="shared" si="1"/>
        <v>Демченко С.И.</v>
      </c>
      <c r="E17" s="168" t="s">
        <v>421</v>
      </c>
      <c r="F17" s="168" t="s">
        <v>4</v>
      </c>
      <c r="G17" s="165" t="s">
        <v>393</v>
      </c>
      <c r="H17" s="165" t="s">
        <v>394</v>
      </c>
      <c r="I17" s="165" t="s">
        <v>395</v>
      </c>
      <c r="J17" s="168">
        <f ca="1">OFFSET(Главная!$AJ$4,MATCH($C17,Главная!$AG$5:$AG$17,0),0)</f>
        <v>1</v>
      </c>
      <c r="K17" s="168"/>
      <c r="L17" s="303"/>
      <c r="M17" s="303"/>
      <c r="N17" s="303"/>
      <c r="O17" s="301"/>
      <c r="P17" s="168"/>
      <c r="Q17" s="303"/>
      <c r="R17" s="303"/>
      <c r="S17" s="303"/>
      <c r="T17" s="301"/>
      <c r="U17" s="168"/>
    </row>
    <row r="18" spans="1:21" s="105" customFormat="1" ht="12.75" customHeight="1">
      <c r="A18" s="168"/>
      <c r="B18" s="168" t="s">
        <v>661</v>
      </c>
      <c r="C18" s="168" t="str">
        <f t="shared" si="0"/>
        <v>майор</v>
      </c>
      <c r="D18" s="301" t="str">
        <f t="shared" si="1"/>
        <v>Доргевич В.В.</v>
      </c>
      <c r="E18" s="168" t="s">
        <v>429</v>
      </c>
      <c r="F18" s="168" t="s">
        <v>4</v>
      </c>
      <c r="G18" s="165" t="s">
        <v>447</v>
      </c>
      <c r="H18" s="165" t="s">
        <v>404</v>
      </c>
      <c r="I18" s="165" t="s">
        <v>425</v>
      </c>
      <c r="J18" s="168">
        <f ca="1">OFFSET(Главная!$AJ$4,MATCH($C18,Главная!$AG$5:$AG$17,0),0)</f>
        <v>1</v>
      </c>
      <c r="K18" s="168"/>
      <c r="L18" s="303"/>
      <c r="M18" s="303"/>
      <c r="N18" s="303"/>
      <c r="O18" s="301"/>
      <c r="P18" s="168"/>
      <c r="Q18" s="303"/>
      <c r="R18" s="303"/>
      <c r="S18" s="303"/>
      <c r="T18" s="301"/>
      <c r="U18" s="168"/>
    </row>
    <row r="19" spans="1:21" s="105" customFormat="1" ht="12.75" customHeight="1">
      <c r="A19" s="168"/>
      <c r="B19" s="168" t="s">
        <v>465</v>
      </c>
      <c r="C19" s="168" t="str">
        <f t="shared" si="0"/>
        <v>майор</v>
      </c>
      <c r="D19" s="301" t="str">
        <f t="shared" si="1"/>
        <v>Дунаев А.В.</v>
      </c>
      <c r="E19" s="168" t="s">
        <v>457</v>
      </c>
      <c r="F19" s="168" t="s">
        <v>4</v>
      </c>
      <c r="G19" s="165" t="s">
        <v>477</v>
      </c>
      <c r="H19" s="165" t="s">
        <v>443</v>
      </c>
      <c r="I19" s="165" t="s">
        <v>414</v>
      </c>
      <c r="J19" s="168">
        <f ca="1">OFFSET(Главная!$AJ$4,MATCH($C19,Главная!$AG$5:$AG$17,0),0)</f>
        <v>1</v>
      </c>
      <c r="K19" s="168"/>
      <c r="L19" s="302"/>
      <c r="M19" s="303"/>
      <c r="N19" s="303"/>
      <c r="O19" s="301"/>
      <c r="P19" s="168"/>
      <c r="Q19" s="303"/>
      <c r="R19" s="303"/>
      <c r="S19" s="303"/>
      <c r="T19" s="301"/>
      <c r="U19" s="168"/>
    </row>
    <row r="20" spans="1:21" s="105" customFormat="1" ht="12.75" customHeight="1">
      <c r="A20" s="168"/>
      <c r="B20" s="168" t="s">
        <v>421</v>
      </c>
      <c r="C20" s="168" t="str">
        <f t="shared" si="0"/>
        <v>майор</v>
      </c>
      <c r="D20" s="301" t="str">
        <f t="shared" si="1"/>
        <v>Кочетков А.Ю.</v>
      </c>
      <c r="E20" s="168" t="s">
        <v>421</v>
      </c>
      <c r="F20" s="168" t="s">
        <v>4</v>
      </c>
      <c r="G20" s="165" t="s">
        <v>402</v>
      </c>
      <c r="H20" s="165" t="s">
        <v>397</v>
      </c>
      <c r="I20" s="165" t="s">
        <v>401</v>
      </c>
      <c r="J20" s="168">
        <f ca="1">OFFSET(Главная!$AJ$4,MATCH($C20,Главная!$AG$5:$AG$17,0),0)</f>
        <v>1</v>
      </c>
      <c r="K20" s="168"/>
      <c r="L20" s="303"/>
      <c r="M20" s="303"/>
      <c r="N20" s="303"/>
      <c r="O20" s="301"/>
      <c r="P20" s="168"/>
      <c r="Q20" s="303"/>
      <c r="R20" s="303"/>
      <c r="S20" s="303"/>
      <c r="T20" s="301"/>
      <c r="U20" s="168"/>
    </row>
    <row r="21" spans="1:21" s="105" customFormat="1" ht="12.75" customHeight="1">
      <c r="A21" s="168"/>
      <c r="B21" s="168" t="s">
        <v>519</v>
      </c>
      <c r="C21" s="168" t="str">
        <f t="shared" si="0"/>
        <v>майор</v>
      </c>
      <c r="D21" s="301" t="str">
        <f t="shared" si="1"/>
        <v>Могильный В.Н.</v>
      </c>
      <c r="E21" s="168" t="s">
        <v>519</v>
      </c>
      <c r="F21" s="168" t="s">
        <v>4</v>
      </c>
      <c r="G21" s="165" t="s">
        <v>527</v>
      </c>
      <c r="H21" s="165" t="s">
        <v>392</v>
      </c>
      <c r="I21" s="165" t="s">
        <v>388</v>
      </c>
      <c r="J21" s="168">
        <f ca="1">OFFSET(Главная!$AJ$4,MATCH($C21,Главная!$AG$5:$AG$17,0),0)</f>
        <v>1</v>
      </c>
      <c r="K21" s="168"/>
      <c r="L21" s="303"/>
      <c r="M21" s="303"/>
      <c r="N21" s="303"/>
      <c r="O21" s="301"/>
      <c r="P21" s="168"/>
      <c r="Q21" s="303"/>
      <c r="R21" s="303"/>
      <c r="S21" s="303"/>
      <c r="T21" s="301"/>
      <c r="U21" s="168"/>
    </row>
    <row r="22" spans="1:21" s="105" customFormat="1" ht="12.75" customHeight="1">
      <c r="A22" s="168"/>
      <c r="B22" s="168" t="s">
        <v>437</v>
      </c>
      <c r="C22" s="168" t="str">
        <f t="shared" si="0"/>
        <v>майор</v>
      </c>
      <c r="D22" s="301" t="str">
        <f t="shared" si="1"/>
        <v>Рубан А.Л.</v>
      </c>
      <c r="E22" s="168" t="s">
        <v>429</v>
      </c>
      <c r="F22" s="168" t="s">
        <v>4</v>
      </c>
      <c r="G22" s="165" t="s">
        <v>430</v>
      </c>
      <c r="H22" s="165" t="s">
        <v>424</v>
      </c>
      <c r="I22" s="165" t="s">
        <v>431</v>
      </c>
      <c r="J22" s="168">
        <f ca="1">OFFSET(Главная!$AJ$4,MATCH($C22,Главная!$AG$5:$AG$17,0),0)</f>
        <v>1</v>
      </c>
      <c r="K22" s="168"/>
      <c r="L22" s="303"/>
      <c r="M22" s="303"/>
      <c r="N22" s="303"/>
      <c r="O22" s="301"/>
      <c r="P22" s="168"/>
      <c r="Q22" s="303"/>
      <c r="R22" s="303"/>
      <c r="S22" s="303"/>
      <c r="T22" s="301"/>
      <c r="U22" s="168"/>
    </row>
    <row r="23" spans="1:21" s="105" customFormat="1" ht="12.75" customHeight="1">
      <c r="A23" s="168"/>
      <c r="B23" s="168" t="s">
        <v>476</v>
      </c>
      <c r="C23" s="168" t="str">
        <f t="shared" si="0"/>
        <v>майор</v>
      </c>
      <c r="D23" s="301" t="str">
        <f t="shared" si="1"/>
        <v>Селютин Д.В.</v>
      </c>
      <c r="E23" s="168" t="s">
        <v>457</v>
      </c>
      <c r="F23" s="168" t="s">
        <v>4</v>
      </c>
      <c r="G23" s="165" t="s">
        <v>466</v>
      </c>
      <c r="H23" s="165" t="s">
        <v>387</v>
      </c>
      <c r="I23" s="165" t="s">
        <v>384</v>
      </c>
      <c r="J23" s="168">
        <f ca="1">OFFSET(Главная!$AJ$4,MATCH($C23,Главная!$AG$5:$AG$17,0),0)</f>
        <v>1</v>
      </c>
      <c r="K23" s="168"/>
      <c r="L23" s="303"/>
      <c r="M23" s="303"/>
      <c r="N23" s="303"/>
      <c r="O23" s="301"/>
      <c r="P23" s="168"/>
      <c r="Q23" s="303"/>
      <c r="R23" s="303"/>
      <c r="S23" s="303"/>
      <c r="T23" s="301"/>
      <c r="U23" s="168"/>
    </row>
    <row r="24" spans="1:21" s="105" customFormat="1" ht="12.75" customHeight="1">
      <c r="A24" s="168"/>
      <c r="B24" s="168" t="s">
        <v>457</v>
      </c>
      <c r="C24" s="168" t="s">
        <v>4</v>
      </c>
      <c r="D24" s="301" t="s">
        <v>281</v>
      </c>
      <c r="E24" s="168" t="s">
        <v>421</v>
      </c>
      <c r="F24" s="168" t="s">
        <v>4</v>
      </c>
      <c r="G24" s="165" t="s">
        <v>391</v>
      </c>
      <c r="H24" s="165" t="s">
        <v>392</v>
      </c>
      <c r="I24" s="165" t="s">
        <v>388</v>
      </c>
      <c r="J24" s="168">
        <f ca="1">OFFSET(Главная!$AJ$4,MATCH($C24,Главная!$AG$5:$AG$17,0),0)</f>
        <v>1</v>
      </c>
      <c r="K24" s="168"/>
      <c r="L24" s="303"/>
      <c r="M24" s="303"/>
      <c r="N24" s="303"/>
      <c r="O24" s="301"/>
      <c r="P24" s="168"/>
      <c r="Q24" s="303"/>
      <c r="R24" s="303"/>
      <c r="S24" s="303"/>
      <c r="T24" s="301"/>
      <c r="U24" s="168"/>
    </row>
    <row r="25" spans="1:21" s="105" customFormat="1" ht="12.75" customHeight="1">
      <c r="A25" s="168"/>
      <c r="B25" s="168" t="s">
        <v>514</v>
      </c>
      <c r="C25" s="168" t="str">
        <f t="shared" si="0"/>
        <v>майор</v>
      </c>
      <c r="D25" s="301" t="str">
        <f t="shared" si="1"/>
        <v>Середа Р.В.</v>
      </c>
      <c r="E25" s="168" t="s">
        <v>514</v>
      </c>
      <c r="F25" s="168" t="s">
        <v>4</v>
      </c>
      <c r="G25" s="165" t="s">
        <v>510</v>
      </c>
      <c r="H25" s="165" t="s">
        <v>419</v>
      </c>
      <c r="I25" s="165" t="s">
        <v>414</v>
      </c>
      <c r="J25" s="168">
        <f ca="1">OFFSET(Главная!$AJ$4,MATCH($C25,Главная!$AG$5:$AG$17,0),0)</f>
        <v>1</v>
      </c>
      <c r="K25" s="168"/>
      <c r="L25" s="303"/>
      <c r="M25" s="303"/>
      <c r="N25" s="303"/>
      <c r="O25" s="301"/>
      <c r="P25" s="168"/>
      <c r="Q25" s="303"/>
      <c r="R25" s="303"/>
      <c r="S25" s="303"/>
      <c r="T25" s="301"/>
      <c r="U25" s="168"/>
    </row>
    <row r="26" spans="1:21" s="105" customFormat="1" ht="12.75" customHeight="1">
      <c r="A26" s="168"/>
      <c r="B26" s="168" t="s">
        <v>509</v>
      </c>
      <c r="C26" s="168" t="str">
        <f t="shared" si="0"/>
        <v>майор</v>
      </c>
      <c r="D26" s="301" t="str">
        <f t="shared" si="1"/>
        <v>Хилько Е.Ю.</v>
      </c>
      <c r="E26" s="168" t="s">
        <v>486</v>
      </c>
      <c r="F26" s="168" t="s">
        <v>4</v>
      </c>
      <c r="G26" s="165" t="s">
        <v>504</v>
      </c>
      <c r="H26" s="165" t="s">
        <v>415</v>
      </c>
      <c r="I26" s="165" t="s">
        <v>401</v>
      </c>
      <c r="J26" s="168">
        <f ca="1">OFFSET(Главная!$AJ$4,MATCH($C26,Главная!$AG$5:$AG$17,0),0)</f>
        <v>1</v>
      </c>
      <c r="K26" s="168"/>
      <c r="L26" s="303"/>
      <c r="M26" s="303"/>
      <c r="N26" s="303"/>
      <c r="O26" s="301"/>
      <c r="P26" s="168"/>
      <c r="Q26" s="303"/>
      <c r="R26" s="303"/>
      <c r="S26" s="303"/>
      <c r="T26" s="301"/>
      <c r="U26" s="168"/>
    </row>
    <row r="27" spans="1:21" s="105" customFormat="1" ht="12.75" customHeight="1">
      <c r="A27" s="168"/>
      <c r="B27" s="168" t="s">
        <v>421</v>
      </c>
      <c r="C27" s="168" t="str">
        <f t="shared" si="0"/>
        <v>майор</v>
      </c>
      <c r="D27" s="301" t="str">
        <f t="shared" si="1"/>
        <v>Чистикин Е.Г.</v>
      </c>
      <c r="E27" s="168" t="s">
        <v>421</v>
      </c>
      <c r="F27" s="168" t="s">
        <v>4</v>
      </c>
      <c r="G27" s="165" t="s">
        <v>456</v>
      </c>
      <c r="H27" s="165" t="s">
        <v>415</v>
      </c>
      <c r="I27" s="165" t="s">
        <v>409</v>
      </c>
      <c r="J27" s="168">
        <f ca="1">OFFSET(Главная!$AJ$4,MATCH($C27,Главная!$AG$5:$AG$17,0),0)</f>
        <v>1</v>
      </c>
      <c r="K27" s="168"/>
      <c r="L27" s="303"/>
      <c r="M27" s="303"/>
      <c r="N27" s="303"/>
      <c r="O27" s="301"/>
      <c r="P27" s="168"/>
      <c r="Q27" s="303"/>
      <c r="R27" s="303"/>
      <c r="S27" s="303"/>
      <c r="T27" s="301"/>
      <c r="U27" s="168"/>
    </row>
    <row r="28" spans="1:21" s="105" customFormat="1" ht="12.75" customHeight="1">
      <c r="A28" s="168"/>
      <c r="B28" s="168" t="s">
        <v>662</v>
      </c>
      <c r="C28" s="168" t="str">
        <f t="shared" si="0"/>
        <v>майор</v>
      </c>
      <c r="D28" s="301" t="str">
        <f t="shared" si="1"/>
        <v>Шаталов М.Е.</v>
      </c>
      <c r="E28" s="168" t="s">
        <v>457</v>
      </c>
      <c r="F28" s="168" t="s">
        <v>4</v>
      </c>
      <c r="G28" s="165" t="s">
        <v>474</v>
      </c>
      <c r="H28" s="165" t="s">
        <v>411</v>
      </c>
      <c r="I28" s="165" t="s">
        <v>475</v>
      </c>
      <c r="J28" s="168">
        <f ca="1">OFFSET(Главная!$AJ$4,MATCH($C28,Главная!$AG$5:$AG$17,0),0)</f>
        <v>1</v>
      </c>
      <c r="K28" s="168"/>
      <c r="L28" s="303"/>
      <c r="M28" s="303"/>
      <c r="N28" s="303"/>
      <c r="O28" s="301"/>
      <c r="P28" s="168"/>
      <c r="Q28" s="303"/>
      <c r="R28" s="303"/>
      <c r="S28" s="303"/>
      <c r="T28" s="301"/>
      <c r="U28" s="168"/>
    </row>
    <row r="29" spans="1:21" s="105" customFormat="1" ht="12.75" customHeight="1">
      <c r="A29" s="168"/>
      <c r="B29" s="168" t="s">
        <v>519</v>
      </c>
      <c r="C29" s="168" t="str">
        <f t="shared" si="0"/>
        <v>майор</v>
      </c>
      <c r="D29" s="301" t="str">
        <f t="shared" si="1"/>
        <v>Шендрик А.Е.</v>
      </c>
      <c r="E29" s="168" t="s">
        <v>519</v>
      </c>
      <c r="F29" s="168" t="s">
        <v>4</v>
      </c>
      <c r="G29" s="165" t="s">
        <v>526</v>
      </c>
      <c r="H29" s="165" t="s">
        <v>390</v>
      </c>
      <c r="I29" s="165" t="s">
        <v>475</v>
      </c>
      <c r="J29" s="168">
        <f ca="1">OFFSET(Главная!$AJ$4,MATCH($C29,Главная!$AG$5:$AG$17,0),0)</f>
        <v>1</v>
      </c>
      <c r="K29" s="168"/>
      <c r="L29" s="303"/>
      <c r="M29" s="303"/>
      <c r="N29" s="303"/>
      <c r="O29" s="301"/>
      <c r="P29" s="168"/>
      <c r="Q29" s="303"/>
      <c r="R29" s="303"/>
      <c r="S29" s="303"/>
      <c r="T29" s="301"/>
      <c r="U29" s="168"/>
    </row>
    <row r="30" spans="1:21" s="105" customFormat="1" ht="12.75" customHeight="1">
      <c r="A30" s="168"/>
      <c r="B30" s="168" t="s">
        <v>457</v>
      </c>
      <c r="C30" s="168" t="str">
        <f t="shared" si="0"/>
        <v>майор</v>
      </c>
      <c r="D30" s="301" t="str">
        <f t="shared" si="1"/>
        <v>Юрко А.П.</v>
      </c>
      <c r="E30" s="168" t="s">
        <v>457</v>
      </c>
      <c r="F30" s="168" t="s">
        <v>4</v>
      </c>
      <c r="G30" s="165" t="s">
        <v>484</v>
      </c>
      <c r="H30" s="165" t="s">
        <v>462</v>
      </c>
      <c r="I30" s="165" t="s">
        <v>485</v>
      </c>
      <c r="J30" s="168">
        <f ca="1">OFFSET(Главная!$AJ$4,MATCH($C30,Главная!$AG$5:$AG$17,0),0)</f>
        <v>1</v>
      </c>
      <c r="K30" s="168"/>
      <c r="L30" s="303"/>
      <c r="M30" s="303"/>
      <c r="N30" s="303"/>
      <c r="O30" s="301"/>
      <c r="P30" s="168"/>
      <c r="Q30" s="303"/>
      <c r="R30" s="303"/>
      <c r="S30" s="303"/>
      <c r="T30" s="301"/>
      <c r="U30" s="168"/>
    </row>
    <row r="31" spans="1:21" s="105" customFormat="1" ht="12.75" customHeight="1">
      <c r="A31" s="168"/>
      <c r="B31" s="168" t="s">
        <v>519</v>
      </c>
      <c r="C31" s="168" t="str">
        <f t="shared" si="0"/>
        <v>капитан</v>
      </c>
      <c r="D31" s="301" t="str">
        <f t="shared" si="1"/>
        <v>Анисимов М.М.</v>
      </c>
      <c r="E31" s="168" t="s">
        <v>519</v>
      </c>
      <c r="F31" s="168" t="s">
        <v>65</v>
      </c>
      <c r="G31" s="165" t="s">
        <v>533</v>
      </c>
      <c r="H31" s="165" t="s">
        <v>405</v>
      </c>
      <c r="I31" s="165" t="s">
        <v>440</v>
      </c>
      <c r="J31" s="168">
        <f ca="1">OFFSET(Главная!$AJ$4,MATCH($C31,Главная!$AG$5:$AG$17,0),0)</f>
        <v>1</v>
      </c>
      <c r="K31" s="168"/>
      <c r="L31" s="303"/>
      <c r="M31" s="303"/>
      <c r="N31" s="303"/>
      <c r="O31" s="301"/>
      <c r="P31" s="168"/>
      <c r="Q31" s="303"/>
      <c r="R31" s="303"/>
      <c r="S31" s="303"/>
      <c r="T31" s="301"/>
      <c r="U31" s="168"/>
    </row>
    <row r="32" spans="1:21" s="105" customFormat="1" ht="12.75" customHeight="1">
      <c r="A32" s="168"/>
      <c r="B32" s="168" t="s">
        <v>519</v>
      </c>
      <c r="C32" s="168" t="str">
        <f t="shared" si="0"/>
        <v>капитан</v>
      </c>
      <c r="D32" s="301" t="str">
        <f t="shared" si="1"/>
        <v>Бакалдин Д.В.</v>
      </c>
      <c r="E32" s="168" t="s">
        <v>519</v>
      </c>
      <c r="F32" s="168" t="s">
        <v>65</v>
      </c>
      <c r="G32" s="165" t="s">
        <v>515</v>
      </c>
      <c r="H32" s="165" t="s">
        <v>387</v>
      </c>
      <c r="I32" s="165" t="s">
        <v>414</v>
      </c>
      <c r="J32" s="168">
        <f ca="1">OFFSET(Главная!$AJ$4,MATCH($C32,Главная!$AG$5:$AG$17,0),0)</f>
        <v>1</v>
      </c>
      <c r="K32" s="168"/>
      <c r="L32" s="303"/>
      <c r="M32" s="303"/>
      <c r="N32" s="303"/>
      <c r="O32" s="301"/>
      <c r="P32" s="168"/>
      <c r="Q32" s="303"/>
      <c r="R32" s="303"/>
      <c r="S32" s="303"/>
      <c r="T32" s="301"/>
      <c r="U32" s="168"/>
    </row>
    <row r="33" spans="1:21" s="105" customFormat="1" ht="12.75" customHeight="1">
      <c r="A33" s="168"/>
      <c r="B33" s="168" t="s">
        <v>421</v>
      </c>
      <c r="C33" s="168" t="str">
        <f t="shared" si="0"/>
        <v>капитан</v>
      </c>
      <c r="D33" s="301" t="str">
        <f t="shared" si="1"/>
        <v>Баскаков Н.С.</v>
      </c>
      <c r="E33" s="168" t="s">
        <v>421</v>
      </c>
      <c r="F33" s="168" t="s">
        <v>65</v>
      </c>
      <c r="G33" s="165" t="s">
        <v>406</v>
      </c>
      <c r="H33" s="165" t="s">
        <v>400</v>
      </c>
      <c r="I33" s="165" t="s">
        <v>407</v>
      </c>
      <c r="J33" s="168">
        <f ca="1">OFFSET(Главная!$AJ$4,MATCH($C33,Главная!$AG$5:$AG$17,0),0)</f>
        <v>1</v>
      </c>
      <c r="K33" s="168"/>
      <c r="L33" s="303"/>
      <c r="M33" s="303"/>
      <c r="N33" s="303"/>
      <c r="O33" s="301"/>
      <c r="P33" s="168"/>
      <c r="Q33" s="303"/>
      <c r="R33" s="303"/>
      <c r="S33" s="303"/>
      <c r="T33" s="301"/>
      <c r="U33" s="168"/>
    </row>
    <row r="34" spans="1:21" s="105" customFormat="1" ht="12.75" customHeight="1">
      <c r="A34" s="168"/>
      <c r="B34" s="168" t="s">
        <v>514</v>
      </c>
      <c r="C34" s="168" t="str">
        <f t="shared" si="0"/>
        <v>капитан</v>
      </c>
      <c r="D34" s="301" t="str">
        <f t="shared" si="1"/>
        <v>Вербицкий А.Г.</v>
      </c>
      <c r="E34" s="168" t="s">
        <v>514</v>
      </c>
      <c r="F34" s="168" t="s">
        <v>65</v>
      </c>
      <c r="G34" s="165" t="s">
        <v>511</v>
      </c>
      <c r="H34" s="165" t="s">
        <v>443</v>
      </c>
      <c r="I34" s="165" t="s">
        <v>512</v>
      </c>
      <c r="J34" s="168">
        <f ca="1">OFFSET(Главная!$AJ$4,MATCH($C34,Главная!$AG$5:$AG$17,0),0)</f>
        <v>1</v>
      </c>
      <c r="K34" s="168"/>
      <c r="L34" s="303"/>
      <c r="M34" s="303"/>
      <c r="N34" s="303"/>
      <c r="O34" s="301"/>
      <c r="P34" s="168"/>
      <c r="Q34" s="303"/>
      <c r="R34" s="303"/>
      <c r="S34" s="303"/>
      <c r="T34" s="301"/>
      <c r="U34" s="168"/>
    </row>
    <row r="35" spans="1:21" s="105" customFormat="1" ht="12.75" customHeight="1">
      <c r="A35" s="168"/>
      <c r="B35" s="168" t="s">
        <v>663</v>
      </c>
      <c r="C35" s="168" t="str">
        <f t="shared" si="0"/>
        <v>капитан</v>
      </c>
      <c r="D35" s="301" t="str">
        <f t="shared" si="1"/>
        <v>Галкин А.В.</v>
      </c>
      <c r="E35" s="168" t="s">
        <v>486</v>
      </c>
      <c r="F35" s="168" t="s">
        <v>65</v>
      </c>
      <c r="G35" s="165" t="s">
        <v>491</v>
      </c>
      <c r="H35" s="165" t="s">
        <v>397</v>
      </c>
      <c r="I35" s="165" t="s">
        <v>414</v>
      </c>
      <c r="J35" s="168">
        <f ca="1">OFFSET(Главная!$AJ$4,MATCH($C35,Главная!$AG$5:$AG$17,0),0)</f>
        <v>1</v>
      </c>
      <c r="K35" s="168"/>
      <c r="L35" s="302"/>
      <c r="M35" s="303"/>
      <c r="N35" s="303"/>
      <c r="O35" s="301"/>
      <c r="P35" s="168"/>
      <c r="Q35" s="303"/>
      <c r="R35" s="303"/>
      <c r="S35" s="303"/>
      <c r="T35" s="301"/>
      <c r="U35" s="168"/>
    </row>
    <row r="36" spans="1:21" s="105" customFormat="1" ht="12.75" customHeight="1">
      <c r="A36" s="168"/>
      <c r="B36" s="168" t="s">
        <v>421</v>
      </c>
      <c r="C36" s="168" t="str">
        <f t="shared" si="0"/>
        <v>капитан</v>
      </c>
      <c r="D36" s="301" t="str">
        <f t="shared" si="1"/>
        <v>Дружинин А.А.</v>
      </c>
      <c r="E36" s="168" t="s">
        <v>457</v>
      </c>
      <c r="F36" s="168" t="s">
        <v>65</v>
      </c>
      <c r="G36" s="165" t="s">
        <v>396</v>
      </c>
      <c r="H36" s="165" t="s">
        <v>397</v>
      </c>
      <c r="I36" s="165" t="s">
        <v>398</v>
      </c>
      <c r="J36" s="168">
        <f ca="1">OFFSET(Главная!$AJ$4,MATCH($C36,Главная!$AG$5:$AG$17,0),0)</f>
        <v>1</v>
      </c>
      <c r="K36" s="168"/>
      <c r="L36" s="303"/>
      <c r="M36" s="303"/>
      <c r="N36" s="303"/>
      <c r="O36" s="301"/>
      <c r="P36" s="168"/>
      <c r="Q36" s="303"/>
      <c r="R36" s="303"/>
      <c r="S36" s="303"/>
      <c r="T36" s="301"/>
      <c r="U36" s="168"/>
    </row>
    <row r="37" spans="1:21" s="105" customFormat="1" ht="12.75" customHeight="1">
      <c r="A37" s="168"/>
      <c r="B37" s="168" t="s">
        <v>503</v>
      </c>
      <c r="C37" s="168" t="str">
        <f t="shared" si="0"/>
        <v>капитан</v>
      </c>
      <c r="D37" s="301" t="str">
        <f t="shared" si="1"/>
        <v>Кондрахин Д.Г.</v>
      </c>
      <c r="E37" s="168" t="s">
        <v>486</v>
      </c>
      <c r="F37" s="168" t="s">
        <v>65</v>
      </c>
      <c r="G37" s="165" t="s">
        <v>530</v>
      </c>
      <c r="H37" s="165" t="s">
        <v>387</v>
      </c>
      <c r="I37" s="165" t="s">
        <v>409</v>
      </c>
      <c r="J37" s="168">
        <f ca="1">OFFSET(Главная!$AJ$4,MATCH($C37,Главная!$AG$5:$AG$17,0),0)</f>
        <v>1</v>
      </c>
      <c r="K37" s="168"/>
      <c r="L37" s="303"/>
      <c r="M37" s="303"/>
      <c r="N37" s="303"/>
      <c r="O37" s="301"/>
      <c r="P37" s="168"/>
      <c r="Q37" s="303"/>
      <c r="R37" s="303"/>
      <c r="S37" s="303"/>
      <c r="T37" s="301"/>
      <c r="U37" s="168"/>
    </row>
    <row r="38" spans="1:21" s="105" customFormat="1" ht="12.75" customHeight="1">
      <c r="A38" s="168"/>
      <c r="B38" s="168" t="s">
        <v>662</v>
      </c>
      <c r="C38" s="168" t="str">
        <f t="shared" si="0"/>
        <v>капитан</v>
      </c>
      <c r="D38" s="301" t="str">
        <f t="shared" si="1"/>
        <v>Королев С.Н.</v>
      </c>
      <c r="E38" s="168" t="s">
        <v>457</v>
      </c>
      <c r="F38" s="168" t="s">
        <v>65</v>
      </c>
      <c r="G38" s="165" t="s">
        <v>445</v>
      </c>
      <c r="H38" s="165" t="s">
        <v>394</v>
      </c>
      <c r="I38" s="165" t="s">
        <v>388</v>
      </c>
      <c r="J38" s="168">
        <f ca="1">OFFSET(Главная!$AJ$4,MATCH($C38,Главная!$AG$5:$AG$17,0),0)</f>
        <v>1</v>
      </c>
      <c r="K38" s="168"/>
      <c r="L38" s="303"/>
      <c r="M38" s="303"/>
      <c r="N38" s="303"/>
      <c r="O38" s="301"/>
      <c r="P38" s="168"/>
      <c r="Q38" s="303"/>
      <c r="R38" s="303"/>
      <c r="S38" s="303"/>
      <c r="T38" s="301"/>
      <c r="U38" s="168"/>
    </row>
    <row r="39" spans="1:21" s="105" customFormat="1" ht="12.75" customHeight="1">
      <c r="A39" s="168"/>
      <c r="B39" s="168" t="s">
        <v>514</v>
      </c>
      <c r="C39" s="168" t="str">
        <f t="shared" si="0"/>
        <v>капитан</v>
      </c>
      <c r="D39" s="301" t="str">
        <f t="shared" si="1"/>
        <v>Лапкин А.В.</v>
      </c>
      <c r="E39" s="168" t="s">
        <v>514</v>
      </c>
      <c r="F39" s="168" t="s">
        <v>65</v>
      </c>
      <c r="G39" s="165" t="s">
        <v>513</v>
      </c>
      <c r="H39" s="165" t="s">
        <v>397</v>
      </c>
      <c r="I39" s="165" t="s">
        <v>384</v>
      </c>
      <c r="J39" s="168">
        <f ca="1">OFFSET(Главная!$AJ$4,MATCH($C39,Главная!$AG$5:$AG$17,0),0)</f>
        <v>1</v>
      </c>
      <c r="K39" s="168"/>
      <c r="L39" s="303"/>
      <c r="M39" s="303"/>
      <c r="N39" s="303"/>
      <c r="O39" s="301"/>
      <c r="P39" s="168"/>
      <c r="Q39" s="303"/>
      <c r="R39" s="303"/>
      <c r="S39" s="303"/>
      <c r="T39" s="301"/>
      <c r="U39" s="178"/>
    </row>
    <row r="40" spans="1:21" s="105" customFormat="1" ht="12.75" customHeight="1">
      <c r="A40" s="168"/>
      <c r="B40" s="168" t="s">
        <v>503</v>
      </c>
      <c r="C40" s="168" t="str">
        <f t="shared" si="0"/>
        <v>капитан</v>
      </c>
      <c r="D40" s="301" t="str">
        <f t="shared" si="1"/>
        <v>Лозневой А.Е.</v>
      </c>
      <c r="E40" s="168" t="s">
        <v>486</v>
      </c>
      <c r="F40" s="168" t="s">
        <v>65</v>
      </c>
      <c r="G40" s="165" t="s">
        <v>496</v>
      </c>
      <c r="H40" s="165" t="s">
        <v>424</v>
      </c>
      <c r="I40" s="165" t="s">
        <v>475</v>
      </c>
      <c r="J40" s="168">
        <f ca="1">OFFSET(Главная!$AJ$4,MATCH($C40,Главная!$AG$5:$AG$17,0),0)</f>
        <v>1</v>
      </c>
      <c r="K40" s="168"/>
      <c r="L40" s="303"/>
      <c r="M40" s="303"/>
      <c r="N40" s="303"/>
      <c r="O40" s="301"/>
      <c r="P40" s="168"/>
      <c r="Q40" s="303"/>
      <c r="R40" s="303"/>
      <c r="S40" s="303"/>
      <c r="T40" s="301"/>
      <c r="U40" s="168"/>
    </row>
    <row r="41" spans="1:21" s="105" customFormat="1" ht="12.75" customHeight="1">
      <c r="A41" s="168"/>
      <c r="B41" s="168"/>
      <c r="C41" s="168" t="str">
        <f t="shared" si="0"/>
        <v>капитан</v>
      </c>
      <c r="D41" s="301" t="str">
        <f t="shared" si="1"/>
        <v>Лукинов Д.Н.</v>
      </c>
      <c r="E41" s="168" t="s">
        <v>421</v>
      </c>
      <c r="F41" s="168" t="s">
        <v>65</v>
      </c>
      <c r="G41" s="165" t="s">
        <v>386</v>
      </c>
      <c r="H41" s="165" t="s">
        <v>387</v>
      </c>
      <c r="I41" s="165" t="s">
        <v>388</v>
      </c>
      <c r="J41" s="168">
        <f ca="1">OFFSET(Главная!$AJ$4,MATCH($C41,Главная!$AG$5:$AG$17,0),0)</f>
        <v>1</v>
      </c>
      <c r="K41" s="168"/>
      <c r="L41" s="303"/>
      <c r="M41" s="303"/>
      <c r="N41" s="303"/>
      <c r="O41" s="301"/>
      <c r="P41" s="168"/>
      <c r="Q41" s="303"/>
      <c r="R41" s="303"/>
      <c r="S41" s="303"/>
      <c r="T41" s="301"/>
      <c r="U41" s="178"/>
    </row>
    <row r="42" spans="1:21" s="105" customFormat="1" ht="12.75" customHeight="1">
      <c r="A42" s="168"/>
      <c r="B42" s="168" t="s">
        <v>421</v>
      </c>
      <c r="C42" s="168" t="str">
        <f t="shared" si="0"/>
        <v>капитан</v>
      </c>
      <c r="D42" s="301" t="str">
        <f t="shared" si="1"/>
        <v>Минко А.В.</v>
      </c>
      <c r="E42" s="168" t="s">
        <v>421</v>
      </c>
      <c r="F42" s="168" t="s">
        <v>65</v>
      </c>
      <c r="G42" s="165" t="s">
        <v>635</v>
      </c>
      <c r="H42" s="165" t="s">
        <v>443</v>
      </c>
      <c r="I42" s="165" t="s">
        <v>383</v>
      </c>
      <c r="J42" s="168">
        <f ca="1">OFFSET(Главная!$AJ$4,MATCH($C42,Главная!$AG$5:$AG$17,0),0)</f>
        <v>1</v>
      </c>
      <c r="K42" s="168"/>
      <c r="L42" s="303"/>
      <c r="M42" s="303"/>
      <c r="N42" s="303"/>
      <c r="O42" s="301"/>
      <c r="P42" s="168"/>
      <c r="Q42" s="303"/>
      <c r="R42" s="303"/>
      <c r="S42" s="303"/>
      <c r="T42" s="301"/>
      <c r="U42" s="168"/>
    </row>
    <row r="43" spans="1:21" s="105" customFormat="1" ht="12.75" customHeight="1">
      <c r="A43" s="168"/>
      <c r="B43" s="168" t="s">
        <v>519</v>
      </c>
      <c r="C43" s="168" t="str">
        <f t="shared" si="0"/>
        <v>капитан</v>
      </c>
      <c r="D43" s="301" t="str">
        <f t="shared" si="1"/>
        <v>Мифоленков И.А.</v>
      </c>
      <c r="E43" s="168" t="s">
        <v>519</v>
      </c>
      <c r="F43" s="168" t="s">
        <v>65</v>
      </c>
      <c r="G43" s="165" t="s">
        <v>525</v>
      </c>
      <c r="H43" s="165" t="s">
        <v>432</v>
      </c>
      <c r="I43" s="165" t="s">
        <v>398</v>
      </c>
      <c r="J43" s="168">
        <f ca="1">OFFSET(Главная!$AJ$4,MATCH($C43,Главная!$AG$5:$AG$17,0),0)</f>
        <v>1</v>
      </c>
      <c r="K43" s="168"/>
      <c r="L43" s="303"/>
      <c r="M43" s="303"/>
      <c r="N43" s="303"/>
      <c r="O43" s="301"/>
      <c r="P43" s="168"/>
      <c r="Q43" s="303"/>
      <c r="R43" s="303"/>
      <c r="S43" s="303"/>
      <c r="T43" s="301"/>
      <c r="U43" s="168"/>
    </row>
    <row r="44" spans="1:21" s="105" customFormat="1" ht="12.75" customHeight="1">
      <c r="A44" s="168"/>
      <c r="B44" s="168" t="s">
        <v>519</v>
      </c>
      <c r="C44" s="168" t="str">
        <f t="shared" si="0"/>
        <v>капитан</v>
      </c>
      <c r="D44" s="301" t="str">
        <f t="shared" si="1"/>
        <v>Момотов В.А.</v>
      </c>
      <c r="E44" s="168" t="s">
        <v>519</v>
      </c>
      <c r="F44" s="168" t="s">
        <v>65</v>
      </c>
      <c r="G44" s="165" t="s">
        <v>531</v>
      </c>
      <c r="H44" s="165" t="s">
        <v>490</v>
      </c>
      <c r="I44" s="165" t="s">
        <v>398</v>
      </c>
      <c r="J44" s="168">
        <f ca="1">OFFSET(Главная!$AJ$4,MATCH($C44,Главная!$AG$5:$AG$17,0),0)</f>
        <v>1</v>
      </c>
      <c r="K44" s="168"/>
      <c r="L44" s="303"/>
      <c r="M44" s="303"/>
      <c r="N44" s="303"/>
      <c r="O44" s="301"/>
      <c r="P44" s="168"/>
      <c r="Q44" s="303"/>
      <c r="R44" s="303"/>
      <c r="S44" s="303"/>
      <c r="T44" s="301"/>
      <c r="U44" s="168"/>
    </row>
    <row r="45" spans="1:21" s="105" customFormat="1" ht="12.75" customHeight="1">
      <c r="A45" s="168"/>
      <c r="B45" s="168" t="s">
        <v>429</v>
      </c>
      <c r="C45" s="168" t="s">
        <v>65</v>
      </c>
      <c r="D45" s="301" t="s">
        <v>158</v>
      </c>
      <c r="E45" s="168" t="s">
        <v>429</v>
      </c>
      <c r="F45" s="168" t="s">
        <v>65</v>
      </c>
      <c r="G45" s="165" t="s">
        <v>433</v>
      </c>
      <c r="H45" s="165" t="s">
        <v>397</v>
      </c>
      <c r="I45" s="165" t="s">
        <v>434</v>
      </c>
      <c r="J45" s="168"/>
      <c r="K45" s="168"/>
      <c r="L45" s="303"/>
      <c r="M45" s="303"/>
      <c r="N45" s="303"/>
      <c r="O45" s="301"/>
      <c r="P45" s="168"/>
      <c r="Q45" s="303"/>
      <c r="R45" s="303"/>
      <c r="S45" s="303"/>
      <c r="T45" s="301"/>
      <c r="U45" s="168"/>
    </row>
    <row r="46" spans="1:21" s="105" customFormat="1" ht="12.75" customHeight="1">
      <c r="A46" s="168"/>
      <c r="B46" s="168" t="s">
        <v>519</v>
      </c>
      <c r="C46" s="168" t="str">
        <f t="shared" si="0"/>
        <v>капитан</v>
      </c>
      <c r="D46" s="301" t="str">
        <f t="shared" si="1"/>
        <v>Пиковой С.В.</v>
      </c>
      <c r="E46" s="168" t="s">
        <v>519</v>
      </c>
      <c r="F46" s="168" t="s">
        <v>65</v>
      </c>
      <c r="G46" s="165" t="s">
        <v>516</v>
      </c>
      <c r="H46" s="165" t="s">
        <v>394</v>
      </c>
      <c r="I46" s="165" t="s">
        <v>384</v>
      </c>
      <c r="J46" s="168">
        <f ca="1">OFFSET(Главная!$AJ$4,MATCH($C46,Главная!$AG$5:$AG$17,0),0)</f>
        <v>1</v>
      </c>
      <c r="K46" s="168"/>
      <c r="L46" s="303"/>
      <c r="M46" s="303"/>
      <c r="N46" s="303"/>
      <c r="O46" s="301"/>
      <c r="P46" s="168"/>
      <c r="Q46" s="303"/>
      <c r="R46" s="303"/>
      <c r="S46" s="303"/>
      <c r="T46" s="301"/>
      <c r="U46" s="168"/>
    </row>
    <row r="47" spans="1:21" s="105" customFormat="1" ht="12.75" customHeight="1">
      <c r="A47" s="168"/>
      <c r="B47" s="168" t="s">
        <v>495</v>
      </c>
      <c r="C47" s="168" t="str">
        <f t="shared" si="0"/>
        <v>капитан</v>
      </c>
      <c r="D47" s="301" t="str">
        <f t="shared" si="1"/>
        <v>Полтко Е.Н.</v>
      </c>
      <c r="E47" s="168" t="s">
        <v>486</v>
      </c>
      <c r="F47" s="168" t="s">
        <v>65</v>
      </c>
      <c r="G47" s="165" t="s">
        <v>487</v>
      </c>
      <c r="H47" s="165" t="s">
        <v>415</v>
      </c>
      <c r="I47" s="165" t="s">
        <v>388</v>
      </c>
      <c r="J47" s="168">
        <f ca="1">OFFSET(Главная!$AJ$4,MATCH($C47,Главная!$AG$5:$AG$17,0),0)</f>
        <v>1</v>
      </c>
      <c r="K47" s="168"/>
      <c r="L47" s="302"/>
      <c r="M47" s="303"/>
      <c r="N47" s="303"/>
      <c r="O47" s="301"/>
      <c r="P47" s="168"/>
      <c r="Q47" s="303"/>
      <c r="R47" s="303"/>
      <c r="S47" s="303"/>
      <c r="T47" s="301"/>
      <c r="U47" s="178"/>
    </row>
    <row r="48" spans="1:21" s="105" customFormat="1" ht="12.75" customHeight="1">
      <c r="A48" s="168"/>
      <c r="B48" s="168" t="s">
        <v>455</v>
      </c>
      <c r="C48" s="168" t="str">
        <f t="shared" si="0"/>
        <v>капитан</v>
      </c>
      <c r="D48" s="301" t="str">
        <f t="shared" si="1"/>
        <v>Попов А.М.</v>
      </c>
      <c r="E48" s="168" t="s">
        <v>429</v>
      </c>
      <c r="F48" s="168" t="s">
        <v>65</v>
      </c>
      <c r="G48" s="165" t="s">
        <v>459</v>
      </c>
      <c r="H48" s="165" t="s">
        <v>397</v>
      </c>
      <c r="I48" s="165" t="s">
        <v>440</v>
      </c>
      <c r="J48" s="168">
        <f ca="1">OFFSET(Главная!$AJ$4,MATCH($C48,Главная!$AG$5:$AG$17,0),0)</f>
        <v>1</v>
      </c>
      <c r="K48" s="168"/>
      <c r="L48" s="302"/>
      <c r="M48" s="303"/>
      <c r="N48" s="303"/>
      <c r="O48" s="301"/>
      <c r="P48" s="168"/>
      <c r="Q48" s="303"/>
      <c r="R48" s="303"/>
      <c r="S48" s="303"/>
      <c r="T48" s="301"/>
      <c r="U48" s="168"/>
    </row>
    <row r="49" spans="1:21" s="105" customFormat="1" ht="12.75" customHeight="1">
      <c r="A49" s="168"/>
      <c r="B49" s="168" t="s">
        <v>519</v>
      </c>
      <c r="C49" s="168" t="str">
        <f t="shared" si="0"/>
        <v>капитан</v>
      </c>
      <c r="D49" s="301" t="str">
        <f t="shared" si="1"/>
        <v>Потапов А.И.</v>
      </c>
      <c r="E49" s="168" t="s">
        <v>519</v>
      </c>
      <c r="F49" s="168" t="s">
        <v>65</v>
      </c>
      <c r="G49" s="165" t="s">
        <v>517</v>
      </c>
      <c r="H49" s="165" t="s">
        <v>390</v>
      </c>
      <c r="I49" s="165" t="s">
        <v>395</v>
      </c>
      <c r="J49" s="168">
        <f ca="1">OFFSET(Главная!$AJ$4,MATCH($C49,Главная!$AG$5:$AG$17,0),0)</f>
        <v>1</v>
      </c>
      <c r="K49" s="168"/>
      <c r="L49" s="303"/>
      <c r="M49" s="303"/>
      <c r="N49" s="303"/>
      <c r="O49" s="301"/>
      <c r="P49" s="168"/>
      <c r="Q49" s="303"/>
      <c r="R49" s="303"/>
      <c r="S49" s="303"/>
      <c r="T49" s="301"/>
      <c r="U49" s="168"/>
    </row>
    <row r="50" spans="1:21" s="105" customFormat="1" ht="12.75" customHeight="1">
      <c r="A50" s="168"/>
      <c r="B50" s="168" t="s">
        <v>421</v>
      </c>
      <c r="C50" s="168" t="str">
        <f t="shared" si="0"/>
        <v>капитан</v>
      </c>
      <c r="D50" s="301" t="str">
        <f t="shared" si="1"/>
        <v>Самаковский А.А.</v>
      </c>
      <c r="E50" s="168" t="s">
        <v>429</v>
      </c>
      <c r="F50" s="168" t="s">
        <v>65</v>
      </c>
      <c r="G50" s="165" t="s">
        <v>518</v>
      </c>
      <c r="H50" s="165" t="s">
        <v>424</v>
      </c>
      <c r="I50" s="165" t="s">
        <v>398</v>
      </c>
      <c r="J50" s="168">
        <f ca="1">OFFSET(Главная!$AJ$4,MATCH($C50,Главная!$AG$5:$AG$17,0),0)</f>
        <v>1</v>
      </c>
      <c r="K50" s="168"/>
      <c r="L50" s="303"/>
      <c r="M50" s="303"/>
      <c r="N50" s="303"/>
      <c r="O50" s="301"/>
      <c r="P50" s="168"/>
      <c r="Q50" s="303"/>
      <c r="R50" s="303"/>
      <c r="S50" s="303"/>
      <c r="T50" s="301"/>
      <c r="U50" s="168"/>
    </row>
    <row r="51" spans="1:21" s="105" customFormat="1" ht="12.75" customHeight="1">
      <c r="A51" s="168"/>
      <c r="B51" s="168" t="s">
        <v>429</v>
      </c>
      <c r="C51" s="168" t="str">
        <f t="shared" si="0"/>
        <v>капитан</v>
      </c>
      <c r="D51" s="301" t="str">
        <f t="shared" si="1"/>
        <v>Смирнов Р.А.</v>
      </c>
      <c r="E51" s="168" t="s">
        <v>429</v>
      </c>
      <c r="F51" s="429" t="s">
        <v>65</v>
      </c>
      <c r="G51" s="165" t="s">
        <v>418</v>
      </c>
      <c r="H51" s="165" t="s">
        <v>419</v>
      </c>
      <c r="I51" s="165" t="s">
        <v>398</v>
      </c>
      <c r="J51" s="168">
        <f ca="1">OFFSET(Главная!$AJ$4,MATCH($C51,Главная!$AG$5:$AG$17,0),0)</f>
        <v>1</v>
      </c>
      <c r="K51" s="168"/>
      <c r="L51" s="303"/>
      <c r="M51" s="303"/>
      <c r="N51" s="303"/>
      <c r="O51" s="301"/>
      <c r="P51" s="168"/>
      <c r="Q51" s="303"/>
      <c r="R51" s="303"/>
      <c r="S51" s="303"/>
      <c r="T51" s="301"/>
      <c r="U51" s="168"/>
    </row>
    <row r="52" spans="1:21" s="105" customFormat="1" ht="12.75" customHeight="1">
      <c r="A52" s="168"/>
      <c r="B52" s="168" t="s">
        <v>657</v>
      </c>
      <c r="C52" s="168" t="str">
        <f t="shared" ref="C52:C113" si="2">F52</f>
        <v>капитан</v>
      </c>
      <c r="D52" s="301" t="str">
        <f t="shared" ref="D52:D113" si="3">G52 &amp; " " &amp; LEFT(H52) &amp; "." &amp; LEFT(I52) &amp;"."</f>
        <v>Соболь М.В.</v>
      </c>
      <c r="E52" s="168" t="s">
        <v>657</v>
      </c>
      <c r="F52" s="168" t="s">
        <v>65</v>
      </c>
      <c r="G52" s="165" t="s">
        <v>534</v>
      </c>
      <c r="H52" s="165" t="s">
        <v>411</v>
      </c>
      <c r="I52" s="165" t="s">
        <v>384</v>
      </c>
      <c r="J52" s="168">
        <f ca="1">OFFSET(Главная!$AJ$4,MATCH($C52,Главная!$AG$5:$AG$17,0),0)</f>
        <v>1</v>
      </c>
      <c r="K52" s="168"/>
      <c r="L52" s="302"/>
      <c r="M52" s="303"/>
      <c r="N52" s="303"/>
      <c r="O52" s="301"/>
      <c r="P52" s="168"/>
      <c r="Q52" s="303"/>
      <c r="R52" s="303"/>
      <c r="S52" s="303"/>
      <c r="T52" s="301"/>
      <c r="U52" s="178"/>
    </row>
    <row r="53" spans="1:21" s="105" customFormat="1" ht="12.75" customHeight="1">
      <c r="A53" s="168"/>
      <c r="B53" s="168" t="s">
        <v>519</v>
      </c>
      <c r="C53" s="168" t="str">
        <f t="shared" si="2"/>
        <v>капитан</v>
      </c>
      <c r="D53" s="301" t="str">
        <f t="shared" si="3"/>
        <v>Сорокин Н.Ю.</v>
      </c>
      <c r="E53" s="168" t="s">
        <v>519</v>
      </c>
      <c r="F53" s="168" t="s">
        <v>65</v>
      </c>
      <c r="G53" s="165" t="s">
        <v>399</v>
      </c>
      <c r="H53" s="165" t="s">
        <v>400</v>
      </c>
      <c r="I53" s="165" t="s">
        <v>401</v>
      </c>
      <c r="J53" s="168">
        <f ca="1">OFFSET(Главная!$AJ$4,MATCH($C53,Главная!$AG$5:$AG$17,0),0)</f>
        <v>1</v>
      </c>
      <c r="K53" s="168"/>
      <c r="L53" s="302"/>
      <c r="M53" s="303"/>
      <c r="N53" s="303"/>
      <c r="O53" s="301"/>
      <c r="P53" s="168"/>
      <c r="Q53" s="303"/>
      <c r="R53" s="303"/>
      <c r="S53" s="303"/>
      <c r="T53" s="301"/>
      <c r="U53" s="168"/>
    </row>
    <row r="54" spans="1:21" s="105" customFormat="1" ht="12.75" customHeight="1">
      <c r="A54" s="168"/>
      <c r="B54" s="168" t="s">
        <v>486</v>
      </c>
      <c r="C54" s="168" t="str">
        <f t="shared" si="2"/>
        <v>капитан</v>
      </c>
      <c r="D54" s="301" t="str">
        <f t="shared" si="3"/>
        <v>Ткачев Д.Н.</v>
      </c>
      <c r="E54" s="168" t="s">
        <v>486</v>
      </c>
      <c r="F54" s="168" t="s">
        <v>65</v>
      </c>
      <c r="G54" s="165" t="s">
        <v>458</v>
      </c>
      <c r="H54" s="165" t="s">
        <v>387</v>
      </c>
      <c r="I54" s="165" t="s">
        <v>388</v>
      </c>
      <c r="J54" s="168">
        <f ca="1">OFFSET(Главная!$AJ$4,MATCH($C54,Главная!$AG$5:$AG$17,0),0)</f>
        <v>1</v>
      </c>
      <c r="K54" s="168"/>
      <c r="L54" s="303"/>
      <c r="M54" s="303"/>
      <c r="N54" s="303"/>
      <c r="O54" s="301"/>
      <c r="P54" s="168"/>
      <c r="Q54" s="303"/>
      <c r="R54" s="303"/>
      <c r="S54" s="303"/>
      <c r="T54" s="301"/>
      <c r="U54" s="168"/>
    </row>
    <row r="55" spans="1:21" s="105" customFormat="1" ht="12.75" customHeight="1">
      <c r="A55" s="168"/>
      <c r="B55" s="168" t="s">
        <v>519</v>
      </c>
      <c r="C55" s="168" t="str">
        <f t="shared" si="2"/>
        <v>капитан</v>
      </c>
      <c r="D55" s="301" t="str">
        <f t="shared" si="3"/>
        <v>Федоров С.Н.</v>
      </c>
      <c r="E55" s="168" t="s">
        <v>519</v>
      </c>
      <c r="F55" s="168" t="s">
        <v>65</v>
      </c>
      <c r="G55" s="165" t="s">
        <v>403</v>
      </c>
      <c r="H55" s="165" t="s">
        <v>394</v>
      </c>
      <c r="I55" s="165" t="s">
        <v>388</v>
      </c>
      <c r="J55" s="168">
        <f ca="1">OFFSET(Главная!$AJ$4,MATCH($C55,Главная!$AG$5:$AG$17,0),0)</f>
        <v>1</v>
      </c>
      <c r="K55" s="168"/>
      <c r="L55" s="303"/>
      <c r="M55" s="303"/>
      <c r="N55" s="303"/>
      <c r="O55" s="301"/>
      <c r="P55" s="168"/>
      <c r="Q55" s="303"/>
      <c r="R55" s="303"/>
      <c r="S55" s="303"/>
      <c r="T55" s="301"/>
      <c r="U55" s="168"/>
    </row>
    <row r="56" spans="1:21" s="105" customFormat="1" ht="12.75" customHeight="1">
      <c r="A56" s="168"/>
      <c r="B56" s="168" t="s">
        <v>486</v>
      </c>
      <c r="C56" s="168" t="str">
        <f t="shared" si="2"/>
        <v>капитан</v>
      </c>
      <c r="D56" s="301" t="str">
        <f t="shared" si="3"/>
        <v>Фисунов К.В.</v>
      </c>
      <c r="E56" s="168" t="s">
        <v>486</v>
      </c>
      <c r="F56" s="168" t="s">
        <v>65</v>
      </c>
      <c r="G56" s="165" t="s">
        <v>505</v>
      </c>
      <c r="H56" s="165" t="s">
        <v>467</v>
      </c>
      <c r="I56" s="165" t="s">
        <v>414</v>
      </c>
      <c r="J56" s="168">
        <f ca="1">OFFSET(Главная!$AJ$4,MATCH($C56,Главная!$AG$5:$AG$17,0),0)</f>
        <v>1</v>
      </c>
      <c r="K56" s="168"/>
      <c r="L56" s="302"/>
      <c r="M56" s="303"/>
      <c r="N56" s="303"/>
      <c r="O56" s="301"/>
      <c r="P56" s="168"/>
      <c r="Q56" s="303"/>
      <c r="R56" s="303"/>
      <c r="S56" s="303"/>
      <c r="T56" s="301"/>
      <c r="U56" s="168"/>
    </row>
    <row r="57" spans="1:21" s="105" customFormat="1" ht="12.75" customHeight="1">
      <c r="A57" s="168"/>
      <c r="B57" s="168" t="s">
        <v>446</v>
      </c>
      <c r="C57" s="168" t="str">
        <f t="shared" si="2"/>
        <v>капитан</v>
      </c>
      <c r="D57" s="301" t="str">
        <f t="shared" si="3"/>
        <v>Ханин В.С.</v>
      </c>
      <c r="E57" s="168" t="s">
        <v>429</v>
      </c>
      <c r="F57" s="168" t="s">
        <v>65</v>
      </c>
      <c r="G57" s="165" t="s">
        <v>438</v>
      </c>
      <c r="H57" s="165" t="s">
        <v>392</v>
      </c>
      <c r="I57" s="165" t="s">
        <v>407</v>
      </c>
      <c r="J57" s="168">
        <f ca="1">OFFSET(Главная!$AJ$4,MATCH($C57,Главная!$AG$5:$AG$17,0),0)</f>
        <v>1</v>
      </c>
      <c r="K57" s="168"/>
      <c r="L57" s="303"/>
      <c r="M57" s="303"/>
      <c r="N57" s="303"/>
      <c r="O57" s="301"/>
      <c r="P57" s="168"/>
      <c r="Q57" s="303"/>
      <c r="R57" s="303"/>
      <c r="S57" s="303"/>
      <c r="T57" s="301"/>
      <c r="U57" s="168"/>
    </row>
    <row r="58" spans="1:21" s="105" customFormat="1" ht="12.75" customHeight="1">
      <c r="A58" s="168"/>
      <c r="B58" s="168" t="s">
        <v>509</v>
      </c>
      <c r="C58" s="168" t="str">
        <f t="shared" si="2"/>
        <v>капитан</v>
      </c>
      <c r="D58" s="301" t="str">
        <f t="shared" si="3"/>
        <v>Яковлев Р.Н.</v>
      </c>
      <c r="E58" s="168" t="s">
        <v>486</v>
      </c>
      <c r="F58" s="168" t="s">
        <v>65</v>
      </c>
      <c r="G58" s="165" t="s">
        <v>507</v>
      </c>
      <c r="H58" s="165" t="s">
        <v>508</v>
      </c>
      <c r="I58" s="165" t="s">
        <v>388</v>
      </c>
      <c r="J58" s="168">
        <f ca="1">OFFSET(Главная!$AJ$4,MATCH($C58,Главная!$AG$5:$AG$17,0),0)</f>
        <v>1</v>
      </c>
      <c r="K58" s="168"/>
      <c r="L58" s="303"/>
      <c r="M58" s="303"/>
      <c r="N58" s="303"/>
      <c r="O58" s="301"/>
      <c r="P58" s="168"/>
      <c r="Q58" s="303"/>
      <c r="R58" s="303"/>
      <c r="S58" s="303"/>
      <c r="T58" s="301"/>
      <c r="U58" s="168"/>
    </row>
    <row r="59" spans="1:21" s="105" customFormat="1" ht="12.75" customHeight="1">
      <c r="A59" s="168"/>
      <c r="B59" s="168" t="s">
        <v>476</v>
      </c>
      <c r="C59" s="168" t="str">
        <f t="shared" si="2"/>
        <v>ст. лейтенант</v>
      </c>
      <c r="D59" s="301" t="str">
        <f t="shared" si="3"/>
        <v>Авдеев С.А.</v>
      </c>
      <c r="E59" s="168" t="s">
        <v>457</v>
      </c>
      <c r="F59" s="168" t="s">
        <v>16</v>
      </c>
      <c r="G59" s="165" t="s">
        <v>469</v>
      </c>
      <c r="H59" s="165" t="s">
        <v>394</v>
      </c>
      <c r="I59" s="165" t="s">
        <v>398</v>
      </c>
      <c r="J59" s="168">
        <f ca="1">OFFSET(Главная!$AJ$4,MATCH($C59,Главная!$AG$5:$AG$17,0),0)</f>
        <v>1</v>
      </c>
      <c r="K59" s="168"/>
      <c r="L59" s="303"/>
      <c r="M59" s="303"/>
      <c r="N59" s="303"/>
      <c r="O59" s="301"/>
      <c r="P59" s="168"/>
      <c r="Q59" s="303"/>
      <c r="R59" s="303"/>
      <c r="S59" s="303"/>
      <c r="T59" s="301"/>
      <c r="U59" s="168"/>
    </row>
    <row r="60" spans="1:21" s="105" customFormat="1" ht="12.75" customHeight="1">
      <c r="A60" s="168"/>
      <c r="B60" s="168" t="s">
        <v>437</v>
      </c>
      <c r="C60" s="168" t="str">
        <f t="shared" si="2"/>
        <v>ст. лейтенант</v>
      </c>
      <c r="D60" s="301" t="str">
        <f t="shared" si="3"/>
        <v>Акуев Д.Р.</v>
      </c>
      <c r="E60" s="168" t="s">
        <v>429</v>
      </c>
      <c r="F60" s="168" t="s">
        <v>16</v>
      </c>
      <c r="G60" s="165" t="s">
        <v>501</v>
      </c>
      <c r="H60" s="165" t="s">
        <v>387</v>
      </c>
      <c r="I60" s="165" t="s">
        <v>502</v>
      </c>
      <c r="J60" s="168">
        <f ca="1">OFFSET(Главная!$AJ$4,MATCH($C60,Главная!$AG$5:$AG$17,0),0)</f>
        <v>1</v>
      </c>
      <c r="K60" s="168"/>
      <c r="L60" s="303"/>
      <c r="M60" s="303"/>
      <c r="N60" s="303"/>
      <c r="O60" s="301"/>
      <c r="P60" s="168"/>
      <c r="Q60" s="303"/>
      <c r="R60" s="303"/>
      <c r="S60" s="303"/>
      <c r="T60" s="301"/>
      <c r="U60" s="168"/>
    </row>
    <row r="61" spans="1:21" s="105" customFormat="1" ht="12.75" customHeight="1">
      <c r="A61" s="168"/>
      <c r="B61" s="168" t="s">
        <v>495</v>
      </c>
      <c r="C61" s="168" t="str">
        <f t="shared" si="2"/>
        <v>ст. лейтенант</v>
      </c>
      <c r="D61" s="301" t="str">
        <f t="shared" si="3"/>
        <v>Алексеев А.А.</v>
      </c>
      <c r="E61" s="168" t="s">
        <v>486</v>
      </c>
      <c r="F61" s="168" t="s">
        <v>16</v>
      </c>
      <c r="G61" s="165" t="s">
        <v>499</v>
      </c>
      <c r="H61" s="165" t="s">
        <v>443</v>
      </c>
      <c r="I61" s="165" t="s">
        <v>434</v>
      </c>
      <c r="J61" s="168">
        <f ca="1">OFFSET(Главная!$AJ$4,MATCH($C61,Главная!$AG$5:$AG$17,0),0)</f>
        <v>1</v>
      </c>
      <c r="K61" s="168"/>
      <c r="L61" s="303"/>
      <c r="M61" s="303"/>
      <c r="N61" s="303"/>
      <c r="O61" s="301"/>
      <c r="P61" s="168"/>
      <c r="Q61" s="303"/>
      <c r="R61" s="303"/>
      <c r="S61" s="303"/>
      <c r="T61" s="301"/>
      <c r="U61" s="168"/>
    </row>
    <row r="62" spans="1:21" s="105" customFormat="1" ht="12.75" customHeight="1">
      <c r="A62" s="168"/>
      <c r="B62" s="168" t="s">
        <v>662</v>
      </c>
      <c r="C62" s="168" t="str">
        <f t="shared" si="2"/>
        <v>ст. лейтенант</v>
      </c>
      <c r="D62" s="301" t="str">
        <f t="shared" si="3"/>
        <v>Белявцев Д.Б.</v>
      </c>
      <c r="E62" s="168" t="s">
        <v>457</v>
      </c>
      <c r="F62" s="168" t="s">
        <v>16</v>
      </c>
      <c r="G62" s="165" t="s">
        <v>451</v>
      </c>
      <c r="H62" s="165" t="s">
        <v>387</v>
      </c>
      <c r="I62" s="165" t="s">
        <v>452</v>
      </c>
      <c r="J62" s="168">
        <f ca="1">OFFSET(Главная!$AJ$4,MATCH($C62,Главная!$AG$5:$AG$17,0),0)</f>
        <v>1</v>
      </c>
      <c r="K62" s="168"/>
      <c r="L62" s="303"/>
      <c r="M62" s="303"/>
      <c r="N62" s="303"/>
      <c r="O62" s="301"/>
      <c r="P62" s="168"/>
      <c r="Q62" s="303"/>
      <c r="R62" s="303"/>
      <c r="S62" s="303"/>
      <c r="T62" s="301"/>
      <c r="U62" s="168"/>
    </row>
    <row r="63" spans="1:21" s="105" customFormat="1" ht="12.75" customHeight="1">
      <c r="A63" s="168"/>
      <c r="B63" s="168" t="s">
        <v>663</v>
      </c>
      <c r="C63" s="168" t="str">
        <f t="shared" si="2"/>
        <v>ст. лейтенант</v>
      </c>
      <c r="D63" s="301" t="str">
        <f t="shared" si="3"/>
        <v>Долгов С.В.</v>
      </c>
      <c r="E63" s="168" t="s">
        <v>486</v>
      </c>
      <c r="F63" s="168" t="s">
        <v>16</v>
      </c>
      <c r="G63" s="165" t="s">
        <v>439</v>
      </c>
      <c r="H63" s="165" t="s">
        <v>394</v>
      </c>
      <c r="I63" s="165" t="s">
        <v>383</v>
      </c>
      <c r="J63" s="168">
        <f ca="1">OFFSET(Главная!$AJ$4,MATCH($C63,Главная!$AG$5:$AG$17,0),0)</f>
        <v>1</v>
      </c>
      <c r="K63" s="168"/>
      <c r="L63" s="303"/>
      <c r="M63" s="303"/>
      <c r="N63" s="303"/>
      <c r="O63" s="301"/>
      <c r="P63" s="168"/>
      <c r="Q63" s="303"/>
      <c r="R63" s="303"/>
      <c r="S63" s="303"/>
      <c r="T63" s="301"/>
      <c r="U63" s="168"/>
    </row>
    <row r="64" spans="1:21" s="105" customFormat="1" ht="12.75" customHeight="1">
      <c r="A64" s="168"/>
      <c r="B64" s="168" t="s">
        <v>661</v>
      </c>
      <c r="C64" s="168" t="str">
        <f t="shared" si="2"/>
        <v>ст. лейтенант</v>
      </c>
      <c r="D64" s="301" t="str">
        <f t="shared" si="3"/>
        <v>Еремин А.А.</v>
      </c>
      <c r="E64" s="168" t="s">
        <v>429</v>
      </c>
      <c r="F64" s="168" t="s">
        <v>16</v>
      </c>
      <c r="G64" s="165" t="s">
        <v>442</v>
      </c>
      <c r="H64" s="165" t="s">
        <v>443</v>
      </c>
      <c r="I64" s="165" t="s">
        <v>434</v>
      </c>
      <c r="J64" s="168">
        <f ca="1">OFFSET(Главная!$AJ$4,MATCH($C64,Главная!$AG$5:$AG$17,0),0)</f>
        <v>1</v>
      </c>
      <c r="K64" s="168"/>
      <c r="L64" s="302"/>
      <c r="M64" s="303"/>
      <c r="N64" s="303"/>
      <c r="O64" s="301"/>
      <c r="P64" s="168"/>
      <c r="Q64" s="303"/>
      <c r="R64" s="303"/>
      <c r="S64" s="303"/>
      <c r="T64" s="301"/>
      <c r="U64" s="168"/>
    </row>
    <row r="65" spans="1:21" s="105" customFormat="1" ht="12.75" customHeight="1">
      <c r="A65" s="168"/>
      <c r="B65" s="168" t="s">
        <v>495</v>
      </c>
      <c r="C65" s="168" t="str">
        <f t="shared" si="2"/>
        <v>ст. лейтенант</v>
      </c>
      <c r="D65" s="301" t="str">
        <f t="shared" si="3"/>
        <v>Захаров В.А.</v>
      </c>
      <c r="E65" s="168" t="s">
        <v>486</v>
      </c>
      <c r="F65" s="168" t="s">
        <v>16</v>
      </c>
      <c r="G65" s="165" t="s">
        <v>489</v>
      </c>
      <c r="H65" s="165" t="s">
        <v>490</v>
      </c>
      <c r="I65" s="165" t="s">
        <v>398</v>
      </c>
      <c r="J65" s="168">
        <f ca="1">OFFSET(Главная!$AJ$4,MATCH($C65,Главная!$AG$5:$AG$17,0),0)</f>
        <v>1</v>
      </c>
      <c r="K65" s="168"/>
      <c r="L65" s="302"/>
      <c r="M65" s="303"/>
      <c r="N65" s="303"/>
      <c r="O65" s="301"/>
      <c r="P65" s="168"/>
      <c r="Q65" s="303"/>
      <c r="R65" s="303"/>
      <c r="S65" s="303"/>
      <c r="T65" s="301"/>
      <c r="U65" s="168"/>
    </row>
    <row r="66" spans="1:21" s="105" customFormat="1" ht="12.75" customHeight="1">
      <c r="A66" s="168"/>
      <c r="B66" s="168" t="s">
        <v>663</v>
      </c>
      <c r="C66" s="168" t="str">
        <f t="shared" si="2"/>
        <v>ст. лейтенант</v>
      </c>
      <c r="D66" s="301" t="str">
        <f t="shared" si="3"/>
        <v>Кинигопуло В.М.</v>
      </c>
      <c r="E66" s="168" t="s">
        <v>486</v>
      </c>
      <c r="F66" s="168" t="s">
        <v>16</v>
      </c>
      <c r="G66" s="165" t="s">
        <v>492</v>
      </c>
      <c r="H66" s="165" t="s">
        <v>490</v>
      </c>
      <c r="I66" s="165" t="s">
        <v>440</v>
      </c>
      <c r="J66" s="168">
        <f ca="1">OFFSET(Главная!$AJ$4,MATCH($C66,Главная!$AG$5:$AG$17,0),0)</f>
        <v>1</v>
      </c>
      <c r="K66" s="168"/>
      <c r="L66" s="302"/>
      <c r="M66" s="303"/>
      <c r="N66" s="303"/>
      <c r="O66" s="301"/>
      <c r="P66" s="168"/>
      <c r="Q66" s="303"/>
      <c r="R66" s="303"/>
      <c r="S66" s="303"/>
      <c r="T66" s="301"/>
      <c r="U66" s="168"/>
    </row>
    <row r="67" spans="1:21" s="105" customFormat="1" ht="12.75" customHeight="1">
      <c r="A67" s="168"/>
      <c r="B67" s="168" t="s">
        <v>519</v>
      </c>
      <c r="C67" s="168" t="str">
        <f t="shared" si="2"/>
        <v>ст. лейтенант</v>
      </c>
      <c r="D67" s="301" t="str">
        <f t="shared" si="3"/>
        <v>Коленков В.В.</v>
      </c>
      <c r="E67" s="168" t="s">
        <v>519</v>
      </c>
      <c r="F67" s="168" t="s">
        <v>16</v>
      </c>
      <c r="G67" s="165" t="s">
        <v>444</v>
      </c>
      <c r="H67" s="165" t="s">
        <v>436</v>
      </c>
      <c r="I67" s="165" t="s">
        <v>383</v>
      </c>
      <c r="J67" s="168">
        <f ca="1">OFFSET(Главная!$AJ$4,MATCH($C67,Главная!$AG$5:$AG$17,0),0)</f>
        <v>1</v>
      </c>
      <c r="K67" s="168"/>
      <c r="L67" s="303"/>
      <c r="M67" s="303"/>
      <c r="N67" s="303"/>
      <c r="O67" s="301"/>
      <c r="P67" s="168"/>
      <c r="Q67" s="303"/>
      <c r="R67" s="303"/>
      <c r="S67" s="303"/>
      <c r="T67" s="301"/>
      <c r="U67" s="168"/>
    </row>
    <row r="68" spans="1:21" s="105" customFormat="1" ht="12.75" customHeight="1">
      <c r="A68" s="168"/>
      <c r="B68" s="168" t="s">
        <v>465</v>
      </c>
      <c r="C68" s="168" t="str">
        <f t="shared" si="2"/>
        <v>ст. лейтенант</v>
      </c>
      <c r="D68" s="301" t="str">
        <f t="shared" si="3"/>
        <v>Кучменко Д.В.</v>
      </c>
      <c r="E68" s="168" t="s">
        <v>457</v>
      </c>
      <c r="F68" s="168" t="s">
        <v>16</v>
      </c>
      <c r="G68" s="165" t="s">
        <v>463</v>
      </c>
      <c r="H68" s="165" t="s">
        <v>387</v>
      </c>
      <c r="I68" s="165" t="s">
        <v>384</v>
      </c>
      <c r="J68" s="168">
        <f ca="1">OFFSET(Главная!$AJ$4,MATCH($C68,Главная!$AG$5:$AG$17,0),0)</f>
        <v>1</v>
      </c>
      <c r="K68" s="168"/>
      <c r="L68" s="303"/>
      <c r="M68" s="303"/>
      <c r="N68" s="303"/>
      <c r="O68" s="301"/>
      <c r="P68" s="168"/>
      <c r="Q68" s="303"/>
      <c r="R68" s="303"/>
      <c r="S68" s="303"/>
      <c r="T68" s="301"/>
    </row>
    <row r="69" spans="1:21" s="105" customFormat="1" ht="12.75" customHeight="1">
      <c r="A69" s="168"/>
      <c r="B69" s="168" t="s">
        <v>662</v>
      </c>
      <c r="C69" s="168" t="str">
        <f t="shared" si="2"/>
        <v>ст. лейтенант</v>
      </c>
      <c r="D69" s="301" t="str">
        <f t="shared" si="3"/>
        <v>Мурадханян Р.Г.</v>
      </c>
      <c r="E69" s="168" t="s">
        <v>457</v>
      </c>
      <c r="F69" s="168" t="s">
        <v>16</v>
      </c>
      <c r="G69" s="165" t="s">
        <v>471</v>
      </c>
      <c r="H69" s="165" t="s">
        <v>472</v>
      </c>
      <c r="I69" s="165" t="s">
        <v>473</v>
      </c>
      <c r="J69" s="168">
        <f ca="1">OFFSET(Главная!$AJ$4,MATCH($C69,Главная!$AG$5:$AG$17,0),0)</f>
        <v>1</v>
      </c>
      <c r="K69" s="168"/>
      <c r="L69" s="302"/>
      <c r="M69" s="303"/>
      <c r="N69" s="303"/>
      <c r="O69" s="301"/>
      <c r="P69" s="168"/>
      <c r="Q69" s="303"/>
      <c r="R69" s="303"/>
      <c r="S69" s="303"/>
      <c r="T69" s="301"/>
    </row>
    <row r="70" spans="1:21" s="105" customFormat="1" ht="12.75" customHeight="1">
      <c r="A70" s="168"/>
      <c r="B70" s="168" t="s">
        <v>437</v>
      </c>
      <c r="C70" s="168" t="str">
        <f t="shared" si="2"/>
        <v>ст. лейтенант</v>
      </c>
      <c r="D70" s="301" t="str">
        <f t="shared" si="3"/>
        <v>Нижник В.В.</v>
      </c>
      <c r="E70" s="168" t="s">
        <v>429</v>
      </c>
      <c r="F70" s="429" t="s">
        <v>16</v>
      </c>
      <c r="G70" s="165" t="s">
        <v>435</v>
      </c>
      <c r="H70" s="165" t="s">
        <v>436</v>
      </c>
      <c r="I70" s="165" t="s">
        <v>383</v>
      </c>
      <c r="J70" s="168">
        <f ca="1">OFFSET(Главная!$AJ$4,MATCH($C70,Главная!$AG$5:$AG$17,0),0)</f>
        <v>1</v>
      </c>
      <c r="K70" s="168"/>
      <c r="L70" s="303"/>
      <c r="M70" s="303"/>
      <c r="N70" s="303"/>
      <c r="O70" s="301"/>
      <c r="P70" s="168"/>
      <c r="Q70" s="303"/>
      <c r="R70" s="303"/>
      <c r="S70" s="303"/>
      <c r="T70" s="301"/>
    </row>
    <row r="71" spans="1:21" s="105" customFormat="1" ht="12.75" customHeight="1">
      <c r="A71" s="168"/>
      <c r="B71" s="168" t="s">
        <v>421</v>
      </c>
      <c r="C71" s="168" t="str">
        <f t="shared" si="2"/>
        <v>ст. лейтенант</v>
      </c>
      <c r="D71" s="301" t="str">
        <f t="shared" si="3"/>
        <v>Перепелицин А.Н.</v>
      </c>
      <c r="E71" s="168" t="s">
        <v>457</v>
      </c>
      <c r="F71" s="168" t="s">
        <v>16</v>
      </c>
      <c r="G71" s="165" t="s">
        <v>461</v>
      </c>
      <c r="H71" s="165" t="s">
        <v>462</v>
      </c>
      <c r="I71" s="165" t="s">
        <v>388</v>
      </c>
      <c r="J71" s="168">
        <f ca="1">OFFSET(Главная!$AJ$4,MATCH($C71,Главная!$AG$5:$AG$17,0),0)</f>
        <v>1</v>
      </c>
      <c r="K71" s="168"/>
      <c r="L71" s="303"/>
      <c r="M71" s="303"/>
      <c r="N71" s="303"/>
      <c r="O71" s="301"/>
      <c r="P71" s="168"/>
      <c r="Q71" s="303"/>
      <c r="R71" s="303"/>
      <c r="S71" s="303"/>
      <c r="T71" s="301"/>
    </row>
    <row r="72" spans="1:21" s="105" customFormat="1" ht="12.75" customHeight="1">
      <c r="A72" s="168"/>
      <c r="B72" s="168" t="s">
        <v>657</v>
      </c>
      <c r="C72" s="168" t="str">
        <f t="shared" si="2"/>
        <v>ст. лейтенант</v>
      </c>
      <c r="D72" s="301" t="str">
        <f t="shared" si="3"/>
        <v>Полторабатько О.В.</v>
      </c>
      <c r="E72" s="168" t="s">
        <v>657</v>
      </c>
      <c r="F72" s="168" t="s">
        <v>16</v>
      </c>
      <c r="G72" s="165" t="s">
        <v>535</v>
      </c>
      <c r="H72" s="165" t="s">
        <v>382</v>
      </c>
      <c r="I72" s="165" t="s">
        <v>384</v>
      </c>
      <c r="J72" s="168">
        <f ca="1">OFFSET(Главная!$AJ$4,MATCH($C72,Главная!$AG$5:$AG$17,0),0)</f>
        <v>1</v>
      </c>
      <c r="K72" s="168"/>
      <c r="L72" s="303"/>
      <c r="M72" s="303"/>
      <c r="N72" s="303"/>
      <c r="O72" s="301"/>
      <c r="P72" s="168"/>
      <c r="Q72" s="303"/>
      <c r="R72" s="303"/>
      <c r="S72" s="303"/>
      <c r="T72" s="301"/>
    </row>
    <row r="73" spans="1:21" s="105" customFormat="1" ht="12.75" customHeight="1">
      <c r="A73" s="168"/>
      <c r="B73" s="168" t="s">
        <v>519</v>
      </c>
      <c r="C73" s="168" t="str">
        <f t="shared" si="2"/>
        <v>ст. лейтенант</v>
      </c>
      <c r="D73" s="301" t="str">
        <f t="shared" si="3"/>
        <v>Рачков Ю.Ю.</v>
      </c>
      <c r="E73" s="168" t="s">
        <v>519</v>
      </c>
      <c r="F73" s="168" t="s">
        <v>16</v>
      </c>
      <c r="G73" s="165" t="s">
        <v>449</v>
      </c>
      <c r="H73" s="165" t="s">
        <v>450</v>
      </c>
      <c r="I73" s="165" t="s">
        <v>401</v>
      </c>
      <c r="J73" s="168">
        <f ca="1">OFFSET(Главная!$AJ$4,MATCH($C73,Главная!$AG$5:$AG$17,0),0)</f>
        <v>1</v>
      </c>
      <c r="K73" s="168"/>
      <c r="L73" s="303"/>
      <c r="M73" s="303"/>
      <c r="N73" s="303"/>
      <c r="O73" s="301"/>
      <c r="P73" s="168"/>
      <c r="Q73" s="303"/>
      <c r="R73" s="303"/>
      <c r="S73" s="303"/>
      <c r="T73" s="301"/>
    </row>
    <row r="74" spans="1:21" s="105" customFormat="1" ht="12.75" customHeight="1">
      <c r="A74" s="168"/>
      <c r="B74" s="168" t="s">
        <v>663</v>
      </c>
      <c r="C74" s="168" t="str">
        <f t="shared" si="2"/>
        <v>ст. лейтенант</v>
      </c>
      <c r="D74" s="301" t="str">
        <f t="shared" si="3"/>
        <v>Резник Е.А.</v>
      </c>
      <c r="E74" s="168" t="s">
        <v>486</v>
      </c>
      <c r="F74" s="168" t="s">
        <v>16</v>
      </c>
      <c r="G74" s="165" t="s">
        <v>493</v>
      </c>
      <c r="H74" s="165" t="s">
        <v>415</v>
      </c>
      <c r="I74" s="165" t="s">
        <v>494</v>
      </c>
      <c r="J74" s="168">
        <f ca="1">OFFSET(Главная!$AJ$4,MATCH($C74,Главная!$AG$5:$AG$17,0),0)</f>
        <v>1</v>
      </c>
      <c r="K74" s="168"/>
      <c r="L74" s="303"/>
      <c r="M74" s="303"/>
      <c r="N74" s="303"/>
      <c r="O74" s="301"/>
      <c r="P74" s="168"/>
      <c r="Q74" s="303"/>
      <c r="R74" s="303"/>
      <c r="S74" s="303"/>
      <c r="T74" s="301"/>
    </row>
    <row r="75" spans="1:21" s="105" customFormat="1" ht="12.75" customHeight="1">
      <c r="A75" s="168"/>
      <c r="B75" s="168" t="s">
        <v>421</v>
      </c>
      <c r="C75" s="168" t="str">
        <f t="shared" si="2"/>
        <v>ст. лейтенант</v>
      </c>
      <c r="D75" s="301" t="str">
        <f t="shared" si="3"/>
        <v>Рыбаков Д.Ю.</v>
      </c>
      <c r="E75" s="168" t="s">
        <v>421</v>
      </c>
      <c r="F75" s="168" t="s">
        <v>16</v>
      </c>
      <c r="G75" s="165" t="s">
        <v>416</v>
      </c>
      <c r="H75" s="165" t="s">
        <v>417</v>
      </c>
      <c r="I75" s="165" t="s">
        <v>401</v>
      </c>
      <c r="J75" s="168">
        <f ca="1">OFFSET(Главная!$AJ$4,MATCH($C75,Главная!$AG$5:$AG$17,0),0)</f>
        <v>1</v>
      </c>
      <c r="K75" s="168"/>
      <c r="L75" s="303"/>
      <c r="M75" s="303"/>
      <c r="N75" s="303"/>
      <c r="O75" s="301"/>
      <c r="P75" s="168"/>
      <c r="Q75" s="303"/>
      <c r="R75" s="303"/>
      <c r="S75" s="303"/>
      <c r="T75" s="301"/>
    </row>
    <row r="76" spans="1:21" s="105" customFormat="1" ht="12.75" customHeight="1">
      <c r="A76" s="168"/>
      <c r="B76" s="168" t="s">
        <v>455</v>
      </c>
      <c r="C76" s="168" t="str">
        <f t="shared" si="2"/>
        <v>ст. лейтенант</v>
      </c>
      <c r="D76" s="301" t="str">
        <f t="shared" si="3"/>
        <v>Сергеев И.А.</v>
      </c>
      <c r="E76" s="168" t="s">
        <v>429</v>
      </c>
      <c r="F76" s="168" t="s">
        <v>16</v>
      </c>
      <c r="G76" s="165" t="s">
        <v>453</v>
      </c>
      <c r="H76" s="165" t="s">
        <v>454</v>
      </c>
      <c r="I76" s="165" t="s">
        <v>434</v>
      </c>
      <c r="J76" s="168">
        <f ca="1">OFFSET(Главная!$AJ$4,MATCH($C76,Главная!$AG$5:$AG$17,0),0)</f>
        <v>1</v>
      </c>
      <c r="K76" s="168"/>
      <c r="L76" s="302"/>
      <c r="M76" s="303"/>
      <c r="N76" s="303"/>
      <c r="O76" s="301"/>
      <c r="P76" s="168"/>
      <c r="Q76" s="303"/>
      <c r="R76" s="303"/>
      <c r="S76" s="303"/>
      <c r="T76" s="301"/>
    </row>
    <row r="77" spans="1:21" s="105" customFormat="1" ht="12.75" customHeight="1">
      <c r="A77" s="168"/>
      <c r="B77" s="168" t="s">
        <v>481</v>
      </c>
      <c r="C77" s="168" t="str">
        <f t="shared" si="2"/>
        <v>ст. лейтенант</v>
      </c>
      <c r="D77" s="301" t="str">
        <f t="shared" si="3"/>
        <v>Слийский О.В.</v>
      </c>
      <c r="E77" s="168" t="s">
        <v>457</v>
      </c>
      <c r="F77" s="168" t="s">
        <v>16</v>
      </c>
      <c r="G77" s="165" t="s">
        <v>464</v>
      </c>
      <c r="H77" s="165" t="s">
        <v>382</v>
      </c>
      <c r="I77" s="165" t="s">
        <v>412</v>
      </c>
      <c r="J77" s="168">
        <f ca="1">OFFSET(Главная!$AJ$4,MATCH($C77,Главная!$AG$5:$AG$17,0),0)</f>
        <v>1</v>
      </c>
      <c r="K77" s="168"/>
      <c r="L77" s="303"/>
      <c r="M77" s="303"/>
      <c r="N77" s="303"/>
      <c r="O77" s="301"/>
      <c r="P77" s="168"/>
      <c r="Q77" s="303"/>
      <c r="R77" s="303"/>
      <c r="S77" s="303"/>
      <c r="T77" s="301"/>
    </row>
    <row r="78" spans="1:21" s="105" customFormat="1" ht="12.75" customHeight="1">
      <c r="A78" s="168"/>
      <c r="B78" s="168" t="s">
        <v>662</v>
      </c>
      <c r="C78" s="168" t="str">
        <f t="shared" si="2"/>
        <v>ст. лейтенант</v>
      </c>
      <c r="D78" s="301" t="str">
        <f t="shared" si="3"/>
        <v>Смирнов П.А.</v>
      </c>
      <c r="E78" s="168" t="s">
        <v>457</v>
      </c>
      <c r="F78" s="168" t="s">
        <v>16</v>
      </c>
      <c r="G78" s="165" t="s">
        <v>418</v>
      </c>
      <c r="H78" s="165" t="s">
        <v>470</v>
      </c>
      <c r="I78" s="165" t="s">
        <v>398</v>
      </c>
      <c r="J78" s="168">
        <f ca="1">OFFSET(Главная!$AJ$4,MATCH($C78,Главная!$AG$5:$AG$17,0),0)</f>
        <v>1</v>
      </c>
      <c r="K78" s="168"/>
      <c r="L78" s="303"/>
      <c r="M78" s="303"/>
      <c r="N78" s="303"/>
      <c r="O78" s="301"/>
      <c r="P78" s="168"/>
      <c r="Q78" s="303"/>
      <c r="R78" s="303"/>
      <c r="S78" s="303"/>
      <c r="T78" s="301"/>
    </row>
    <row r="79" spans="1:21" s="105" customFormat="1" ht="12.75" customHeight="1">
      <c r="A79" s="168"/>
      <c r="B79" s="168" t="s">
        <v>421</v>
      </c>
      <c r="C79" s="168" t="str">
        <f t="shared" si="2"/>
        <v>ст. лейтенант</v>
      </c>
      <c r="D79" s="301" t="str">
        <f t="shared" si="3"/>
        <v>Снесарев Е.А.</v>
      </c>
      <c r="E79" s="168" t="s">
        <v>429</v>
      </c>
      <c r="F79" s="168" t="s">
        <v>16</v>
      </c>
      <c r="G79" s="165" t="s">
        <v>441</v>
      </c>
      <c r="H79" s="165" t="s">
        <v>415</v>
      </c>
      <c r="I79" s="165" t="s">
        <v>398</v>
      </c>
      <c r="J79" s="168">
        <f ca="1">OFFSET(Главная!$AJ$4,MATCH($C79,Главная!$AG$5:$AG$17,0),0)</f>
        <v>1</v>
      </c>
      <c r="K79" s="168"/>
      <c r="L79" s="303"/>
      <c r="M79" s="303"/>
      <c r="N79" s="303"/>
      <c r="O79" s="301"/>
      <c r="P79" s="168"/>
      <c r="Q79" s="303"/>
      <c r="R79" s="303"/>
      <c r="S79" s="303"/>
      <c r="T79" s="301"/>
    </row>
    <row r="80" spans="1:21" s="105" customFormat="1" ht="12.75" customHeight="1">
      <c r="A80" s="168"/>
      <c r="B80" s="168" t="s">
        <v>421</v>
      </c>
      <c r="C80" s="168" t="str">
        <f t="shared" si="2"/>
        <v>ст. лейтенант</v>
      </c>
      <c r="D80" s="301" t="str">
        <f t="shared" si="3"/>
        <v>Спиридонов Ю.С.</v>
      </c>
      <c r="E80" s="168" t="s">
        <v>421</v>
      </c>
      <c r="F80" s="168" t="s">
        <v>16</v>
      </c>
      <c r="G80" s="165" t="s">
        <v>480</v>
      </c>
      <c r="H80" s="165" t="s">
        <v>450</v>
      </c>
      <c r="I80" s="165" t="s">
        <v>407</v>
      </c>
      <c r="J80" s="168">
        <f ca="1">OFFSET(Главная!$AJ$4,MATCH($C80,Главная!$AG$5:$AG$17,0),0)</f>
        <v>1</v>
      </c>
      <c r="K80" s="168"/>
      <c r="L80" s="303"/>
      <c r="M80" s="303"/>
      <c r="N80" s="303"/>
      <c r="O80" s="301"/>
      <c r="P80" s="168"/>
      <c r="Q80" s="303"/>
      <c r="R80" s="303"/>
      <c r="S80" s="303"/>
      <c r="T80" s="301"/>
    </row>
    <row r="81" spans="1:20" s="105" customFormat="1" ht="12.75" customHeight="1">
      <c r="A81" s="168"/>
      <c r="B81" s="168" t="s">
        <v>455</v>
      </c>
      <c r="C81" s="168" t="str">
        <f t="shared" si="2"/>
        <v>ст. лейтенант</v>
      </c>
      <c r="D81" s="301" t="str">
        <f t="shared" si="3"/>
        <v>Шафорост А.А.</v>
      </c>
      <c r="E81" s="168" t="s">
        <v>429</v>
      </c>
      <c r="F81" s="168" t="s">
        <v>16</v>
      </c>
      <c r="G81" s="430" t="s">
        <v>448</v>
      </c>
      <c r="H81" s="430" t="s">
        <v>443</v>
      </c>
      <c r="I81" s="430" t="s">
        <v>460</v>
      </c>
      <c r="J81" s="168">
        <f ca="1">OFFSET(Главная!$AJ$4,MATCH($C81,Главная!$AG$5:$AG$17,0),0)</f>
        <v>1</v>
      </c>
      <c r="K81" s="168"/>
      <c r="L81" s="303"/>
      <c r="M81" s="303"/>
      <c r="N81" s="303"/>
      <c r="O81" s="301"/>
      <c r="P81" s="168"/>
      <c r="Q81" s="303"/>
      <c r="R81" s="303"/>
      <c r="S81" s="303"/>
      <c r="T81" s="301"/>
    </row>
    <row r="82" spans="1:20" s="105" customFormat="1" ht="12.75" customHeight="1">
      <c r="A82" s="168"/>
      <c r="B82" s="168" t="s">
        <v>421</v>
      </c>
      <c r="C82" s="168" t="s">
        <v>65</v>
      </c>
      <c r="D82" s="301" t="str">
        <f t="shared" si="3"/>
        <v>Шевченко А.В.</v>
      </c>
      <c r="E82" s="168" t="s">
        <v>429</v>
      </c>
      <c r="F82" s="168" t="s">
        <v>65</v>
      </c>
      <c r="G82" s="165" t="s">
        <v>560</v>
      </c>
      <c r="H82" s="165" t="s">
        <v>443</v>
      </c>
      <c r="I82" s="165" t="s">
        <v>384</v>
      </c>
      <c r="J82" s="168">
        <f ca="1">OFFSET(Главная!$AJ$4,MATCH($C82,Главная!$AG$5:$AG$17,0),0)</f>
        <v>1</v>
      </c>
      <c r="K82" s="168"/>
      <c r="L82" s="303"/>
      <c r="M82" s="303"/>
      <c r="N82" s="303"/>
      <c r="O82" s="301"/>
      <c r="P82" s="168"/>
      <c r="Q82" s="303"/>
      <c r="R82" s="303"/>
      <c r="S82" s="303"/>
      <c r="T82" s="301"/>
    </row>
    <row r="83" spans="1:20" s="105" customFormat="1" ht="12.75" customHeight="1">
      <c r="A83" s="168"/>
      <c r="B83" s="168" t="s">
        <v>657</v>
      </c>
      <c r="C83" s="168" t="str">
        <f t="shared" si="2"/>
        <v>ст. лейтенант</v>
      </c>
      <c r="D83" s="301" t="str">
        <f t="shared" si="3"/>
        <v>Шилин А.А.</v>
      </c>
      <c r="E83" s="168" t="s">
        <v>657</v>
      </c>
      <c r="F83" s="168" t="s">
        <v>16</v>
      </c>
      <c r="G83" s="165" t="s">
        <v>561</v>
      </c>
      <c r="H83" s="165" t="s">
        <v>397</v>
      </c>
      <c r="I83" s="165" t="s">
        <v>398</v>
      </c>
      <c r="J83" s="168">
        <f ca="1">OFFSET(Главная!$AJ$4,MATCH($C83,Главная!$AG$5:$AG$17,0),0)</f>
        <v>1</v>
      </c>
      <c r="K83" s="168"/>
      <c r="L83" s="303"/>
      <c r="M83" s="303"/>
      <c r="N83" s="303"/>
      <c r="O83" s="301"/>
      <c r="P83" s="168"/>
      <c r="Q83" s="303"/>
      <c r="R83" s="303"/>
      <c r="S83" s="303"/>
      <c r="T83" s="301"/>
    </row>
    <row r="84" spans="1:20" s="105" customFormat="1" ht="12.75" customHeight="1">
      <c r="A84" s="168"/>
      <c r="B84" s="168" t="s">
        <v>661</v>
      </c>
      <c r="C84" s="168" t="str">
        <f t="shared" si="2"/>
        <v>лейтенант</v>
      </c>
      <c r="D84" s="301" t="str">
        <f t="shared" si="3"/>
        <v>Батищев А.В.</v>
      </c>
      <c r="E84" s="168" t="s">
        <v>429</v>
      </c>
      <c r="F84" s="168" t="s">
        <v>17</v>
      </c>
      <c r="G84" s="165" t="s">
        <v>630</v>
      </c>
      <c r="H84" s="165" t="s">
        <v>424</v>
      </c>
      <c r="I84" s="165" t="s">
        <v>414</v>
      </c>
      <c r="J84" s="168">
        <f ca="1">OFFSET(Главная!$AJ$4,MATCH($C84,Главная!$AG$5:$AG$17,0),0)</f>
        <v>1</v>
      </c>
      <c r="K84" s="168"/>
      <c r="L84" s="302"/>
      <c r="M84" s="303"/>
      <c r="N84" s="303"/>
      <c r="O84" s="301"/>
      <c r="P84" s="168"/>
      <c r="Q84" s="303"/>
      <c r="R84" s="303"/>
      <c r="S84" s="303"/>
      <c r="T84" s="301"/>
    </row>
    <row r="85" spans="1:20" s="105" customFormat="1" ht="12.75" customHeight="1">
      <c r="A85" s="168"/>
      <c r="B85" s="168" t="s">
        <v>437</v>
      </c>
      <c r="C85" s="168" t="str">
        <f t="shared" si="2"/>
        <v>лейтенант</v>
      </c>
      <c r="D85" s="301" t="str">
        <f t="shared" si="3"/>
        <v>Бекетов М.М.</v>
      </c>
      <c r="E85" s="168" t="s">
        <v>429</v>
      </c>
      <c r="F85" s="429" t="s">
        <v>17</v>
      </c>
      <c r="G85" s="165" t="s">
        <v>638</v>
      </c>
      <c r="H85" s="165" t="s">
        <v>405</v>
      </c>
      <c r="I85" s="165" t="s">
        <v>440</v>
      </c>
      <c r="J85" s="168">
        <f ca="1">OFFSET(Главная!$AJ$4,MATCH($C85,Главная!$AG$5:$AG$17,0),0)</f>
        <v>1</v>
      </c>
      <c r="K85" s="168"/>
      <c r="L85" s="303"/>
      <c r="M85" s="303"/>
      <c r="N85" s="303"/>
      <c r="O85" s="301"/>
      <c r="P85" s="168"/>
      <c r="Q85" s="303"/>
      <c r="R85" s="303"/>
      <c r="S85" s="303"/>
      <c r="T85" s="301"/>
    </row>
    <row r="86" spans="1:20" s="105" customFormat="1" ht="12.75" customHeight="1">
      <c r="A86" s="168"/>
      <c r="B86" s="168" t="s">
        <v>455</v>
      </c>
      <c r="C86" s="168" t="str">
        <f t="shared" si="2"/>
        <v>лейтенант</v>
      </c>
      <c r="D86" s="301" t="str">
        <f t="shared" si="3"/>
        <v>Блажных А.А.</v>
      </c>
      <c r="E86" s="168" t="s">
        <v>429</v>
      </c>
      <c r="F86" s="168" t="s">
        <v>17</v>
      </c>
      <c r="G86" s="165" t="s">
        <v>640</v>
      </c>
      <c r="H86" s="165" t="s">
        <v>443</v>
      </c>
      <c r="I86" s="165" t="s">
        <v>398</v>
      </c>
      <c r="J86" s="168">
        <f ca="1">OFFSET(Главная!$AJ$4,MATCH($C86,Главная!$AG$5:$AG$17,0),0)</f>
        <v>1</v>
      </c>
      <c r="K86" s="168"/>
      <c r="L86" s="303"/>
      <c r="M86" s="303"/>
      <c r="N86" s="303"/>
      <c r="O86" s="301"/>
      <c r="P86" s="168"/>
      <c r="Q86" s="303"/>
      <c r="R86" s="303"/>
      <c r="S86" s="303"/>
      <c r="T86" s="301"/>
    </row>
    <row r="87" spans="1:20" s="105" customFormat="1" ht="12.75" customHeight="1">
      <c r="A87" s="168"/>
      <c r="B87" s="168" t="s">
        <v>446</v>
      </c>
      <c r="C87" s="168" t="str">
        <f t="shared" si="2"/>
        <v>лейтенант</v>
      </c>
      <c r="D87" s="301" t="str">
        <f t="shared" si="3"/>
        <v>Блажных А.А.</v>
      </c>
      <c r="E87" s="168" t="s">
        <v>429</v>
      </c>
      <c r="F87" s="168" t="s">
        <v>17</v>
      </c>
      <c r="G87" s="165" t="s">
        <v>640</v>
      </c>
      <c r="H87" s="165" t="s">
        <v>462</v>
      </c>
      <c r="I87" s="165" t="s">
        <v>398</v>
      </c>
      <c r="J87" s="168">
        <f ca="1">OFFSET(Главная!$AJ$4,MATCH($C87,Главная!$AG$5:$AG$17,0),0)</f>
        <v>1</v>
      </c>
      <c r="K87" s="168"/>
      <c r="L87" s="303"/>
      <c r="M87" s="303"/>
      <c r="N87" s="303"/>
      <c r="O87" s="301"/>
      <c r="P87" s="168"/>
      <c r="Q87" s="303"/>
      <c r="R87" s="303"/>
      <c r="S87" s="303"/>
      <c r="T87" s="301"/>
    </row>
    <row r="88" spans="1:20" s="105" customFormat="1" ht="12.75" customHeight="1">
      <c r="A88" s="168"/>
      <c r="B88" s="168" t="s">
        <v>503</v>
      </c>
      <c r="C88" s="168" t="str">
        <f t="shared" si="2"/>
        <v>лейтенант</v>
      </c>
      <c r="D88" s="301" t="str">
        <f t="shared" si="3"/>
        <v>Воронин Ю.Ю.</v>
      </c>
      <c r="E88" s="168" t="s">
        <v>486</v>
      </c>
      <c r="F88" s="168" t="s">
        <v>17</v>
      </c>
      <c r="G88" s="165" t="s">
        <v>632</v>
      </c>
      <c r="H88" s="165" t="s">
        <v>450</v>
      </c>
      <c r="I88" s="165" t="s">
        <v>401</v>
      </c>
      <c r="J88" s="168">
        <f ca="1">OFFSET(Главная!$AJ$4,MATCH($C88,Главная!$AG$5:$AG$17,0),0)</f>
        <v>1</v>
      </c>
      <c r="K88" s="168"/>
      <c r="L88" s="303"/>
      <c r="M88" s="303"/>
      <c r="N88" s="303"/>
      <c r="O88" s="301"/>
      <c r="P88" s="168"/>
      <c r="Q88" s="303"/>
      <c r="R88" s="303"/>
      <c r="S88" s="303"/>
      <c r="T88" s="301"/>
    </row>
    <row r="89" spans="1:20" s="105" customFormat="1" ht="12.75" customHeight="1">
      <c r="A89" s="168"/>
      <c r="B89" s="168" t="s">
        <v>437</v>
      </c>
      <c r="C89" s="168" t="str">
        <f t="shared" si="2"/>
        <v>лейтенант</v>
      </c>
      <c r="D89" s="301" t="str">
        <f t="shared" si="3"/>
        <v>Гавришов Е.Н.</v>
      </c>
      <c r="E89" s="168" t="s">
        <v>429</v>
      </c>
      <c r="F89" s="429" t="s">
        <v>17</v>
      </c>
      <c r="G89" s="165" t="s">
        <v>637</v>
      </c>
      <c r="H89" s="165" t="s">
        <v>415</v>
      </c>
      <c r="I89" s="165" t="s">
        <v>388</v>
      </c>
      <c r="J89" s="168">
        <f ca="1">OFFSET(Главная!$AJ$4,MATCH($C89,Главная!$AG$5:$AG$17,0),0)</f>
        <v>1</v>
      </c>
      <c r="K89" s="168"/>
      <c r="L89" s="303"/>
      <c r="M89" s="303"/>
      <c r="N89" s="303"/>
      <c r="O89" s="301"/>
      <c r="P89" s="168"/>
      <c r="Q89" s="303"/>
      <c r="R89" s="303"/>
      <c r="S89" s="303"/>
      <c r="T89" s="301"/>
    </row>
    <row r="90" spans="1:20" s="105" customFormat="1" ht="12.75" customHeight="1">
      <c r="A90" s="168"/>
      <c r="B90" s="168" t="s">
        <v>465</v>
      </c>
      <c r="C90" s="168" t="str">
        <f t="shared" si="2"/>
        <v>лейтенант</v>
      </c>
      <c r="D90" s="301" t="str">
        <f t="shared" si="3"/>
        <v>Дейникин С.А.</v>
      </c>
      <c r="E90" s="168" t="s">
        <v>457</v>
      </c>
      <c r="F90" s="168" t="s">
        <v>17</v>
      </c>
      <c r="G90" s="165" t="s">
        <v>644</v>
      </c>
      <c r="H90" s="165" t="s">
        <v>394</v>
      </c>
      <c r="I90" s="165" t="s">
        <v>398</v>
      </c>
      <c r="J90" s="168">
        <f ca="1">OFFSET(Главная!$AJ$4,MATCH($C90,Главная!$AG$5:$AG$17,0),0)</f>
        <v>1</v>
      </c>
      <c r="K90" s="168"/>
      <c r="L90" s="302"/>
      <c r="M90" s="303"/>
      <c r="N90" s="303"/>
      <c r="O90" s="301"/>
      <c r="P90" s="168"/>
      <c r="Q90" s="303"/>
      <c r="R90" s="303"/>
      <c r="S90" s="303"/>
      <c r="T90" s="301"/>
    </row>
    <row r="91" spans="1:20" s="105" customFormat="1" ht="12.75" customHeight="1">
      <c r="A91" s="168"/>
      <c r="B91" s="168" t="s">
        <v>465</v>
      </c>
      <c r="C91" s="168" t="str">
        <f t="shared" si="2"/>
        <v>лейтенант</v>
      </c>
      <c r="D91" s="301" t="str">
        <f t="shared" si="3"/>
        <v>Деркач Д.А.</v>
      </c>
      <c r="E91" s="168" t="s">
        <v>457</v>
      </c>
      <c r="F91" s="168" t="s">
        <v>17</v>
      </c>
      <c r="G91" s="165" t="s">
        <v>643</v>
      </c>
      <c r="H91" s="165" t="s">
        <v>387</v>
      </c>
      <c r="I91" s="165" t="s">
        <v>398</v>
      </c>
      <c r="J91" s="168">
        <f ca="1">OFFSET(Главная!$AJ$4,MATCH($C91,Главная!$AG$5:$AG$17,0),0)</f>
        <v>1</v>
      </c>
      <c r="K91" s="168"/>
      <c r="L91" s="303"/>
      <c r="M91" s="303"/>
      <c r="N91" s="303"/>
      <c r="O91" s="301"/>
      <c r="P91" s="168"/>
      <c r="Q91" s="303"/>
      <c r="R91" s="303"/>
      <c r="S91" s="303"/>
      <c r="T91" s="301"/>
    </row>
    <row r="92" spans="1:20" s="105" customFormat="1" ht="12.75" customHeight="1">
      <c r="A92" s="168"/>
      <c r="B92" s="168" t="s">
        <v>495</v>
      </c>
      <c r="C92" s="168" t="str">
        <f t="shared" si="2"/>
        <v>лейтенант</v>
      </c>
      <c r="D92" s="301" t="str">
        <f t="shared" si="3"/>
        <v>Доманский Ю.В.</v>
      </c>
      <c r="E92" s="168" t="s">
        <v>486</v>
      </c>
      <c r="F92" s="168" t="s">
        <v>17</v>
      </c>
      <c r="G92" s="165" t="s">
        <v>651</v>
      </c>
      <c r="H92" s="165" t="s">
        <v>450</v>
      </c>
      <c r="I92" s="165" t="s">
        <v>384</v>
      </c>
      <c r="J92" s="168">
        <f ca="1">OFFSET(Главная!$AJ$4,MATCH($C92,Главная!$AG$5:$AG$17,0),0)</f>
        <v>1</v>
      </c>
      <c r="K92" s="168"/>
      <c r="L92" s="303"/>
      <c r="M92" s="303"/>
      <c r="N92" s="303"/>
      <c r="O92" s="301"/>
      <c r="P92" s="168"/>
      <c r="Q92" s="303"/>
      <c r="R92" s="303"/>
      <c r="S92" s="303"/>
      <c r="T92" s="301"/>
    </row>
    <row r="93" spans="1:20" s="105" customFormat="1" ht="12.75" customHeight="1">
      <c r="A93" s="168"/>
      <c r="B93" s="168" t="s">
        <v>446</v>
      </c>
      <c r="C93" s="168" t="str">
        <f t="shared" si="2"/>
        <v>лейтенант</v>
      </c>
      <c r="D93" s="301" t="str">
        <f t="shared" si="3"/>
        <v>Еременко Е.А.</v>
      </c>
      <c r="E93" s="168" t="s">
        <v>429</v>
      </c>
      <c r="F93" s="168" t="s">
        <v>17</v>
      </c>
      <c r="G93" s="165" t="s">
        <v>641</v>
      </c>
      <c r="H93" s="165" t="s">
        <v>415</v>
      </c>
      <c r="I93" s="165" t="s">
        <v>398</v>
      </c>
      <c r="J93" s="168">
        <f ca="1">OFFSET(Главная!$AJ$4,MATCH($C93,Главная!$AG$5:$AG$17,0),0)</f>
        <v>1</v>
      </c>
      <c r="K93" s="168"/>
      <c r="L93" s="303"/>
      <c r="M93" s="303"/>
      <c r="N93" s="303"/>
      <c r="O93" s="301"/>
      <c r="P93" s="168"/>
      <c r="Q93" s="303"/>
      <c r="R93" s="303"/>
      <c r="S93" s="303"/>
      <c r="T93" s="301"/>
    </row>
    <row r="94" spans="1:20" s="105" customFormat="1" ht="12.75" customHeight="1">
      <c r="A94" s="168"/>
      <c r="B94" s="168" t="s">
        <v>495</v>
      </c>
      <c r="C94" s="168" t="str">
        <f t="shared" si="2"/>
        <v>лейтенант</v>
      </c>
      <c r="D94" s="301" t="str">
        <f t="shared" si="3"/>
        <v>Ефимов Е.О.</v>
      </c>
      <c r="E94" s="168" t="s">
        <v>486</v>
      </c>
      <c r="F94" s="168" t="s">
        <v>17</v>
      </c>
      <c r="G94" s="165" t="s">
        <v>652</v>
      </c>
      <c r="H94" s="165" t="s">
        <v>415</v>
      </c>
      <c r="I94" s="165" t="s">
        <v>479</v>
      </c>
      <c r="J94" s="168">
        <f ca="1">OFFSET(Главная!$AJ$4,MATCH($C94,Главная!$AG$5:$AG$17,0),0)</f>
        <v>1</v>
      </c>
      <c r="K94" s="168"/>
      <c r="L94" s="303"/>
      <c r="M94" s="303"/>
      <c r="N94" s="303"/>
      <c r="O94" s="301"/>
      <c r="P94" s="168"/>
      <c r="Q94" s="303"/>
      <c r="R94" s="303"/>
      <c r="S94" s="303"/>
      <c r="T94" s="301"/>
    </row>
    <row r="95" spans="1:20" s="105" customFormat="1" ht="12.75" customHeight="1">
      <c r="A95" s="168"/>
      <c r="B95" s="168" t="s">
        <v>455</v>
      </c>
      <c r="C95" s="168" t="str">
        <f t="shared" si="2"/>
        <v>лейтенант</v>
      </c>
      <c r="D95" s="301" t="str">
        <f t="shared" si="3"/>
        <v>Зятинин А.А.</v>
      </c>
      <c r="E95" s="168" t="s">
        <v>429</v>
      </c>
      <c r="F95" s="168" t="s">
        <v>17</v>
      </c>
      <c r="G95" s="165" t="s">
        <v>642</v>
      </c>
      <c r="H95" s="165" t="s">
        <v>443</v>
      </c>
      <c r="I95" s="165" t="s">
        <v>398</v>
      </c>
      <c r="J95" s="168">
        <f ca="1">OFFSET(Главная!$AJ$4,MATCH($C95,Главная!$AG$5:$AG$17,0),0)</f>
        <v>1</v>
      </c>
      <c r="K95" s="168"/>
      <c r="L95" s="303"/>
      <c r="M95" s="303"/>
      <c r="N95" s="303"/>
      <c r="O95" s="301"/>
      <c r="P95" s="168"/>
      <c r="Q95" s="303"/>
      <c r="R95" s="303"/>
      <c r="S95" s="303"/>
      <c r="T95" s="301"/>
    </row>
    <row r="96" spans="1:20" s="105" customFormat="1" ht="12.75" customHeight="1">
      <c r="A96" s="168"/>
      <c r="B96" s="168" t="s">
        <v>661</v>
      </c>
      <c r="C96" s="168" t="str">
        <f t="shared" si="2"/>
        <v>лейтенант</v>
      </c>
      <c r="D96" s="301" t="str">
        <f t="shared" si="3"/>
        <v>Ковалев И.С.</v>
      </c>
      <c r="E96" s="168" t="s">
        <v>429</v>
      </c>
      <c r="F96" s="168" t="s">
        <v>17</v>
      </c>
      <c r="G96" s="165" t="s">
        <v>629</v>
      </c>
      <c r="H96" s="165" t="s">
        <v>432</v>
      </c>
      <c r="I96" s="165" t="s">
        <v>407</v>
      </c>
      <c r="J96" s="168">
        <f ca="1">OFFSET(Главная!$AJ$4,MATCH($C96,Главная!$AG$5:$AG$17,0),0)</f>
        <v>1</v>
      </c>
      <c r="K96" s="168"/>
      <c r="L96" s="303"/>
      <c r="M96" s="303"/>
      <c r="N96" s="303"/>
      <c r="O96" s="301"/>
      <c r="P96" s="168"/>
      <c r="Q96" s="303"/>
      <c r="R96" s="303"/>
      <c r="S96" s="303"/>
      <c r="T96" s="301"/>
    </row>
    <row r="97" spans="1:20" s="105" customFormat="1" ht="12.75" customHeight="1">
      <c r="A97" s="168"/>
      <c r="B97" s="168" t="s">
        <v>476</v>
      </c>
      <c r="C97" s="168" t="str">
        <f t="shared" si="2"/>
        <v>лейтенант</v>
      </c>
      <c r="D97" s="301" t="str">
        <f t="shared" si="3"/>
        <v>Костин И.И.</v>
      </c>
      <c r="E97" s="168" t="s">
        <v>457</v>
      </c>
      <c r="F97" s="168" t="s">
        <v>17</v>
      </c>
      <c r="G97" s="165" t="s">
        <v>645</v>
      </c>
      <c r="H97" s="165" t="s">
        <v>432</v>
      </c>
      <c r="I97" s="165" t="s">
        <v>395</v>
      </c>
      <c r="J97" s="168">
        <f ca="1">OFFSET(Главная!$AJ$4,MATCH($C97,Главная!$AG$5:$AG$17,0),0)</f>
        <v>1</v>
      </c>
      <c r="K97" s="168"/>
      <c r="L97" s="303"/>
      <c r="M97" s="303"/>
      <c r="N97" s="303"/>
      <c r="O97" s="301"/>
      <c r="P97" s="168"/>
      <c r="Q97" s="303"/>
      <c r="R97" s="303"/>
      <c r="S97" s="303"/>
      <c r="T97" s="301"/>
    </row>
    <row r="98" spans="1:20" s="105" customFormat="1" ht="12.75" customHeight="1">
      <c r="A98" s="168"/>
      <c r="B98" s="168" t="s">
        <v>503</v>
      </c>
      <c r="C98" s="168" t="str">
        <f t="shared" si="2"/>
        <v>лейтенант</v>
      </c>
      <c r="D98" s="301" t="str">
        <f t="shared" si="3"/>
        <v>Костюк А.П.</v>
      </c>
      <c r="E98" s="168" t="s">
        <v>486</v>
      </c>
      <c r="F98" s="168" t="s">
        <v>17</v>
      </c>
      <c r="G98" s="165" t="s">
        <v>654</v>
      </c>
      <c r="H98" s="165" t="s">
        <v>462</v>
      </c>
      <c r="I98" s="165" t="s">
        <v>485</v>
      </c>
      <c r="J98" s="168">
        <f ca="1">OFFSET(Главная!$AJ$4,MATCH($C98,Главная!$AG$5:$AG$17,0),0)</f>
        <v>1</v>
      </c>
      <c r="K98" s="168"/>
      <c r="L98" s="303"/>
      <c r="M98" s="303"/>
      <c r="N98" s="303"/>
      <c r="O98" s="301"/>
      <c r="P98" s="168"/>
      <c r="Q98" s="303"/>
      <c r="R98" s="303"/>
      <c r="S98" s="303"/>
      <c r="T98" s="301"/>
    </row>
    <row r="99" spans="1:20" s="105" customFormat="1" ht="12.75" customHeight="1">
      <c r="A99" s="168"/>
      <c r="B99" s="168" t="s">
        <v>476</v>
      </c>
      <c r="C99" s="168" t="str">
        <f t="shared" si="2"/>
        <v>лейтенант</v>
      </c>
      <c r="D99" s="301" t="str">
        <f t="shared" si="3"/>
        <v>Лысенко А.В.</v>
      </c>
      <c r="E99" s="168" t="s">
        <v>457</v>
      </c>
      <c r="F99" s="168" t="s">
        <v>17</v>
      </c>
      <c r="G99" s="165" t="s">
        <v>646</v>
      </c>
      <c r="H99" s="165" t="s">
        <v>443</v>
      </c>
      <c r="I99" s="165" t="s">
        <v>384</v>
      </c>
      <c r="J99" s="168">
        <f ca="1">OFFSET(Главная!$AJ$4,MATCH($C99,Главная!$AG$5:$AG$17,0),0)</f>
        <v>1</v>
      </c>
      <c r="K99" s="168"/>
      <c r="L99" s="303"/>
      <c r="M99" s="303"/>
      <c r="N99" s="303"/>
      <c r="O99" s="301"/>
      <c r="P99" s="168"/>
      <c r="Q99" s="303"/>
      <c r="R99" s="303"/>
      <c r="S99" s="303"/>
      <c r="T99" s="301"/>
    </row>
    <row r="100" spans="1:20" s="105" customFormat="1" ht="12.75" customHeight="1">
      <c r="A100" s="168"/>
      <c r="B100" s="168" t="s">
        <v>476</v>
      </c>
      <c r="C100" s="168" t="str">
        <f t="shared" si="2"/>
        <v>лейтенант</v>
      </c>
      <c r="D100" s="301" t="str">
        <f t="shared" si="3"/>
        <v>Малышко Н.Н.</v>
      </c>
      <c r="E100" s="168" t="s">
        <v>457</v>
      </c>
      <c r="F100" s="168" t="s">
        <v>17</v>
      </c>
      <c r="G100" s="165" t="s">
        <v>647</v>
      </c>
      <c r="H100" s="165" t="s">
        <v>400</v>
      </c>
      <c r="I100" s="165" t="s">
        <v>388</v>
      </c>
      <c r="J100" s="168">
        <f ca="1">OFFSET(Главная!$AJ$4,MATCH($C100,Главная!$AG$5:$AG$17,0),0)</f>
        <v>1</v>
      </c>
      <c r="K100" s="168"/>
      <c r="L100" s="303"/>
      <c r="M100" s="303"/>
      <c r="N100" s="303"/>
      <c r="O100" s="301"/>
      <c r="P100" s="168"/>
      <c r="Q100" s="303"/>
      <c r="R100" s="303"/>
      <c r="S100" s="303"/>
      <c r="T100" s="301"/>
    </row>
    <row r="101" spans="1:20" s="105" customFormat="1" ht="12.75" customHeight="1">
      <c r="A101" s="168"/>
      <c r="B101" s="168" t="s">
        <v>481</v>
      </c>
      <c r="C101" s="168" t="str">
        <f t="shared" si="2"/>
        <v>лейтенант</v>
      </c>
      <c r="D101" s="301" t="str">
        <f t="shared" si="3"/>
        <v>Палий А.И.</v>
      </c>
      <c r="E101" s="168" t="s">
        <v>457</v>
      </c>
      <c r="F101" s="168" t="s">
        <v>17</v>
      </c>
      <c r="G101" s="165" t="s">
        <v>648</v>
      </c>
      <c r="H101" s="165" t="s">
        <v>443</v>
      </c>
      <c r="I101" s="165" t="s">
        <v>395</v>
      </c>
      <c r="J101" s="168">
        <f ca="1">OFFSET(Главная!$AJ$4,MATCH($C101,Главная!$AG$5:$AG$17,0),0)</f>
        <v>1</v>
      </c>
      <c r="K101" s="168"/>
      <c r="L101" s="303"/>
      <c r="M101" s="303"/>
      <c r="N101" s="303"/>
      <c r="O101" s="301"/>
      <c r="P101" s="168"/>
      <c r="Q101" s="303"/>
      <c r="R101" s="303"/>
      <c r="S101" s="303"/>
      <c r="T101" s="301"/>
    </row>
    <row r="102" spans="1:20" s="105" customFormat="1" ht="12.75" customHeight="1">
      <c r="A102" s="168"/>
      <c r="B102" s="168" t="s">
        <v>503</v>
      </c>
      <c r="C102" s="168" t="str">
        <f t="shared" si="2"/>
        <v>лейтенант</v>
      </c>
      <c r="D102" s="301" t="str">
        <f t="shared" si="3"/>
        <v>Посохин С.Н.</v>
      </c>
      <c r="E102" s="168" t="s">
        <v>429</v>
      </c>
      <c r="F102" s="429" t="s">
        <v>17</v>
      </c>
      <c r="G102" s="165" t="s">
        <v>639</v>
      </c>
      <c r="H102" s="165" t="s">
        <v>394</v>
      </c>
      <c r="I102" s="165" t="s">
        <v>388</v>
      </c>
      <c r="J102" s="168">
        <f ca="1">OFFSET(Главная!$AJ$4,MATCH($C102,Главная!$AG$5:$AG$17,0),0)</f>
        <v>1</v>
      </c>
      <c r="K102" s="168"/>
      <c r="L102" s="302"/>
      <c r="M102" s="303"/>
      <c r="N102" s="303"/>
      <c r="O102" s="301"/>
      <c r="P102" s="168"/>
      <c r="Q102" s="303"/>
      <c r="R102" s="303"/>
      <c r="S102" s="303"/>
      <c r="T102" s="301"/>
    </row>
    <row r="103" spans="1:20" s="105" customFormat="1" ht="12.75" customHeight="1">
      <c r="A103" s="168"/>
      <c r="B103" s="168" t="s">
        <v>481</v>
      </c>
      <c r="C103" s="168" t="str">
        <f t="shared" si="2"/>
        <v>лейтенант</v>
      </c>
      <c r="D103" s="301" t="str">
        <f t="shared" si="3"/>
        <v>Ревин С.С.</v>
      </c>
      <c r="E103" s="168" t="s">
        <v>457</v>
      </c>
      <c r="F103" s="168" t="s">
        <v>17</v>
      </c>
      <c r="G103" s="165" t="s">
        <v>649</v>
      </c>
      <c r="H103" s="165" t="s">
        <v>394</v>
      </c>
      <c r="I103" s="165" t="s">
        <v>407</v>
      </c>
      <c r="J103" s="168">
        <f ca="1">OFFSET(Главная!$AJ$4,MATCH($C103,Главная!$AG$5:$AG$17,0),0)</f>
        <v>1</v>
      </c>
      <c r="K103" s="168"/>
      <c r="L103" s="303"/>
      <c r="M103" s="303"/>
      <c r="N103" s="303"/>
      <c r="O103" s="301"/>
      <c r="P103" s="168"/>
      <c r="Q103" s="303"/>
      <c r="R103" s="303"/>
      <c r="S103" s="303"/>
      <c r="T103" s="301"/>
    </row>
    <row r="104" spans="1:20" s="105" customFormat="1" ht="12.75" customHeight="1">
      <c r="A104" s="168"/>
      <c r="B104" s="168" t="s">
        <v>481</v>
      </c>
      <c r="C104" s="168" t="str">
        <f t="shared" si="2"/>
        <v>лейтенант</v>
      </c>
      <c r="D104" s="301" t="str">
        <f t="shared" si="3"/>
        <v>Рожковский А.Ю.</v>
      </c>
      <c r="E104" s="168" t="s">
        <v>457</v>
      </c>
      <c r="F104" s="168" t="s">
        <v>17</v>
      </c>
      <c r="G104" s="165" t="s">
        <v>650</v>
      </c>
      <c r="H104" s="165" t="s">
        <v>443</v>
      </c>
      <c r="I104" s="165" t="s">
        <v>401</v>
      </c>
      <c r="J104" s="168">
        <f ca="1">OFFSET(Главная!$AJ$4,MATCH($C104,Главная!$AG$5:$AG$17,0),0)</f>
        <v>1</v>
      </c>
      <c r="K104" s="168"/>
      <c r="L104" s="303"/>
      <c r="M104" s="303"/>
      <c r="N104" s="303"/>
      <c r="O104" s="301"/>
      <c r="P104" s="168"/>
      <c r="Q104" s="303"/>
      <c r="R104" s="303"/>
      <c r="S104" s="303"/>
      <c r="T104" s="301"/>
    </row>
    <row r="105" spans="1:20" s="105" customFormat="1" ht="12.75" customHeight="1">
      <c r="A105" s="168"/>
      <c r="B105" s="168" t="s">
        <v>663</v>
      </c>
      <c r="C105" s="168" t="str">
        <f t="shared" si="2"/>
        <v>лейтенант</v>
      </c>
      <c r="D105" s="301" t="str">
        <f t="shared" si="3"/>
        <v>Скачков И.И.</v>
      </c>
      <c r="E105" s="168" t="s">
        <v>486</v>
      </c>
      <c r="F105" s="168" t="s">
        <v>17</v>
      </c>
      <c r="G105" s="165" t="s">
        <v>631</v>
      </c>
      <c r="H105" s="165" t="s">
        <v>432</v>
      </c>
      <c r="I105" s="165" t="s">
        <v>395</v>
      </c>
      <c r="J105" s="168">
        <f ca="1">OFFSET(Главная!$AJ$4,MATCH($C105,Главная!$AG$5:$AG$17,0),0)</f>
        <v>1</v>
      </c>
      <c r="K105" s="168"/>
      <c r="L105" s="302"/>
      <c r="M105" s="303"/>
      <c r="N105" s="303"/>
      <c r="O105" s="301"/>
      <c r="P105" s="168"/>
      <c r="Q105" s="303"/>
      <c r="R105" s="303"/>
      <c r="S105" s="303"/>
      <c r="T105" s="301"/>
    </row>
    <row r="106" spans="1:20" s="105" customFormat="1" ht="12.75" customHeight="1">
      <c r="A106" s="168"/>
      <c r="B106" s="168" t="s">
        <v>509</v>
      </c>
      <c r="C106" s="168" t="str">
        <f t="shared" si="2"/>
        <v>лейтенант</v>
      </c>
      <c r="D106" s="301" t="str">
        <f t="shared" si="3"/>
        <v>Смирнов Е.И.</v>
      </c>
      <c r="E106" s="168" t="s">
        <v>486</v>
      </c>
      <c r="F106" s="168" t="s">
        <v>17</v>
      </c>
      <c r="G106" s="165" t="s">
        <v>418</v>
      </c>
      <c r="H106" s="165" t="s">
        <v>415</v>
      </c>
      <c r="I106" s="165" t="s">
        <v>395</v>
      </c>
      <c r="J106" s="168">
        <f ca="1">OFFSET(Главная!$AJ$4,MATCH($C106,Главная!$AG$5:$AG$17,0),0)</f>
        <v>1</v>
      </c>
      <c r="K106" s="168"/>
      <c r="L106" s="303"/>
      <c r="M106" s="303"/>
      <c r="N106" s="303"/>
      <c r="O106" s="301"/>
      <c r="P106" s="168"/>
      <c r="Q106" s="303"/>
      <c r="R106" s="303"/>
      <c r="S106" s="303"/>
      <c r="T106" s="301"/>
    </row>
    <row r="107" spans="1:20" s="105" customFormat="1" ht="12.75" customHeight="1">
      <c r="A107" s="168"/>
      <c r="B107" s="168" t="s">
        <v>509</v>
      </c>
      <c r="C107" s="168" t="str">
        <f t="shared" si="2"/>
        <v>лейтенант</v>
      </c>
      <c r="D107" s="301" t="str">
        <f t="shared" si="3"/>
        <v>Фомин П.С.</v>
      </c>
      <c r="E107" s="168" t="s">
        <v>486</v>
      </c>
      <c r="F107" s="168" t="s">
        <v>17</v>
      </c>
      <c r="G107" s="165" t="s">
        <v>655</v>
      </c>
      <c r="H107" s="165" t="s">
        <v>470</v>
      </c>
      <c r="I107" s="165" t="s">
        <v>407</v>
      </c>
      <c r="J107" s="168">
        <f ca="1">OFFSET(Главная!$AJ$4,MATCH($C107,Главная!$AG$5:$AG$17,0),0)</f>
        <v>1</v>
      </c>
      <c r="K107" s="168"/>
      <c r="L107" s="303"/>
      <c r="M107" s="303"/>
      <c r="N107" s="303"/>
      <c r="O107" s="301"/>
      <c r="P107" s="168"/>
      <c r="Q107" s="303"/>
      <c r="R107" s="303"/>
      <c r="S107" s="303"/>
      <c r="T107" s="301"/>
    </row>
    <row r="108" spans="1:20" s="105" customFormat="1" ht="12.75" customHeight="1">
      <c r="A108" s="168"/>
      <c r="B108" s="168" t="s">
        <v>509</v>
      </c>
      <c r="C108" s="168" t="str">
        <f t="shared" si="2"/>
        <v>лейтенант</v>
      </c>
      <c r="D108" s="301" t="str">
        <f t="shared" si="3"/>
        <v>Шимон Н.А.</v>
      </c>
      <c r="E108" s="168" t="s">
        <v>486</v>
      </c>
      <c r="F108" s="168" t="s">
        <v>17</v>
      </c>
      <c r="G108" s="165" t="s">
        <v>656</v>
      </c>
      <c r="H108" s="165" t="s">
        <v>400</v>
      </c>
      <c r="I108" s="165" t="s">
        <v>494</v>
      </c>
      <c r="J108" s="168">
        <f ca="1">OFFSET(Главная!$AJ$4,MATCH($C108,Главная!$AG$5:$AG$17,0),0)</f>
        <v>1</v>
      </c>
      <c r="K108" s="168"/>
      <c r="L108" s="303"/>
      <c r="M108" s="303"/>
      <c r="N108" s="303"/>
      <c r="O108" s="301"/>
      <c r="P108" s="168"/>
      <c r="Q108" s="303"/>
      <c r="R108" s="303"/>
      <c r="S108" s="303"/>
      <c r="T108" s="301"/>
    </row>
    <row r="109" spans="1:20" s="105" customFormat="1" ht="12.75" customHeight="1">
      <c r="A109" s="168"/>
      <c r="B109" s="168" t="s">
        <v>421</v>
      </c>
      <c r="C109" s="168" t="str">
        <f t="shared" si="2"/>
        <v>ст. прапорщик</v>
      </c>
      <c r="D109" s="301" t="str">
        <f t="shared" si="3"/>
        <v>Барашков А.В.</v>
      </c>
      <c r="E109" s="168" t="s">
        <v>421</v>
      </c>
      <c r="F109" s="168" t="s">
        <v>10</v>
      </c>
      <c r="G109" s="165" t="s">
        <v>574</v>
      </c>
      <c r="H109" s="165" t="s">
        <v>397</v>
      </c>
      <c r="I109" s="165" t="s">
        <v>385</v>
      </c>
      <c r="J109" s="168">
        <f ca="1">OFFSET(Главная!$AJ$4,MATCH($C109,Главная!$AG$5:$AG$17,0),0)</f>
        <v>2</v>
      </c>
      <c r="K109" s="168"/>
      <c r="L109" s="303"/>
      <c r="M109" s="303"/>
      <c r="N109" s="303"/>
      <c r="O109" s="301"/>
      <c r="P109" s="168"/>
      <c r="Q109" s="303"/>
      <c r="R109" s="303"/>
      <c r="S109" s="303"/>
      <c r="T109" s="301"/>
    </row>
    <row r="110" spans="1:20" s="105" customFormat="1" ht="12.75" customHeight="1">
      <c r="A110" s="168"/>
      <c r="B110" s="168" t="s">
        <v>657</v>
      </c>
      <c r="C110" s="168" t="str">
        <f t="shared" si="2"/>
        <v>ст. прапорщик</v>
      </c>
      <c r="D110" s="301" t="str">
        <f t="shared" si="3"/>
        <v>Веселов Г.С.</v>
      </c>
      <c r="E110" s="168" t="s">
        <v>657</v>
      </c>
      <c r="F110" s="168" t="s">
        <v>10</v>
      </c>
      <c r="G110" s="165" t="s">
        <v>572</v>
      </c>
      <c r="H110" s="165" t="s">
        <v>408</v>
      </c>
      <c r="I110" s="165" t="s">
        <v>573</v>
      </c>
      <c r="J110" s="168">
        <f ca="1">OFFSET(Главная!$AJ$4,MATCH($C110,Главная!$AG$5:$AG$17,0),0)</f>
        <v>2</v>
      </c>
      <c r="K110" s="168"/>
      <c r="L110" s="303"/>
      <c r="M110" s="303"/>
      <c r="N110" s="303"/>
      <c r="O110" s="301"/>
      <c r="P110" s="168"/>
      <c r="Q110" s="303"/>
      <c r="R110" s="303"/>
      <c r="S110" s="303"/>
      <c r="T110" s="301"/>
    </row>
    <row r="111" spans="1:20" s="105" customFormat="1" ht="12.75" customHeight="1">
      <c r="A111" s="168"/>
      <c r="B111" s="168" t="s">
        <v>663</v>
      </c>
      <c r="C111" s="168" t="str">
        <f t="shared" si="2"/>
        <v>ст. прапорщик</v>
      </c>
      <c r="D111" s="301" t="str">
        <f t="shared" si="3"/>
        <v>Виноградов В.Ю.</v>
      </c>
      <c r="E111" s="168" t="s">
        <v>486</v>
      </c>
      <c r="F111" s="168" t="s">
        <v>10</v>
      </c>
      <c r="G111" s="165" t="s">
        <v>500</v>
      </c>
      <c r="H111" s="165" t="s">
        <v>436</v>
      </c>
      <c r="I111" s="165" t="s">
        <v>401</v>
      </c>
      <c r="J111" s="168">
        <f ca="1">OFFSET(Главная!$AJ$4,MATCH($C111,Главная!$AG$5:$AG$17,0),0)</f>
        <v>2</v>
      </c>
      <c r="K111" s="168"/>
      <c r="L111" s="303"/>
      <c r="M111" s="303"/>
      <c r="N111" s="303"/>
      <c r="O111" s="301"/>
      <c r="P111" s="168"/>
      <c r="Q111" s="303"/>
      <c r="R111" s="303"/>
      <c r="S111" s="303"/>
      <c r="T111" s="301"/>
    </row>
    <row r="112" spans="1:20" s="105" customFormat="1" ht="12.75" customHeight="1">
      <c r="A112" s="168"/>
      <c r="B112" s="168" t="s">
        <v>657</v>
      </c>
      <c r="C112" s="168" t="str">
        <f t="shared" si="2"/>
        <v>ст. прапорщик</v>
      </c>
      <c r="D112" s="301" t="str">
        <f t="shared" si="3"/>
        <v>Голиков С.В.</v>
      </c>
      <c r="E112" s="168" t="s">
        <v>657</v>
      </c>
      <c r="F112" s="168" t="s">
        <v>10</v>
      </c>
      <c r="G112" s="165" t="s">
        <v>566</v>
      </c>
      <c r="H112" s="165" t="s">
        <v>394</v>
      </c>
      <c r="I112" s="165" t="s">
        <v>414</v>
      </c>
      <c r="J112" s="168">
        <f ca="1">OFFSET(Главная!$AJ$4,MATCH($C112,Главная!$AG$5:$AG$17,0),0)</f>
        <v>2</v>
      </c>
      <c r="K112" s="168"/>
      <c r="L112" s="303"/>
      <c r="M112" s="303"/>
      <c r="N112" s="303"/>
      <c r="O112" s="301"/>
      <c r="P112" s="168"/>
      <c r="Q112" s="303"/>
      <c r="R112" s="303"/>
      <c r="S112" s="303"/>
      <c r="T112" s="301"/>
    </row>
    <row r="113" spans="1:20" s="105" customFormat="1" ht="12.75" customHeight="1">
      <c r="A113" s="168"/>
      <c r="B113" s="168" t="s">
        <v>481</v>
      </c>
      <c r="C113" s="168" t="str">
        <f t="shared" si="2"/>
        <v>ст. прапорщик</v>
      </c>
      <c r="D113" s="301" t="str">
        <f t="shared" si="3"/>
        <v>Захарчук А.А.</v>
      </c>
      <c r="E113" s="168" t="s">
        <v>457</v>
      </c>
      <c r="F113" s="168" t="s">
        <v>10</v>
      </c>
      <c r="G113" s="165" t="s">
        <v>478</v>
      </c>
      <c r="H113" s="165" t="s">
        <v>443</v>
      </c>
      <c r="I113" s="165" t="s">
        <v>460</v>
      </c>
      <c r="J113" s="168">
        <f ca="1">OFFSET(Главная!$AJ$4,MATCH($C113,Главная!$AG$5:$AG$17,0),0)</f>
        <v>2</v>
      </c>
      <c r="K113" s="168"/>
      <c r="L113" s="303"/>
      <c r="M113" s="303"/>
      <c r="N113" s="303"/>
      <c r="O113" s="301"/>
      <c r="P113" s="168"/>
      <c r="Q113" s="303"/>
      <c r="R113" s="303"/>
      <c r="S113" s="303"/>
      <c r="T113" s="301"/>
    </row>
    <row r="114" spans="1:20" s="105" customFormat="1" ht="12.75" customHeight="1">
      <c r="A114" s="168"/>
      <c r="B114" s="168" t="s">
        <v>657</v>
      </c>
      <c r="C114" s="168" t="str">
        <f t="shared" ref="C114:C142" si="4">F114</f>
        <v>ст. прапорщик</v>
      </c>
      <c r="D114" s="301" t="str">
        <f t="shared" ref="D114:D142" si="5">G114 &amp; " " &amp; LEFT(H114) &amp; "." &amp; LEFT(I114) &amp;"."</f>
        <v>Иванов И.М.</v>
      </c>
      <c r="E114" s="168" t="s">
        <v>657</v>
      </c>
      <c r="F114" s="168" t="s">
        <v>10</v>
      </c>
      <c r="G114" s="165" t="s">
        <v>539</v>
      </c>
      <c r="H114" s="165" t="s">
        <v>432</v>
      </c>
      <c r="I114" s="165" t="s">
        <v>440</v>
      </c>
      <c r="J114" s="168">
        <f ca="1">OFFSET(Главная!$AJ$4,MATCH($C114,Главная!$AG$5:$AG$17,0),0)</f>
        <v>2</v>
      </c>
      <c r="K114" s="168"/>
      <c r="L114" s="303"/>
      <c r="M114" s="303"/>
      <c r="N114" s="303"/>
      <c r="O114" s="301"/>
      <c r="P114" s="168"/>
      <c r="Q114" s="303"/>
      <c r="R114" s="303"/>
      <c r="S114" s="303"/>
      <c r="T114" s="301"/>
    </row>
    <row r="115" spans="1:20" s="105" customFormat="1" ht="12.75" customHeight="1">
      <c r="A115" s="168"/>
      <c r="B115" s="168" t="s">
        <v>421</v>
      </c>
      <c r="C115" s="168" t="str">
        <f t="shared" si="4"/>
        <v>ст. прапорщик</v>
      </c>
      <c r="D115" s="301" t="str">
        <f t="shared" si="5"/>
        <v>Карпеш В.И.</v>
      </c>
      <c r="E115" s="168" t="s">
        <v>421</v>
      </c>
      <c r="F115" s="168" t="s">
        <v>10</v>
      </c>
      <c r="G115" s="165" t="s">
        <v>613</v>
      </c>
      <c r="H115" s="165" t="s">
        <v>653</v>
      </c>
      <c r="I115" s="165" t="s">
        <v>395</v>
      </c>
      <c r="J115" s="168">
        <f ca="1">OFFSET(Главная!$AJ$4,MATCH($C115,Главная!$AG$5:$AG$17,0),0)</f>
        <v>2</v>
      </c>
      <c r="K115" s="168"/>
      <c r="L115" s="303"/>
      <c r="M115" s="303"/>
      <c r="N115" s="303"/>
      <c r="O115" s="301"/>
      <c r="P115" s="168"/>
      <c r="Q115" s="303"/>
      <c r="R115" s="303"/>
      <c r="S115" s="303"/>
      <c r="T115" s="301"/>
    </row>
    <row r="116" spans="1:20" s="105" customFormat="1" ht="12.75" customHeight="1">
      <c r="A116" s="168"/>
      <c r="B116" s="168" t="s">
        <v>476</v>
      </c>
      <c r="C116" s="168" t="str">
        <f t="shared" si="4"/>
        <v>ст. прапорщик</v>
      </c>
      <c r="D116" s="301" t="str">
        <f t="shared" si="5"/>
        <v>Наумов С.А.</v>
      </c>
      <c r="E116" s="168" t="s">
        <v>457</v>
      </c>
      <c r="F116" s="168" t="s">
        <v>10</v>
      </c>
      <c r="G116" s="165" t="s">
        <v>468</v>
      </c>
      <c r="H116" s="165" t="s">
        <v>394</v>
      </c>
      <c r="I116" s="165" t="s">
        <v>460</v>
      </c>
      <c r="J116" s="168">
        <f ca="1">OFFSET(Главная!$AJ$4,MATCH($C116,Главная!$AG$5:$AG$17,0),0)</f>
        <v>2</v>
      </c>
      <c r="K116" s="168"/>
      <c r="L116" s="303"/>
      <c r="M116" s="303"/>
      <c r="N116" s="303"/>
      <c r="O116" s="301"/>
      <c r="P116" s="168"/>
      <c r="Q116" s="303"/>
      <c r="R116" s="303"/>
      <c r="S116" s="303"/>
      <c r="T116" s="301"/>
    </row>
    <row r="117" spans="1:20" s="105" customFormat="1" ht="12.75" customHeight="1">
      <c r="A117" s="168"/>
      <c r="B117" s="168" t="s">
        <v>657</v>
      </c>
      <c r="C117" s="168" t="str">
        <f t="shared" si="4"/>
        <v>ст. прапорщик</v>
      </c>
      <c r="D117" s="301" t="str">
        <f t="shared" si="5"/>
        <v>Силин К.В.</v>
      </c>
      <c r="E117" s="168" t="s">
        <v>657</v>
      </c>
      <c r="F117" s="168" t="s">
        <v>10</v>
      </c>
      <c r="G117" s="165" t="s">
        <v>498</v>
      </c>
      <c r="H117" s="165" t="s">
        <v>467</v>
      </c>
      <c r="I117" s="165" t="s">
        <v>384</v>
      </c>
      <c r="J117" s="168">
        <f ca="1">OFFSET(Главная!$AJ$4,MATCH($C117,Главная!$AG$5:$AG$17,0),0)</f>
        <v>2</v>
      </c>
      <c r="K117" s="168"/>
      <c r="L117" s="303"/>
      <c r="M117" s="303"/>
      <c r="N117" s="303"/>
      <c r="O117" s="301"/>
      <c r="P117" s="168"/>
      <c r="Q117" s="303"/>
      <c r="R117" s="303"/>
      <c r="S117" s="303"/>
      <c r="T117" s="301"/>
    </row>
    <row r="118" spans="1:20" s="105" customFormat="1" ht="12.75" customHeight="1">
      <c r="A118" s="168"/>
      <c r="B118" s="168" t="s">
        <v>657</v>
      </c>
      <c r="C118" s="168" t="str">
        <f t="shared" si="4"/>
        <v>ст. прапорщик</v>
      </c>
      <c r="D118" s="301" t="str">
        <f t="shared" si="5"/>
        <v>Черняк В.Л.</v>
      </c>
      <c r="E118" s="168" t="s">
        <v>657</v>
      </c>
      <c r="F118" s="168" t="s">
        <v>10</v>
      </c>
      <c r="G118" s="165" t="s">
        <v>564</v>
      </c>
      <c r="H118" s="165" t="s">
        <v>436</v>
      </c>
      <c r="I118" s="165" t="s">
        <v>431</v>
      </c>
      <c r="J118" s="168">
        <f ca="1">OFFSET(Главная!$AJ$4,MATCH($C118,Главная!$AG$5:$AG$17,0),0)</f>
        <v>2</v>
      </c>
      <c r="K118" s="168"/>
      <c r="L118" s="303"/>
      <c r="M118" s="303"/>
      <c r="N118" s="303"/>
      <c r="O118" s="301"/>
      <c r="P118" s="168"/>
      <c r="Q118" s="303"/>
      <c r="R118" s="303"/>
      <c r="S118" s="303"/>
      <c r="T118" s="301"/>
    </row>
    <row r="119" spans="1:20" s="105" customFormat="1" ht="12.75" customHeight="1">
      <c r="A119" s="168"/>
      <c r="B119" s="168" t="s">
        <v>657</v>
      </c>
      <c r="C119" s="168" t="str">
        <f t="shared" si="4"/>
        <v>прапорщик</v>
      </c>
      <c r="D119" s="301" t="str">
        <f t="shared" si="5"/>
        <v>Бочарова М.В.</v>
      </c>
      <c r="E119" s="168" t="s">
        <v>657</v>
      </c>
      <c r="F119" s="168" t="s">
        <v>9</v>
      </c>
      <c r="G119" s="165" t="s">
        <v>555</v>
      </c>
      <c r="H119" s="165" t="s">
        <v>556</v>
      </c>
      <c r="I119" s="165" t="s">
        <v>557</v>
      </c>
      <c r="J119" s="168">
        <f ca="1">OFFSET(Главная!$AJ$4,MATCH($C119,Главная!$AG$5:$AG$17,0),0)</f>
        <v>2</v>
      </c>
      <c r="K119" s="168"/>
      <c r="L119" s="303"/>
      <c r="M119" s="303"/>
      <c r="N119" s="303"/>
      <c r="O119" s="301"/>
      <c r="P119" s="168"/>
      <c r="Q119" s="303"/>
      <c r="R119" s="303"/>
      <c r="S119" s="303"/>
      <c r="T119" s="301"/>
    </row>
    <row r="120" spans="1:20" s="105" customFormat="1" ht="12.75" customHeight="1">
      <c r="A120" s="168"/>
      <c r="B120" s="168" t="s">
        <v>465</v>
      </c>
      <c r="C120" s="168" t="str">
        <f t="shared" si="4"/>
        <v>прапорщик</v>
      </c>
      <c r="D120" s="301" t="str">
        <f t="shared" si="5"/>
        <v>Будько А.С.</v>
      </c>
      <c r="E120" s="168" t="s">
        <v>457</v>
      </c>
      <c r="F120" s="168" t="s">
        <v>9</v>
      </c>
      <c r="G120" s="165" t="s">
        <v>565</v>
      </c>
      <c r="H120" s="165" t="s">
        <v>443</v>
      </c>
      <c r="I120" s="165" t="s">
        <v>407</v>
      </c>
      <c r="J120" s="168">
        <f ca="1">OFFSET(Главная!$AJ$4,MATCH($C120,Главная!$AG$5:$AG$17,0),0)</f>
        <v>2</v>
      </c>
      <c r="K120" s="168"/>
      <c r="L120" s="303"/>
      <c r="M120" s="303"/>
      <c r="N120" s="303"/>
      <c r="O120" s="301"/>
      <c r="P120" s="168"/>
      <c r="Q120" s="303"/>
      <c r="R120" s="303"/>
      <c r="S120" s="303"/>
      <c r="T120" s="301"/>
    </row>
    <row r="121" spans="1:20" s="105" customFormat="1" ht="12.75" customHeight="1">
      <c r="A121" s="168"/>
      <c r="B121" s="168" t="s">
        <v>421</v>
      </c>
      <c r="C121" s="168" t="str">
        <f t="shared" si="4"/>
        <v>прапорщик</v>
      </c>
      <c r="D121" s="301" t="str">
        <f t="shared" si="5"/>
        <v>Вострикова Н.В.</v>
      </c>
      <c r="E121" s="168" t="s">
        <v>421</v>
      </c>
      <c r="F121" s="168" t="s">
        <v>9</v>
      </c>
      <c r="G121" s="165" t="s">
        <v>540</v>
      </c>
      <c r="H121" s="165" t="s">
        <v>541</v>
      </c>
      <c r="I121" s="165" t="s">
        <v>538</v>
      </c>
      <c r="J121" s="168">
        <f ca="1">OFFSET(Главная!$AJ$4,MATCH($C121,Главная!$AG$5:$AG$17,0),0)</f>
        <v>2</v>
      </c>
      <c r="K121" s="168"/>
      <c r="L121" s="303"/>
      <c r="M121" s="303"/>
      <c r="N121" s="303"/>
      <c r="O121" s="301"/>
      <c r="P121" s="168"/>
      <c r="Q121" s="303"/>
      <c r="R121" s="303"/>
      <c r="S121" s="303"/>
      <c r="T121" s="301"/>
    </row>
    <row r="122" spans="1:20" s="105" customFormat="1" ht="12.75" customHeight="1">
      <c r="A122" s="168"/>
      <c r="B122" s="168" t="s">
        <v>495</v>
      </c>
      <c r="C122" s="168" t="str">
        <f t="shared" si="4"/>
        <v>прапорщик</v>
      </c>
      <c r="D122" s="301" t="str">
        <f t="shared" si="5"/>
        <v>Гаранин Д.Н.</v>
      </c>
      <c r="E122" s="168" t="s">
        <v>486</v>
      </c>
      <c r="F122" s="168" t="s">
        <v>9</v>
      </c>
      <c r="G122" s="165" t="s">
        <v>488</v>
      </c>
      <c r="H122" s="165" t="s">
        <v>387</v>
      </c>
      <c r="I122" s="165" t="s">
        <v>388</v>
      </c>
      <c r="J122" s="168">
        <f ca="1">OFFSET(Главная!$AJ$4,MATCH($C122,Главная!$AG$5:$AG$17,0),0)</f>
        <v>2</v>
      </c>
      <c r="K122" s="168"/>
      <c r="L122" s="303"/>
      <c r="M122" s="303"/>
      <c r="N122" s="303"/>
      <c r="O122" s="301"/>
      <c r="P122" s="168"/>
      <c r="Q122" s="303"/>
      <c r="R122" s="303"/>
      <c r="S122" s="303"/>
      <c r="T122" s="301"/>
    </row>
    <row r="123" spans="1:20" s="105" customFormat="1" ht="12.75" customHeight="1">
      <c r="A123" s="168"/>
      <c r="B123" s="168" t="s">
        <v>657</v>
      </c>
      <c r="C123" s="168" t="str">
        <f t="shared" si="4"/>
        <v>прапорщик</v>
      </c>
      <c r="D123" s="301" t="str">
        <f t="shared" si="5"/>
        <v>Елецкий М.В.</v>
      </c>
      <c r="E123" s="168" t="s">
        <v>657</v>
      </c>
      <c r="F123" s="168" t="s">
        <v>9</v>
      </c>
      <c r="G123" s="165" t="s">
        <v>559</v>
      </c>
      <c r="H123" s="165" t="s">
        <v>411</v>
      </c>
      <c r="I123" s="165" t="s">
        <v>414</v>
      </c>
      <c r="J123" s="168">
        <f ca="1">OFFSET(Главная!$AJ$4,MATCH($C123,Главная!$AG$5:$AG$17,0),0)</f>
        <v>2</v>
      </c>
      <c r="K123" s="168"/>
      <c r="L123" s="303"/>
      <c r="M123" s="303"/>
      <c r="N123" s="303"/>
      <c r="O123" s="301"/>
      <c r="P123" s="168"/>
      <c r="Q123" s="303"/>
      <c r="R123" s="303"/>
      <c r="S123" s="303"/>
      <c r="T123" s="301"/>
    </row>
    <row r="124" spans="1:20" s="105" customFormat="1" ht="12.75" customHeight="1">
      <c r="A124" s="168"/>
      <c r="B124" s="168" t="s">
        <v>514</v>
      </c>
      <c r="C124" s="168" t="str">
        <f t="shared" si="4"/>
        <v>прапорщик</v>
      </c>
      <c r="D124" s="301" t="str">
        <f t="shared" si="5"/>
        <v>Заика Н.Ю.</v>
      </c>
      <c r="E124" s="168" t="s">
        <v>514</v>
      </c>
      <c r="F124" s="168" t="s">
        <v>9</v>
      </c>
      <c r="G124" s="165" t="s">
        <v>562</v>
      </c>
      <c r="H124" s="165" t="s">
        <v>563</v>
      </c>
      <c r="I124" s="165" t="s">
        <v>401</v>
      </c>
      <c r="J124" s="168">
        <f ca="1">OFFSET(Главная!$AJ$4,MATCH($C124,Главная!$AG$5:$AG$17,0),0)</f>
        <v>2</v>
      </c>
      <c r="K124" s="168"/>
      <c r="L124" s="303"/>
      <c r="M124" s="303"/>
      <c r="N124" s="303"/>
      <c r="O124" s="301"/>
      <c r="P124" s="168"/>
      <c r="Q124" s="303"/>
      <c r="R124" s="303"/>
      <c r="S124" s="303"/>
      <c r="T124" s="301"/>
    </row>
    <row r="125" spans="1:20" s="105" customFormat="1" ht="12.75" customHeight="1">
      <c r="A125" s="168"/>
      <c r="B125" s="168" t="s">
        <v>657</v>
      </c>
      <c r="C125" s="168" t="str">
        <f t="shared" si="4"/>
        <v>прапорщик</v>
      </c>
      <c r="D125" s="301" t="str">
        <f t="shared" si="5"/>
        <v>Колесниченко В.М.</v>
      </c>
      <c r="E125" s="168" t="s">
        <v>657</v>
      </c>
      <c r="F125" s="168" t="s">
        <v>9</v>
      </c>
      <c r="G125" s="165" t="s">
        <v>547</v>
      </c>
      <c r="H125" s="165" t="s">
        <v>436</v>
      </c>
      <c r="I125" s="165" t="s">
        <v>440</v>
      </c>
      <c r="J125" s="168">
        <f ca="1">OFFSET(Главная!$AJ$4,MATCH($C125,Главная!$AG$5:$AG$17,0),0)</f>
        <v>2</v>
      </c>
      <c r="K125" s="168"/>
      <c r="L125" s="303"/>
      <c r="M125" s="303"/>
      <c r="N125" s="303"/>
      <c r="O125" s="301"/>
      <c r="P125" s="168"/>
      <c r="Q125" s="303"/>
      <c r="R125" s="303"/>
      <c r="S125" s="303"/>
      <c r="T125" s="301"/>
    </row>
    <row r="126" spans="1:20" s="105" customFormat="1" ht="12.75" customHeight="1">
      <c r="A126" s="168"/>
      <c r="B126" s="168" t="s">
        <v>657</v>
      </c>
      <c r="C126" s="168" t="str">
        <f t="shared" si="4"/>
        <v>прапорщик</v>
      </c>
      <c r="D126" s="301" t="str">
        <f t="shared" si="5"/>
        <v>Команак А.Г.</v>
      </c>
      <c r="E126" s="168" t="s">
        <v>657</v>
      </c>
      <c r="F126" s="168" t="s">
        <v>9</v>
      </c>
      <c r="G126" s="165" t="s">
        <v>545</v>
      </c>
      <c r="H126" s="165" t="s">
        <v>424</v>
      </c>
      <c r="I126" s="165" t="s">
        <v>473</v>
      </c>
      <c r="J126" s="168">
        <f ca="1">OFFSET(Главная!$AJ$4,MATCH($C126,Главная!$AG$5:$AG$17,0),0)</f>
        <v>2</v>
      </c>
      <c r="K126" s="168"/>
      <c r="L126" s="303"/>
      <c r="M126" s="303"/>
      <c r="N126" s="303"/>
      <c r="O126" s="301"/>
      <c r="P126" s="168"/>
      <c r="Q126" s="303"/>
      <c r="R126" s="303"/>
      <c r="S126" s="303"/>
      <c r="T126" s="301"/>
    </row>
    <row r="127" spans="1:20" s="105" customFormat="1" ht="12.75" customHeight="1">
      <c r="A127" s="168"/>
      <c r="B127" s="168" t="s">
        <v>429</v>
      </c>
      <c r="C127" s="168" t="str">
        <f t="shared" si="4"/>
        <v>прапорщик</v>
      </c>
      <c r="D127" s="301" t="str">
        <f t="shared" si="5"/>
        <v>Кочеткова Т.О.</v>
      </c>
      <c r="E127" s="168" t="s">
        <v>429</v>
      </c>
      <c r="F127" s="429" t="s">
        <v>9</v>
      </c>
      <c r="G127" s="165" t="s">
        <v>426</v>
      </c>
      <c r="H127" s="165" t="s">
        <v>427</v>
      </c>
      <c r="I127" s="165" t="s">
        <v>428</v>
      </c>
      <c r="J127" s="168">
        <f ca="1">OFFSET(Главная!$AJ$4,MATCH($C127,Главная!$AG$5:$AG$17,0),0)</f>
        <v>2</v>
      </c>
      <c r="K127" s="168"/>
      <c r="L127" s="303"/>
      <c r="M127" s="303"/>
      <c r="N127" s="303"/>
      <c r="O127" s="301"/>
      <c r="P127" s="168"/>
      <c r="Q127" s="303"/>
      <c r="R127" s="303"/>
      <c r="S127" s="303"/>
      <c r="T127" s="301"/>
    </row>
    <row r="128" spans="1:20" s="105" customFormat="1" ht="12.75" customHeight="1">
      <c r="A128" s="168"/>
      <c r="B128" s="168" t="s">
        <v>657</v>
      </c>
      <c r="C128" s="168" t="str">
        <f t="shared" si="4"/>
        <v>прапорщик</v>
      </c>
      <c r="D128" s="301" t="str">
        <f t="shared" si="5"/>
        <v>Кузнечихина Л.В.</v>
      </c>
      <c r="E128" s="168" t="s">
        <v>657</v>
      </c>
      <c r="F128" s="168" t="s">
        <v>9</v>
      </c>
      <c r="G128" s="165" t="s">
        <v>550</v>
      </c>
      <c r="H128" s="165" t="s">
        <v>551</v>
      </c>
      <c r="I128" s="165" t="s">
        <v>420</v>
      </c>
      <c r="J128" s="168">
        <f ca="1">OFFSET(Главная!$AJ$4,MATCH($C128,Главная!$AG$5:$AG$17,0),0)</f>
        <v>2</v>
      </c>
      <c r="K128" s="168"/>
      <c r="L128" s="303"/>
      <c r="M128" s="303"/>
      <c r="N128" s="303"/>
      <c r="O128" s="301"/>
      <c r="P128" s="168"/>
      <c r="Q128" s="303"/>
      <c r="R128" s="303"/>
      <c r="S128" s="303"/>
      <c r="T128" s="301"/>
    </row>
    <row r="129" spans="1:20" s="105" customFormat="1" ht="12.75" customHeight="1">
      <c r="A129" s="168"/>
      <c r="B129" s="168" t="s">
        <v>455</v>
      </c>
      <c r="C129" s="168" t="str">
        <f t="shared" si="4"/>
        <v>прапорщик</v>
      </c>
      <c r="D129" s="301" t="str">
        <f t="shared" si="5"/>
        <v>Нефедов Ю.Н.</v>
      </c>
      <c r="E129" s="168" t="s">
        <v>429</v>
      </c>
      <c r="F129" s="168" t="s">
        <v>9</v>
      </c>
      <c r="G129" s="430" t="s">
        <v>567</v>
      </c>
      <c r="H129" s="430" t="s">
        <v>450</v>
      </c>
      <c r="I129" s="430" t="s">
        <v>388</v>
      </c>
      <c r="J129" s="168">
        <f ca="1">OFFSET(Главная!$AJ$4,MATCH($C129,Главная!$AG$5:$AG$17,0),0)</f>
        <v>2</v>
      </c>
      <c r="K129" s="168"/>
      <c r="L129" s="303"/>
      <c r="M129" s="303"/>
      <c r="N129" s="303"/>
      <c r="O129" s="301"/>
      <c r="P129" s="168"/>
      <c r="Q129" s="303"/>
      <c r="R129" s="303"/>
      <c r="S129" s="303"/>
      <c r="T129" s="301"/>
    </row>
    <row r="130" spans="1:20" s="105" customFormat="1" ht="12.75" customHeight="1">
      <c r="A130" s="168"/>
      <c r="B130" s="168" t="s">
        <v>657</v>
      </c>
      <c r="C130" s="168" t="str">
        <f t="shared" si="4"/>
        <v>прапорщик</v>
      </c>
      <c r="D130" s="301" t="str">
        <f t="shared" si="5"/>
        <v>Носов О.П.</v>
      </c>
      <c r="E130" s="168" t="s">
        <v>657</v>
      </c>
      <c r="F130" s="168" t="s">
        <v>9</v>
      </c>
      <c r="G130" s="165" t="s">
        <v>536</v>
      </c>
      <c r="H130" s="165" t="s">
        <v>382</v>
      </c>
      <c r="I130" s="165" t="s">
        <v>485</v>
      </c>
      <c r="J130" s="168">
        <f ca="1">OFFSET(Главная!$AJ$4,MATCH($C130,Главная!$AG$5:$AG$17,0),0)</f>
        <v>2</v>
      </c>
      <c r="K130" s="168"/>
      <c r="L130" s="303"/>
      <c r="M130" s="303"/>
      <c r="N130" s="303"/>
      <c r="O130" s="301"/>
      <c r="P130" s="168"/>
      <c r="Q130" s="303"/>
      <c r="R130" s="303"/>
      <c r="S130" s="303"/>
      <c r="T130" s="301"/>
    </row>
    <row r="131" spans="1:20" s="105" customFormat="1" ht="12.75" customHeight="1">
      <c r="A131" s="168"/>
      <c r="B131" s="168" t="s">
        <v>657</v>
      </c>
      <c r="C131" s="168" t="str">
        <f t="shared" si="4"/>
        <v>прапорщик</v>
      </c>
      <c r="D131" s="301" t="str">
        <f t="shared" si="5"/>
        <v>Нюнин А.С.</v>
      </c>
      <c r="E131" s="168" t="s">
        <v>657</v>
      </c>
      <c r="F131" s="168" t="s">
        <v>9</v>
      </c>
      <c r="G131" s="165" t="s">
        <v>568</v>
      </c>
      <c r="H131" s="165" t="s">
        <v>443</v>
      </c>
      <c r="I131" s="165" t="s">
        <v>569</v>
      </c>
      <c r="J131" s="168">
        <f ca="1">OFFSET(Главная!$AJ$4,MATCH($C131,Главная!$AG$5:$AG$17,0),0)</f>
        <v>2</v>
      </c>
      <c r="K131" s="168"/>
      <c r="L131" s="303"/>
      <c r="M131" s="303"/>
      <c r="N131" s="303"/>
      <c r="O131" s="301"/>
      <c r="P131" s="168"/>
      <c r="Q131" s="303"/>
      <c r="R131" s="303"/>
      <c r="S131" s="303"/>
      <c r="T131" s="301"/>
    </row>
    <row r="132" spans="1:20" s="105" customFormat="1" ht="12.75" customHeight="1">
      <c r="A132" s="168"/>
      <c r="B132" s="168" t="s">
        <v>657</v>
      </c>
      <c r="C132" s="168" t="str">
        <f t="shared" si="4"/>
        <v>прапорщик</v>
      </c>
      <c r="D132" s="301" t="str">
        <f t="shared" si="5"/>
        <v>Орлов Д.С.</v>
      </c>
      <c r="E132" s="168" t="s">
        <v>657</v>
      </c>
      <c r="F132" s="168" t="s">
        <v>9</v>
      </c>
      <c r="G132" s="165" t="s">
        <v>549</v>
      </c>
      <c r="H132" s="165" t="s">
        <v>387</v>
      </c>
      <c r="I132" s="165" t="s">
        <v>407</v>
      </c>
      <c r="J132" s="168">
        <f ca="1">OFFSET(Главная!$AJ$4,MATCH($C132,Главная!$AG$5:$AG$17,0),0)</f>
        <v>2</v>
      </c>
      <c r="K132" s="168"/>
      <c r="L132" s="303"/>
      <c r="M132" s="303"/>
      <c r="N132" s="303"/>
      <c r="O132" s="301"/>
      <c r="P132" s="168"/>
      <c r="Q132" s="303"/>
      <c r="R132" s="303"/>
      <c r="S132" s="303"/>
      <c r="T132" s="301"/>
    </row>
    <row r="133" spans="1:20" s="105" customFormat="1" ht="12.75" customHeight="1">
      <c r="A133" s="168"/>
      <c r="B133" s="168" t="s">
        <v>509</v>
      </c>
      <c r="C133" s="168" t="str">
        <f t="shared" si="4"/>
        <v>прапорщик</v>
      </c>
      <c r="D133" s="301" t="str">
        <f t="shared" si="5"/>
        <v>Осипенко С.В.</v>
      </c>
      <c r="E133" s="168" t="s">
        <v>486</v>
      </c>
      <c r="F133" s="168" t="s">
        <v>9</v>
      </c>
      <c r="G133" s="165" t="s">
        <v>506</v>
      </c>
      <c r="H133" s="165" t="s">
        <v>394</v>
      </c>
      <c r="I133" s="165" t="s">
        <v>385</v>
      </c>
      <c r="J133" s="168">
        <f ca="1">OFFSET(Главная!$AJ$4,MATCH($C133,Главная!$AG$5:$AG$17,0),0)</f>
        <v>2</v>
      </c>
      <c r="K133" s="168"/>
      <c r="L133" s="303"/>
      <c r="M133" s="303"/>
      <c r="N133" s="303"/>
      <c r="O133" s="301"/>
      <c r="P133" s="168"/>
      <c r="Q133" s="303"/>
      <c r="R133" s="303"/>
      <c r="S133" s="303"/>
      <c r="T133" s="301"/>
    </row>
    <row r="134" spans="1:20" s="105" customFormat="1" ht="12.75" customHeight="1">
      <c r="A134" s="168"/>
      <c r="B134" s="168" t="s">
        <v>657</v>
      </c>
      <c r="C134" s="168" t="str">
        <f t="shared" si="4"/>
        <v>прапорщик</v>
      </c>
      <c r="D134" s="301" t="str">
        <f t="shared" si="5"/>
        <v>Романова Т.В.</v>
      </c>
      <c r="E134" s="168" t="s">
        <v>657</v>
      </c>
      <c r="F134" s="168" t="s">
        <v>9</v>
      </c>
      <c r="G134" s="165" t="s">
        <v>537</v>
      </c>
      <c r="H134" s="165" t="s">
        <v>427</v>
      </c>
      <c r="I134" s="165" t="s">
        <v>538</v>
      </c>
      <c r="J134" s="168">
        <f ca="1">OFFSET(Главная!$AJ$4,MATCH($C134,Главная!$AG$5:$AG$17,0),0)</f>
        <v>2</v>
      </c>
      <c r="K134" s="168"/>
      <c r="L134" s="303"/>
      <c r="M134" s="303"/>
      <c r="N134" s="303"/>
      <c r="O134" s="301"/>
      <c r="P134" s="168"/>
      <c r="Q134" s="303"/>
      <c r="R134" s="303"/>
      <c r="S134" s="303"/>
      <c r="T134" s="301"/>
    </row>
    <row r="135" spans="1:20" s="105" customFormat="1" ht="12.75" customHeight="1">
      <c r="A135" s="168"/>
      <c r="B135" s="168" t="s">
        <v>657</v>
      </c>
      <c r="C135" s="168" t="str">
        <f t="shared" si="4"/>
        <v>прапорщик</v>
      </c>
      <c r="D135" s="301" t="str">
        <f t="shared" si="5"/>
        <v>Сергеев С.С.</v>
      </c>
      <c r="E135" s="168" t="s">
        <v>657</v>
      </c>
      <c r="F135" s="168" t="s">
        <v>9</v>
      </c>
      <c r="G135" s="165" t="s">
        <v>453</v>
      </c>
      <c r="H135" s="165" t="s">
        <v>394</v>
      </c>
      <c r="I135" s="165" t="s">
        <v>407</v>
      </c>
      <c r="J135" s="168">
        <f ca="1">OFFSET(Главная!$AJ$4,MATCH($C135,Главная!$AG$5:$AG$17,0),0)</f>
        <v>2</v>
      </c>
      <c r="K135" s="168"/>
      <c r="L135" s="303"/>
      <c r="M135" s="303"/>
      <c r="N135" s="303"/>
      <c r="O135" s="301"/>
      <c r="P135" s="168"/>
      <c r="Q135" s="303"/>
      <c r="R135" s="303"/>
      <c r="S135" s="303"/>
      <c r="T135" s="301"/>
    </row>
    <row r="136" spans="1:20" s="105" customFormat="1" ht="12.75" customHeight="1">
      <c r="A136" s="168"/>
      <c r="B136" s="168" t="s">
        <v>657</v>
      </c>
      <c r="C136" s="168" t="str">
        <f t="shared" si="4"/>
        <v>прапорщик</v>
      </c>
      <c r="D136" s="301" t="str">
        <f t="shared" si="5"/>
        <v>Старикова П.С.</v>
      </c>
      <c r="E136" s="168" t="s">
        <v>657</v>
      </c>
      <c r="F136" s="168" t="s">
        <v>9</v>
      </c>
      <c r="G136" s="165" t="s">
        <v>542</v>
      </c>
      <c r="H136" s="165" t="s">
        <v>543</v>
      </c>
      <c r="I136" s="165" t="s">
        <v>544</v>
      </c>
      <c r="J136" s="168">
        <f ca="1">OFFSET(Главная!$AJ$4,MATCH($C136,Главная!$AG$5:$AG$17,0),0)</f>
        <v>2</v>
      </c>
      <c r="K136" s="168"/>
      <c r="L136" s="303"/>
      <c r="M136" s="303"/>
      <c r="N136" s="303"/>
      <c r="O136" s="301"/>
      <c r="P136" s="168"/>
      <c r="Q136" s="303"/>
      <c r="R136" s="303"/>
      <c r="S136" s="303"/>
      <c r="T136" s="301"/>
    </row>
    <row r="137" spans="1:20" s="105" customFormat="1" ht="12.75" customHeight="1">
      <c r="A137" s="168"/>
      <c r="B137" s="168" t="s">
        <v>657</v>
      </c>
      <c r="C137" s="168" t="str">
        <f t="shared" si="4"/>
        <v>прапорщик</v>
      </c>
      <c r="D137" s="301" t="str">
        <f t="shared" si="5"/>
        <v>Федорова Н.Н.</v>
      </c>
      <c r="E137" s="168" t="s">
        <v>657</v>
      </c>
      <c r="F137" s="168" t="s">
        <v>9</v>
      </c>
      <c r="G137" s="165" t="s">
        <v>553</v>
      </c>
      <c r="H137" s="165" t="s">
        <v>659</v>
      </c>
      <c r="I137" s="165" t="s">
        <v>554</v>
      </c>
      <c r="J137" s="168">
        <f ca="1">OFFSET(Главная!$AJ$4,MATCH($C137,Главная!$AG$5:$AG$17,0),0)</f>
        <v>2</v>
      </c>
      <c r="K137" s="168"/>
      <c r="L137" s="303"/>
      <c r="M137" s="303"/>
      <c r="N137" s="303"/>
      <c r="O137" s="301"/>
      <c r="P137" s="168"/>
      <c r="Q137" s="303"/>
      <c r="R137" s="303"/>
      <c r="S137" s="303"/>
      <c r="T137" s="301"/>
    </row>
    <row r="138" spans="1:20" s="105" customFormat="1" ht="12.75" customHeight="1">
      <c r="A138" s="168"/>
      <c r="B138" s="168" t="s">
        <v>421</v>
      </c>
      <c r="C138" s="168" t="str">
        <f t="shared" si="4"/>
        <v>прапорщик</v>
      </c>
      <c r="D138" s="301" t="str">
        <f t="shared" si="5"/>
        <v>Федосеев Д.Н.</v>
      </c>
      <c r="E138" s="168" t="s">
        <v>421</v>
      </c>
      <c r="F138" s="168" t="s">
        <v>9</v>
      </c>
      <c r="G138" s="165" t="s">
        <v>389</v>
      </c>
      <c r="H138" s="165" t="s">
        <v>387</v>
      </c>
      <c r="I138" s="165" t="s">
        <v>388</v>
      </c>
      <c r="J138" s="168">
        <f ca="1">OFFSET(Главная!$AJ$4,MATCH($C138,Главная!$AG$5:$AG$17,0),0)</f>
        <v>2</v>
      </c>
      <c r="K138" s="168"/>
      <c r="L138" s="303"/>
      <c r="M138" s="303"/>
      <c r="N138" s="303"/>
      <c r="O138" s="301"/>
      <c r="P138" s="168"/>
      <c r="Q138" s="303"/>
      <c r="R138" s="303"/>
      <c r="S138" s="303"/>
      <c r="T138" s="301"/>
    </row>
    <row r="139" spans="1:20" s="105" customFormat="1" ht="12.75" customHeight="1">
      <c r="A139" s="168"/>
      <c r="B139" s="168" t="s">
        <v>657</v>
      </c>
      <c r="C139" s="168" t="str">
        <f t="shared" si="4"/>
        <v>прапорщик</v>
      </c>
      <c r="D139" s="301" t="str">
        <f t="shared" si="5"/>
        <v>Фетисов Д.С.</v>
      </c>
      <c r="E139" s="168" t="s">
        <v>657</v>
      </c>
      <c r="F139" s="168" t="s">
        <v>9</v>
      </c>
      <c r="G139" s="165" t="s">
        <v>548</v>
      </c>
      <c r="H139" s="165" t="s">
        <v>417</v>
      </c>
      <c r="I139" s="165" t="s">
        <v>407</v>
      </c>
      <c r="J139" s="168">
        <f ca="1">OFFSET(Главная!$AJ$4,MATCH($C139,Главная!$AG$5:$AG$17,0),0)</f>
        <v>2</v>
      </c>
      <c r="K139" s="168"/>
      <c r="L139" s="303"/>
      <c r="M139" s="303"/>
      <c r="N139" s="303"/>
      <c r="O139" s="301"/>
      <c r="P139" s="168"/>
      <c r="Q139" s="303"/>
      <c r="R139" s="303"/>
      <c r="S139" s="303"/>
      <c r="T139" s="301"/>
    </row>
    <row r="140" spans="1:20" s="105" customFormat="1" ht="12.75" customHeight="1">
      <c r="A140" s="168"/>
      <c r="B140" s="168" t="s">
        <v>657</v>
      </c>
      <c r="C140" s="168" t="str">
        <f t="shared" si="4"/>
        <v>сержант</v>
      </c>
      <c r="D140" s="301" t="str">
        <f t="shared" si="5"/>
        <v>Лихачев А.А.</v>
      </c>
      <c r="E140" s="168" t="s">
        <v>657</v>
      </c>
      <c r="F140" s="168" t="s">
        <v>110</v>
      </c>
      <c r="G140" s="165" t="s">
        <v>570</v>
      </c>
      <c r="H140" s="165" t="s">
        <v>397</v>
      </c>
      <c r="I140" s="165" t="s">
        <v>398</v>
      </c>
      <c r="J140" s="168">
        <f ca="1">OFFSET(Главная!$AJ$4,MATCH($C140,Главная!$AG$5:$AG$17,0),0)</f>
        <v>2</v>
      </c>
      <c r="K140" s="168"/>
      <c r="L140" s="303"/>
      <c r="M140" s="303"/>
      <c r="N140" s="303"/>
      <c r="O140" s="301"/>
      <c r="P140" s="168"/>
      <c r="Q140" s="303"/>
      <c r="R140" s="303"/>
      <c r="S140" s="303"/>
      <c r="T140" s="301"/>
    </row>
    <row r="141" spans="1:20" s="105" customFormat="1" ht="12.75" customHeight="1">
      <c r="A141" s="168"/>
      <c r="B141" s="168" t="s">
        <v>657</v>
      </c>
      <c r="C141" s="168" t="str">
        <f t="shared" si="4"/>
        <v>сержант</v>
      </c>
      <c r="D141" s="301" t="str">
        <f t="shared" si="5"/>
        <v>Попова И.В.</v>
      </c>
      <c r="E141" s="168" t="s">
        <v>657</v>
      </c>
      <c r="F141" s="168" t="s">
        <v>110</v>
      </c>
      <c r="G141" s="165" t="s">
        <v>658</v>
      </c>
      <c r="H141" s="165" t="s">
        <v>571</v>
      </c>
      <c r="I141" s="165" t="s">
        <v>552</v>
      </c>
      <c r="J141" s="168">
        <f ca="1">OFFSET(Главная!$AJ$4,MATCH($C141,Главная!$AG$5:$AG$17,0),0)</f>
        <v>2</v>
      </c>
      <c r="K141" s="168"/>
      <c r="L141" s="303"/>
      <c r="M141" s="303"/>
      <c r="N141" s="303"/>
      <c r="O141" s="301"/>
      <c r="P141" s="168"/>
      <c r="Q141" s="303"/>
      <c r="R141" s="303"/>
      <c r="S141" s="303"/>
      <c r="T141" s="301"/>
    </row>
    <row r="142" spans="1:20" s="105" customFormat="1" ht="12.75" customHeight="1">
      <c r="A142" s="168"/>
      <c r="B142" s="168" t="s">
        <v>457</v>
      </c>
      <c r="C142" s="168" t="str">
        <f t="shared" si="4"/>
        <v>сержант</v>
      </c>
      <c r="D142" s="301" t="str">
        <f t="shared" si="5"/>
        <v>Поварова А.А.</v>
      </c>
      <c r="E142" s="168" t="s">
        <v>457</v>
      </c>
      <c r="F142" s="168" t="s">
        <v>110</v>
      </c>
      <c r="G142" s="165" t="s">
        <v>707</v>
      </c>
      <c r="H142" s="165" t="s">
        <v>558</v>
      </c>
      <c r="I142" s="165" t="s">
        <v>546</v>
      </c>
      <c r="J142" s="168">
        <f ca="1">OFFSET(Главная!$AJ$4,MATCH($C142,Главная!$AG$5:$AG$17,0),0)</f>
        <v>2</v>
      </c>
      <c r="K142" s="168"/>
      <c r="L142" s="303"/>
      <c r="M142" s="303"/>
      <c r="N142" s="303"/>
      <c r="O142" s="301"/>
      <c r="P142" s="168"/>
      <c r="Q142" s="303"/>
      <c r="R142" s="303"/>
      <c r="S142" s="303"/>
      <c r="T142" s="301"/>
    </row>
    <row r="143" spans="1:20" s="105" customFormat="1" ht="12.75" customHeight="1">
      <c r="A143" s="168"/>
      <c r="B143" s="168"/>
      <c r="C143" s="168"/>
      <c r="D143" s="301"/>
      <c r="E143" s="168"/>
      <c r="F143" s="168"/>
      <c r="G143" s="165"/>
      <c r="H143" s="165"/>
      <c r="I143" s="165"/>
      <c r="J143" s="168"/>
      <c r="K143" s="168"/>
      <c r="L143" s="303"/>
      <c r="M143" s="303"/>
      <c r="N143" s="303"/>
      <c r="O143" s="301"/>
      <c r="P143" s="168"/>
      <c r="Q143" s="303"/>
      <c r="R143" s="303"/>
      <c r="S143" s="303"/>
      <c r="T143" s="301"/>
    </row>
    <row r="144" spans="1:20" s="105" customFormat="1" ht="12.75" customHeight="1">
      <c r="A144" s="168"/>
      <c r="B144" s="168"/>
      <c r="C144" s="168"/>
      <c r="D144" s="301"/>
      <c r="E144" s="168"/>
      <c r="F144" s="168"/>
      <c r="G144" s="165"/>
      <c r="H144" s="165"/>
      <c r="I144" s="165"/>
      <c r="J144" s="168"/>
      <c r="K144" s="168"/>
      <c r="L144" s="303"/>
      <c r="M144" s="303"/>
      <c r="N144" s="303"/>
      <c r="O144" s="301"/>
      <c r="P144" s="168"/>
      <c r="Q144" s="303"/>
      <c r="R144" s="303"/>
      <c r="S144" s="303"/>
      <c r="T144" s="301"/>
    </row>
    <row r="145" spans="1:20" s="105" customFormat="1" ht="12.75" customHeight="1">
      <c r="A145" s="168"/>
      <c r="B145" s="168"/>
      <c r="C145" s="168"/>
      <c r="D145" s="301"/>
      <c r="E145" s="168"/>
      <c r="F145" s="168"/>
      <c r="G145" s="165"/>
      <c r="H145" s="165"/>
      <c r="I145" s="165"/>
      <c r="J145" s="168"/>
      <c r="K145" s="168"/>
      <c r="L145" s="303"/>
      <c r="M145" s="303"/>
      <c r="N145" s="303"/>
      <c r="O145" s="301"/>
      <c r="P145" s="168"/>
      <c r="Q145" s="303"/>
      <c r="R145" s="303"/>
      <c r="S145" s="303"/>
      <c r="T145" s="301"/>
    </row>
    <row r="146" spans="1:20" s="105" customFormat="1" ht="12.75" customHeight="1">
      <c r="A146" s="168"/>
      <c r="B146" s="168"/>
      <c r="C146" s="168"/>
      <c r="D146" s="301"/>
      <c r="E146" s="168"/>
      <c r="F146" s="168"/>
      <c r="G146" s="165"/>
      <c r="H146" s="165"/>
      <c r="I146" s="165"/>
      <c r="J146" s="168"/>
      <c r="K146" s="168"/>
      <c r="L146" s="303"/>
      <c r="M146" s="303"/>
      <c r="N146" s="303"/>
      <c r="O146" s="301"/>
      <c r="P146" s="168"/>
      <c r="Q146" s="303"/>
      <c r="R146" s="303"/>
      <c r="S146" s="303"/>
      <c r="T146" s="301"/>
    </row>
    <row r="147" spans="1:20" s="105" customFormat="1" ht="12.75" customHeight="1">
      <c r="A147" s="168"/>
      <c r="B147" s="168"/>
      <c r="C147" s="168"/>
      <c r="D147" s="301"/>
      <c r="E147" s="168"/>
      <c r="F147" s="168"/>
      <c r="G147" s="165"/>
      <c r="H147" s="165"/>
      <c r="I147" s="165"/>
      <c r="J147" s="168"/>
      <c r="K147" s="168"/>
      <c r="L147" s="303"/>
      <c r="M147" s="303"/>
      <c r="N147" s="303"/>
      <c r="O147" s="301"/>
      <c r="P147" s="168"/>
      <c r="Q147" s="303"/>
      <c r="R147" s="303"/>
      <c r="S147" s="303"/>
      <c r="T147" s="301"/>
    </row>
    <row r="148" spans="1:20" s="105" customFormat="1" ht="12.75" customHeight="1">
      <c r="A148" s="168"/>
      <c r="B148" s="168"/>
      <c r="C148" s="168"/>
      <c r="D148" s="301"/>
      <c r="E148" s="168"/>
      <c r="F148" s="168"/>
      <c r="G148" s="165"/>
      <c r="H148" s="165"/>
      <c r="I148" s="165"/>
      <c r="J148" s="168"/>
      <c r="K148" s="168"/>
      <c r="L148" s="303"/>
      <c r="M148" s="303"/>
      <c r="N148" s="303"/>
      <c r="O148" s="301"/>
      <c r="P148" s="168"/>
      <c r="Q148" s="303"/>
      <c r="R148" s="303"/>
      <c r="S148" s="303"/>
      <c r="T148" s="301"/>
    </row>
    <row r="149" spans="1:20" s="105" customFormat="1" ht="12.75" customHeight="1">
      <c r="A149" s="168"/>
      <c r="B149" s="168"/>
      <c r="C149" s="168"/>
      <c r="D149" s="301"/>
      <c r="E149" s="168"/>
      <c r="F149" s="168"/>
      <c r="G149" s="165"/>
      <c r="H149" s="165"/>
      <c r="I149" s="165"/>
      <c r="J149" s="168"/>
      <c r="K149" s="168"/>
      <c r="L149" s="303"/>
      <c r="M149" s="303"/>
      <c r="N149" s="303"/>
      <c r="O149" s="301"/>
      <c r="P149" s="168"/>
      <c r="Q149" s="303"/>
      <c r="R149" s="303"/>
      <c r="S149" s="303"/>
      <c r="T149" s="301"/>
    </row>
    <row r="150" spans="1:20" s="105" customFormat="1" ht="12.75" customHeight="1">
      <c r="A150" s="168"/>
      <c r="B150" s="168"/>
      <c r="C150" s="168"/>
      <c r="D150" s="301"/>
      <c r="E150" s="168"/>
      <c r="F150" s="168"/>
      <c r="G150" s="165"/>
      <c r="H150" s="165"/>
      <c r="I150" s="165"/>
      <c r="J150" s="168"/>
      <c r="K150" s="168"/>
      <c r="L150" s="303"/>
      <c r="M150" s="303"/>
      <c r="N150" s="303"/>
      <c r="O150" s="301"/>
      <c r="P150" s="168"/>
      <c r="Q150" s="303"/>
      <c r="R150" s="303"/>
      <c r="S150" s="303"/>
      <c r="T150" s="301"/>
    </row>
    <row r="151" spans="1:20" s="105" customFormat="1" ht="12.75" customHeight="1">
      <c r="A151" s="168"/>
      <c r="B151" s="168"/>
      <c r="C151" s="168"/>
      <c r="D151" s="301"/>
      <c r="E151" s="168"/>
      <c r="F151" s="168"/>
      <c r="G151" s="165"/>
      <c r="H151" s="165"/>
      <c r="I151" s="165"/>
      <c r="J151" s="168"/>
      <c r="K151" s="168"/>
      <c r="L151" s="303"/>
      <c r="M151" s="303"/>
      <c r="N151" s="303"/>
      <c r="O151" s="301"/>
      <c r="P151" s="168"/>
      <c r="Q151" s="303"/>
      <c r="R151" s="303"/>
      <c r="S151" s="303"/>
      <c r="T151" s="301"/>
    </row>
    <row r="152" spans="1:20" s="105" customFormat="1" ht="12.75" customHeight="1">
      <c r="A152" s="168"/>
      <c r="B152" s="168"/>
      <c r="C152" s="168"/>
      <c r="D152" s="301"/>
      <c r="E152" s="168"/>
      <c r="F152" s="168"/>
      <c r="G152" s="165"/>
      <c r="H152" s="165"/>
      <c r="I152" s="165"/>
      <c r="J152" s="168"/>
      <c r="K152" s="168"/>
      <c r="L152" s="303"/>
      <c r="M152" s="303"/>
      <c r="N152" s="303"/>
      <c r="O152" s="301"/>
      <c r="P152" s="168"/>
      <c r="Q152" s="303"/>
      <c r="R152" s="303"/>
      <c r="S152" s="303"/>
      <c r="T152" s="301"/>
    </row>
    <row r="153" spans="1:20" s="105" customFormat="1" ht="12.75" customHeight="1">
      <c r="A153" s="168"/>
      <c r="B153" s="168"/>
      <c r="C153" s="168"/>
      <c r="D153" s="301"/>
      <c r="E153" s="168"/>
      <c r="F153" s="168"/>
      <c r="G153" s="165"/>
      <c r="H153" s="165"/>
      <c r="I153" s="165"/>
      <c r="J153" s="168"/>
      <c r="K153" s="168"/>
      <c r="L153" s="303"/>
      <c r="M153" s="303"/>
      <c r="N153" s="303"/>
      <c r="O153" s="301"/>
      <c r="P153" s="168"/>
      <c r="Q153" s="303"/>
      <c r="R153" s="303"/>
      <c r="S153" s="303"/>
      <c r="T153" s="301"/>
    </row>
    <row r="154" spans="1:20" s="105" customFormat="1" ht="12.75" customHeight="1">
      <c r="A154" s="168"/>
      <c r="B154" s="168"/>
      <c r="C154" s="168"/>
      <c r="D154" s="301"/>
      <c r="E154" s="168"/>
      <c r="F154" s="429"/>
      <c r="G154" s="165"/>
      <c r="H154" s="165"/>
      <c r="I154" s="165"/>
      <c r="J154" s="168"/>
      <c r="K154" s="168"/>
      <c r="L154" s="303"/>
      <c r="M154" s="303"/>
      <c r="N154" s="303"/>
      <c r="O154" s="301"/>
      <c r="P154" s="168"/>
      <c r="Q154" s="303"/>
      <c r="R154" s="303"/>
      <c r="S154" s="303"/>
      <c r="T154" s="301"/>
    </row>
    <row r="155" spans="1:20" s="105" customFormat="1" ht="12.75" customHeight="1">
      <c r="A155" s="168"/>
      <c r="B155" s="168"/>
      <c r="C155" s="168"/>
      <c r="D155" s="301"/>
      <c r="E155" s="168"/>
      <c r="F155" s="168"/>
      <c r="G155" s="165"/>
      <c r="H155" s="165"/>
      <c r="I155" s="165"/>
      <c r="J155" s="168"/>
      <c r="K155" s="168"/>
      <c r="L155" s="302"/>
      <c r="M155" s="303"/>
      <c r="N155" s="303"/>
      <c r="O155" s="301"/>
      <c r="P155" s="168"/>
      <c r="Q155" s="303"/>
      <c r="R155" s="303"/>
      <c r="S155" s="303"/>
      <c r="T155" s="301"/>
    </row>
    <row r="156" spans="1:20" s="105" customFormat="1" ht="12.75" customHeight="1">
      <c r="A156" s="168"/>
      <c r="B156" s="168"/>
      <c r="C156" s="168"/>
      <c r="D156" s="301"/>
      <c r="E156" s="168"/>
      <c r="F156" s="168"/>
      <c r="G156" s="165"/>
      <c r="H156" s="165"/>
      <c r="I156" s="165"/>
      <c r="J156" s="168"/>
      <c r="K156" s="168"/>
      <c r="L156" s="303"/>
      <c r="M156" s="303"/>
      <c r="N156" s="303"/>
      <c r="O156" s="301"/>
      <c r="P156" s="168"/>
      <c r="Q156" s="303"/>
      <c r="R156" s="303"/>
      <c r="S156" s="303"/>
      <c r="T156" s="301"/>
    </row>
    <row r="157" spans="1:20" s="105" customFormat="1" ht="12.75" customHeight="1">
      <c r="A157" s="168"/>
      <c r="B157" s="168"/>
      <c r="C157" s="168"/>
      <c r="D157" s="301"/>
      <c r="E157" s="168"/>
      <c r="F157" s="168"/>
      <c r="G157" s="165"/>
      <c r="H157" s="165"/>
      <c r="I157" s="165"/>
      <c r="J157" s="168"/>
      <c r="K157" s="168"/>
      <c r="L157" s="303"/>
      <c r="M157" s="303"/>
      <c r="N157" s="303"/>
      <c r="O157" s="301"/>
      <c r="P157" s="168"/>
      <c r="Q157" s="303"/>
      <c r="R157" s="303"/>
      <c r="S157" s="303"/>
      <c r="T157" s="301"/>
    </row>
    <row r="158" spans="1:20" s="105" customFormat="1" ht="12.75" customHeight="1">
      <c r="A158" s="168"/>
      <c r="B158" s="168"/>
      <c r="C158" s="168"/>
      <c r="D158" s="301"/>
      <c r="E158" s="168"/>
      <c r="F158" s="168"/>
      <c r="G158" s="165"/>
      <c r="H158" s="165"/>
      <c r="I158" s="165"/>
      <c r="J158" s="168"/>
      <c r="K158" s="168"/>
      <c r="L158" s="303"/>
      <c r="M158" s="303"/>
      <c r="N158" s="303"/>
      <c r="O158" s="301"/>
      <c r="P158" s="168"/>
      <c r="Q158" s="303"/>
      <c r="R158" s="303"/>
      <c r="S158" s="303"/>
      <c r="T158" s="301"/>
    </row>
    <row r="159" spans="1:20" s="105" customFormat="1" ht="12.75" customHeight="1">
      <c r="A159" s="168"/>
      <c r="B159" s="168"/>
      <c r="C159" s="168"/>
      <c r="D159" s="301"/>
      <c r="E159" s="168"/>
      <c r="F159" s="168"/>
      <c r="G159" s="165"/>
      <c r="H159" s="165"/>
      <c r="I159" s="165"/>
      <c r="J159" s="168"/>
      <c r="K159" s="168"/>
      <c r="L159" s="303"/>
      <c r="M159" s="303"/>
      <c r="N159" s="303"/>
      <c r="O159" s="301"/>
      <c r="P159" s="168"/>
      <c r="Q159" s="303"/>
      <c r="R159" s="303"/>
      <c r="S159" s="303"/>
      <c r="T159" s="301"/>
    </row>
    <row r="160" spans="1:20" s="105" customFormat="1" ht="12.75" customHeight="1">
      <c r="A160" s="168"/>
      <c r="B160" s="168"/>
      <c r="C160" s="168"/>
      <c r="D160" s="301"/>
      <c r="E160" s="168"/>
      <c r="F160" s="168"/>
      <c r="G160" s="165"/>
      <c r="H160" s="165"/>
      <c r="I160" s="165"/>
      <c r="J160" s="168"/>
      <c r="K160" s="168"/>
      <c r="L160" s="303"/>
      <c r="M160" s="303"/>
      <c r="N160" s="303"/>
      <c r="O160" s="301"/>
      <c r="P160" s="168"/>
      <c r="Q160" s="303"/>
      <c r="R160" s="303"/>
      <c r="S160" s="303"/>
      <c r="T160" s="301"/>
    </row>
    <row r="161" spans="1:20" s="105" customFormat="1" ht="12.75" customHeight="1">
      <c r="A161" s="168"/>
      <c r="B161" s="168"/>
      <c r="C161" s="168"/>
      <c r="D161" s="301"/>
      <c r="E161" s="168"/>
      <c r="F161" s="168"/>
      <c r="G161" s="165"/>
      <c r="H161" s="165"/>
      <c r="I161" s="165"/>
      <c r="J161" s="168"/>
      <c r="K161" s="168"/>
      <c r="L161" s="303"/>
      <c r="M161" s="303"/>
      <c r="N161" s="303"/>
      <c r="O161" s="301"/>
      <c r="P161" s="168"/>
      <c r="Q161" s="303"/>
      <c r="R161" s="303"/>
      <c r="S161" s="303"/>
      <c r="T161" s="301"/>
    </row>
    <row r="162" spans="1:20" s="105" customFormat="1" ht="12.75" customHeight="1">
      <c r="A162" s="168"/>
      <c r="B162" s="168"/>
      <c r="C162" s="168"/>
      <c r="D162" s="301"/>
      <c r="E162" s="168"/>
      <c r="F162" s="168"/>
      <c r="G162" s="165"/>
      <c r="H162" s="165"/>
      <c r="I162" s="165"/>
      <c r="J162" s="168"/>
      <c r="K162" s="168"/>
      <c r="L162" s="303"/>
      <c r="M162" s="303"/>
      <c r="N162" s="303"/>
      <c r="O162" s="301"/>
      <c r="P162" s="168"/>
      <c r="Q162" s="303"/>
      <c r="R162" s="303"/>
      <c r="S162" s="303"/>
      <c r="T162" s="301"/>
    </row>
    <row r="163" spans="1:20" s="105" customFormat="1" ht="12.75" customHeight="1">
      <c r="A163" s="168"/>
      <c r="B163" s="168"/>
      <c r="C163" s="168"/>
      <c r="D163" s="301"/>
      <c r="E163" s="168"/>
      <c r="F163" s="168"/>
      <c r="G163" s="165"/>
      <c r="H163" s="165"/>
      <c r="I163" s="165"/>
      <c r="J163" s="168"/>
      <c r="K163" s="168"/>
      <c r="L163" s="303"/>
      <c r="M163" s="303"/>
      <c r="N163" s="303"/>
      <c r="O163" s="301"/>
      <c r="P163" s="168"/>
      <c r="Q163" s="303"/>
      <c r="R163" s="303"/>
      <c r="S163" s="303"/>
      <c r="T163" s="301"/>
    </row>
    <row r="164" spans="1:20" s="105" customFormat="1" ht="12.75" customHeight="1">
      <c r="A164" s="168"/>
      <c r="B164" s="168"/>
      <c r="C164" s="168"/>
      <c r="D164" s="301"/>
      <c r="E164" s="168"/>
      <c r="F164" s="168"/>
      <c r="G164" s="165"/>
      <c r="H164" s="165"/>
      <c r="I164" s="165"/>
      <c r="J164" s="168"/>
      <c r="K164" s="168"/>
      <c r="L164" s="303"/>
      <c r="M164" s="303"/>
      <c r="N164" s="303"/>
      <c r="O164" s="301"/>
      <c r="P164" s="168"/>
      <c r="Q164" s="303"/>
      <c r="R164" s="303"/>
      <c r="S164" s="303"/>
      <c r="T164" s="301"/>
    </row>
    <row r="165" spans="1:20" s="105" customFormat="1" ht="12.75" customHeight="1">
      <c r="A165" s="168"/>
      <c r="B165" s="168"/>
      <c r="C165" s="168"/>
      <c r="D165" s="301"/>
      <c r="E165" s="168"/>
      <c r="F165" s="168"/>
      <c r="G165" s="165"/>
      <c r="H165" s="165"/>
      <c r="I165" s="165"/>
      <c r="J165" s="168"/>
      <c r="K165" s="168"/>
      <c r="L165" s="302"/>
      <c r="M165" s="303"/>
      <c r="N165" s="303"/>
      <c r="O165" s="301"/>
      <c r="P165" s="168"/>
      <c r="Q165" s="303"/>
      <c r="R165" s="303"/>
      <c r="S165" s="303"/>
      <c r="T165" s="301"/>
    </row>
    <row r="166" spans="1:20" s="105" customFormat="1" ht="12.75" customHeight="1">
      <c r="A166" s="168"/>
      <c r="B166" s="168"/>
      <c r="C166" s="168"/>
      <c r="D166" s="301"/>
      <c r="E166" s="168"/>
      <c r="F166" s="168"/>
      <c r="G166" s="165"/>
      <c r="H166" s="165"/>
      <c r="I166" s="165"/>
      <c r="J166" s="168"/>
      <c r="K166" s="168"/>
      <c r="L166" s="303"/>
      <c r="M166" s="303"/>
      <c r="N166" s="303"/>
      <c r="O166" s="301"/>
      <c r="P166" s="168"/>
      <c r="Q166" s="303"/>
      <c r="R166" s="303"/>
      <c r="S166" s="303"/>
      <c r="T166" s="301"/>
    </row>
    <row r="167" spans="1:20" s="105" customFormat="1" ht="12.75" customHeight="1">
      <c r="A167" s="168"/>
      <c r="B167" s="168"/>
      <c r="C167" s="168"/>
      <c r="D167" s="301"/>
      <c r="E167" s="168"/>
      <c r="F167" s="168"/>
      <c r="G167" s="165"/>
      <c r="H167" s="165"/>
      <c r="I167" s="165"/>
      <c r="J167" s="168"/>
      <c r="K167" s="168"/>
      <c r="L167" s="303"/>
      <c r="M167" s="303"/>
      <c r="N167" s="303"/>
      <c r="O167" s="301"/>
      <c r="P167" s="168"/>
      <c r="Q167" s="303"/>
      <c r="R167" s="303"/>
      <c r="S167" s="303"/>
      <c r="T167" s="301"/>
    </row>
    <row r="168" spans="1:20" s="105" customFormat="1" ht="12.75" customHeight="1">
      <c r="A168" s="168"/>
      <c r="B168" s="168"/>
      <c r="C168" s="168"/>
      <c r="D168" s="301"/>
      <c r="E168" s="168"/>
      <c r="F168" s="168"/>
      <c r="G168" s="165"/>
      <c r="H168" s="165"/>
      <c r="I168" s="165"/>
      <c r="J168" s="168"/>
      <c r="K168" s="168"/>
      <c r="L168" s="303"/>
      <c r="M168" s="303"/>
      <c r="N168" s="303"/>
      <c r="O168" s="301"/>
      <c r="P168" s="168"/>
      <c r="Q168" s="303"/>
      <c r="R168" s="303"/>
      <c r="S168" s="303"/>
      <c r="T168" s="301"/>
    </row>
    <row r="169" spans="1:20" s="105" customFormat="1" ht="12.75" customHeight="1">
      <c r="A169" s="168"/>
      <c r="B169" s="168"/>
      <c r="C169" s="168"/>
      <c r="D169" s="301"/>
      <c r="E169" s="168"/>
      <c r="F169" s="168"/>
      <c r="G169" s="165"/>
      <c r="H169" s="165"/>
      <c r="I169" s="165"/>
      <c r="J169" s="168"/>
      <c r="K169" s="168"/>
      <c r="L169" s="303"/>
      <c r="M169" s="303"/>
      <c r="N169" s="303"/>
      <c r="O169" s="301"/>
      <c r="P169" s="168"/>
      <c r="Q169" s="303"/>
      <c r="R169" s="303"/>
      <c r="S169" s="303"/>
      <c r="T169" s="301"/>
    </row>
    <row r="170" spans="1:20" s="105" customFormat="1" ht="12.75" customHeight="1">
      <c r="A170" s="168"/>
      <c r="B170" s="168"/>
      <c r="C170" s="168"/>
      <c r="D170" s="301"/>
      <c r="E170" s="168"/>
      <c r="F170" s="168"/>
      <c r="G170" s="165"/>
      <c r="H170" s="165"/>
      <c r="I170" s="165"/>
      <c r="J170" s="168"/>
      <c r="K170" s="168"/>
      <c r="L170" s="303"/>
      <c r="M170" s="303"/>
      <c r="N170" s="303"/>
      <c r="O170" s="301"/>
      <c r="P170" s="168"/>
      <c r="Q170" s="303"/>
      <c r="R170" s="303"/>
      <c r="S170" s="303"/>
      <c r="T170" s="301"/>
    </row>
    <row r="171" spans="1:20" s="105" customFormat="1" ht="12.75" customHeight="1">
      <c r="A171" s="168"/>
      <c r="B171" s="168"/>
      <c r="C171" s="168"/>
      <c r="D171" s="301"/>
      <c r="E171" s="168"/>
      <c r="F171" s="168"/>
      <c r="G171" s="165"/>
      <c r="H171" s="165"/>
      <c r="I171" s="165"/>
      <c r="J171" s="168"/>
      <c r="K171" s="168"/>
      <c r="L171" s="303"/>
      <c r="M171" s="303"/>
      <c r="N171" s="303"/>
      <c r="O171" s="301"/>
      <c r="P171" s="168"/>
      <c r="Q171" s="303"/>
      <c r="R171" s="303"/>
      <c r="S171" s="303"/>
      <c r="T171" s="301"/>
    </row>
    <row r="172" spans="1:20" s="105" customFormat="1" ht="12.75" customHeight="1">
      <c r="A172" s="168"/>
      <c r="B172" s="168"/>
      <c r="C172" s="168"/>
      <c r="D172" s="301"/>
      <c r="E172" s="168"/>
      <c r="F172" s="168"/>
      <c r="G172" s="165"/>
      <c r="H172" s="165"/>
      <c r="I172" s="165"/>
      <c r="J172" s="168"/>
      <c r="K172" s="168"/>
      <c r="L172" s="303"/>
      <c r="M172" s="303"/>
      <c r="N172" s="303"/>
      <c r="O172" s="301"/>
      <c r="P172" s="168"/>
      <c r="Q172" s="303"/>
      <c r="R172" s="303"/>
      <c r="S172" s="303"/>
      <c r="T172" s="301"/>
    </row>
    <row r="173" spans="1:20" s="105" customFormat="1" ht="12.75" customHeight="1">
      <c r="A173" s="168"/>
      <c r="B173" s="168"/>
      <c r="C173" s="168"/>
      <c r="D173" s="301"/>
      <c r="E173" s="168"/>
      <c r="F173" s="168"/>
      <c r="G173" s="165"/>
      <c r="H173" s="165"/>
      <c r="I173" s="165"/>
      <c r="J173" s="168"/>
      <c r="K173" s="168"/>
      <c r="L173" s="303"/>
      <c r="M173" s="303"/>
      <c r="N173" s="303"/>
      <c r="O173" s="301"/>
      <c r="P173" s="168"/>
      <c r="Q173" s="303"/>
      <c r="R173" s="303"/>
      <c r="S173" s="303"/>
      <c r="T173" s="301"/>
    </row>
    <row r="174" spans="1:20" s="105" customFormat="1" ht="12.75" customHeight="1">
      <c r="A174" s="168"/>
      <c r="B174" s="168"/>
      <c r="C174" s="168"/>
      <c r="D174" s="301"/>
      <c r="E174" s="168"/>
      <c r="F174" s="168"/>
      <c r="G174" s="165"/>
      <c r="H174" s="165"/>
      <c r="I174" s="165"/>
      <c r="J174" s="168"/>
      <c r="K174" s="168"/>
      <c r="L174" s="302"/>
      <c r="M174" s="303"/>
      <c r="N174" s="303"/>
      <c r="O174" s="301"/>
      <c r="P174" s="168"/>
      <c r="Q174" s="303"/>
      <c r="R174" s="303"/>
      <c r="S174" s="303"/>
      <c r="T174" s="301"/>
    </row>
    <row r="175" spans="1:20" s="105" customFormat="1" ht="12.75" customHeight="1">
      <c r="A175" s="168"/>
      <c r="B175" s="168"/>
      <c r="C175" s="168"/>
      <c r="D175" s="301"/>
      <c r="E175" s="168"/>
      <c r="F175" s="168"/>
      <c r="G175" s="165"/>
      <c r="H175" s="165"/>
      <c r="I175" s="165"/>
      <c r="J175" s="168"/>
      <c r="K175" s="168"/>
      <c r="L175" s="302"/>
      <c r="M175" s="303"/>
      <c r="N175" s="303"/>
      <c r="O175" s="301"/>
      <c r="P175" s="168"/>
      <c r="Q175" s="303"/>
      <c r="R175" s="303"/>
      <c r="S175" s="303"/>
      <c r="T175" s="301"/>
    </row>
    <row r="176" spans="1:20" s="105" customFormat="1" ht="12.75" customHeight="1">
      <c r="A176" s="168"/>
      <c r="B176" s="168"/>
      <c r="C176" s="168"/>
      <c r="D176" s="301"/>
      <c r="E176" s="168"/>
      <c r="F176" s="168"/>
      <c r="G176" s="165"/>
      <c r="H176" s="165"/>
      <c r="I176" s="165"/>
      <c r="J176" s="168"/>
      <c r="K176" s="168"/>
      <c r="L176" s="303"/>
      <c r="M176" s="303"/>
      <c r="N176" s="303"/>
      <c r="O176" s="301"/>
      <c r="P176" s="168"/>
      <c r="Q176" s="303"/>
      <c r="R176" s="303"/>
      <c r="S176" s="303"/>
      <c r="T176" s="301"/>
    </row>
    <row r="177" spans="1:20" s="105" customFormat="1" ht="12.75" customHeight="1">
      <c r="A177" s="168"/>
      <c r="B177" s="168"/>
      <c r="C177" s="168"/>
      <c r="D177" s="301"/>
      <c r="E177" s="168"/>
      <c r="F177" s="168"/>
      <c r="G177" s="165"/>
      <c r="H177" s="165"/>
      <c r="I177" s="165"/>
      <c r="J177" s="168"/>
      <c r="K177" s="168"/>
      <c r="L177" s="303"/>
      <c r="M177" s="303"/>
      <c r="N177" s="303"/>
      <c r="O177" s="301"/>
      <c r="P177" s="168"/>
      <c r="Q177" s="303"/>
      <c r="R177" s="303"/>
      <c r="S177" s="303"/>
      <c r="T177" s="301"/>
    </row>
    <row r="178" spans="1:20" s="105" customFormat="1" ht="12.75" customHeight="1">
      <c r="A178" s="168"/>
      <c r="B178" s="168"/>
      <c r="C178" s="168"/>
      <c r="D178" s="301"/>
      <c r="E178" s="168"/>
      <c r="F178" s="168"/>
      <c r="G178" s="165"/>
      <c r="H178" s="165"/>
      <c r="I178" s="165"/>
      <c r="J178" s="168"/>
      <c r="K178" s="168"/>
      <c r="L178" s="303"/>
      <c r="M178" s="303"/>
      <c r="N178" s="303"/>
      <c r="O178" s="301"/>
      <c r="P178" s="168"/>
      <c r="Q178" s="303"/>
      <c r="R178" s="303"/>
      <c r="S178" s="303"/>
      <c r="T178" s="301"/>
    </row>
    <row r="179" spans="1:20" s="105" customFormat="1" ht="12.75" customHeight="1">
      <c r="A179" s="168"/>
      <c r="B179" s="168"/>
      <c r="C179" s="168"/>
      <c r="D179" s="301"/>
      <c r="E179" s="168"/>
      <c r="F179" s="168"/>
      <c r="G179" s="165"/>
      <c r="H179" s="165"/>
      <c r="I179" s="165"/>
      <c r="J179" s="168"/>
      <c r="K179" s="168"/>
      <c r="L179" s="303"/>
      <c r="M179" s="303"/>
      <c r="N179" s="303"/>
      <c r="O179" s="301"/>
      <c r="P179" s="168"/>
      <c r="Q179" s="303"/>
      <c r="R179" s="303"/>
      <c r="S179" s="303"/>
      <c r="T179" s="301"/>
    </row>
    <row r="180" spans="1:20" s="105" customFormat="1" ht="12.75" customHeight="1">
      <c r="A180" s="168"/>
      <c r="B180" s="168"/>
      <c r="C180" s="168"/>
      <c r="D180" s="301"/>
      <c r="E180" s="168"/>
      <c r="F180" s="168"/>
      <c r="G180" s="165"/>
      <c r="H180" s="165"/>
      <c r="I180" s="165"/>
      <c r="J180" s="168"/>
      <c r="K180" s="168"/>
      <c r="L180" s="303"/>
      <c r="M180" s="303"/>
      <c r="N180" s="303"/>
      <c r="O180" s="301"/>
      <c r="P180" s="168"/>
      <c r="Q180" s="303"/>
      <c r="R180" s="303"/>
      <c r="S180" s="303"/>
      <c r="T180" s="301"/>
    </row>
    <row r="181" spans="1:20" s="105" customFormat="1" ht="12.75" customHeight="1">
      <c r="A181" s="168"/>
      <c r="B181" s="168"/>
      <c r="C181" s="168"/>
      <c r="D181" s="301"/>
      <c r="E181" s="168"/>
      <c r="F181" s="168"/>
      <c r="G181" s="165"/>
      <c r="H181" s="165"/>
      <c r="I181" s="165"/>
      <c r="J181" s="168"/>
      <c r="K181" s="168"/>
      <c r="L181" s="303"/>
      <c r="M181" s="303"/>
      <c r="N181" s="303"/>
      <c r="O181" s="301"/>
      <c r="P181" s="168"/>
      <c r="Q181" s="303"/>
      <c r="R181" s="303"/>
      <c r="S181" s="303"/>
      <c r="T181" s="301"/>
    </row>
    <row r="182" spans="1:20" s="105" customFormat="1" ht="12.75" customHeight="1">
      <c r="A182" s="168"/>
      <c r="B182" s="168"/>
      <c r="C182" s="168"/>
      <c r="D182" s="301"/>
      <c r="E182" s="168"/>
      <c r="F182" s="429"/>
      <c r="G182" s="165"/>
      <c r="H182" s="165"/>
      <c r="I182" s="165"/>
      <c r="J182" s="168"/>
      <c r="K182" s="168"/>
      <c r="L182" s="303"/>
      <c r="M182" s="303"/>
      <c r="N182" s="303"/>
      <c r="O182" s="301"/>
      <c r="P182" s="168"/>
      <c r="Q182" s="303"/>
      <c r="R182" s="303"/>
      <c r="S182" s="303"/>
      <c r="T182" s="301"/>
    </row>
    <row r="183" spans="1:20" s="105" customFormat="1" ht="12.75" customHeight="1">
      <c r="A183" s="168"/>
      <c r="B183" s="168"/>
      <c r="C183" s="168"/>
      <c r="D183" s="301"/>
      <c r="E183" s="168"/>
      <c r="F183" s="168"/>
      <c r="G183" s="165"/>
      <c r="H183" s="165"/>
      <c r="I183" s="165"/>
      <c r="J183" s="168"/>
      <c r="K183" s="168"/>
      <c r="L183" s="302"/>
      <c r="M183" s="303"/>
      <c r="N183" s="303"/>
      <c r="O183" s="301"/>
      <c r="P183" s="168"/>
      <c r="Q183" s="303"/>
      <c r="R183" s="303"/>
      <c r="S183" s="303"/>
      <c r="T183" s="301"/>
    </row>
    <row r="184" spans="1:20" s="105" customFormat="1" ht="12.75" customHeight="1">
      <c r="A184" s="168"/>
      <c r="B184" s="168"/>
      <c r="C184" s="168"/>
      <c r="D184" s="301"/>
      <c r="E184" s="168"/>
      <c r="F184" s="168"/>
      <c r="G184" s="165"/>
      <c r="H184" s="165"/>
      <c r="I184" s="165"/>
      <c r="J184" s="168"/>
      <c r="K184" s="168"/>
      <c r="L184" s="302"/>
      <c r="M184" s="303"/>
      <c r="N184" s="303"/>
      <c r="O184" s="301"/>
      <c r="P184" s="168"/>
      <c r="Q184" s="303"/>
      <c r="R184" s="303"/>
      <c r="S184" s="303"/>
      <c r="T184" s="301"/>
    </row>
    <row r="185" spans="1:20" s="105" customFormat="1" ht="12.75" customHeight="1">
      <c r="A185" s="168"/>
      <c r="B185" s="168"/>
      <c r="C185" s="168"/>
      <c r="D185" s="301"/>
      <c r="E185" s="168"/>
      <c r="F185" s="168"/>
      <c r="G185" s="165"/>
      <c r="H185" s="165"/>
      <c r="I185" s="165"/>
      <c r="J185" s="168"/>
      <c r="K185" s="168"/>
      <c r="L185" s="303"/>
      <c r="M185" s="303"/>
      <c r="N185" s="303"/>
      <c r="O185" s="301"/>
      <c r="P185" s="168"/>
      <c r="Q185" s="303"/>
      <c r="R185" s="303"/>
      <c r="S185" s="303"/>
      <c r="T185" s="301"/>
    </row>
    <row r="186" spans="1:20" s="105" customFormat="1" ht="12.75" customHeight="1">
      <c r="A186" s="168"/>
      <c r="B186" s="168"/>
      <c r="C186" s="168"/>
      <c r="D186" s="301"/>
      <c r="E186" s="168"/>
      <c r="F186" s="168"/>
      <c r="G186" s="165"/>
      <c r="H186" s="165"/>
      <c r="I186" s="165"/>
      <c r="J186" s="168"/>
      <c r="K186" s="168"/>
      <c r="L186" s="303"/>
      <c r="M186" s="303"/>
      <c r="N186" s="303"/>
      <c r="O186" s="301"/>
      <c r="P186" s="168"/>
      <c r="Q186" s="303"/>
      <c r="R186" s="303"/>
      <c r="S186" s="303"/>
      <c r="T186" s="301"/>
    </row>
    <row r="187" spans="1:20" s="105" customFormat="1" ht="12.75" customHeight="1">
      <c r="A187" s="168"/>
      <c r="B187" s="168"/>
      <c r="C187" s="168"/>
      <c r="D187" s="301"/>
      <c r="E187" s="168"/>
      <c r="F187" s="168"/>
      <c r="G187" s="165"/>
      <c r="H187" s="165"/>
      <c r="I187" s="165"/>
      <c r="J187" s="168"/>
      <c r="K187" s="168"/>
      <c r="L187" s="303"/>
      <c r="M187" s="303"/>
      <c r="N187" s="303"/>
      <c r="O187" s="301"/>
      <c r="P187" s="168"/>
      <c r="Q187" s="303"/>
      <c r="R187" s="303"/>
      <c r="S187" s="303"/>
      <c r="T187" s="301"/>
    </row>
    <row r="188" spans="1:20" s="105" customFormat="1" ht="12.75" customHeight="1">
      <c r="A188" s="168"/>
      <c r="B188" s="168"/>
      <c r="C188" s="168"/>
      <c r="D188" s="301"/>
      <c r="E188" s="168"/>
      <c r="F188" s="168"/>
      <c r="G188" s="165"/>
      <c r="H188" s="165"/>
      <c r="I188" s="165"/>
      <c r="J188" s="168"/>
      <c r="K188" s="168"/>
      <c r="L188" s="303"/>
      <c r="M188" s="303"/>
      <c r="N188" s="303"/>
      <c r="O188" s="301"/>
      <c r="P188" s="168"/>
      <c r="Q188" s="303"/>
      <c r="R188" s="303"/>
      <c r="S188" s="303"/>
      <c r="T188" s="301"/>
    </row>
    <row r="189" spans="1:20" s="105" customFormat="1" ht="12.75" customHeight="1">
      <c r="A189" s="168"/>
      <c r="B189" s="168"/>
      <c r="C189" s="168"/>
      <c r="D189" s="301"/>
      <c r="E189" s="168"/>
      <c r="F189" s="168"/>
      <c r="G189" s="165"/>
      <c r="H189" s="165"/>
      <c r="I189" s="165"/>
      <c r="J189" s="168"/>
      <c r="K189" s="168"/>
      <c r="L189" s="303"/>
      <c r="M189" s="303"/>
      <c r="N189" s="303"/>
      <c r="O189" s="301"/>
      <c r="P189" s="168"/>
      <c r="Q189" s="303"/>
      <c r="R189" s="303"/>
      <c r="S189" s="303"/>
      <c r="T189" s="301"/>
    </row>
    <row r="190" spans="1:20" s="105" customFormat="1" ht="12.75" customHeight="1">
      <c r="A190" s="168"/>
      <c r="B190" s="168"/>
      <c r="C190" s="168"/>
      <c r="D190" s="301"/>
      <c r="E190" s="168"/>
      <c r="F190" s="168"/>
      <c r="G190" s="165"/>
      <c r="H190" s="165"/>
      <c r="I190" s="165"/>
      <c r="J190" s="168"/>
      <c r="K190" s="168"/>
      <c r="L190" s="303"/>
      <c r="M190" s="303"/>
      <c r="N190" s="303"/>
      <c r="O190" s="301"/>
      <c r="P190" s="168"/>
      <c r="Q190" s="303"/>
      <c r="R190" s="303"/>
      <c r="S190" s="303"/>
      <c r="T190" s="301"/>
    </row>
    <row r="191" spans="1:20" s="105" customFormat="1" ht="12.75" customHeight="1">
      <c r="A191" s="168"/>
      <c r="B191" s="168"/>
      <c r="C191" s="168"/>
      <c r="D191" s="301"/>
      <c r="E191" s="168"/>
      <c r="F191" s="168"/>
      <c r="G191" s="165"/>
      <c r="H191" s="165"/>
      <c r="I191" s="165"/>
      <c r="J191" s="168"/>
      <c r="K191" s="168"/>
      <c r="L191" s="302"/>
      <c r="M191" s="303"/>
      <c r="N191" s="303"/>
      <c r="O191" s="301"/>
      <c r="P191" s="168"/>
      <c r="Q191" s="303"/>
      <c r="R191" s="303"/>
      <c r="S191" s="303"/>
      <c r="T191" s="301"/>
    </row>
    <row r="192" spans="1:20" s="105" customFormat="1" ht="12.75" customHeight="1">
      <c r="A192" s="168"/>
      <c r="B192" s="168"/>
      <c r="C192" s="168"/>
      <c r="D192" s="301"/>
      <c r="E192" s="168"/>
      <c r="F192" s="168"/>
      <c r="G192" s="165"/>
      <c r="H192" s="165"/>
      <c r="I192" s="165"/>
      <c r="J192" s="168"/>
      <c r="K192" s="168"/>
      <c r="L192" s="302"/>
      <c r="M192" s="303"/>
      <c r="N192" s="303"/>
      <c r="O192" s="301"/>
      <c r="P192" s="168"/>
      <c r="Q192" s="303"/>
      <c r="R192" s="303"/>
      <c r="S192" s="303"/>
      <c r="T192" s="301"/>
    </row>
    <row r="193" spans="1:20" s="105" customFormat="1" ht="12.75" customHeight="1">
      <c r="A193" s="168"/>
      <c r="B193" s="168"/>
      <c r="C193" s="168"/>
      <c r="D193" s="301"/>
      <c r="E193" s="168"/>
      <c r="F193" s="168"/>
      <c r="G193" s="165"/>
      <c r="H193" s="165"/>
      <c r="I193" s="165"/>
      <c r="J193" s="168"/>
      <c r="K193" s="168"/>
      <c r="L193" s="303"/>
      <c r="M193" s="303"/>
      <c r="N193" s="303"/>
      <c r="O193" s="301"/>
      <c r="P193" s="168"/>
      <c r="Q193" s="303"/>
      <c r="R193" s="303"/>
      <c r="S193" s="303"/>
      <c r="T193" s="301"/>
    </row>
    <row r="194" spans="1:20" s="105" customFormat="1" ht="12.75" customHeight="1">
      <c r="A194" s="168"/>
      <c r="B194" s="168"/>
      <c r="C194" s="168"/>
      <c r="D194" s="301"/>
      <c r="E194" s="168"/>
      <c r="F194" s="168"/>
      <c r="G194" s="165"/>
      <c r="H194" s="165"/>
      <c r="I194" s="165"/>
      <c r="J194" s="168"/>
      <c r="K194" s="168"/>
      <c r="L194" s="303"/>
      <c r="M194" s="303"/>
      <c r="N194" s="303"/>
      <c r="O194" s="301"/>
      <c r="P194" s="168"/>
      <c r="Q194" s="303"/>
      <c r="R194" s="303"/>
      <c r="S194" s="303"/>
      <c r="T194" s="301"/>
    </row>
    <row r="195" spans="1:20" s="105" customFormat="1" ht="12.75" customHeight="1">
      <c r="A195" s="168"/>
      <c r="B195" s="168"/>
      <c r="C195" s="168"/>
      <c r="D195" s="301"/>
      <c r="E195" s="168"/>
      <c r="F195" s="429"/>
      <c r="G195" s="165"/>
      <c r="H195" s="165"/>
      <c r="I195" s="165"/>
      <c r="J195" s="168"/>
      <c r="K195" s="168"/>
      <c r="L195" s="303"/>
      <c r="M195" s="303"/>
      <c r="N195" s="303"/>
      <c r="O195" s="301"/>
      <c r="P195" s="168"/>
      <c r="Q195" s="303"/>
      <c r="R195" s="303"/>
      <c r="S195" s="303"/>
      <c r="T195" s="301"/>
    </row>
    <row r="196" spans="1:20" s="105" customFormat="1" ht="12.75" customHeight="1">
      <c r="A196" s="168"/>
      <c r="B196" s="168"/>
      <c r="C196" s="168"/>
      <c r="D196" s="301"/>
      <c r="E196" s="168"/>
      <c r="F196" s="168"/>
      <c r="G196" s="165"/>
      <c r="H196" s="165"/>
      <c r="I196" s="165"/>
      <c r="J196" s="168"/>
      <c r="K196" s="168"/>
      <c r="L196" s="303"/>
      <c r="M196" s="303"/>
      <c r="N196" s="303"/>
      <c r="O196" s="301"/>
      <c r="P196" s="168"/>
      <c r="Q196" s="303"/>
      <c r="R196" s="303"/>
      <c r="S196" s="303"/>
      <c r="T196" s="301"/>
    </row>
    <row r="197" spans="1:20" s="105" customFormat="1" ht="12.75" customHeight="1">
      <c r="A197" s="168"/>
      <c r="B197" s="168"/>
      <c r="C197" s="168"/>
      <c r="D197" s="301"/>
      <c r="E197" s="168"/>
      <c r="F197" s="168"/>
      <c r="G197" s="165"/>
      <c r="H197" s="165"/>
      <c r="I197" s="165"/>
      <c r="J197" s="168"/>
      <c r="K197" s="168"/>
      <c r="L197" s="302"/>
      <c r="M197" s="303"/>
      <c r="N197" s="303"/>
      <c r="O197" s="301"/>
      <c r="P197" s="168"/>
      <c r="Q197" s="303"/>
      <c r="R197" s="303"/>
      <c r="S197" s="303"/>
      <c r="T197" s="301"/>
    </row>
    <row r="198" spans="1:20" s="105" customFormat="1" ht="12.75" customHeight="1">
      <c r="A198" s="168"/>
      <c r="B198" s="168"/>
      <c r="C198" s="168"/>
      <c r="D198" s="301"/>
      <c r="E198" s="168"/>
      <c r="F198" s="168"/>
      <c r="G198" s="165"/>
      <c r="H198" s="165"/>
      <c r="I198" s="165"/>
      <c r="J198" s="168"/>
      <c r="K198" s="168"/>
      <c r="L198" s="303"/>
      <c r="M198" s="303"/>
      <c r="N198" s="303"/>
      <c r="O198" s="301"/>
      <c r="P198" s="168"/>
      <c r="Q198" s="303"/>
      <c r="R198" s="303"/>
      <c r="S198" s="303"/>
      <c r="T198" s="301"/>
    </row>
    <row r="199" spans="1:20" s="105" customFormat="1" ht="12.75" customHeight="1">
      <c r="A199" s="168"/>
      <c r="B199" s="168"/>
      <c r="C199" s="168"/>
      <c r="D199" s="301"/>
      <c r="E199" s="168"/>
      <c r="F199" s="429"/>
      <c r="G199" s="165"/>
      <c r="H199" s="165"/>
      <c r="I199" s="165"/>
      <c r="J199" s="168"/>
      <c r="K199" s="168"/>
      <c r="L199" s="303"/>
      <c r="M199" s="303"/>
      <c r="N199" s="303"/>
      <c r="O199" s="301"/>
      <c r="P199" s="168"/>
      <c r="Q199" s="303"/>
      <c r="R199" s="303"/>
      <c r="S199" s="303"/>
      <c r="T199" s="301"/>
    </row>
    <row r="200" spans="1:20" s="105" customFormat="1" ht="12.75" customHeight="1">
      <c r="A200" s="168"/>
      <c r="B200" s="168"/>
      <c r="C200" s="168"/>
      <c r="D200" s="301"/>
      <c r="E200" s="168"/>
      <c r="F200" s="168"/>
      <c r="G200" s="165"/>
      <c r="H200" s="165"/>
      <c r="I200" s="165"/>
      <c r="J200" s="168"/>
      <c r="K200" s="168"/>
      <c r="L200" s="303"/>
      <c r="M200" s="303"/>
      <c r="N200" s="303"/>
      <c r="O200" s="301"/>
      <c r="P200" s="168"/>
      <c r="Q200" s="303"/>
      <c r="R200" s="303"/>
      <c r="S200" s="303"/>
      <c r="T200" s="301"/>
    </row>
    <row r="201" spans="1:20" s="105" customFormat="1" ht="12.75" customHeight="1">
      <c r="A201" s="168"/>
      <c r="B201" s="168"/>
      <c r="C201" s="168"/>
      <c r="D201" s="301"/>
      <c r="E201" s="168"/>
      <c r="F201" s="168"/>
      <c r="G201" s="165"/>
      <c r="H201" s="165"/>
      <c r="I201" s="165"/>
      <c r="J201" s="168"/>
      <c r="K201" s="168"/>
      <c r="L201" s="303"/>
      <c r="M201" s="303"/>
      <c r="N201" s="303"/>
      <c r="O201" s="301"/>
      <c r="P201" s="168"/>
      <c r="Q201" s="303"/>
      <c r="R201" s="303"/>
      <c r="S201" s="303"/>
      <c r="T201" s="301"/>
    </row>
    <row r="202" spans="1:20" s="105" customFormat="1" ht="12.75" customHeight="1">
      <c r="A202" s="168"/>
      <c r="B202" s="168"/>
      <c r="C202" s="168"/>
      <c r="D202" s="301"/>
      <c r="E202" s="168"/>
      <c r="F202" s="168"/>
      <c r="G202" s="165"/>
      <c r="H202" s="165"/>
      <c r="I202" s="165"/>
      <c r="J202" s="168"/>
      <c r="K202" s="168"/>
      <c r="L202" s="302"/>
      <c r="M202" s="303"/>
      <c r="N202" s="303"/>
      <c r="O202" s="301"/>
      <c r="P202" s="168"/>
      <c r="Q202" s="303"/>
      <c r="R202" s="303"/>
      <c r="S202" s="303"/>
      <c r="T202" s="301"/>
    </row>
    <row r="203" spans="1:20" s="105" customFormat="1" ht="12.75" customHeight="1">
      <c r="A203" s="168"/>
      <c r="B203" s="168"/>
      <c r="C203" s="168"/>
      <c r="D203" s="301"/>
      <c r="E203" s="168"/>
      <c r="F203" s="168"/>
      <c r="G203" s="165"/>
      <c r="H203" s="165"/>
      <c r="I203" s="165"/>
      <c r="J203" s="168"/>
      <c r="K203" s="168"/>
      <c r="L203" s="302"/>
      <c r="M203" s="303"/>
      <c r="N203" s="303"/>
      <c r="O203" s="301"/>
      <c r="P203" s="168"/>
      <c r="Q203" s="303"/>
      <c r="R203" s="303"/>
      <c r="S203" s="303"/>
      <c r="T203" s="301"/>
    </row>
    <row r="204" spans="1:20" s="105" customFormat="1" ht="12.75" customHeight="1">
      <c r="A204" s="168"/>
      <c r="B204" s="168"/>
      <c r="C204" s="168"/>
      <c r="D204" s="301"/>
      <c r="E204" s="168"/>
      <c r="F204" s="429"/>
      <c r="G204" s="165"/>
      <c r="H204" s="165"/>
      <c r="I204" s="165"/>
      <c r="J204" s="168"/>
      <c r="K204" s="168"/>
      <c r="L204" s="303"/>
      <c r="M204" s="303"/>
      <c r="N204" s="303"/>
      <c r="O204" s="301"/>
      <c r="P204" s="168"/>
      <c r="Q204" s="303"/>
      <c r="R204" s="303"/>
      <c r="S204" s="303"/>
      <c r="T204" s="301"/>
    </row>
    <row r="205" spans="1:20" s="105" customFormat="1" ht="12.75" customHeight="1">
      <c r="A205" s="168"/>
      <c r="B205" s="168"/>
      <c r="C205" s="168"/>
      <c r="D205" s="301"/>
      <c r="E205" s="168"/>
      <c r="F205" s="168"/>
      <c r="G205" s="165"/>
      <c r="H205" s="165"/>
      <c r="I205" s="165"/>
      <c r="J205" s="168"/>
      <c r="K205" s="168"/>
      <c r="L205" s="303"/>
      <c r="M205" s="303"/>
      <c r="N205" s="303"/>
      <c r="O205" s="301"/>
      <c r="P205" s="168"/>
      <c r="Q205" s="303"/>
      <c r="R205" s="303"/>
      <c r="S205" s="303"/>
      <c r="T205" s="301"/>
    </row>
    <row r="206" spans="1:20" s="105" customFormat="1" ht="12.75" customHeight="1">
      <c r="A206" s="168"/>
      <c r="B206" s="168"/>
      <c r="C206" s="168"/>
      <c r="D206" s="301"/>
      <c r="E206" s="168"/>
      <c r="F206" s="168"/>
      <c r="G206" s="165"/>
      <c r="H206" s="165"/>
      <c r="I206" s="165"/>
      <c r="J206" s="168"/>
      <c r="K206" s="168"/>
      <c r="L206" s="303"/>
      <c r="M206" s="303"/>
      <c r="N206" s="303"/>
      <c r="O206" s="301"/>
      <c r="P206" s="168"/>
      <c r="Q206" s="303"/>
      <c r="R206" s="303"/>
      <c r="S206" s="303"/>
      <c r="T206" s="301"/>
    </row>
    <row r="207" spans="1:20" s="105" customFormat="1" ht="12.75" customHeight="1">
      <c r="A207" s="168"/>
      <c r="B207" s="168"/>
      <c r="C207" s="168"/>
      <c r="D207" s="301"/>
      <c r="E207" s="168"/>
      <c r="F207" s="429"/>
      <c r="G207" s="165"/>
      <c r="H207" s="165"/>
      <c r="I207" s="165"/>
      <c r="J207" s="168"/>
      <c r="K207" s="168"/>
      <c r="L207" s="303"/>
      <c r="M207" s="303"/>
      <c r="N207" s="303"/>
      <c r="O207" s="301"/>
      <c r="P207" s="168"/>
      <c r="Q207" s="303"/>
      <c r="R207" s="303"/>
      <c r="S207" s="303"/>
      <c r="T207" s="301"/>
    </row>
    <row r="208" spans="1:20" s="105" customFormat="1" ht="12.75" customHeight="1">
      <c r="A208" s="168"/>
      <c r="B208" s="168"/>
      <c r="C208" s="168"/>
      <c r="D208" s="301"/>
      <c r="E208" s="168"/>
      <c r="F208" s="168"/>
      <c r="G208" s="165"/>
      <c r="H208" s="165"/>
      <c r="I208" s="165"/>
      <c r="J208" s="168"/>
      <c r="K208" s="168"/>
      <c r="L208" s="303"/>
      <c r="M208" s="303"/>
      <c r="N208" s="303"/>
      <c r="O208" s="301"/>
      <c r="P208" s="168"/>
      <c r="Q208" s="303"/>
      <c r="R208" s="303"/>
      <c r="S208" s="303"/>
      <c r="T208" s="301"/>
    </row>
    <row r="209" spans="1:20" s="105" customFormat="1" ht="12.75" customHeight="1">
      <c r="A209" s="168"/>
      <c r="B209" s="168"/>
      <c r="C209" s="168"/>
      <c r="D209" s="301"/>
      <c r="E209" s="168"/>
      <c r="F209" s="168"/>
      <c r="G209" s="165"/>
      <c r="H209" s="165"/>
      <c r="I209" s="165"/>
      <c r="J209" s="168"/>
      <c r="K209" s="168"/>
      <c r="L209" s="303"/>
      <c r="M209" s="303"/>
      <c r="N209" s="303"/>
      <c r="O209" s="301"/>
      <c r="P209" s="168"/>
      <c r="Q209" s="303"/>
      <c r="R209" s="303"/>
      <c r="S209" s="303"/>
      <c r="T209" s="301"/>
    </row>
    <row r="210" spans="1:20" s="105" customFormat="1" ht="12.75" customHeight="1">
      <c r="A210" s="168"/>
      <c r="B210" s="168"/>
      <c r="C210" s="168"/>
      <c r="D210" s="301"/>
      <c r="E210" s="168"/>
      <c r="F210" s="168"/>
      <c r="G210" s="165"/>
      <c r="H210" s="165"/>
      <c r="I210" s="165"/>
      <c r="J210" s="168"/>
      <c r="K210" s="168"/>
      <c r="L210" s="302"/>
      <c r="M210" s="303"/>
      <c r="N210" s="303"/>
      <c r="O210" s="301"/>
      <c r="P210" s="168"/>
      <c r="Q210" s="303"/>
      <c r="R210" s="303"/>
      <c r="S210" s="303"/>
      <c r="T210" s="301"/>
    </row>
    <row r="211" spans="1:20" s="105" customFormat="1" ht="12.75" customHeight="1">
      <c r="A211" s="168"/>
      <c r="B211" s="168"/>
      <c r="C211" s="168"/>
      <c r="D211" s="301"/>
      <c r="E211" s="168"/>
      <c r="F211" s="168"/>
      <c r="G211" s="165"/>
      <c r="H211" s="165"/>
      <c r="I211" s="165"/>
      <c r="J211" s="168"/>
      <c r="K211" s="168"/>
      <c r="L211" s="302"/>
      <c r="M211" s="303"/>
      <c r="N211" s="303"/>
      <c r="O211" s="301"/>
      <c r="P211" s="168"/>
      <c r="Q211" s="303"/>
      <c r="R211" s="303"/>
      <c r="S211" s="303"/>
      <c r="T211" s="301"/>
    </row>
    <row r="212" spans="1:20" s="105" customFormat="1" ht="12.75" customHeight="1">
      <c r="A212" s="168"/>
      <c r="B212" s="168"/>
      <c r="C212" s="168"/>
      <c r="D212" s="301"/>
      <c r="E212" s="168"/>
      <c r="F212" s="168"/>
      <c r="G212" s="165"/>
      <c r="H212" s="165"/>
      <c r="I212" s="165"/>
      <c r="J212" s="168"/>
      <c r="K212" s="168"/>
      <c r="L212" s="303"/>
      <c r="M212" s="303"/>
      <c r="N212" s="303"/>
      <c r="O212" s="301"/>
      <c r="P212" s="168"/>
      <c r="Q212" s="303"/>
      <c r="R212" s="303"/>
      <c r="S212" s="303"/>
      <c r="T212" s="301"/>
    </row>
    <row r="213" spans="1:20" s="105" customFormat="1" ht="12.75" customHeight="1">
      <c r="A213" s="168"/>
      <c r="B213" s="168"/>
      <c r="C213" s="168"/>
      <c r="D213" s="301"/>
      <c r="E213" s="168"/>
      <c r="F213" s="168"/>
      <c r="G213" s="165"/>
      <c r="H213" s="165"/>
      <c r="I213" s="165"/>
      <c r="J213" s="168"/>
      <c r="K213" s="168"/>
      <c r="L213" s="303"/>
      <c r="M213" s="303"/>
      <c r="N213" s="303"/>
      <c r="O213" s="301"/>
      <c r="P213" s="168"/>
      <c r="Q213" s="303"/>
      <c r="R213" s="303"/>
      <c r="S213" s="303"/>
      <c r="T213" s="301"/>
    </row>
    <row r="214" spans="1:20" s="105" customFormat="1" ht="12.75" customHeight="1">
      <c r="A214" s="168"/>
      <c r="B214" s="168"/>
      <c r="C214" s="168"/>
      <c r="D214" s="301"/>
      <c r="E214" s="168"/>
      <c r="F214" s="168"/>
      <c r="G214" s="165"/>
      <c r="H214" s="165"/>
      <c r="I214" s="165"/>
      <c r="J214" s="168"/>
      <c r="K214" s="168"/>
      <c r="L214" s="303"/>
      <c r="M214" s="303"/>
      <c r="N214" s="303"/>
      <c r="O214" s="301"/>
      <c r="P214" s="168"/>
      <c r="Q214" s="303"/>
      <c r="R214" s="303"/>
      <c r="S214" s="303"/>
      <c r="T214" s="301"/>
    </row>
    <row r="215" spans="1:20" s="105" customFormat="1" ht="12.75" customHeight="1">
      <c r="A215" s="168"/>
      <c r="B215" s="168"/>
      <c r="C215" s="168"/>
      <c r="D215" s="301"/>
      <c r="E215" s="168"/>
      <c r="F215" s="168"/>
      <c r="G215" s="165"/>
      <c r="H215" s="165"/>
      <c r="I215" s="165"/>
      <c r="J215" s="168"/>
      <c r="K215" s="168"/>
      <c r="L215" s="303"/>
      <c r="M215" s="303"/>
      <c r="N215" s="303"/>
      <c r="O215" s="301"/>
      <c r="P215" s="168"/>
      <c r="Q215" s="303"/>
      <c r="R215" s="303"/>
      <c r="S215" s="303"/>
      <c r="T215" s="301"/>
    </row>
    <row r="216" spans="1:20" s="105" customFormat="1" ht="12.75" customHeight="1">
      <c r="A216" s="168"/>
      <c r="B216" s="168"/>
      <c r="C216" s="168"/>
      <c r="D216" s="301"/>
      <c r="E216" s="168"/>
      <c r="F216" s="168"/>
      <c r="G216" s="165"/>
      <c r="H216" s="165"/>
      <c r="I216" s="165"/>
      <c r="J216" s="168"/>
      <c r="K216" s="168"/>
      <c r="L216" s="302"/>
      <c r="M216" s="303"/>
      <c r="N216" s="303"/>
      <c r="O216" s="301"/>
      <c r="P216" s="168"/>
      <c r="Q216" s="303"/>
      <c r="R216" s="303"/>
      <c r="S216" s="303"/>
      <c r="T216" s="301"/>
    </row>
    <row r="217" spans="1:20" s="105" customFormat="1" ht="12.75" customHeight="1">
      <c r="A217" s="168"/>
      <c r="B217" s="168"/>
      <c r="C217" s="168"/>
      <c r="D217" s="301"/>
      <c r="E217" s="168"/>
      <c r="F217" s="168"/>
      <c r="G217" s="165"/>
      <c r="H217" s="165"/>
      <c r="I217" s="165"/>
      <c r="J217" s="168"/>
      <c r="K217" s="168"/>
      <c r="L217" s="303"/>
      <c r="M217" s="303"/>
      <c r="N217" s="303"/>
      <c r="O217" s="301"/>
      <c r="P217" s="168"/>
      <c r="Q217" s="303"/>
      <c r="R217" s="303"/>
      <c r="S217" s="303"/>
      <c r="T217" s="301"/>
    </row>
    <row r="218" spans="1:20" s="105" customFormat="1" ht="12.75" customHeight="1">
      <c r="A218" s="168"/>
      <c r="B218" s="168"/>
      <c r="C218" s="168"/>
      <c r="D218" s="301"/>
      <c r="E218" s="168"/>
      <c r="F218" s="168"/>
      <c r="G218" s="165"/>
      <c r="H218" s="165"/>
      <c r="I218" s="165"/>
      <c r="J218" s="168"/>
      <c r="K218" s="168"/>
      <c r="L218" s="303"/>
      <c r="M218" s="303"/>
      <c r="N218" s="303"/>
      <c r="O218" s="301"/>
      <c r="P218" s="168"/>
      <c r="Q218" s="303"/>
      <c r="R218" s="303"/>
      <c r="S218" s="303"/>
      <c r="T218" s="301"/>
    </row>
    <row r="219" spans="1:20" s="105" customFormat="1" ht="12.75" customHeight="1">
      <c r="A219" s="168"/>
      <c r="B219" s="168"/>
      <c r="C219" s="168"/>
      <c r="D219" s="301"/>
      <c r="E219" s="168"/>
      <c r="F219" s="429"/>
      <c r="G219" s="165"/>
      <c r="H219" s="165"/>
      <c r="I219" s="165"/>
      <c r="J219" s="168"/>
      <c r="K219" s="168"/>
      <c r="L219" s="303"/>
      <c r="M219" s="303"/>
      <c r="N219" s="303"/>
      <c r="O219" s="301"/>
      <c r="P219" s="168"/>
      <c r="Q219" s="303"/>
      <c r="R219" s="303"/>
      <c r="S219" s="303"/>
      <c r="T219" s="301"/>
    </row>
    <row r="220" spans="1:20" s="105" customFormat="1" ht="12.75" customHeight="1">
      <c r="A220" s="168"/>
      <c r="B220" s="168"/>
      <c r="C220" s="168"/>
      <c r="D220" s="301"/>
      <c r="E220" s="168"/>
      <c r="F220" s="168"/>
      <c r="G220" s="165"/>
      <c r="H220" s="165"/>
      <c r="I220" s="165"/>
      <c r="J220" s="168"/>
      <c r="K220" s="168"/>
      <c r="L220" s="303"/>
      <c r="M220" s="303"/>
      <c r="N220" s="303"/>
      <c r="O220" s="301"/>
      <c r="P220" s="168"/>
      <c r="Q220" s="303"/>
      <c r="R220" s="303"/>
      <c r="S220" s="303"/>
      <c r="T220" s="301"/>
    </row>
    <row r="221" spans="1:20" s="105" customFormat="1" ht="12.75" customHeight="1">
      <c r="A221" s="168"/>
      <c r="B221" s="168"/>
      <c r="C221" s="168"/>
      <c r="D221" s="301"/>
      <c r="E221" s="168"/>
      <c r="F221" s="168"/>
      <c r="G221" s="165"/>
      <c r="H221" s="165"/>
      <c r="I221" s="165"/>
      <c r="J221" s="168"/>
      <c r="K221" s="168"/>
      <c r="L221" s="302"/>
      <c r="M221" s="303"/>
      <c r="N221" s="303"/>
      <c r="O221" s="301"/>
      <c r="P221" s="168"/>
      <c r="Q221" s="303"/>
      <c r="R221" s="303"/>
      <c r="S221" s="303"/>
      <c r="T221" s="301"/>
    </row>
    <row r="222" spans="1:20" s="105" customFormat="1" ht="12.75" customHeight="1">
      <c r="A222" s="168"/>
      <c r="B222" s="168"/>
      <c r="C222" s="168"/>
      <c r="D222" s="301"/>
      <c r="E222" s="168"/>
      <c r="F222" s="168"/>
      <c r="G222" s="165"/>
      <c r="H222" s="165"/>
      <c r="I222" s="165"/>
      <c r="J222" s="168"/>
      <c r="K222" s="168"/>
      <c r="L222" s="302"/>
      <c r="M222" s="303"/>
      <c r="N222" s="303"/>
      <c r="O222" s="301"/>
      <c r="P222" s="168"/>
      <c r="Q222" s="303"/>
      <c r="R222" s="303"/>
      <c r="S222" s="303"/>
      <c r="T222" s="301"/>
    </row>
    <row r="223" spans="1:20" s="105" customFormat="1" ht="12.75" customHeight="1">
      <c r="A223" s="168"/>
      <c r="B223" s="168"/>
      <c r="C223" s="168"/>
      <c r="D223" s="301"/>
      <c r="E223" s="168"/>
      <c r="F223" s="168"/>
      <c r="G223" s="165"/>
      <c r="H223" s="165"/>
      <c r="I223" s="165"/>
      <c r="J223" s="168"/>
      <c r="K223" s="168"/>
      <c r="L223" s="303"/>
      <c r="M223" s="303"/>
      <c r="N223" s="303"/>
      <c r="O223" s="301"/>
      <c r="P223" s="168"/>
      <c r="Q223" s="303"/>
      <c r="R223" s="303"/>
      <c r="S223" s="303"/>
      <c r="T223" s="301"/>
    </row>
    <row r="224" spans="1:20" s="105" customFormat="1" ht="12.75" customHeight="1">
      <c r="A224" s="168"/>
      <c r="B224" s="168"/>
      <c r="C224" s="168"/>
      <c r="D224" s="301"/>
      <c r="E224" s="168"/>
      <c r="F224" s="168"/>
      <c r="G224" s="165"/>
      <c r="H224" s="165"/>
      <c r="I224" s="165"/>
      <c r="J224" s="168"/>
      <c r="K224" s="168"/>
      <c r="L224" s="303"/>
      <c r="M224" s="303"/>
      <c r="N224" s="303"/>
      <c r="O224" s="301"/>
      <c r="P224" s="168"/>
      <c r="Q224" s="303"/>
      <c r="R224" s="303"/>
      <c r="S224" s="303"/>
      <c r="T224" s="301"/>
    </row>
    <row r="225" spans="1:20" s="105" customFormat="1" ht="12.75" customHeight="1">
      <c r="A225" s="168"/>
      <c r="B225" s="168"/>
      <c r="C225" s="168"/>
      <c r="D225" s="301"/>
      <c r="E225" s="168"/>
      <c r="F225" s="168"/>
      <c r="G225" s="165"/>
      <c r="H225" s="165"/>
      <c r="I225" s="165"/>
      <c r="J225" s="168"/>
      <c r="K225" s="168"/>
      <c r="L225" s="303"/>
      <c r="M225" s="303"/>
      <c r="N225" s="303"/>
      <c r="O225" s="301"/>
      <c r="P225" s="168"/>
      <c r="Q225" s="303"/>
      <c r="R225" s="303"/>
      <c r="S225" s="303"/>
      <c r="T225" s="301"/>
    </row>
    <row r="226" spans="1:20" s="105" customFormat="1" ht="12.75" customHeight="1">
      <c r="A226" s="168"/>
      <c r="B226" s="168"/>
      <c r="C226" s="168"/>
      <c r="D226" s="301"/>
      <c r="E226" s="168"/>
      <c r="F226" s="168"/>
      <c r="G226" s="165"/>
      <c r="H226" s="165"/>
      <c r="I226" s="165"/>
      <c r="J226" s="168"/>
      <c r="K226" s="168"/>
      <c r="L226" s="303"/>
      <c r="M226" s="303"/>
      <c r="N226" s="303"/>
      <c r="O226" s="301"/>
      <c r="P226" s="168"/>
      <c r="Q226" s="303"/>
      <c r="R226" s="303"/>
      <c r="S226" s="303"/>
      <c r="T226" s="301"/>
    </row>
    <row r="227" spans="1:20" s="105" customFormat="1" ht="12.75" customHeight="1">
      <c r="A227" s="168"/>
      <c r="B227" s="168"/>
      <c r="C227" s="168"/>
      <c r="D227" s="301"/>
      <c r="E227" s="168"/>
      <c r="F227" s="168"/>
      <c r="G227" s="165"/>
      <c r="H227" s="165"/>
      <c r="I227" s="165"/>
      <c r="J227" s="168"/>
      <c r="K227" s="168"/>
      <c r="L227" s="303"/>
      <c r="M227" s="303"/>
      <c r="N227" s="303"/>
      <c r="O227" s="301"/>
      <c r="P227" s="168"/>
      <c r="Q227" s="303"/>
      <c r="R227" s="303"/>
      <c r="S227" s="303"/>
      <c r="T227" s="301"/>
    </row>
    <row r="228" spans="1:20" s="105" customFormat="1" ht="12.75" customHeight="1">
      <c r="A228" s="168"/>
      <c r="B228" s="168"/>
      <c r="C228" s="168"/>
      <c r="D228" s="301"/>
      <c r="E228" s="168"/>
      <c r="F228" s="168"/>
      <c r="G228" s="165"/>
      <c r="H228" s="165"/>
      <c r="I228" s="165"/>
      <c r="J228" s="168"/>
      <c r="K228" s="168"/>
      <c r="L228" s="303"/>
      <c r="M228" s="303"/>
      <c r="N228" s="303"/>
      <c r="O228" s="301"/>
      <c r="P228" s="168"/>
      <c r="Q228" s="303"/>
      <c r="R228" s="303"/>
      <c r="S228" s="303"/>
      <c r="T228" s="301"/>
    </row>
    <row r="229" spans="1:20" s="105" customFormat="1" ht="12.75" customHeight="1">
      <c r="A229" s="168"/>
      <c r="B229" s="168"/>
      <c r="C229" s="168"/>
      <c r="D229" s="301"/>
      <c r="E229" s="168"/>
      <c r="F229" s="168"/>
      <c r="G229" s="165"/>
      <c r="H229" s="165"/>
      <c r="I229" s="165"/>
      <c r="J229" s="168"/>
      <c r="K229" s="168"/>
      <c r="L229" s="302"/>
      <c r="M229" s="303"/>
      <c r="N229" s="303"/>
      <c r="O229" s="301"/>
      <c r="P229" s="168"/>
      <c r="Q229" s="303"/>
      <c r="R229" s="303"/>
      <c r="S229" s="303"/>
      <c r="T229" s="301"/>
    </row>
    <row r="230" spans="1:20" s="105" customFormat="1" ht="12.75" customHeight="1">
      <c r="A230" s="168"/>
      <c r="B230" s="168"/>
      <c r="C230" s="168"/>
      <c r="D230" s="301"/>
      <c r="E230" s="168"/>
      <c r="F230" s="168"/>
      <c r="G230" s="165"/>
      <c r="H230" s="165"/>
      <c r="I230" s="165"/>
      <c r="J230" s="168"/>
      <c r="K230" s="168"/>
      <c r="L230" s="302"/>
      <c r="M230" s="303"/>
      <c r="N230" s="303"/>
      <c r="O230" s="301"/>
      <c r="P230" s="168"/>
      <c r="Q230" s="303"/>
      <c r="R230" s="303"/>
      <c r="S230" s="303"/>
      <c r="T230" s="301"/>
    </row>
    <row r="231" spans="1:20" s="105" customFormat="1" ht="12.75" customHeight="1">
      <c r="A231" s="168"/>
      <c r="B231" s="168"/>
      <c r="C231" s="168"/>
      <c r="D231" s="301"/>
      <c r="E231" s="168"/>
      <c r="F231" s="168"/>
      <c r="G231" s="165"/>
      <c r="H231" s="165"/>
      <c r="I231" s="165"/>
      <c r="J231" s="168"/>
      <c r="K231" s="168"/>
      <c r="L231" s="303"/>
      <c r="M231" s="303"/>
      <c r="N231" s="303"/>
      <c r="O231" s="301"/>
      <c r="P231" s="168"/>
      <c r="Q231" s="303"/>
      <c r="R231" s="303"/>
      <c r="S231" s="303"/>
      <c r="T231" s="301"/>
    </row>
    <row r="232" spans="1:20" s="105" customFormat="1" ht="12.75" customHeight="1">
      <c r="A232" s="168"/>
      <c r="B232" s="168"/>
      <c r="C232" s="168"/>
      <c r="D232" s="301"/>
      <c r="E232" s="168"/>
      <c r="F232" s="168"/>
      <c r="G232" s="165"/>
      <c r="H232" s="165"/>
      <c r="I232" s="165"/>
      <c r="J232" s="168"/>
      <c r="K232" s="168"/>
      <c r="L232" s="303"/>
      <c r="M232" s="303"/>
      <c r="N232" s="303"/>
      <c r="O232" s="301"/>
      <c r="P232" s="168"/>
      <c r="Q232" s="303"/>
      <c r="R232" s="303"/>
      <c r="S232" s="303"/>
      <c r="T232" s="301"/>
    </row>
    <row r="233" spans="1:20" s="105" customFormat="1" ht="12.75" customHeight="1">
      <c r="A233" s="168"/>
      <c r="B233" s="168"/>
      <c r="C233" s="168"/>
      <c r="D233" s="301"/>
      <c r="E233" s="168"/>
      <c r="F233" s="168"/>
      <c r="G233" s="165"/>
      <c r="H233" s="165"/>
      <c r="I233" s="165"/>
      <c r="J233" s="168"/>
      <c r="K233" s="168"/>
      <c r="L233" s="303"/>
      <c r="M233" s="303"/>
      <c r="N233" s="303"/>
      <c r="O233" s="301"/>
      <c r="P233" s="168"/>
      <c r="Q233" s="303"/>
      <c r="R233" s="303"/>
      <c r="S233" s="303"/>
      <c r="T233" s="301"/>
    </row>
    <row r="234" spans="1:20" s="105" customFormat="1" ht="12.75" customHeight="1">
      <c r="A234" s="168"/>
      <c r="B234" s="168"/>
      <c r="C234" s="168"/>
      <c r="D234" s="301"/>
      <c r="E234" s="168"/>
      <c r="F234" s="168"/>
      <c r="G234" s="165"/>
      <c r="H234" s="165"/>
      <c r="I234" s="165"/>
      <c r="J234" s="168"/>
      <c r="K234" s="168"/>
      <c r="L234" s="303"/>
      <c r="M234" s="303"/>
      <c r="N234" s="303"/>
      <c r="O234" s="301"/>
      <c r="P234" s="168"/>
      <c r="Q234" s="303"/>
      <c r="R234" s="303"/>
      <c r="S234" s="303"/>
      <c r="T234" s="301"/>
    </row>
    <row r="235" spans="1:20" s="105" customFormat="1" ht="12.75" customHeight="1">
      <c r="A235" s="168"/>
      <c r="B235" s="168"/>
      <c r="C235" s="168"/>
      <c r="D235" s="301"/>
      <c r="E235" s="168"/>
      <c r="F235" s="168"/>
      <c r="G235" s="165"/>
      <c r="H235" s="165"/>
      <c r="I235" s="165"/>
      <c r="J235" s="168"/>
      <c r="K235" s="168"/>
      <c r="L235" s="302"/>
      <c r="M235" s="303"/>
      <c r="N235" s="303"/>
      <c r="O235" s="301"/>
      <c r="P235" s="168"/>
      <c r="Q235" s="303"/>
      <c r="R235" s="303"/>
      <c r="S235" s="303"/>
      <c r="T235" s="301"/>
    </row>
    <row r="236" spans="1:20" s="105" customFormat="1" ht="12.75" customHeight="1">
      <c r="A236" s="168"/>
      <c r="B236" s="168"/>
      <c r="C236" s="168"/>
      <c r="D236" s="301"/>
      <c r="E236" s="168"/>
      <c r="F236" s="168"/>
      <c r="G236" s="165"/>
      <c r="H236" s="165"/>
      <c r="I236" s="165"/>
      <c r="J236" s="168"/>
      <c r="K236" s="168"/>
      <c r="L236" s="303"/>
      <c r="M236" s="303"/>
      <c r="N236" s="303"/>
      <c r="O236" s="301"/>
      <c r="P236" s="168"/>
      <c r="Q236" s="303"/>
      <c r="R236" s="303"/>
      <c r="S236" s="303"/>
      <c r="T236" s="301"/>
    </row>
    <row r="237" spans="1:20" s="105" customFormat="1" ht="12.75" customHeight="1">
      <c r="A237" s="168"/>
      <c r="B237" s="168"/>
      <c r="C237" s="168"/>
      <c r="D237" s="301"/>
      <c r="E237" s="168"/>
      <c r="F237" s="168"/>
      <c r="G237" s="165"/>
      <c r="H237" s="165"/>
      <c r="I237" s="165"/>
      <c r="J237" s="168"/>
      <c r="K237" s="168"/>
      <c r="L237" s="303"/>
      <c r="M237" s="303"/>
      <c r="N237" s="303"/>
      <c r="O237" s="301"/>
      <c r="P237" s="168"/>
      <c r="Q237" s="303"/>
      <c r="R237" s="303"/>
      <c r="S237" s="303"/>
      <c r="T237" s="301"/>
    </row>
    <row r="238" spans="1:20" s="105" customFormat="1" ht="12.75" customHeight="1">
      <c r="A238" s="168"/>
      <c r="B238" s="168"/>
      <c r="C238" s="168"/>
      <c r="D238" s="301"/>
      <c r="E238" s="168"/>
      <c r="F238" s="168"/>
      <c r="G238" s="165"/>
      <c r="H238" s="165"/>
      <c r="I238" s="165"/>
      <c r="J238" s="168"/>
      <c r="K238" s="168"/>
      <c r="L238" s="303"/>
      <c r="M238" s="303"/>
      <c r="N238" s="303"/>
      <c r="O238" s="301"/>
      <c r="P238" s="168"/>
      <c r="Q238" s="303"/>
      <c r="R238" s="303"/>
      <c r="S238" s="303"/>
      <c r="T238" s="301"/>
    </row>
    <row r="239" spans="1:20" s="105" customFormat="1" ht="12.75" customHeight="1">
      <c r="A239" s="168"/>
      <c r="B239" s="168"/>
      <c r="C239" s="168"/>
      <c r="D239" s="301"/>
      <c r="E239" s="168"/>
      <c r="F239" s="168"/>
      <c r="G239" s="165"/>
      <c r="H239" s="165"/>
      <c r="I239" s="165"/>
      <c r="J239" s="168"/>
      <c r="K239" s="168"/>
      <c r="L239" s="302"/>
      <c r="M239" s="303"/>
      <c r="N239" s="303"/>
      <c r="O239" s="301"/>
      <c r="P239" s="168"/>
      <c r="Q239" s="303"/>
      <c r="R239" s="303"/>
      <c r="S239" s="303"/>
      <c r="T239" s="301"/>
    </row>
    <row r="240" spans="1:20" s="105" customFormat="1" ht="12.75" customHeight="1">
      <c r="A240" s="168"/>
      <c r="B240" s="168"/>
      <c r="C240" s="168"/>
      <c r="D240" s="301"/>
      <c r="E240" s="168"/>
      <c r="F240" s="168"/>
      <c r="G240" s="165"/>
      <c r="H240" s="165"/>
      <c r="I240" s="165"/>
      <c r="J240" s="168"/>
      <c r="K240" s="168"/>
      <c r="L240" s="302"/>
      <c r="M240" s="303"/>
      <c r="N240" s="303"/>
      <c r="O240" s="301"/>
      <c r="P240" s="168"/>
      <c r="Q240" s="303"/>
      <c r="R240" s="303"/>
      <c r="S240" s="303"/>
      <c r="T240" s="301"/>
    </row>
    <row r="241" spans="1:20" s="105" customFormat="1" ht="12.75" customHeight="1">
      <c r="A241" s="168"/>
      <c r="B241" s="168"/>
      <c r="C241" s="168"/>
      <c r="D241" s="301"/>
      <c r="E241" s="168"/>
      <c r="F241" s="168"/>
      <c r="G241" s="165"/>
      <c r="H241" s="165"/>
      <c r="I241" s="165"/>
      <c r="J241" s="168"/>
      <c r="K241" s="168"/>
      <c r="L241" s="303"/>
      <c r="M241" s="303"/>
      <c r="N241" s="303"/>
      <c r="O241" s="301"/>
      <c r="P241" s="168"/>
      <c r="Q241" s="303"/>
      <c r="R241" s="303"/>
      <c r="S241" s="303"/>
      <c r="T241" s="301"/>
    </row>
    <row r="242" spans="1:20" s="105" customFormat="1" ht="12.75" customHeight="1">
      <c r="A242" s="168"/>
      <c r="B242" s="168"/>
      <c r="C242" s="168"/>
      <c r="D242" s="301"/>
      <c r="E242" s="168"/>
      <c r="F242" s="168"/>
      <c r="G242" s="165"/>
      <c r="H242" s="165"/>
      <c r="I242" s="165"/>
      <c r="J242" s="168"/>
      <c r="K242" s="168"/>
      <c r="L242" s="303"/>
      <c r="M242" s="303"/>
      <c r="N242" s="303"/>
      <c r="O242" s="301"/>
      <c r="P242" s="168"/>
      <c r="Q242" s="303"/>
      <c r="R242" s="303"/>
      <c r="S242" s="303"/>
      <c r="T242" s="301"/>
    </row>
    <row r="243" spans="1:20" s="105" customFormat="1" ht="12.75" customHeight="1">
      <c r="A243" s="168"/>
      <c r="B243" s="168"/>
      <c r="C243" s="168"/>
      <c r="D243" s="301"/>
      <c r="E243" s="168"/>
      <c r="F243" s="168"/>
      <c r="G243" s="165"/>
      <c r="H243" s="165"/>
      <c r="I243" s="165"/>
      <c r="J243" s="168"/>
      <c r="K243" s="168"/>
      <c r="L243" s="303"/>
      <c r="M243" s="303"/>
      <c r="N243" s="303"/>
      <c r="O243" s="301"/>
      <c r="P243" s="168"/>
      <c r="Q243" s="303"/>
      <c r="R243" s="303"/>
      <c r="S243" s="303"/>
      <c r="T243" s="301"/>
    </row>
    <row r="244" spans="1:20" s="105" customFormat="1" ht="12.75" customHeight="1">
      <c r="A244" s="168"/>
      <c r="B244" s="168"/>
      <c r="C244" s="168"/>
      <c r="D244" s="301"/>
      <c r="E244" s="168"/>
      <c r="F244" s="168"/>
      <c r="G244" s="165"/>
      <c r="H244" s="165"/>
      <c r="I244" s="165"/>
      <c r="J244" s="168"/>
      <c r="K244" s="168"/>
      <c r="L244" s="303"/>
      <c r="M244" s="303"/>
      <c r="N244" s="303"/>
      <c r="O244" s="301"/>
      <c r="P244" s="168"/>
      <c r="Q244" s="303"/>
      <c r="R244" s="303"/>
      <c r="S244" s="303"/>
      <c r="T244" s="301"/>
    </row>
    <row r="245" spans="1:20" s="105" customFormat="1" ht="12.75" customHeight="1">
      <c r="A245" s="168"/>
      <c r="B245" s="168"/>
      <c r="C245" s="168"/>
      <c r="D245" s="301"/>
      <c r="E245" s="168"/>
      <c r="F245" s="168"/>
      <c r="G245" s="165"/>
      <c r="H245" s="165"/>
      <c r="I245" s="165"/>
      <c r="J245" s="168"/>
      <c r="K245" s="168"/>
      <c r="L245" s="302"/>
      <c r="M245" s="303"/>
      <c r="N245" s="303"/>
      <c r="O245" s="301"/>
      <c r="P245" s="168"/>
      <c r="Q245" s="303"/>
      <c r="R245" s="303"/>
      <c r="S245" s="303"/>
      <c r="T245" s="301"/>
    </row>
    <row r="246" spans="1:20" s="105" customFormat="1" ht="12.75" customHeight="1">
      <c r="A246" s="168"/>
      <c r="B246" s="168"/>
      <c r="C246" s="168"/>
      <c r="D246" s="301"/>
      <c r="E246" s="168"/>
      <c r="F246" s="168"/>
      <c r="G246" s="165"/>
      <c r="H246" s="165"/>
      <c r="I246" s="165"/>
      <c r="J246" s="168"/>
      <c r="K246" s="168"/>
      <c r="L246" s="303"/>
      <c r="M246" s="303"/>
      <c r="N246" s="303"/>
      <c r="O246" s="301"/>
      <c r="P246" s="168"/>
      <c r="Q246" s="303"/>
      <c r="R246" s="303"/>
      <c r="S246" s="303"/>
      <c r="T246" s="301"/>
    </row>
    <row r="247" spans="1:20" s="105" customFormat="1" ht="12.75" customHeight="1">
      <c r="A247" s="168"/>
      <c r="B247" s="168"/>
      <c r="C247" s="168"/>
      <c r="D247" s="301"/>
      <c r="E247" s="168"/>
      <c r="F247" s="168"/>
      <c r="G247" s="165"/>
      <c r="H247" s="165"/>
      <c r="I247" s="165"/>
      <c r="J247" s="168"/>
      <c r="K247" s="168"/>
      <c r="L247" s="303"/>
      <c r="M247" s="303"/>
      <c r="N247" s="303"/>
      <c r="O247" s="301"/>
      <c r="P247" s="168"/>
      <c r="Q247" s="303"/>
      <c r="R247" s="303"/>
      <c r="S247" s="303"/>
      <c r="T247" s="301"/>
    </row>
    <row r="248" spans="1:20" s="105" customFormat="1" ht="12.75" customHeight="1">
      <c r="A248" s="168"/>
      <c r="B248" s="168"/>
      <c r="C248" s="168"/>
      <c r="D248" s="301"/>
      <c r="E248" s="168"/>
      <c r="F248" s="168"/>
      <c r="G248" s="165"/>
      <c r="H248" s="165"/>
      <c r="I248" s="165"/>
      <c r="J248" s="168"/>
      <c r="K248" s="168"/>
      <c r="L248" s="303"/>
      <c r="M248" s="303"/>
      <c r="N248" s="303"/>
      <c r="O248" s="301"/>
      <c r="P248" s="168"/>
      <c r="Q248" s="303"/>
      <c r="R248" s="303"/>
      <c r="S248" s="303"/>
      <c r="T248" s="301"/>
    </row>
    <row r="249" spans="1:20" s="105" customFormat="1" ht="12.75" customHeight="1">
      <c r="A249" s="168"/>
      <c r="B249" s="168"/>
      <c r="C249" s="168"/>
      <c r="D249" s="301"/>
      <c r="E249" s="168"/>
      <c r="F249" s="168"/>
      <c r="G249" s="165"/>
      <c r="H249" s="165"/>
      <c r="I249" s="165"/>
      <c r="J249" s="168"/>
      <c r="K249" s="168"/>
      <c r="L249" s="302"/>
      <c r="M249" s="303"/>
      <c r="N249" s="303"/>
      <c r="O249" s="301"/>
      <c r="P249" s="168"/>
      <c r="Q249" s="303"/>
      <c r="R249" s="303"/>
      <c r="S249" s="303"/>
      <c r="T249" s="301"/>
    </row>
    <row r="250" spans="1:20" s="105" customFormat="1" ht="12.75" customHeight="1">
      <c r="A250" s="168"/>
      <c r="B250" s="168"/>
      <c r="C250" s="168"/>
      <c r="D250" s="301"/>
      <c r="E250" s="168"/>
      <c r="F250" s="168"/>
      <c r="G250" s="165"/>
      <c r="H250" s="165"/>
      <c r="I250" s="165"/>
      <c r="J250" s="168"/>
      <c r="K250" s="168"/>
      <c r="L250" s="302"/>
      <c r="M250" s="303"/>
      <c r="N250" s="303"/>
      <c r="O250" s="301"/>
      <c r="P250" s="168"/>
      <c r="Q250" s="303"/>
      <c r="R250" s="303"/>
      <c r="S250" s="303"/>
      <c r="T250" s="301"/>
    </row>
    <row r="251" spans="1:20" s="105" customFormat="1" ht="12.75" customHeight="1">
      <c r="A251" s="168"/>
      <c r="B251" s="168"/>
      <c r="C251" s="168"/>
      <c r="D251" s="301"/>
      <c r="E251" s="168"/>
      <c r="F251" s="168"/>
      <c r="G251" s="165"/>
      <c r="H251" s="165"/>
      <c r="I251" s="165"/>
      <c r="J251" s="168"/>
      <c r="K251" s="168"/>
      <c r="L251" s="303"/>
      <c r="M251" s="303"/>
      <c r="N251" s="303"/>
      <c r="O251" s="301"/>
      <c r="P251" s="168"/>
      <c r="Q251" s="303"/>
      <c r="R251" s="303"/>
      <c r="S251" s="303"/>
      <c r="T251" s="301"/>
    </row>
    <row r="252" spans="1:20" s="105" customFormat="1" ht="12.75" customHeight="1">
      <c r="A252" s="168"/>
      <c r="B252" s="168"/>
      <c r="C252" s="168"/>
      <c r="D252" s="301"/>
      <c r="E252" s="168"/>
      <c r="F252" s="168"/>
      <c r="G252" s="165"/>
      <c r="H252" s="165"/>
      <c r="I252" s="165"/>
      <c r="J252" s="168"/>
      <c r="K252" s="168"/>
      <c r="L252" s="303"/>
      <c r="M252" s="303"/>
      <c r="N252" s="303"/>
      <c r="O252" s="301"/>
      <c r="P252" s="168"/>
      <c r="Q252" s="303"/>
      <c r="R252" s="303"/>
      <c r="S252" s="303"/>
      <c r="T252" s="301"/>
    </row>
    <row r="253" spans="1:20" s="105" customFormat="1" ht="12.75" customHeight="1">
      <c r="A253" s="168"/>
      <c r="B253" s="168"/>
      <c r="C253" s="168"/>
      <c r="D253" s="301"/>
      <c r="E253" s="168"/>
      <c r="F253" s="168"/>
      <c r="G253" s="165"/>
      <c r="H253" s="165"/>
      <c r="I253" s="165"/>
      <c r="J253" s="168"/>
      <c r="K253" s="168"/>
      <c r="L253" s="303"/>
      <c r="M253" s="303"/>
      <c r="N253" s="303"/>
      <c r="O253" s="301"/>
      <c r="P253" s="168"/>
      <c r="Q253" s="303"/>
      <c r="R253" s="303"/>
      <c r="S253" s="303"/>
      <c r="T253" s="301"/>
    </row>
    <row r="254" spans="1:20" s="105" customFormat="1" ht="12.75" customHeight="1">
      <c r="A254" s="168"/>
      <c r="B254" s="168"/>
      <c r="C254" s="168"/>
      <c r="D254" s="301"/>
      <c r="E254" s="168"/>
      <c r="F254" s="168"/>
      <c r="G254" s="165"/>
      <c r="H254" s="165"/>
      <c r="I254" s="165"/>
      <c r="J254" s="168"/>
      <c r="K254" s="168"/>
      <c r="L254" s="303"/>
      <c r="M254" s="303"/>
      <c r="N254" s="303"/>
      <c r="O254" s="301"/>
      <c r="P254" s="168"/>
      <c r="Q254" s="303"/>
      <c r="R254" s="303"/>
      <c r="S254" s="303"/>
      <c r="T254" s="301"/>
    </row>
    <row r="255" spans="1:20" s="105" customFormat="1" ht="12.75" customHeight="1">
      <c r="A255" s="168"/>
      <c r="B255" s="168"/>
      <c r="C255" s="168"/>
      <c r="D255" s="301"/>
      <c r="E255" s="168"/>
      <c r="F255" s="168"/>
      <c r="G255" s="165"/>
      <c r="H255" s="165"/>
      <c r="I255" s="165"/>
      <c r="J255" s="168"/>
      <c r="K255" s="168"/>
      <c r="L255" s="302"/>
      <c r="M255" s="303"/>
      <c r="N255" s="303"/>
      <c r="O255" s="301"/>
      <c r="P255" s="168"/>
      <c r="Q255" s="303"/>
      <c r="R255" s="303"/>
      <c r="S255" s="303"/>
      <c r="T255" s="301"/>
    </row>
    <row r="256" spans="1:20" s="105" customFormat="1" ht="12.75" customHeight="1">
      <c r="A256" s="168"/>
      <c r="B256" s="168"/>
      <c r="C256" s="168"/>
      <c r="D256" s="301"/>
      <c r="E256" s="168"/>
      <c r="F256" s="168"/>
      <c r="G256" s="165"/>
      <c r="H256" s="165"/>
      <c r="I256" s="165"/>
      <c r="J256" s="168"/>
      <c r="K256" s="168"/>
      <c r="L256" s="303"/>
      <c r="M256" s="303"/>
      <c r="N256" s="303"/>
      <c r="O256" s="301"/>
      <c r="P256" s="168"/>
      <c r="Q256" s="303"/>
      <c r="R256" s="303"/>
      <c r="S256" s="303"/>
      <c r="T256" s="301"/>
    </row>
    <row r="257" spans="1:20" s="105" customFormat="1" ht="12.75" customHeight="1">
      <c r="A257" s="168"/>
      <c r="B257" s="168"/>
      <c r="C257" s="168"/>
      <c r="D257" s="301"/>
      <c r="E257" s="168"/>
      <c r="F257" s="168"/>
      <c r="G257" s="165"/>
      <c r="H257" s="165"/>
      <c r="I257" s="165"/>
      <c r="J257" s="168"/>
      <c r="K257" s="168"/>
      <c r="L257" s="303"/>
      <c r="M257" s="303"/>
      <c r="N257" s="303"/>
      <c r="O257" s="301"/>
      <c r="P257" s="168"/>
      <c r="Q257" s="303"/>
      <c r="R257" s="303"/>
      <c r="S257" s="303"/>
      <c r="T257" s="301"/>
    </row>
    <row r="258" spans="1:20" s="105" customFormat="1" ht="12.75" customHeight="1">
      <c r="A258" s="168"/>
      <c r="B258" s="168"/>
      <c r="C258" s="168"/>
      <c r="D258" s="301"/>
      <c r="E258" s="168"/>
      <c r="F258" s="168"/>
      <c r="G258" s="165"/>
      <c r="H258" s="165"/>
      <c r="I258" s="165"/>
      <c r="J258" s="168"/>
      <c r="K258" s="168"/>
      <c r="L258" s="303"/>
      <c r="M258" s="303"/>
      <c r="N258" s="303"/>
      <c r="O258" s="301"/>
      <c r="P258" s="168"/>
      <c r="Q258" s="303"/>
      <c r="R258" s="303"/>
      <c r="S258" s="303"/>
      <c r="T258" s="301"/>
    </row>
    <row r="259" spans="1:20" s="105" customFormat="1" ht="12.75" customHeight="1">
      <c r="A259" s="168"/>
      <c r="B259" s="168"/>
      <c r="C259" s="168"/>
      <c r="D259" s="301"/>
      <c r="E259" s="168"/>
      <c r="F259" s="168"/>
      <c r="G259" s="165"/>
      <c r="H259" s="165"/>
      <c r="I259" s="165"/>
      <c r="J259" s="168"/>
      <c r="K259" s="168"/>
      <c r="L259" s="302"/>
      <c r="M259" s="303"/>
      <c r="N259" s="303"/>
      <c r="O259" s="301"/>
      <c r="P259" s="168"/>
      <c r="Q259" s="303"/>
      <c r="R259" s="303"/>
      <c r="S259" s="303"/>
      <c r="T259" s="301"/>
    </row>
    <row r="260" spans="1:20" s="105" customFormat="1" ht="12.75" customHeight="1">
      <c r="A260" s="168"/>
      <c r="B260" s="168"/>
      <c r="C260" s="168"/>
      <c r="D260" s="301"/>
      <c r="E260" s="168"/>
      <c r="F260" s="168"/>
      <c r="G260" s="165"/>
      <c r="H260" s="165"/>
      <c r="I260" s="165"/>
      <c r="J260" s="168"/>
      <c r="K260" s="168"/>
      <c r="L260" s="302"/>
      <c r="M260" s="303"/>
      <c r="N260" s="303"/>
      <c r="O260" s="301"/>
      <c r="P260" s="168"/>
      <c r="Q260" s="303"/>
      <c r="R260" s="303"/>
      <c r="S260" s="303"/>
      <c r="T260" s="301"/>
    </row>
    <row r="261" spans="1:20" s="105" customFormat="1" ht="12.75" customHeight="1">
      <c r="A261" s="168"/>
      <c r="B261" s="168"/>
      <c r="C261" s="168"/>
      <c r="D261" s="301"/>
      <c r="E261" s="168"/>
      <c r="F261" s="168"/>
      <c r="G261" s="165"/>
      <c r="H261" s="165"/>
      <c r="I261" s="165"/>
      <c r="J261" s="168"/>
      <c r="K261" s="168"/>
      <c r="L261" s="303"/>
      <c r="M261" s="303"/>
      <c r="N261" s="303"/>
      <c r="O261" s="301"/>
      <c r="P261" s="168"/>
      <c r="Q261" s="303"/>
      <c r="R261" s="303"/>
      <c r="S261" s="303"/>
      <c r="T261" s="301"/>
    </row>
    <row r="262" spans="1:20" s="105" customFormat="1" ht="12.75" customHeight="1">
      <c r="A262" s="168"/>
      <c r="B262" s="168"/>
      <c r="C262" s="168"/>
      <c r="D262" s="301"/>
      <c r="E262" s="168"/>
      <c r="F262" s="168"/>
      <c r="G262" s="165"/>
      <c r="H262" s="165"/>
      <c r="I262" s="165"/>
      <c r="J262" s="168"/>
      <c r="K262" s="168"/>
      <c r="L262" s="303"/>
      <c r="M262" s="303"/>
      <c r="N262" s="303"/>
      <c r="O262" s="301"/>
      <c r="P262" s="168"/>
      <c r="Q262" s="303"/>
      <c r="R262" s="303"/>
      <c r="S262" s="303"/>
      <c r="T262" s="301"/>
    </row>
    <row r="263" spans="1:20" s="105" customFormat="1" ht="12.75" customHeight="1">
      <c r="A263" s="168"/>
      <c r="B263" s="168"/>
      <c r="C263" s="168"/>
      <c r="D263" s="301"/>
      <c r="E263" s="168"/>
      <c r="F263" s="168"/>
      <c r="G263" s="165"/>
      <c r="H263" s="165"/>
      <c r="I263" s="165"/>
      <c r="J263" s="168"/>
      <c r="K263" s="168"/>
      <c r="L263" s="303"/>
      <c r="M263" s="303"/>
      <c r="N263" s="303"/>
      <c r="O263" s="301"/>
      <c r="P263" s="168"/>
      <c r="Q263" s="303"/>
      <c r="R263" s="303"/>
      <c r="S263" s="303"/>
      <c r="T263" s="301"/>
    </row>
    <row r="264" spans="1:20" s="105" customFormat="1" ht="12.75" customHeight="1">
      <c r="A264" s="168"/>
      <c r="B264" s="168"/>
      <c r="C264" s="168"/>
      <c r="D264" s="301"/>
      <c r="E264" s="168"/>
      <c r="F264" s="168"/>
      <c r="G264" s="165"/>
      <c r="H264" s="165"/>
      <c r="I264" s="165"/>
      <c r="J264" s="168"/>
      <c r="K264" s="168"/>
      <c r="L264" s="303"/>
      <c r="M264" s="303"/>
      <c r="N264" s="303"/>
      <c r="O264" s="301"/>
      <c r="P264" s="168"/>
      <c r="Q264" s="303"/>
      <c r="R264" s="303"/>
      <c r="S264" s="303"/>
      <c r="T264" s="301"/>
    </row>
    <row r="265" spans="1:20" s="105" customFormat="1" ht="12.75" customHeight="1">
      <c r="A265" s="168"/>
      <c r="B265" s="168"/>
      <c r="C265" s="168"/>
      <c r="D265" s="301"/>
      <c r="E265" s="168"/>
      <c r="F265" s="168"/>
      <c r="G265" s="165"/>
      <c r="H265" s="165"/>
      <c r="I265" s="165"/>
      <c r="J265" s="168"/>
      <c r="K265" s="168"/>
      <c r="L265" s="303"/>
      <c r="M265" s="303"/>
      <c r="N265" s="303"/>
      <c r="O265" s="301"/>
      <c r="P265" s="168"/>
      <c r="Q265" s="303"/>
      <c r="R265" s="303"/>
      <c r="S265" s="303"/>
      <c r="T265" s="301"/>
    </row>
    <row r="266" spans="1:20" s="105" customFormat="1" ht="12.75" customHeight="1">
      <c r="A266" s="168"/>
      <c r="B266" s="168"/>
      <c r="C266" s="168"/>
      <c r="D266" s="301"/>
      <c r="E266" s="168"/>
      <c r="F266" s="168"/>
      <c r="G266" s="165"/>
      <c r="H266" s="165"/>
      <c r="I266" s="165"/>
      <c r="J266" s="168"/>
      <c r="K266" s="168"/>
      <c r="L266" s="303"/>
      <c r="M266" s="303"/>
      <c r="N266" s="303"/>
      <c r="O266" s="301"/>
      <c r="P266" s="168"/>
      <c r="Q266" s="303"/>
      <c r="R266" s="303"/>
      <c r="S266" s="303"/>
      <c r="T266" s="301"/>
    </row>
    <row r="267" spans="1:20" s="105" customFormat="1" ht="12.75" customHeight="1">
      <c r="A267" s="168"/>
      <c r="B267" s="168"/>
      <c r="C267" s="168"/>
      <c r="D267" s="301"/>
      <c r="E267" s="168"/>
      <c r="F267" s="168"/>
      <c r="G267" s="165"/>
      <c r="H267" s="165"/>
      <c r="I267" s="165"/>
      <c r="J267" s="168"/>
      <c r="K267" s="168"/>
      <c r="L267" s="303"/>
      <c r="M267" s="303"/>
      <c r="N267" s="303"/>
      <c r="O267" s="301"/>
      <c r="P267" s="168"/>
      <c r="Q267" s="303"/>
      <c r="R267" s="303"/>
      <c r="S267" s="303"/>
      <c r="T267" s="301"/>
    </row>
    <row r="268" spans="1:20" s="105" customFormat="1" ht="12.75" customHeight="1">
      <c r="A268" s="168"/>
      <c r="B268" s="168"/>
      <c r="C268" s="168"/>
      <c r="D268" s="301"/>
      <c r="E268" s="168"/>
      <c r="F268" s="168"/>
      <c r="G268" s="165"/>
      <c r="H268" s="165"/>
      <c r="I268" s="165"/>
      <c r="J268" s="168"/>
      <c r="K268" s="168"/>
      <c r="L268" s="303"/>
      <c r="M268" s="303"/>
      <c r="N268" s="303"/>
      <c r="O268" s="301"/>
      <c r="P268" s="168"/>
      <c r="Q268" s="303"/>
      <c r="R268" s="303"/>
      <c r="S268" s="303"/>
      <c r="T268" s="301"/>
    </row>
    <row r="269" spans="1:20" s="105" customFormat="1" ht="12.75" customHeight="1">
      <c r="A269" s="168"/>
      <c r="B269" s="168"/>
      <c r="C269" s="168"/>
      <c r="D269" s="301"/>
      <c r="E269" s="168"/>
      <c r="F269" s="168"/>
      <c r="G269" s="165"/>
      <c r="H269" s="165"/>
      <c r="I269" s="165"/>
      <c r="J269" s="168"/>
      <c r="K269" s="168"/>
      <c r="L269" s="303"/>
      <c r="M269" s="303"/>
      <c r="N269" s="303"/>
      <c r="O269" s="301"/>
      <c r="P269" s="168"/>
      <c r="Q269" s="303"/>
      <c r="R269" s="303"/>
      <c r="S269" s="303"/>
      <c r="T269" s="301"/>
    </row>
    <row r="270" spans="1:20" s="105" customFormat="1" ht="12.75" customHeight="1">
      <c r="A270" s="168"/>
      <c r="B270" s="168"/>
      <c r="C270" s="168"/>
      <c r="D270" s="301"/>
      <c r="E270" s="168"/>
      <c r="F270" s="168"/>
      <c r="G270" s="165"/>
      <c r="H270" s="165"/>
      <c r="I270" s="165"/>
      <c r="J270" s="168"/>
      <c r="K270" s="168"/>
      <c r="L270" s="303"/>
      <c r="M270" s="303"/>
      <c r="N270" s="303"/>
      <c r="O270" s="301"/>
      <c r="P270" s="168"/>
      <c r="Q270" s="303"/>
      <c r="R270" s="303"/>
      <c r="S270" s="303"/>
      <c r="T270" s="301"/>
    </row>
    <row r="271" spans="1:20" s="105" customFormat="1" ht="12.75" customHeight="1">
      <c r="A271" s="168"/>
      <c r="B271" s="168"/>
      <c r="C271" s="168"/>
      <c r="D271" s="301"/>
      <c r="E271" s="168"/>
      <c r="F271" s="168"/>
      <c r="G271" s="165"/>
      <c r="H271" s="165"/>
      <c r="I271" s="165"/>
      <c r="J271" s="168"/>
      <c r="K271" s="168"/>
      <c r="L271" s="303"/>
      <c r="M271" s="303"/>
      <c r="N271" s="303"/>
      <c r="O271" s="301"/>
      <c r="P271" s="168"/>
      <c r="Q271" s="303"/>
      <c r="R271" s="303"/>
      <c r="S271" s="303"/>
      <c r="T271" s="301"/>
    </row>
    <row r="272" spans="1:20" s="105" customFormat="1" ht="12.75" customHeight="1">
      <c r="A272" s="168"/>
      <c r="B272" s="168"/>
      <c r="C272" s="168"/>
      <c r="D272" s="301"/>
      <c r="E272" s="168"/>
      <c r="F272" s="168"/>
      <c r="G272" s="165"/>
      <c r="H272" s="165"/>
      <c r="I272" s="165"/>
      <c r="J272" s="168"/>
      <c r="K272" s="168"/>
      <c r="L272" s="302"/>
      <c r="M272" s="303"/>
      <c r="N272" s="303"/>
      <c r="O272" s="301"/>
      <c r="P272" s="168"/>
      <c r="Q272" s="303"/>
      <c r="R272" s="303"/>
      <c r="S272" s="303"/>
      <c r="T272" s="301"/>
    </row>
    <row r="273" spans="1:20" s="105" customFormat="1" ht="12.75" customHeight="1">
      <c r="A273" s="168"/>
      <c r="B273" s="168"/>
      <c r="C273" s="168"/>
      <c r="D273" s="301"/>
      <c r="E273" s="168"/>
      <c r="F273" s="168"/>
      <c r="G273" s="165"/>
      <c r="H273" s="165"/>
      <c r="I273" s="165"/>
      <c r="J273" s="168"/>
      <c r="K273" s="168"/>
      <c r="L273" s="303"/>
      <c r="M273" s="303"/>
      <c r="N273" s="303"/>
      <c r="O273" s="301"/>
      <c r="P273" s="168"/>
      <c r="Q273" s="303"/>
      <c r="R273" s="303"/>
      <c r="S273" s="303"/>
      <c r="T273" s="301"/>
    </row>
    <row r="274" spans="1:20" s="105" customFormat="1" ht="12.75" customHeight="1">
      <c r="A274" s="168"/>
      <c r="B274" s="168"/>
      <c r="C274" s="168"/>
      <c r="D274" s="301"/>
      <c r="E274" s="168"/>
      <c r="F274" s="168"/>
      <c r="G274" s="165"/>
      <c r="H274" s="165"/>
      <c r="I274" s="165"/>
      <c r="J274" s="168"/>
      <c r="K274" s="168"/>
      <c r="L274" s="302"/>
      <c r="M274" s="303"/>
      <c r="N274" s="303"/>
      <c r="O274" s="301"/>
      <c r="P274" s="168"/>
      <c r="Q274" s="303"/>
      <c r="R274" s="303"/>
      <c r="S274" s="303"/>
      <c r="T274" s="301"/>
    </row>
    <row r="275" spans="1:20" s="105" customFormat="1" ht="12.75" customHeight="1">
      <c r="A275" s="168"/>
      <c r="B275" s="168"/>
      <c r="C275" s="168"/>
      <c r="D275" s="301"/>
      <c r="E275" s="168"/>
      <c r="F275" s="168"/>
      <c r="G275" s="165"/>
      <c r="H275" s="165"/>
      <c r="I275" s="165"/>
      <c r="J275" s="168"/>
      <c r="K275" s="168"/>
      <c r="L275" s="302"/>
      <c r="M275" s="303"/>
      <c r="N275" s="303"/>
      <c r="O275" s="301"/>
      <c r="P275" s="168"/>
      <c r="Q275" s="303"/>
      <c r="R275" s="303"/>
      <c r="S275" s="303"/>
      <c r="T275" s="301"/>
    </row>
    <row r="276" spans="1:20" s="105" customFormat="1" ht="12.75" customHeight="1">
      <c r="A276" s="168"/>
      <c r="B276" s="168"/>
      <c r="C276" s="168"/>
      <c r="D276" s="301"/>
      <c r="E276" s="168"/>
      <c r="F276" s="168"/>
      <c r="G276" s="165"/>
      <c r="H276" s="165"/>
      <c r="I276" s="165"/>
      <c r="J276" s="168"/>
      <c r="K276" s="168"/>
      <c r="L276" s="302"/>
      <c r="M276" s="303"/>
      <c r="N276" s="303"/>
      <c r="O276" s="301"/>
      <c r="P276" s="168"/>
      <c r="Q276" s="303"/>
      <c r="R276" s="303"/>
      <c r="S276" s="303"/>
      <c r="T276" s="301"/>
    </row>
    <row r="277" spans="1:20" s="105" customFormat="1" ht="12.75" customHeight="1">
      <c r="A277" s="168"/>
      <c r="B277" s="168"/>
      <c r="C277" s="168"/>
      <c r="D277" s="301"/>
      <c r="E277" s="168"/>
      <c r="F277" s="168"/>
      <c r="G277" s="165"/>
      <c r="H277" s="165"/>
      <c r="I277" s="165"/>
      <c r="J277" s="168"/>
      <c r="K277" s="168"/>
      <c r="L277" s="302"/>
      <c r="M277" s="303"/>
      <c r="N277" s="303"/>
      <c r="O277" s="301"/>
      <c r="P277" s="168"/>
      <c r="Q277" s="303"/>
      <c r="R277" s="303"/>
      <c r="S277" s="303"/>
      <c r="T277" s="301"/>
    </row>
    <row r="278" spans="1:20" s="105" customFormat="1" ht="12.75" customHeight="1">
      <c r="A278" s="168"/>
      <c r="B278" s="168"/>
      <c r="C278" s="168"/>
      <c r="D278" s="301"/>
      <c r="E278" s="168"/>
      <c r="F278" s="168"/>
      <c r="G278" s="165"/>
      <c r="H278" s="165"/>
      <c r="I278" s="165"/>
      <c r="J278" s="168"/>
      <c r="K278" s="168"/>
      <c r="L278" s="303"/>
      <c r="M278" s="303"/>
      <c r="N278" s="303"/>
      <c r="O278" s="301"/>
      <c r="P278" s="168"/>
      <c r="Q278" s="303"/>
      <c r="R278" s="303"/>
      <c r="S278" s="303"/>
      <c r="T278" s="301"/>
    </row>
    <row r="279" spans="1:20" s="105" customFormat="1" ht="12.75" customHeight="1">
      <c r="A279" s="168"/>
      <c r="B279" s="168"/>
      <c r="C279" s="168"/>
      <c r="D279" s="301"/>
      <c r="E279" s="168"/>
      <c r="F279" s="168"/>
      <c r="G279" s="165"/>
      <c r="H279" s="165"/>
      <c r="I279" s="165"/>
      <c r="J279" s="168"/>
      <c r="K279" s="168"/>
      <c r="L279" s="303"/>
      <c r="M279" s="303"/>
      <c r="N279" s="303"/>
      <c r="O279" s="301"/>
      <c r="P279" s="168"/>
      <c r="Q279" s="303"/>
      <c r="R279" s="303"/>
      <c r="S279" s="303"/>
      <c r="T279" s="301"/>
    </row>
    <row r="280" spans="1:20" s="105" customFormat="1" ht="12.75" customHeight="1">
      <c r="A280" s="168"/>
      <c r="B280" s="168"/>
      <c r="C280" s="168"/>
      <c r="D280" s="301"/>
      <c r="E280" s="168"/>
      <c r="F280" s="168"/>
      <c r="G280" s="165"/>
      <c r="H280" s="165"/>
      <c r="I280" s="165"/>
      <c r="J280" s="168"/>
      <c r="K280" s="168"/>
      <c r="L280" s="302"/>
      <c r="M280" s="303"/>
      <c r="N280" s="303"/>
      <c r="O280" s="301"/>
      <c r="P280" s="168"/>
      <c r="Q280" s="303"/>
      <c r="R280" s="303"/>
      <c r="S280" s="303"/>
      <c r="T280" s="301"/>
    </row>
    <row r="281" spans="1:20" s="105" customFormat="1" ht="12.75" customHeight="1">
      <c r="A281" s="168"/>
      <c r="B281" s="168"/>
      <c r="C281" s="168"/>
      <c r="D281" s="301"/>
      <c r="E281" s="168"/>
      <c r="F281" s="168"/>
      <c r="G281" s="165"/>
      <c r="H281" s="165"/>
      <c r="I281" s="165"/>
      <c r="J281" s="168"/>
      <c r="K281" s="168"/>
      <c r="L281" s="302"/>
      <c r="M281" s="303"/>
      <c r="N281" s="303"/>
      <c r="O281" s="301"/>
      <c r="P281" s="168"/>
      <c r="Q281" s="303"/>
      <c r="R281" s="303"/>
      <c r="S281" s="303"/>
      <c r="T281" s="301"/>
    </row>
    <row r="282" spans="1:20" s="105" customFormat="1" ht="12.75" customHeight="1">
      <c r="A282" s="168"/>
      <c r="B282" s="168"/>
      <c r="C282" s="168"/>
      <c r="D282" s="301"/>
      <c r="E282" s="168"/>
      <c r="F282" s="168"/>
      <c r="G282" s="165"/>
      <c r="H282" s="165"/>
      <c r="I282" s="165"/>
      <c r="J282" s="168"/>
      <c r="K282" s="168"/>
      <c r="L282" s="303"/>
      <c r="M282" s="303"/>
      <c r="N282" s="303"/>
      <c r="O282" s="301"/>
      <c r="P282" s="168"/>
      <c r="Q282" s="303"/>
      <c r="R282" s="303"/>
      <c r="S282" s="303"/>
      <c r="T282" s="301"/>
    </row>
    <row r="283" spans="1:20" s="105" customFormat="1" ht="12.75" customHeight="1">
      <c r="A283" s="168"/>
      <c r="B283" s="168"/>
      <c r="C283" s="168"/>
      <c r="D283" s="301"/>
      <c r="E283" s="168"/>
      <c r="F283" s="168"/>
      <c r="G283" s="165"/>
      <c r="H283" s="165"/>
      <c r="I283" s="165"/>
      <c r="J283" s="168"/>
      <c r="K283" s="168"/>
      <c r="L283" s="302"/>
      <c r="M283" s="303"/>
      <c r="N283" s="303"/>
      <c r="O283" s="301"/>
      <c r="P283" s="168"/>
      <c r="Q283" s="303"/>
      <c r="R283" s="303"/>
      <c r="S283" s="303"/>
      <c r="T283" s="301"/>
    </row>
    <row r="284" spans="1:20" s="105" customFormat="1" ht="12.75" customHeight="1">
      <c r="A284" s="168"/>
      <c r="B284" s="168"/>
      <c r="C284" s="168"/>
      <c r="D284" s="301"/>
      <c r="E284" s="168"/>
      <c r="F284" s="168"/>
      <c r="G284" s="165"/>
      <c r="H284" s="165"/>
      <c r="I284" s="165"/>
      <c r="J284" s="168"/>
      <c r="K284" s="168"/>
      <c r="L284" s="303"/>
      <c r="M284" s="303"/>
      <c r="N284" s="303"/>
      <c r="O284" s="301"/>
      <c r="P284" s="168"/>
      <c r="Q284" s="303"/>
      <c r="R284" s="303"/>
      <c r="S284" s="303"/>
      <c r="T284" s="301"/>
    </row>
    <row r="285" spans="1:20" s="105" customFormat="1" ht="12.75" customHeight="1">
      <c r="A285" s="168"/>
      <c r="B285" s="168"/>
      <c r="C285" s="168"/>
      <c r="D285" s="301"/>
      <c r="E285" s="168"/>
      <c r="F285" s="168"/>
      <c r="G285" s="165"/>
      <c r="H285" s="165"/>
      <c r="I285" s="165"/>
      <c r="J285" s="168"/>
      <c r="K285" s="168"/>
      <c r="L285" s="303"/>
      <c r="M285" s="303"/>
      <c r="N285" s="303"/>
      <c r="O285" s="301"/>
      <c r="P285" s="168"/>
      <c r="Q285" s="303"/>
      <c r="R285" s="303"/>
      <c r="S285" s="303"/>
      <c r="T285" s="301"/>
    </row>
    <row r="286" spans="1:20" s="105" customFormat="1" ht="12.75" customHeight="1">
      <c r="A286" s="168"/>
      <c r="B286" s="168"/>
      <c r="C286" s="168"/>
      <c r="D286" s="301"/>
      <c r="E286" s="168"/>
      <c r="F286" s="168"/>
      <c r="G286" s="165"/>
      <c r="H286" s="165"/>
      <c r="I286" s="165"/>
      <c r="J286" s="168"/>
      <c r="K286" s="168"/>
      <c r="L286" s="303"/>
      <c r="M286" s="303"/>
      <c r="N286" s="303"/>
      <c r="O286" s="301"/>
      <c r="P286" s="168"/>
      <c r="Q286" s="303"/>
      <c r="R286" s="303"/>
      <c r="S286" s="303"/>
      <c r="T286" s="301"/>
    </row>
    <row r="287" spans="1:20" s="105" customFormat="1" ht="12.75" customHeight="1">
      <c r="A287" s="168"/>
      <c r="B287" s="168"/>
      <c r="C287" s="168"/>
      <c r="D287" s="301"/>
      <c r="E287" s="168"/>
      <c r="F287" s="168"/>
      <c r="G287" s="165"/>
      <c r="H287" s="165"/>
      <c r="I287" s="165"/>
      <c r="J287" s="168"/>
      <c r="K287" s="168"/>
      <c r="L287" s="303"/>
      <c r="M287" s="303"/>
      <c r="N287" s="303"/>
      <c r="O287" s="301"/>
      <c r="P287" s="168"/>
      <c r="Q287" s="303"/>
      <c r="R287" s="303"/>
      <c r="S287" s="303"/>
      <c r="T287" s="301"/>
    </row>
    <row r="288" spans="1:20" s="105" customFormat="1" ht="12.75" customHeight="1">
      <c r="A288" s="168"/>
      <c r="B288" s="168"/>
      <c r="C288" s="168"/>
      <c r="D288" s="301"/>
      <c r="E288" s="168"/>
      <c r="F288" s="168"/>
      <c r="G288" s="165"/>
      <c r="H288" s="165"/>
      <c r="I288" s="165"/>
      <c r="J288" s="168"/>
      <c r="K288" s="168"/>
      <c r="L288" s="303"/>
      <c r="M288" s="303"/>
      <c r="N288" s="303"/>
      <c r="O288" s="301"/>
      <c r="P288" s="168"/>
      <c r="Q288" s="303"/>
      <c r="R288" s="303"/>
      <c r="S288" s="303"/>
      <c r="T288" s="301"/>
    </row>
    <row r="289" spans="1:20" s="105" customFormat="1" ht="12.75" customHeight="1">
      <c r="A289" s="168"/>
      <c r="B289" s="168"/>
      <c r="C289" s="168"/>
      <c r="D289" s="301"/>
      <c r="E289" s="168"/>
      <c r="F289" s="168"/>
      <c r="G289" s="165"/>
      <c r="H289" s="165"/>
      <c r="I289" s="165"/>
      <c r="J289" s="168"/>
      <c r="K289" s="168"/>
      <c r="L289" s="303"/>
      <c r="M289" s="303"/>
      <c r="N289" s="303"/>
      <c r="O289" s="301"/>
      <c r="P289" s="168"/>
      <c r="Q289" s="303"/>
      <c r="R289" s="303"/>
      <c r="S289" s="303"/>
      <c r="T289" s="301"/>
    </row>
    <row r="290" spans="1:20" s="105" customFormat="1" ht="12.75" customHeight="1">
      <c r="A290" s="168"/>
      <c r="B290" s="168"/>
      <c r="C290" s="168"/>
      <c r="D290" s="301"/>
      <c r="E290" s="168"/>
      <c r="F290" s="168"/>
      <c r="G290" s="165"/>
      <c r="H290" s="165"/>
      <c r="I290" s="165"/>
      <c r="J290" s="168"/>
      <c r="K290" s="168"/>
      <c r="L290" s="303"/>
      <c r="M290" s="303"/>
      <c r="N290" s="303"/>
      <c r="O290" s="301"/>
      <c r="P290" s="168"/>
      <c r="Q290" s="303"/>
      <c r="R290" s="303"/>
      <c r="S290" s="303"/>
      <c r="T290" s="301"/>
    </row>
    <row r="291" spans="1:20" s="105" customFormat="1" ht="12.75" customHeight="1">
      <c r="A291" s="168"/>
      <c r="B291" s="168"/>
      <c r="C291" s="168"/>
      <c r="D291" s="301"/>
      <c r="E291" s="168"/>
      <c r="F291" s="168"/>
      <c r="G291" s="165"/>
      <c r="H291" s="165"/>
      <c r="I291" s="165"/>
      <c r="J291" s="168"/>
      <c r="K291" s="168"/>
      <c r="L291" s="303"/>
      <c r="M291" s="303"/>
      <c r="N291" s="303"/>
      <c r="O291" s="301"/>
      <c r="P291" s="168"/>
      <c r="Q291" s="303"/>
      <c r="R291" s="303"/>
      <c r="S291" s="303"/>
      <c r="T291" s="301"/>
    </row>
    <row r="292" spans="1:20" s="105" customFormat="1" ht="12.75" customHeight="1">
      <c r="A292" s="168"/>
      <c r="B292" s="168"/>
      <c r="C292" s="168"/>
      <c r="D292" s="301"/>
      <c r="E292" s="168"/>
      <c r="F292" s="168"/>
      <c r="G292" s="165"/>
      <c r="H292" s="165"/>
      <c r="I292" s="165"/>
      <c r="J292" s="168"/>
      <c r="K292" s="168"/>
      <c r="L292" s="303"/>
      <c r="M292" s="303"/>
      <c r="N292" s="303"/>
      <c r="O292" s="301"/>
      <c r="P292" s="168"/>
      <c r="Q292" s="303"/>
      <c r="R292" s="303"/>
      <c r="S292" s="303"/>
      <c r="T292" s="301"/>
    </row>
    <row r="293" spans="1:20" s="105" customFormat="1" ht="12.75" customHeight="1">
      <c r="A293" s="168"/>
      <c r="B293" s="168"/>
      <c r="C293" s="168"/>
      <c r="D293" s="301"/>
      <c r="E293" s="168"/>
      <c r="F293" s="168"/>
      <c r="G293" s="165"/>
      <c r="H293" s="165"/>
      <c r="I293" s="165"/>
      <c r="J293" s="168"/>
      <c r="K293" s="168"/>
      <c r="L293" s="303"/>
      <c r="M293" s="303"/>
      <c r="N293" s="303"/>
      <c r="O293" s="301"/>
      <c r="P293" s="168"/>
      <c r="Q293" s="303"/>
      <c r="R293" s="303"/>
      <c r="S293" s="303"/>
      <c r="T293" s="301"/>
    </row>
    <row r="294" spans="1:20" s="105" customFormat="1" ht="12.75" customHeight="1">
      <c r="A294" s="168"/>
      <c r="B294" s="168"/>
      <c r="C294" s="168"/>
      <c r="D294" s="301"/>
      <c r="E294" s="168"/>
      <c r="F294" s="168"/>
      <c r="G294" s="165"/>
      <c r="H294" s="165"/>
      <c r="I294" s="165"/>
      <c r="J294" s="168"/>
      <c r="K294" s="168"/>
      <c r="L294" s="303"/>
      <c r="M294" s="303"/>
      <c r="N294" s="303"/>
      <c r="O294" s="301"/>
      <c r="P294" s="168"/>
      <c r="Q294" s="303"/>
      <c r="R294" s="303"/>
      <c r="S294" s="303"/>
      <c r="T294" s="301"/>
    </row>
    <row r="295" spans="1:20" s="105" customFormat="1" ht="12.75" customHeight="1">
      <c r="A295" s="168"/>
      <c r="B295" s="168"/>
      <c r="C295" s="168"/>
      <c r="D295" s="301"/>
      <c r="E295" s="168"/>
      <c r="F295" s="168"/>
      <c r="G295" s="165"/>
      <c r="H295" s="165"/>
      <c r="I295" s="165"/>
      <c r="J295" s="168"/>
      <c r="K295" s="168"/>
      <c r="L295" s="303"/>
      <c r="M295" s="303"/>
      <c r="N295" s="303"/>
      <c r="O295" s="301"/>
      <c r="P295" s="168"/>
      <c r="Q295" s="303"/>
      <c r="R295" s="303"/>
      <c r="S295" s="303"/>
      <c r="T295" s="301"/>
    </row>
    <row r="296" spans="1:20" s="105" customFormat="1" ht="12.75" customHeight="1">
      <c r="A296" s="168"/>
      <c r="B296" s="168"/>
      <c r="C296" s="168"/>
      <c r="D296" s="301"/>
      <c r="E296" s="168"/>
      <c r="F296" s="168"/>
      <c r="G296" s="165"/>
      <c r="H296" s="165"/>
      <c r="I296" s="165"/>
      <c r="J296" s="168"/>
      <c r="K296" s="168"/>
      <c r="L296" s="303"/>
      <c r="M296" s="303"/>
      <c r="N296" s="303"/>
      <c r="O296" s="301"/>
      <c r="P296" s="168"/>
      <c r="Q296" s="303"/>
      <c r="R296" s="303"/>
      <c r="S296" s="303"/>
      <c r="T296" s="301"/>
    </row>
    <row r="297" spans="1:20" s="105" customFormat="1" ht="12.75" customHeight="1">
      <c r="A297" s="168"/>
      <c r="B297" s="168"/>
      <c r="C297" s="168"/>
      <c r="D297" s="301"/>
      <c r="E297" s="168"/>
      <c r="F297" s="168"/>
      <c r="G297" s="165"/>
      <c r="H297" s="165"/>
      <c r="I297" s="165"/>
      <c r="J297" s="168"/>
      <c r="K297" s="168"/>
      <c r="L297" s="303"/>
      <c r="M297" s="303"/>
      <c r="N297" s="303"/>
      <c r="O297" s="301"/>
      <c r="P297" s="168"/>
      <c r="Q297" s="303"/>
      <c r="R297" s="303"/>
      <c r="S297" s="303"/>
      <c r="T297" s="301"/>
    </row>
    <row r="298" spans="1:20" s="105" customFormat="1" ht="12.75" customHeight="1">
      <c r="A298" s="168"/>
      <c r="B298" s="168"/>
      <c r="C298" s="168"/>
      <c r="D298" s="301"/>
      <c r="E298" s="168"/>
      <c r="F298" s="168"/>
      <c r="G298" s="165"/>
      <c r="H298" s="165"/>
      <c r="I298" s="165"/>
      <c r="J298" s="168"/>
      <c r="K298" s="168"/>
      <c r="L298" s="303"/>
      <c r="M298" s="303"/>
      <c r="N298" s="303"/>
      <c r="O298" s="301"/>
      <c r="P298" s="168"/>
      <c r="Q298" s="303"/>
      <c r="R298" s="303"/>
      <c r="S298" s="303"/>
      <c r="T298" s="301"/>
    </row>
    <row r="299" spans="1:20" s="105" customFormat="1" ht="12.75" customHeight="1">
      <c r="A299" s="168"/>
      <c r="B299" s="168"/>
      <c r="C299" s="168"/>
      <c r="D299" s="301"/>
      <c r="E299" s="168"/>
      <c r="F299" s="168"/>
      <c r="G299" s="165"/>
      <c r="H299" s="165"/>
      <c r="I299" s="165"/>
      <c r="J299" s="168"/>
      <c r="K299" s="168"/>
      <c r="L299" s="303"/>
      <c r="M299" s="303"/>
      <c r="N299" s="303"/>
      <c r="O299" s="301"/>
      <c r="P299" s="168"/>
      <c r="Q299" s="303"/>
      <c r="R299" s="303"/>
      <c r="S299" s="303"/>
      <c r="T299" s="301"/>
    </row>
    <row r="300" spans="1:20" s="105" customFormat="1" ht="12.75" customHeight="1">
      <c r="A300" s="168"/>
      <c r="B300" s="168"/>
      <c r="C300" s="168"/>
      <c r="D300" s="301"/>
      <c r="E300" s="168"/>
      <c r="F300" s="168"/>
      <c r="G300" s="165"/>
      <c r="H300" s="165"/>
      <c r="I300" s="165"/>
      <c r="J300" s="168"/>
      <c r="K300" s="168"/>
      <c r="L300" s="303"/>
      <c r="M300" s="303"/>
      <c r="N300" s="303"/>
      <c r="O300" s="301"/>
      <c r="P300" s="168"/>
      <c r="Q300" s="303"/>
      <c r="R300" s="303"/>
      <c r="S300" s="303"/>
      <c r="T300" s="301"/>
    </row>
    <row r="301" spans="1:20" s="105" customFormat="1" ht="12.75" customHeight="1">
      <c r="A301" s="168"/>
      <c r="B301" s="168"/>
      <c r="C301" s="168"/>
      <c r="D301" s="301"/>
      <c r="E301" s="168"/>
      <c r="F301" s="168"/>
      <c r="G301" s="165"/>
      <c r="H301" s="165"/>
      <c r="I301" s="165"/>
      <c r="J301" s="168"/>
      <c r="K301" s="168"/>
      <c r="L301" s="303"/>
      <c r="M301" s="303"/>
      <c r="N301" s="303"/>
      <c r="O301" s="301"/>
      <c r="P301" s="168"/>
      <c r="Q301" s="303"/>
      <c r="R301" s="303"/>
      <c r="S301" s="303"/>
      <c r="T301" s="301"/>
    </row>
    <row r="302" spans="1:20" s="105" customFormat="1" ht="12.75" customHeight="1">
      <c r="A302" s="168"/>
      <c r="B302" s="168"/>
      <c r="C302" s="168"/>
      <c r="D302" s="301"/>
      <c r="E302" s="168"/>
      <c r="F302" s="168"/>
      <c r="G302" s="165"/>
      <c r="H302" s="165"/>
      <c r="I302" s="165"/>
      <c r="J302" s="168"/>
      <c r="K302" s="168"/>
      <c r="L302" s="303"/>
      <c r="M302" s="303"/>
      <c r="N302" s="303"/>
      <c r="O302" s="301"/>
      <c r="P302" s="168"/>
      <c r="Q302" s="303"/>
      <c r="R302" s="303"/>
      <c r="S302" s="303"/>
      <c r="T302" s="301"/>
    </row>
    <row r="303" spans="1:20" s="105" customFormat="1" ht="12.75" customHeight="1">
      <c r="A303" s="168"/>
      <c r="B303" s="168"/>
      <c r="C303" s="168"/>
      <c r="D303" s="301"/>
      <c r="E303" s="301"/>
      <c r="F303" s="168"/>
      <c r="G303" s="165"/>
      <c r="H303" s="165"/>
      <c r="I303" s="165"/>
      <c r="J303" s="168"/>
      <c r="K303" s="168"/>
      <c r="L303" s="303"/>
      <c r="M303" s="303"/>
      <c r="N303" s="303"/>
      <c r="O303" s="301"/>
      <c r="P303" s="168"/>
      <c r="Q303" s="303"/>
      <c r="R303" s="303"/>
      <c r="S303" s="303"/>
      <c r="T303" s="301"/>
    </row>
    <row r="304" spans="1:20" s="105" customFormat="1" ht="12.75" customHeight="1">
      <c r="A304" s="168"/>
      <c r="B304" s="168"/>
      <c r="C304" s="168"/>
      <c r="D304" s="301"/>
      <c r="E304" s="301"/>
      <c r="F304" s="168"/>
      <c r="G304" s="165"/>
      <c r="H304" s="165"/>
      <c r="I304" s="165"/>
      <c r="J304" s="168"/>
      <c r="K304" s="168"/>
      <c r="L304" s="303"/>
      <c r="M304" s="303"/>
      <c r="N304" s="303"/>
      <c r="O304" s="301"/>
      <c r="P304" s="168"/>
      <c r="Q304" s="303"/>
      <c r="R304" s="303"/>
      <c r="S304" s="303"/>
      <c r="T304" s="301"/>
    </row>
    <row r="305" spans="1:20" s="105" customFormat="1" ht="12.75" customHeight="1">
      <c r="A305" s="168"/>
      <c r="B305" s="168"/>
      <c r="C305" s="168"/>
      <c r="D305" s="301"/>
      <c r="E305" s="301"/>
      <c r="F305" s="168"/>
      <c r="G305" s="165"/>
      <c r="H305" s="165"/>
      <c r="I305" s="165"/>
      <c r="J305" s="168"/>
      <c r="K305" s="168"/>
      <c r="L305" s="303"/>
      <c r="M305" s="303"/>
      <c r="N305" s="303"/>
      <c r="O305" s="301"/>
      <c r="P305" s="168"/>
      <c r="Q305" s="303"/>
      <c r="R305" s="303"/>
      <c r="S305" s="303"/>
      <c r="T305" s="301"/>
    </row>
    <row r="306" spans="1:20" s="105" customFormat="1" ht="12.75" customHeight="1">
      <c r="A306" s="168"/>
      <c r="B306" s="168"/>
      <c r="C306" s="168"/>
      <c r="D306" s="301"/>
      <c r="E306" s="301"/>
      <c r="F306" s="168"/>
      <c r="G306" s="165"/>
      <c r="H306" s="165"/>
      <c r="I306" s="165"/>
      <c r="J306" s="168"/>
      <c r="K306" s="168"/>
      <c r="L306" s="303"/>
      <c r="M306" s="303"/>
      <c r="N306" s="303"/>
      <c r="O306" s="301"/>
      <c r="P306" s="168"/>
      <c r="Q306" s="303"/>
      <c r="R306" s="303"/>
      <c r="S306" s="303"/>
      <c r="T306" s="301"/>
    </row>
    <row r="307" spans="1:20" s="105" customFormat="1" ht="12.75" customHeight="1">
      <c r="A307" s="168"/>
      <c r="B307" s="168"/>
      <c r="C307" s="168"/>
      <c r="D307" s="301"/>
      <c r="E307" s="301"/>
      <c r="F307" s="168"/>
      <c r="G307" s="165"/>
      <c r="H307" s="165"/>
      <c r="I307" s="165"/>
      <c r="J307" s="168"/>
      <c r="K307" s="168"/>
      <c r="L307" s="303"/>
      <c r="M307" s="303"/>
      <c r="N307" s="303"/>
      <c r="O307" s="301"/>
      <c r="P307" s="168"/>
      <c r="Q307" s="303"/>
      <c r="R307" s="303"/>
      <c r="S307" s="303"/>
      <c r="T307" s="301"/>
    </row>
    <row r="308" spans="1:20" s="105" customFormat="1" ht="12.75" customHeight="1">
      <c r="A308" s="168"/>
      <c r="B308" s="168"/>
      <c r="C308" s="168"/>
      <c r="D308" s="301"/>
      <c r="E308" s="301"/>
      <c r="F308" s="168"/>
      <c r="G308" s="165"/>
      <c r="H308" s="165"/>
      <c r="I308" s="165"/>
      <c r="J308" s="168"/>
      <c r="K308" s="168"/>
      <c r="L308" s="303"/>
      <c r="M308" s="303"/>
      <c r="N308" s="303"/>
      <c r="O308" s="301"/>
      <c r="P308" s="168"/>
      <c r="Q308" s="303"/>
      <c r="R308" s="303"/>
      <c r="S308" s="303"/>
      <c r="T308" s="301"/>
    </row>
    <row r="309" spans="1:20" s="105" customFormat="1" ht="12.75" customHeight="1">
      <c r="A309" s="168"/>
      <c r="B309" s="168"/>
      <c r="C309" s="168"/>
      <c r="D309" s="301"/>
      <c r="E309" s="301"/>
      <c r="F309" s="168"/>
      <c r="G309" s="165"/>
      <c r="H309" s="165"/>
      <c r="I309" s="165"/>
      <c r="J309" s="168"/>
      <c r="K309" s="168"/>
      <c r="L309" s="303"/>
      <c r="M309" s="303"/>
      <c r="N309" s="303"/>
      <c r="O309" s="301"/>
      <c r="P309" s="168"/>
      <c r="Q309" s="303"/>
      <c r="R309" s="303"/>
      <c r="S309" s="303"/>
      <c r="T309" s="301"/>
    </row>
    <row r="310" spans="1:20" s="105" customFormat="1" ht="12.75" customHeight="1">
      <c r="A310" s="168"/>
      <c r="B310" s="168"/>
      <c r="C310" s="168"/>
      <c r="D310" s="301"/>
      <c r="E310" s="301"/>
      <c r="F310" s="168"/>
      <c r="G310" s="165"/>
      <c r="H310" s="165"/>
      <c r="I310" s="165"/>
      <c r="J310" s="168"/>
      <c r="K310" s="168"/>
      <c r="L310" s="303"/>
      <c r="M310" s="303"/>
      <c r="N310" s="303"/>
      <c r="O310" s="301"/>
      <c r="P310" s="168"/>
      <c r="Q310" s="303"/>
      <c r="R310" s="303"/>
      <c r="S310" s="303"/>
      <c r="T310" s="301"/>
    </row>
    <row r="311" spans="1:20" s="105" customFormat="1" ht="12.75" customHeight="1">
      <c r="A311" s="168"/>
      <c r="B311" s="168"/>
      <c r="C311" s="168"/>
      <c r="D311" s="301"/>
      <c r="E311" s="301"/>
      <c r="F311" s="168"/>
      <c r="G311" s="165"/>
      <c r="H311" s="165"/>
      <c r="I311" s="165"/>
      <c r="J311" s="168"/>
      <c r="K311" s="168"/>
      <c r="L311" s="303"/>
      <c r="M311" s="303"/>
      <c r="N311" s="303"/>
      <c r="O311" s="301"/>
      <c r="P311" s="168"/>
      <c r="Q311" s="303"/>
      <c r="R311" s="303"/>
      <c r="S311" s="303"/>
      <c r="T311" s="301"/>
    </row>
    <row r="312" spans="1:20" s="105" customFormat="1" ht="12.75" customHeight="1">
      <c r="A312" s="168"/>
      <c r="B312" s="168"/>
      <c r="C312" s="168"/>
      <c r="D312" s="301"/>
      <c r="E312" s="301"/>
      <c r="F312" s="168"/>
      <c r="G312" s="165"/>
      <c r="H312" s="165"/>
      <c r="I312" s="165"/>
      <c r="J312" s="168"/>
      <c r="K312" s="168"/>
      <c r="L312" s="303"/>
      <c r="M312" s="303"/>
      <c r="N312" s="303"/>
      <c r="O312" s="301"/>
      <c r="P312" s="168"/>
      <c r="Q312" s="303"/>
      <c r="R312" s="303"/>
      <c r="S312" s="303"/>
      <c r="T312" s="301"/>
    </row>
    <row r="313" spans="1:20" s="105" customFormat="1" ht="12.75" customHeight="1">
      <c r="A313" s="168"/>
      <c r="B313" s="168"/>
      <c r="C313" s="168"/>
      <c r="D313" s="301"/>
      <c r="E313" s="301"/>
      <c r="F313" s="168"/>
      <c r="G313" s="165"/>
      <c r="H313" s="165"/>
      <c r="I313" s="165"/>
      <c r="J313" s="168"/>
      <c r="K313" s="168"/>
      <c r="L313" s="303"/>
      <c r="M313" s="303"/>
      <c r="N313" s="303"/>
      <c r="O313" s="301"/>
      <c r="P313" s="168"/>
      <c r="Q313" s="303"/>
      <c r="R313" s="303"/>
      <c r="S313" s="303"/>
      <c r="T313" s="301"/>
    </row>
    <row r="314" spans="1:20" s="105" customFormat="1" ht="12.75" customHeight="1">
      <c r="A314" s="168"/>
      <c r="B314" s="168"/>
      <c r="C314" s="168"/>
      <c r="D314" s="301"/>
      <c r="E314" s="301"/>
      <c r="F314" s="168"/>
      <c r="G314" s="165"/>
      <c r="H314" s="165"/>
      <c r="I314" s="165"/>
      <c r="J314" s="168"/>
      <c r="K314" s="168"/>
      <c r="L314" s="303"/>
      <c r="M314" s="303"/>
      <c r="N314" s="303"/>
      <c r="O314" s="301"/>
      <c r="P314" s="168"/>
      <c r="Q314" s="303"/>
      <c r="R314" s="303"/>
      <c r="S314" s="303"/>
      <c r="T314" s="301"/>
    </row>
    <row r="315" spans="1:20" s="105" customFormat="1" ht="12.75" customHeight="1">
      <c r="A315" s="168"/>
      <c r="B315" s="168"/>
      <c r="C315" s="168"/>
      <c r="D315" s="301"/>
      <c r="E315" s="301"/>
      <c r="F315" s="168"/>
      <c r="G315" s="165"/>
      <c r="H315" s="165"/>
      <c r="I315" s="165"/>
      <c r="J315" s="168"/>
      <c r="K315" s="168"/>
      <c r="L315" s="303"/>
      <c r="M315" s="303"/>
      <c r="N315" s="303"/>
      <c r="O315" s="301"/>
      <c r="P315" s="168"/>
      <c r="Q315" s="303"/>
      <c r="R315" s="303"/>
      <c r="S315" s="303"/>
      <c r="T315" s="301"/>
    </row>
    <row r="316" spans="1:20" s="105" customFormat="1" ht="12.75" customHeight="1">
      <c r="A316" s="168"/>
      <c r="B316" s="168"/>
      <c r="C316" s="168"/>
      <c r="D316" s="301"/>
      <c r="E316" s="301"/>
      <c r="F316" s="168"/>
      <c r="G316" s="165"/>
      <c r="H316" s="165"/>
      <c r="I316" s="165"/>
      <c r="J316" s="168"/>
      <c r="K316" s="168"/>
      <c r="L316" s="303"/>
      <c r="M316" s="303"/>
      <c r="N316" s="303"/>
      <c r="O316" s="301"/>
      <c r="P316" s="168"/>
      <c r="Q316" s="303"/>
      <c r="R316" s="303"/>
      <c r="S316" s="303"/>
      <c r="T316" s="301"/>
    </row>
    <row r="317" spans="1:20" s="105" customFormat="1" ht="12.75" customHeight="1">
      <c r="A317" s="168"/>
      <c r="B317" s="168"/>
      <c r="C317" s="168"/>
      <c r="D317" s="301"/>
      <c r="E317" s="301"/>
      <c r="F317" s="168"/>
      <c r="G317" s="165"/>
      <c r="H317" s="165"/>
      <c r="I317" s="165"/>
      <c r="J317" s="168"/>
      <c r="K317" s="168"/>
      <c r="L317" s="303"/>
      <c r="M317" s="303"/>
      <c r="N317" s="303"/>
      <c r="O317" s="301"/>
      <c r="P317" s="168"/>
      <c r="Q317" s="303"/>
      <c r="R317" s="303"/>
      <c r="S317" s="303"/>
      <c r="T317" s="301"/>
    </row>
    <row r="318" spans="1:20" s="105" customFormat="1" ht="12.75" customHeight="1">
      <c r="A318" s="168"/>
      <c r="B318" s="168"/>
      <c r="C318" s="168"/>
      <c r="D318" s="301"/>
      <c r="E318" s="301"/>
      <c r="F318" s="168"/>
      <c r="G318" s="165"/>
      <c r="H318" s="165"/>
      <c r="I318" s="165"/>
      <c r="J318" s="168"/>
      <c r="K318" s="168"/>
      <c r="L318" s="303"/>
      <c r="M318" s="303"/>
      <c r="N318" s="303"/>
      <c r="O318" s="301"/>
      <c r="P318" s="168"/>
      <c r="Q318" s="303"/>
      <c r="R318" s="303"/>
      <c r="S318" s="303"/>
      <c r="T318" s="301"/>
    </row>
    <row r="319" spans="1:20" s="105" customFormat="1" ht="12.75" customHeight="1">
      <c r="A319" s="168"/>
      <c r="B319" s="168"/>
      <c r="C319" s="168"/>
      <c r="D319" s="301"/>
      <c r="E319" s="301"/>
      <c r="F319" s="168"/>
      <c r="G319" s="165"/>
      <c r="H319" s="165"/>
      <c r="I319" s="165"/>
      <c r="J319" s="168"/>
      <c r="K319" s="168"/>
      <c r="L319" s="303"/>
      <c r="M319" s="303"/>
      <c r="N319" s="303"/>
      <c r="O319" s="301"/>
      <c r="P319" s="168"/>
      <c r="Q319" s="303"/>
      <c r="R319" s="303"/>
      <c r="S319" s="303"/>
      <c r="T319" s="301"/>
    </row>
    <row r="320" spans="1:20" s="105" customFormat="1" ht="12.75" customHeight="1">
      <c r="A320" s="168"/>
      <c r="B320" s="168"/>
      <c r="C320" s="168"/>
      <c r="D320" s="301"/>
      <c r="E320" s="301"/>
      <c r="F320" s="168"/>
      <c r="G320" s="165"/>
      <c r="H320" s="165"/>
      <c r="I320" s="165"/>
      <c r="J320" s="168"/>
      <c r="K320" s="168"/>
      <c r="L320" s="303"/>
      <c r="M320" s="303"/>
      <c r="N320" s="303"/>
      <c r="O320" s="301"/>
      <c r="P320" s="168"/>
      <c r="Q320" s="303"/>
      <c r="R320" s="303"/>
      <c r="S320" s="303"/>
      <c r="T320" s="301"/>
    </row>
    <row r="321" spans="1:20" s="105" customFormat="1" ht="12.75" customHeight="1">
      <c r="A321" s="168"/>
      <c r="B321" s="168"/>
      <c r="C321" s="168"/>
      <c r="D321" s="301"/>
      <c r="E321" s="301"/>
      <c r="F321" s="168"/>
      <c r="G321" s="165"/>
      <c r="H321" s="165"/>
      <c r="I321" s="165"/>
      <c r="J321" s="168"/>
      <c r="K321" s="168"/>
      <c r="L321" s="303"/>
      <c r="M321" s="303"/>
      <c r="N321" s="303"/>
      <c r="O321" s="301"/>
      <c r="P321" s="168"/>
      <c r="Q321" s="303"/>
      <c r="R321" s="303"/>
      <c r="S321" s="303"/>
      <c r="T321" s="301"/>
    </row>
    <row r="322" spans="1:20" s="105" customFormat="1" ht="12.75" customHeight="1">
      <c r="A322" s="168"/>
      <c r="B322" s="168"/>
      <c r="C322" s="168"/>
      <c r="D322" s="301"/>
      <c r="E322" s="301"/>
      <c r="F322" s="168"/>
      <c r="G322" s="165"/>
      <c r="H322" s="165"/>
      <c r="I322" s="165"/>
      <c r="J322" s="168"/>
      <c r="K322" s="168"/>
      <c r="L322" s="303"/>
      <c r="M322" s="303"/>
      <c r="N322" s="303"/>
      <c r="O322" s="301"/>
      <c r="P322" s="168"/>
      <c r="Q322" s="303"/>
      <c r="R322" s="303"/>
      <c r="S322" s="303"/>
      <c r="T322" s="301"/>
    </row>
    <row r="323" spans="1:20" s="105" customFormat="1" ht="12.75" customHeight="1">
      <c r="A323" s="168"/>
      <c r="B323" s="168"/>
      <c r="C323" s="168"/>
      <c r="D323" s="301"/>
      <c r="E323" s="301"/>
      <c r="F323" s="168"/>
      <c r="G323" s="165"/>
      <c r="H323" s="165"/>
      <c r="I323" s="165"/>
      <c r="J323" s="168"/>
      <c r="K323" s="168"/>
      <c r="L323" s="303"/>
      <c r="M323" s="303"/>
      <c r="N323" s="303"/>
      <c r="O323" s="301"/>
      <c r="P323" s="168"/>
      <c r="Q323" s="303"/>
      <c r="R323" s="303"/>
      <c r="S323" s="303"/>
      <c r="T323" s="301"/>
    </row>
    <row r="324" spans="1:20" s="105" customFormat="1" ht="12.75" customHeight="1">
      <c r="A324" s="168"/>
      <c r="B324" s="168"/>
      <c r="C324" s="168"/>
      <c r="D324" s="301"/>
      <c r="E324" s="301"/>
      <c r="F324" s="168"/>
      <c r="G324" s="165"/>
      <c r="H324" s="165"/>
      <c r="I324" s="165"/>
      <c r="J324" s="168"/>
      <c r="K324" s="168"/>
      <c r="L324" s="303"/>
      <c r="M324" s="303"/>
      <c r="N324" s="303"/>
      <c r="O324" s="301"/>
      <c r="P324" s="168"/>
      <c r="Q324" s="303"/>
      <c r="R324" s="303"/>
      <c r="S324" s="303"/>
      <c r="T324" s="301"/>
    </row>
    <row r="325" spans="1:20" s="105" customFormat="1" ht="12.75" customHeight="1">
      <c r="A325" s="168"/>
      <c r="B325" s="168"/>
      <c r="C325" s="168"/>
      <c r="D325" s="301"/>
      <c r="E325" s="301"/>
      <c r="F325" s="168"/>
      <c r="G325" s="165"/>
      <c r="H325" s="165"/>
      <c r="I325" s="165"/>
      <c r="J325" s="168"/>
      <c r="K325" s="168"/>
      <c r="L325" s="303"/>
      <c r="M325" s="303"/>
      <c r="N325" s="303"/>
      <c r="O325" s="301"/>
      <c r="P325" s="168"/>
      <c r="Q325" s="303"/>
      <c r="R325" s="303"/>
      <c r="S325" s="303"/>
      <c r="T325" s="301"/>
    </row>
    <row r="326" spans="1:20" s="105" customFormat="1" ht="12.75" customHeight="1">
      <c r="A326" s="168"/>
      <c r="B326" s="168"/>
      <c r="C326" s="168"/>
      <c r="D326" s="301"/>
      <c r="E326" s="301"/>
      <c r="F326" s="168"/>
      <c r="G326" s="165"/>
      <c r="H326" s="165"/>
      <c r="I326" s="165"/>
      <c r="J326" s="168"/>
      <c r="K326" s="168"/>
      <c r="L326" s="303"/>
      <c r="M326" s="303"/>
      <c r="N326" s="303"/>
      <c r="O326" s="301"/>
      <c r="P326" s="168"/>
      <c r="Q326" s="303"/>
      <c r="R326" s="303"/>
      <c r="S326" s="303"/>
      <c r="T326" s="301"/>
    </row>
    <row r="327" spans="1:20" s="105" customFormat="1" ht="12.75" customHeight="1">
      <c r="A327" s="168"/>
      <c r="B327" s="168"/>
      <c r="C327" s="168"/>
      <c r="D327" s="301"/>
      <c r="E327" s="301"/>
      <c r="F327" s="168"/>
      <c r="G327" s="165"/>
      <c r="H327" s="165"/>
      <c r="I327" s="165"/>
      <c r="J327" s="168"/>
      <c r="K327" s="168"/>
      <c r="L327" s="303"/>
      <c r="M327" s="303"/>
      <c r="N327" s="303"/>
      <c r="O327" s="301"/>
      <c r="P327" s="168"/>
      <c r="Q327" s="303"/>
      <c r="R327" s="303"/>
      <c r="S327" s="303"/>
      <c r="T327" s="301"/>
    </row>
    <row r="328" spans="1:20" s="105" customFormat="1" ht="12.75" customHeight="1">
      <c r="A328" s="168"/>
      <c r="B328" s="168"/>
      <c r="C328" s="168"/>
      <c r="D328" s="301"/>
      <c r="E328" s="301"/>
      <c r="F328" s="168"/>
      <c r="G328" s="165"/>
      <c r="H328" s="165"/>
      <c r="I328" s="165"/>
      <c r="J328" s="168"/>
      <c r="K328" s="168"/>
      <c r="L328" s="303"/>
      <c r="M328" s="303"/>
      <c r="N328" s="303"/>
      <c r="O328" s="301"/>
      <c r="P328" s="168"/>
      <c r="Q328" s="303"/>
      <c r="R328" s="303"/>
      <c r="S328" s="303"/>
      <c r="T328" s="301"/>
    </row>
    <row r="329" spans="1:20" s="105" customFormat="1" ht="12.75" customHeight="1">
      <c r="A329" s="168"/>
      <c r="B329" s="168"/>
      <c r="C329" s="168"/>
      <c r="D329" s="301"/>
      <c r="E329" s="301"/>
      <c r="F329" s="168"/>
      <c r="G329" s="165"/>
      <c r="H329" s="165"/>
      <c r="I329" s="165"/>
      <c r="J329" s="168"/>
      <c r="K329" s="168"/>
      <c r="L329" s="303"/>
      <c r="M329" s="303"/>
      <c r="N329" s="303"/>
      <c r="O329" s="301"/>
      <c r="P329" s="168"/>
      <c r="Q329" s="303"/>
      <c r="R329" s="303"/>
      <c r="S329" s="303"/>
      <c r="T329" s="301"/>
    </row>
    <row r="330" spans="1:20" s="105" customFormat="1" ht="12.75" customHeight="1">
      <c r="A330" s="168"/>
      <c r="B330" s="168"/>
      <c r="C330" s="168"/>
      <c r="D330" s="301"/>
      <c r="E330" s="301"/>
      <c r="F330" s="168"/>
      <c r="G330" s="165"/>
      <c r="H330" s="165"/>
      <c r="I330" s="165"/>
      <c r="J330" s="168"/>
      <c r="K330" s="168"/>
      <c r="L330" s="303"/>
      <c r="M330" s="303"/>
      <c r="N330" s="303"/>
      <c r="O330" s="301"/>
      <c r="P330" s="168"/>
      <c r="Q330" s="303"/>
      <c r="R330" s="303"/>
      <c r="S330" s="303"/>
      <c r="T330" s="301"/>
    </row>
    <row r="331" spans="1:20" s="105" customFormat="1" ht="12.75" customHeight="1">
      <c r="A331" s="168"/>
      <c r="B331" s="168"/>
      <c r="C331" s="168"/>
      <c r="D331" s="301"/>
      <c r="E331" s="301"/>
      <c r="F331" s="168"/>
      <c r="G331" s="165"/>
      <c r="H331" s="165"/>
      <c r="I331" s="165"/>
      <c r="J331" s="168"/>
      <c r="K331" s="168"/>
      <c r="L331" s="303"/>
      <c r="M331" s="303"/>
      <c r="N331" s="303"/>
      <c r="O331" s="301"/>
      <c r="P331" s="168"/>
      <c r="Q331" s="303"/>
      <c r="R331" s="303"/>
      <c r="S331" s="303"/>
      <c r="T331" s="301"/>
    </row>
    <row r="332" spans="1:20" s="105" customFormat="1" ht="12.75" customHeight="1">
      <c r="A332" s="168"/>
      <c r="B332" s="168"/>
      <c r="C332" s="168"/>
      <c r="D332" s="301"/>
      <c r="E332" s="301"/>
      <c r="F332" s="168"/>
      <c r="G332" s="165"/>
      <c r="H332" s="165"/>
      <c r="I332" s="165"/>
      <c r="J332" s="168"/>
      <c r="K332" s="168"/>
      <c r="L332" s="303"/>
      <c r="M332" s="303"/>
      <c r="N332" s="303"/>
      <c r="O332" s="301"/>
      <c r="P332" s="168"/>
      <c r="Q332" s="303"/>
      <c r="R332" s="303"/>
      <c r="S332" s="303"/>
      <c r="T332" s="301"/>
    </row>
    <row r="333" spans="1:20" s="105" customFormat="1" ht="12.75" customHeight="1">
      <c r="A333" s="168"/>
      <c r="B333" s="168"/>
      <c r="C333" s="168"/>
      <c r="D333" s="301"/>
      <c r="E333" s="301"/>
      <c r="F333" s="168"/>
      <c r="G333" s="165"/>
      <c r="H333" s="165"/>
      <c r="I333" s="165"/>
      <c r="J333" s="168"/>
      <c r="K333" s="168"/>
      <c r="L333" s="303"/>
      <c r="M333" s="303"/>
      <c r="N333" s="303"/>
      <c r="O333" s="301"/>
      <c r="P333" s="168"/>
      <c r="Q333" s="303"/>
      <c r="R333" s="303"/>
      <c r="S333" s="303"/>
      <c r="T333" s="301"/>
    </row>
    <row r="334" spans="1:20" s="105" customFormat="1" ht="12.75" customHeight="1">
      <c r="A334" s="168"/>
      <c r="B334" s="168"/>
      <c r="C334" s="168"/>
      <c r="D334" s="301"/>
      <c r="E334" s="301"/>
      <c r="F334" s="168"/>
      <c r="G334" s="165"/>
      <c r="H334" s="165"/>
      <c r="I334" s="165"/>
      <c r="J334" s="168"/>
      <c r="K334" s="168"/>
      <c r="L334" s="303"/>
      <c r="M334" s="303"/>
      <c r="N334" s="303"/>
      <c r="O334" s="301"/>
      <c r="P334" s="168"/>
      <c r="Q334" s="303"/>
      <c r="R334" s="303"/>
      <c r="S334" s="303"/>
      <c r="T334" s="301"/>
    </row>
    <row r="335" spans="1:20" s="105" customFormat="1" ht="12.75" customHeight="1">
      <c r="A335" s="168"/>
      <c r="B335" s="168"/>
      <c r="C335" s="168"/>
      <c r="D335" s="301"/>
      <c r="E335" s="301"/>
      <c r="F335" s="168"/>
      <c r="G335" s="165"/>
      <c r="H335" s="165"/>
      <c r="I335" s="165"/>
      <c r="J335" s="168"/>
      <c r="K335" s="168"/>
      <c r="L335" s="303"/>
      <c r="M335" s="303"/>
      <c r="N335" s="303"/>
      <c r="O335" s="301"/>
      <c r="P335" s="168"/>
      <c r="Q335" s="303"/>
      <c r="R335" s="303"/>
      <c r="S335" s="303"/>
      <c r="T335" s="301"/>
    </row>
    <row r="336" spans="1:20" s="105" customFormat="1" ht="12.75" customHeight="1">
      <c r="A336" s="168"/>
      <c r="B336" s="168"/>
      <c r="C336" s="168"/>
      <c r="D336" s="301"/>
      <c r="E336" s="301"/>
      <c r="F336" s="168"/>
      <c r="G336" s="165"/>
      <c r="H336" s="165"/>
      <c r="I336" s="165"/>
      <c r="J336" s="168"/>
      <c r="K336" s="168"/>
      <c r="L336" s="303"/>
      <c r="M336" s="303"/>
      <c r="N336" s="303"/>
      <c r="O336" s="301"/>
      <c r="P336" s="168"/>
      <c r="Q336" s="303"/>
      <c r="R336" s="303"/>
      <c r="S336" s="303"/>
      <c r="T336" s="301"/>
    </row>
    <row r="337" spans="1:20" s="105" customFormat="1" ht="12.75" customHeight="1">
      <c r="A337" s="168"/>
      <c r="B337" s="168"/>
      <c r="C337" s="168"/>
      <c r="D337" s="301"/>
      <c r="E337" s="301"/>
      <c r="F337" s="168"/>
      <c r="G337" s="165"/>
      <c r="H337" s="165"/>
      <c r="I337" s="165"/>
      <c r="J337" s="168"/>
      <c r="K337" s="168"/>
      <c r="L337" s="303"/>
      <c r="M337" s="303"/>
      <c r="N337" s="303"/>
      <c r="O337" s="301"/>
      <c r="P337" s="168"/>
      <c r="Q337" s="303"/>
      <c r="R337" s="303"/>
      <c r="S337" s="303"/>
      <c r="T337" s="301"/>
    </row>
    <row r="338" spans="1:20" s="105" customFormat="1" ht="12.75" customHeight="1">
      <c r="A338" s="168"/>
      <c r="B338" s="168"/>
      <c r="C338" s="168"/>
      <c r="D338" s="301"/>
      <c r="E338" s="301"/>
      <c r="F338" s="168"/>
      <c r="G338" s="165"/>
      <c r="H338" s="165"/>
      <c r="I338" s="165"/>
      <c r="J338" s="168"/>
      <c r="K338" s="168"/>
      <c r="L338" s="303"/>
      <c r="M338" s="303"/>
      <c r="N338" s="303"/>
      <c r="O338" s="301"/>
      <c r="P338" s="168"/>
      <c r="Q338" s="303"/>
      <c r="R338" s="303"/>
      <c r="S338" s="303"/>
      <c r="T338" s="301"/>
    </row>
    <row r="339" spans="1:20" s="105" customFormat="1" ht="12.75" customHeight="1">
      <c r="A339" s="168"/>
      <c r="B339" s="168"/>
      <c r="C339" s="168"/>
      <c r="D339" s="301"/>
      <c r="E339" s="301"/>
      <c r="F339" s="168"/>
      <c r="G339" s="165"/>
      <c r="H339" s="165"/>
      <c r="I339" s="165"/>
      <c r="J339" s="168"/>
      <c r="K339" s="168"/>
      <c r="L339" s="303"/>
      <c r="M339" s="303"/>
      <c r="N339" s="303"/>
      <c r="O339" s="301"/>
      <c r="P339" s="168"/>
      <c r="Q339" s="303"/>
      <c r="R339" s="303"/>
      <c r="S339" s="303"/>
      <c r="T339" s="301"/>
    </row>
    <row r="340" spans="1:20" s="105" customFormat="1" ht="12.75" customHeight="1">
      <c r="A340" s="168"/>
      <c r="B340" s="168"/>
      <c r="C340" s="168"/>
      <c r="D340" s="301"/>
      <c r="E340" s="301"/>
      <c r="F340" s="168"/>
      <c r="G340" s="165"/>
      <c r="H340" s="165"/>
      <c r="I340" s="165"/>
      <c r="J340" s="168"/>
      <c r="K340" s="168"/>
      <c r="L340" s="303"/>
      <c r="M340" s="303"/>
      <c r="N340" s="303"/>
      <c r="O340" s="301"/>
      <c r="P340" s="168"/>
      <c r="Q340" s="303"/>
      <c r="R340" s="303"/>
      <c r="S340" s="303"/>
      <c r="T340" s="301"/>
    </row>
    <row r="341" spans="1:20" s="105" customFormat="1" ht="12.75" customHeight="1">
      <c r="A341" s="168"/>
      <c r="B341" s="168"/>
      <c r="C341" s="168"/>
      <c r="D341" s="301"/>
      <c r="E341" s="301"/>
      <c r="F341" s="168"/>
      <c r="G341" s="165"/>
      <c r="H341" s="165"/>
      <c r="I341" s="165"/>
      <c r="J341" s="168"/>
      <c r="K341" s="168"/>
      <c r="L341" s="303"/>
      <c r="M341" s="303"/>
      <c r="N341" s="303"/>
      <c r="O341" s="301"/>
      <c r="P341" s="168"/>
      <c r="Q341" s="303"/>
      <c r="R341" s="303"/>
      <c r="S341" s="303"/>
      <c r="T341" s="301"/>
    </row>
    <row r="342" spans="1:20" s="105" customFormat="1" ht="12.75" customHeight="1">
      <c r="A342" s="168"/>
      <c r="B342" s="168"/>
      <c r="C342" s="168"/>
      <c r="D342" s="301"/>
      <c r="E342" s="301"/>
      <c r="F342" s="168"/>
      <c r="G342" s="165"/>
      <c r="H342" s="165"/>
      <c r="I342" s="165"/>
      <c r="J342" s="168"/>
      <c r="K342" s="168"/>
      <c r="L342" s="303"/>
      <c r="M342" s="303"/>
      <c r="N342" s="303"/>
      <c r="O342" s="301"/>
      <c r="P342" s="168"/>
      <c r="Q342" s="303"/>
      <c r="R342" s="303"/>
      <c r="S342" s="303"/>
      <c r="T342" s="301"/>
    </row>
    <row r="343" spans="1:20" s="105" customFormat="1" ht="12.75" customHeight="1">
      <c r="A343" s="168"/>
      <c r="B343" s="168"/>
      <c r="C343" s="168"/>
      <c r="D343" s="301"/>
      <c r="E343" s="301"/>
      <c r="F343" s="168"/>
      <c r="G343" s="165"/>
      <c r="H343" s="165"/>
      <c r="I343" s="165"/>
      <c r="J343" s="168"/>
      <c r="K343" s="168"/>
      <c r="L343" s="303"/>
      <c r="M343" s="303"/>
      <c r="N343" s="303"/>
      <c r="O343" s="301"/>
      <c r="P343" s="168"/>
      <c r="Q343" s="303"/>
      <c r="R343" s="303"/>
      <c r="S343" s="303"/>
      <c r="T343" s="301"/>
    </row>
    <row r="344" spans="1:20" s="105" customFormat="1" ht="12.75" customHeight="1">
      <c r="A344" s="168"/>
      <c r="B344" s="168"/>
      <c r="C344" s="168"/>
      <c r="D344" s="301"/>
      <c r="E344" s="301"/>
      <c r="F344" s="168"/>
      <c r="G344" s="165"/>
      <c r="H344" s="165"/>
      <c r="I344" s="165"/>
      <c r="J344" s="168"/>
      <c r="K344" s="168"/>
      <c r="L344" s="303"/>
      <c r="M344" s="303"/>
      <c r="N344" s="303"/>
      <c r="O344" s="301"/>
      <c r="P344" s="168"/>
      <c r="Q344" s="303"/>
      <c r="R344" s="303"/>
      <c r="S344" s="303"/>
      <c r="T344" s="301"/>
    </row>
    <row r="345" spans="1:20" s="105" customFormat="1" ht="12.75" customHeight="1">
      <c r="A345" s="168"/>
      <c r="B345" s="168"/>
      <c r="C345" s="168"/>
      <c r="D345" s="301"/>
      <c r="E345" s="301"/>
      <c r="F345" s="168"/>
      <c r="G345" s="165"/>
      <c r="H345" s="165"/>
      <c r="I345" s="165"/>
      <c r="J345" s="168"/>
      <c r="K345" s="168"/>
      <c r="L345" s="303"/>
      <c r="M345" s="303"/>
      <c r="N345" s="303"/>
      <c r="O345" s="301"/>
      <c r="P345" s="168"/>
      <c r="Q345" s="303"/>
      <c r="R345" s="303"/>
      <c r="S345" s="303"/>
      <c r="T345" s="301"/>
    </row>
    <row r="346" spans="1:20" s="105" customFormat="1" ht="12.75" customHeight="1">
      <c r="A346" s="168"/>
      <c r="B346" s="168"/>
      <c r="C346" s="168"/>
      <c r="D346" s="301"/>
      <c r="E346" s="301"/>
      <c r="F346" s="168"/>
      <c r="G346" s="165"/>
      <c r="H346" s="165"/>
      <c r="I346" s="165"/>
      <c r="J346" s="168"/>
      <c r="K346" s="168"/>
      <c r="L346" s="303"/>
      <c r="M346" s="303"/>
      <c r="N346" s="303"/>
      <c r="O346" s="301"/>
      <c r="P346" s="168"/>
      <c r="Q346" s="303"/>
      <c r="R346" s="303"/>
      <c r="S346" s="303"/>
      <c r="T346" s="301"/>
    </row>
    <row r="347" spans="1:20" s="105" customFormat="1" ht="12.75" customHeight="1">
      <c r="A347" s="168"/>
      <c r="B347" s="168"/>
      <c r="C347" s="168"/>
      <c r="D347" s="301"/>
      <c r="E347" s="301"/>
      <c r="F347" s="168"/>
      <c r="G347" s="165"/>
      <c r="H347" s="165"/>
      <c r="I347" s="165"/>
      <c r="J347" s="168"/>
      <c r="K347" s="168"/>
      <c r="L347" s="303"/>
      <c r="M347" s="303"/>
      <c r="N347" s="303"/>
      <c r="O347" s="301"/>
      <c r="P347" s="168"/>
      <c r="Q347" s="303"/>
      <c r="R347" s="303"/>
      <c r="S347" s="303"/>
      <c r="T347" s="301"/>
    </row>
    <row r="348" spans="1:20" s="105" customFormat="1" ht="12.75" customHeight="1">
      <c r="A348" s="168"/>
      <c r="B348" s="168"/>
      <c r="C348" s="168"/>
      <c r="D348" s="301"/>
      <c r="E348" s="301"/>
      <c r="F348" s="168"/>
      <c r="G348" s="165"/>
      <c r="H348" s="165"/>
      <c r="I348" s="165"/>
      <c r="J348" s="168"/>
      <c r="K348" s="168"/>
      <c r="L348" s="303"/>
      <c r="M348" s="303"/>
      <c r="N348" s="303"/>
      <c r="O348" s="301"/>
      <c r="P348" s="168"/>
      <c r="Q348" s="303"/>
      <c r="R348" s="303"/>
      <c r="S348" s="303"/>
      <c r="T348" s="301"/>
    </row>
    <row r="349" spans="1:20" s="105" customFormat="1" ht="12.75" customHeight="1">
      <c r="A349" s="168"/>
      <c r="B349" s="168"/>
      <c r="C349" s="168"/>
      <c r="D349" s="301"/>
      <c r="E349" s="301"/>
      <c r="F349" s="168"/>
      <c r="G349" s="165"/>
      <c r="H349" s="165"/>
      <c r="I349" s="165"/>
      <c r="J349" s="168"/>
      <c r="K349" s="168"/>
      <c r="L349" s="303"/>
      <c r="M349" s="303"/>
      <c r="N349" s="303"/>
      <c r="O349" s="301"/>
      <c r="P349" s="168"/>
      <c r="Q349" s="303"/>
      <c r="R349" s="303"/>
      <c r="S349" s="303"/>
      <c r="T349" s="301"/>
    </row>
    <row r="350" spans="1:20" s="105" customFormat="1" ht="12.75" customHeight="1">
      <c r="A350" s="168"/>
      <c r="B350" s="168"/>
      <c r="C350" s="168"/>
      <c r="D350" s="301"/>
      <c r="E350" s="301"/>
      <c r="F350" s="168"/>
      <c r="G350" s="165"/>
      <c r="H350" s="165"/>
      <c r="I350" s="165"/>
      <c r="J350" s="168"/>
      <c r="K350" s="168"/>
      <c r="L350" s="303"/>
      <c r="M350" s="303"/>
      <c r="N350" s="303"/>
      <c r="O350" s="301"/>
      <c r="P350" s="168"/>
      <c r="Q350" s="303"/>
      <c r="R350" s="303"/>
      <c r="S350" s="303"/>
      <c r="T350" s="301"/>
    </row>
    <row r="351" spans="1:20" s="105" customFormat="1" ht="12.75" customHeight="1">
      <c r="A351" s="168"/>
      <c r="B351" s="168"/>
      <c r="C351" s="168"/>
      <c r="D351" s="301"/>
      <c r="E351" s="301"/>
      <c r="F351" s="168"/>
      <c r="G351" s="165"/>
      <c r="H351" s="165"/>
      <c r="I351" s="165"/>
      <c r="J351" s="168"/>
      <c r="K351" s="168"/>
      <c r="L351" s="303"/>
      <c r="M351" s="303"/>
      <c r="N351" s="303"/>
      <c r="O351" s="301"/>
      <c r="P351" s="168"/>
      <c r="Q351" s="303"/>
      <c r="R351" s="303"/>
      <c r="S351" s="303"/>
      <c r="T351" s="301"/>
    </row>
    <row r="352" spans="1:20" s="105" customFormat="1" ht="12.75" customHeight="1">
      <c r="A352" s="168"/>
      <c r="B352" s="168"/>
      <c r="C352" s="168"/>
      <c r="D352" s="301"/>
      <c r="E352" s="301"/>
      <c r="F352" s="168"/>
      <c r="G352" s="165"/>
      <c r="H352" s="165"/>
      <c r="I352" s="165"/>
      <c r="J352" s="168"/>
      <c r="K352" s="168"/>
      <c r="L352" s="303"/>
      <c r="M352" s="303"/>
      <c r="N352" s="303"/>
      <c r="O352" s="301"/>
      <c r="P352" s="168"/>
      <c r="Q352" s="303"/>
      <c r="R352" s="303"/>
      <c r="S352" s="303"/>
      <c r="T352" s="301"/>
    </row>
    <row r="353" spans="1:20" s="105" customFormat="1" ht="12.75" customHeight="1">
      <c r="A353" s="168"/>
      <c r="B353" s="168"/>
      <c r="C353" s="168"/>
      <c r="D353" s="301"/>
      <c r="E353" s="301"/>
      <c r="F353" s="168"/>
      <c r="G353" s="165"/>
      <c r="H353" s="165"/>
      <c r="I353" s="165"/>
      <c r="J353" s="168"/>
      <c r="K353" s="168"/>
      <c r="L353" s="303"/>
      <c r="M353" s="303"/>
      <c r="N353" s="303"/>
      <c r="O353" s="301"/>
      <c r="P353" s="168"/>
      <c r="Q353" s="303"/>
      <c r="R353" s="303"/>
      <c r="S353" s="303"/>
      <c r="T353" s="301"/>
    </row>
    <row r="354" spans="1:20" s="105" customFormat="1" ht="12.75" customHeight="1">
      <c r="A354" s="168"/>
      <c r="B354" s="168"/>
      <c r="C354" s="168"/>
      <c r="D354" s="301"/>
      <c r="E354" s="301"/>
      <c r="F354" s="168"/>
      <c r="G354" s="165"/>
      <c r="H354" s="165"/>
      <c r="I354" s="165"/>
      <c r="J354" s="168"/>
      <c r="K354" s="168"/>
      <c r="L354" s="303"/>
      <c r="M354" s="303"/>
      <c r="N354" s="303"/>
      <c r="O354" s="301"/>
      <c r="P354" s="168"/>
      <c r="Q354" s="303"/>
      <c r="R354" s="303"/>
      <c r="S354" s="303"/>
      <c r="T354" s="301"/>
    </row>
    <row r="355" spans="1:20" s="105" customFormat="1" ht="12.75" customHeight="1">
      <c r="A355" s="168"/>
      <c r="B355" s="168"/>
      <c r="C355" s="168"/>
      <c r="D355" s="301"/>
      <c r="E355" s="301"/>
      <c r="F355" s="168"/>
      <c r="G355" s="165"/>
      <c r="H355" s="165"/>
      <c r="I355" s="165"/>
      <c r="J355" s="168"/>
      <c r="K355" s="168"/>
      <c r="L355" s="303"/>
      <c r="M355" s="303"/>
      <c r="N355" s="303"/>
      <c r="O355" s="301"/>
      <c r="P355" s="168"/>
      <c r="Q355" s="303"/>
      <c r="R355" s="303"/>
      <c r="S355" s="303"/>
      <c r="T355" s="301"/>
    </row>
    <row r="356" spans="1:20" s="105" customFormat="1" ht="12.75" customHeight="1">
      <c r="A356" s="168"/>
      <c r="B356" s="168"/>
      <c r="C356" s="168"/>
      <c r="D356" s="301"/>
      <c r="E356" s="301"/>
      <c r="F356" s="168"/>
      <c r="G356" s="165"/>
      <c r="H356" s="165"/>
      <c r="I356" s="165"/>
      <c r="J356" s="168"/>
      <c r="K356" s="168"/>
      <c r="L356" s="303"/>
      <c r="M356" s="303"/>
      <c r="N356" s="303"/>
      <c r="O356" s="301"/>
      <c r="P356" s="168"/>
      <c r="Q356" s="303"/>
      <c r="R356" s="303"/>
      <c r="S356" s="303"/>
      <c r="T356" s="301"/>
    </row>
    <row r="357" spans="1:20" s="105" customFormat="1" ht="12.75" customHeight="1">
      <c r="A357" s="168"/>
      <c r="B357" s="168"/>
      <c r="C357" s="168"/>
      <c r="D357" s="301"/>
      <c r="E357" s="301"/>
      <c r="F357" s="168"/>
      <c r="G357" s="165"/>
      <c r="H357" s="165"/>
      <c r="I357" s="165"/>
      <c r="J357" s="168"/>
      <c r="K357" s="168"/>
      <c r="L357" s="303"/>
      <c r="M357" s="303"/>
      <c r="N357" s="303"/>
      <c r="O357" s="301"/>
      <c r="P357" s="168"/>
      <c r="Q357" s="303"/>
      <c r="R357" s="303"/>
      <c r="S357" s="303"/>
      <c r="T357" s="301"/>
    </row>
    <row r="358" spans="1:20" s="105" customFormat="1" ht="12.75" customHeight="1">
      <c r="A358" s="168"/>
      <c r="B358" s="168"/>
      <c r="C358" s="168"/>
      <c r="D358" s="301"/>
      <c r="E358" s="301"/>
      <c r="F358" s="168"/>
      <c r="G358" s="165"/>
      <c r="H358" s="165"/>
      <c r="I358" s="165"/>
      <c r="J358" s="168"/>
      <c r="K358" s="168"/>
      <c r="L358" s="303"/>
      <c r="M358" s="303"/>
      <c r="N358" s="303"/>
      <c r="O358" s="301"/>
      <c r="P358" s="168"/>
      <c r="Q358" s="303"/>
      <c r="R358" s="303"/>
      <c r="S358" s="303"/>
      <c r="T358" s="301"/>
    </row>
    <row r="359" spans="1:20" s="105" customFormat="1" ht="12.75" customHeight="1">
      <c r="A359" s="168"/>
      <c r="B359" s="168"/>
      <c r="C359" s="168"/>
      <c r="D359" s="301"/>
      <c r="E359" s="301"/>
      <c r="F359" s="168"/>
      <c r="G359" s="165"/>
      <c r="H359" s="165"/>
      <c r="I359" s="165"/>
      <c r="J359" s="168"/>
      <c r="K359" s="168"/>
      <c r="L359" s="303"/>
      <c r="M359" s="303"/>
      <c r="N359" s="303"/>
      <c r="O359" s="301"/>
      <c r="P359" s="168"/>
      <c r="Q359" s="303"/>
      <c r="R359" s="303"/>
      <c r="S359" s="303"/>
      <c r="T359" s="301"/>
    </row>
    <row r="360" spans="1:20" s="105" customFormat="1" ht="12.75" customHeight="1">
      <c r="A360" s="168"/>
      <c r="B360" s="168"/>
      <c r="C360" s="168"/>
      <c r="D360" s="301"/>
      <c r="E360" s="301"/>
      <c r="F360" s="168"/>
      <c r="G360" s="165"/>
      <c r="H360" s="165"/>
      <c r="I360" s="165"/>
      <c r="J360" s="168"/>
      <c r="K360" s="168"/>
      <c r="L360" s="303"/>
      <c r="M360" s="303"/>
      <c r="N360" s="303"/>
      <c r="O360" s="301"/>
      <c r="P360" s="168"/>
      <c r="Q360" s="303"/>
      <c r="R360" s="303"/>
      <c r="S360" s="303"/>
      <c r="T360" s="301"/>
    </row>
    <row r="361" spans="1:20" s="105" customFormat="1" ht="12.75" customHeight="1">
      <c r="A361" s="168"/>
      <c r="B361" s="168"/>
      <c r="C361" s="168"/>
      <c r="D361" s="301"/>
      <c r="E361" s="301"/>
      <c r="F361" s="168"/>
      <c r="G361" s="165"/>
      <c r="H361" s="165"/>
      <c r="I361" s="165"/>
      <c r="J361" s="168"/>
      <c r="K361" s="168"/>
      <c r="L361" s="303"/>
      <c r="M361" s="303"/>
      <c r="N361" s="303"/>
      <c r="O361" s="301"/>
      <c r="P361" s="168"/>
      <c r="Q361" s="303"/>
      <c r="R361" s="303"/>
      <c r="S361" s="303"/>
      <c r="T361" s="301"/>
    </row>
    <row r="362" spans="1:20" s="105" customFormat="1" ht="12.75" customHeight="1">
      <c r="A362" s="168"/>
      <c r="B362" s="168"/>
      <c r="C362" s="168"/>
      <c r="D362" s="301"/>
      <c r="E362" s="301"/>
      <c r="F362" s="168"/>
      <c r="G362" s="165"/>
      <c r="H362" s="165"/>
      <c r="I362" s="165"/>
      <c r="J362" s="168"/>
      <c r="K362" s="168"/>
      <c r="L362" s="303"/>
      <c r="M362" s="303"/>
      <c r="N362" s="303"/>
      <c r="O362" s="301"/>
      <c r="P362" s="168"/>
      <c r="Q362" s="303"/>
      <c r="R362" s="303"/>
      <c r="S362" s="303"/>
      <c r="T362" s="301"/>
    </row>
    <row r="363" spans="1:20" s="105" customFormat="1" ht="12.75" customHeight="1">
      <c r="A363" s="168"/>
      <c r="B363" s="168"/>
      <c r="C363" s="168"/>
      <c r="D363" s="301"/>
      <c r="E363" s="301"/>
      <c r="F363" s="168"/>
      <c r="G363" s="165"/>
      <c r="H363" s="165"/>
      <c r="I363" s="165"/>
      <c r="J363" s="168"/>
      <c r="K363" s="168"/>
      <c r="L363" s="303"/>
      <c r="M363" s="303"/>
      <c r="N363" s="303"/>
      <c r="O363" s="301"/>
      <c r="P363" s="168"/>
      <c r="Q363" s="303"/>
      <c r="R363" s="303"/>
      <c r="S363" s="303"/>
      <c r="T363" s="301"/>
    </row>
    <row r="364" spans="1:20" s="105" customFormat="1" ht="12.75" customHeight="1">
      <c r="A364" s="168"/>
      <c r="B364" s="168"/>
      <c r="C364" s="168"/>
      <c r="D364" s="301"/>
      <c r="E364" s="301"/>
      <c r="F364" s="168"/>
      <c r="G364" s="165"/>
      <c r="H364" s="165"/>
      <c r="I364" s="165"/>
      <c r="J364" s="168"/>
      <c r="K364" s="168"/>
      <c r="L364" s="303"/>
      <c r="M364" s="303"/>
      <c r="N364" s="303"/>
      <c r="O364" s="301"/>
      <c r="P364" s="168"/>
      <c r="Q364" s="303"/>
      <c r="R364" s="303"/>
      <c r="S364" s="303"/>
      <c r="T364" s="301"/>
    </row>
    <row r="365" spans="1:20" s="105" customFormat="1" ht="12.75" customHeight="1">
      <c r="A365" s="168"/>
      <c r="B365" s="168"/>
      <c r="C365" s="168"/>
      <c r="D365" s="301"/>
      <c r="E365" s="301"/>
      <c r="F365" s="168"/>
      <c r="G365" s="165"/>
      <c r="H365" s="165"/>
      <c r="I365" s="165"/>
      <c r="J365" s="168"/>
      <c r="K365" s="168"/>
      <c r="L365" s="303"/>
      <c r="M365" s="303"/>
      <c r="N365" s="303"/>
      <c r="O365" s="301"/>
      <c r="P365" s="168"/>
      <c r="Q365" s="303"/>
      <c r="R365" s="303"/>
      <c r="S365" s="303"/>
      <c r="T365" s="301"/>
    </row>
    <row r="366" spans="1:20" s="105" customFormat="1" ht="12.75" customHeight="1">
      <c r="A366" s="168"/>
      <c r="B366" s="168"/>
      <c r="C366" s="168"/>
      <c r="D366" s="301"/>
      <c r="E366" s="301"/>
      <c r="F366" s="168"/>
      <c r="G366" s="165"/>
      <c r="H366" s="165"/>
      <c r="I366" s="165"/>
      <c r="J366" s="168"/>
      <c r="K366" s="168"/>
      <c r="L366" s="303"/>
      <c r="M366" s="303"/>
      <c r="N366" s="303"/>
      <c r="O366" s="301"/>
      <c r="P366" s="168"/>
      <c r="Q366" s="303"/>
      <c r="R366" s="303"/>
      <c r="S366" s="303"/>
      <c r="T366" s="301"/>
    </row>
    <row r="367" spans="1:20" s="105" customFormat="1" ht="12.75" customHeight="1">
      <c r="A367" s="168"/>
      <c r="B367" s="168"/>
      <c r="C367" s="168"/>
      <c r="D367" s="301"/>
      <c r="E367" s="301"/>
      <c r="F367" s="168"/>
      <c r="G367" s="165"/>
      <c r="H367" s="165"/>
      <c r="I367" s="165"/>
      <c r="J367" s="168"/>
      <c r="K367" s="168"/>
      <c r="L367" s="303"/>
      <c r="M367" s="303"/>
      <c r="N367" s="303"/>
      <c r="O367" s="301"/>
      <c r="P367" s="168"/>
      <c r="Q367" s="303"/>
      <c r="R367" s="303"/>
      <c r="S367" s="303"/>
      <c r="T367" s="301"/>
    </row>
    <row r="368" spans="1:20" s="105" customFormat="1" ht="12.75" customHeight="1">
      <c r="A368" s="168"/>
      <c r="B368" s="168"/>
      <c r="C368" s="168"/>
      <c r="D368" s="301"/>
      <c r="E368" s="301"/>
      <c r="F368" s="168"/>
      <c r="G368" s="165"/>
      <c r="H368" s="165"/>
      <c r="I368" s="165"/>
      <c r="J368" s="168"/>
      <c r="K368" s="168"/>
      <c r="L368" s="303"/>
      <c r="M368" s="303"/>
      <c r="N368" s="303"/>
      <c r="O368" s="301"/>
      <c r="P368" s="168"/>
      <c r="Q368" s="303"/>
      <c r="R368" s="303"/>
      <c r="S368" s="303"/>
      <c r="T368" s="301"/>
    </row>
    <row r="369" spans="1:20" s="105" customFormat="1" ht="12.75" customHeight="1">
      <c r="A369" s="168"/>
      <c r="B369" s="168"/>
      <c r="C369" s="168"/>
      <c r="D369" s="301"/>
      <c r="E369" s="301"/>
      <c r="F369" s="168"/>
      <c r="G369" s="165"/>
      <c r="H369" s="165"/>
      <c r="I369" s="165"/>
      <c r="J369" s="168"/>
      <c r="K369" s="168"/>
      <c r="L369" s="303"/>
      <c r="M369" s="303"/>
      <c r="N369" s="303"/>
      <c r="O369" s="301"/>
      <c r="P369" s="168"/>
      <c r="Q369" s="303"/>
      <c r="R369" s="303"/>
      <c r="S369" s="303"/>
      <c r="T369" s="301"/>
    </row>
    <row r="370" spans="1:20" s="105" customFormat="1" ht="12.75" customHeight="1">
      <c r="A370" s="168"/>
      <c r="B370" s="168"/>
      <c r="C370" s="168"/>
      <c r="D370" s="301"/>
      <c r="E370" s="301"/>
      <c r="F370" s="168"/>
      <c r="G370" s="165"/>
      <c r="H370" s="165"/>
      <c r="I370" s="165"/>
      <c r="J370" s="168"/>
      <c r="K370" s="168"/>
      <c r="L370" s="303"/>
      <c r="M370" s="303"/>
      <c r="N370" s="303"/>
      <c r="O370" s="301"/>
      <c r="P370" s="168"/>
      <c r="Q370" s="303"/>
      <c r="R370" s="303"/>
      <c r="S370" s="303"/>
      <c r="T370" s="301"/>
    </row>
    <row r="371" spans="1:20" s="105" customFormat="1" ht="12.75" customHeight="1">
      <c r="A371" s="168"/>
      <c r="B371" s="168"/>
      <c r="C371" s="168"/>
      <c r="D371" s="301"/>
      <c r="E371" s="301"/>
      <c r="F371" s="168"/>
      <c r="G371" s="165"/>
      <c r="H371" s="165"/>
      <c r="I371" s="165"/>
      <c r="J371" s="168"/>
      <c r="K371" s="168"/>
      <c r="L371" s="303"/>
      <c r="M371" s="303"/>
      <c r="N371" s="303"/>
      <c r="O371" s="301"/>
      <c r="P371" s="168"/>
      <c r="Q371" s="303"/>
      <c r="R371" s="303"/>
      <c r="S371" s="303"/>
      <c r="T371" s="301"/>
    </row>
    <row r="372" spans="1:20" ht="12.75" customHeight="1">
      <c r="A372" s="168"/>
      <c r="B372" s="168"/>
      <c r="C372" s="168"/>
      <c r="D372" s="301"/>
      <c r="E372" s="301"/>
      <c r="F372" s="168"/>
      <c r="G372" s="165"/>
      <c r="H372" s="165"/>
      <c r="I372" s="165"/>
      <c r="J372" s="305"/>
      <c r="K372" s="168"/>
      <c r="L372" s="303"/>
      <c r="M372" s="304"/>
      <c r="N372" s="304"/>
      <c r="O372" s="304"/>
      <c r="P372" s="305"/>
      <c r="Q372" s="304"/>
      <c r="R372" s="304"/>
      <c r="S372" s="304"/>
      <c r="T372" s="304"/>
    </row>
    <row r="373" spans="1:20" s="105" customFormat="1" ht="12.75" customHeight="1">
      <c r="A373" s="168"/>
      <c r="B373" s="168"/>
      <c r="C373" s="168"/>
      <c r="D373" s="301"/>
      <c r="E373" s="301"/>
      <c r="F373" s="168"/>
      <c r="G373" s="165"/>
      <c r="H373" s="165"/>
      <c r="I373" s="165"/>
      <c r="J373" s="168"/>
      <c r="K373" s="168"/>
      <c r="L373" s="303"/>
      <c r="M373" s="303"/>
      <c r="N373" s="303"/>
      <c r="O373" s="301"/>
      <c r="P373" s="168"/>
      <c r="Q373" s="303"/>
      <c r="R373" s="303"/>
      <c r="S373" s="303"/>
      <c r="T373" s="301"/>
    </row>
    <row r="374" spans="1:20" s="105" customFormat="1" ht="12.75" customHeight="1">
      <c r="A374" s="168"/>
      <c r="B374" s="168"/>
      <c r="C374" s="168"/>
      <c r="D374" s="301"/>
      <c r="E374" s="301"/>
      <c r="F374" s="168"/>
      <c r="G374" s="165"/>
      <c r="H374" s="165"/>
      <c r="I374" s="165"/>
      <c r="J374" s="168"/>
      <c r="K374" s="168"/>
      <c r="L374" s="303"/>
      <c r="M374" s="303"/>
      <c r="N374" s="303"/>
      <c r="O374" s="301"/>
      <c r="P374" s="168"/>
      <c r="Q374" s="303"/>
      <c r="R374" s="303"/>
      <c r="S374" s="303"/>
      <c r="T374" s="301"/>
    </row>
    <row r="375" spans="1:20" s="105" customFormat="1" ht="12.75" customHeight="1">
      <c r="A375" s="168"/>
      <c r="B375" s="168"/>
      <c r="C375" s="168"/>
      <c r="D375" s="301"/>
      <c r="E375" s="301"/>
      <c r="F375" s="168"/>
      <c r="G375" s="165"/>
      <c r="H375" s="165"/>
      <c r="I375" s="165"/>
      <c r="J375" s="168"/>
      <c r="K375" s="168"/>
      <c r="L375" s="303"/>
      <c r="M375" s="303"/>
      <c r="N375" s="303"/>
      <c r="O375" s="301"/>
      <c r="P375" s="168"/>
      <c r="Q375" s="303"/>
      <c r="R375" s="303"/>
      <c r="S375" s="303"/>
      <c r="T375" s="301"/>
    </row>
    <row r="376" spans="1:20" s="105" customFormat="1" ht="12.75" customHeight="1">
      <c r="A376" s="168"/>
      <c r="B376" s="168"/>
      <c r="C376" s="168"/>
      <c r="D376" s="301"/>
      <c r="E376" s="301"/>
      <c r="F376" s="168"/>
      <c r="G376" s="165"/>
      <c r="H376" s="165"/>
      <c r="I376" s="165"/>
      <c r="J376" s="168"/>
      <c r="K376" s="168"/>
      <c r="L376" s="303"/>
      <c r="M376" s="303"/>
      <c r="N376" s="303"/>
      <c r="O376" s="301"/>
      <c r="P376" s="168"/>
      <c r="Q376" s="303"/>
      <c r="R376" s="303"/>
      <c r="S376" s="303"/>
      <c r="T376" s="301"/>
    </row>
    <row r="377" spans="1:20" s="105" customFormat="1" ht="12.75" customHeight="1">
      <c r="A377" s="168"/>
      <c r="B377" s="168"/>
      <c r="C377" s="168"/>
      <c r="D377" s="301"/>
      <c r="E377" s="301"/>
      <c r="F377" s="168"/>
      <c r="G377" s="165"/>
      <c r="H377" s="165"/>
      <c r="I377" s="165"/>
      <c r="J377" s="168"/>
      <c r="K377" s="168"/>
      <c r="L377" s="303"/>
      <c r="M377" s="303"/>
      <c r="N377" s="303"/>
      <c r="O377" s="301"/>
      <c r="P377" s="168"/>
      <c r="Q377" s="303"/>
      <c r="R377" s="303"/>
      <c r="S377" s="303"/>
      <c r="T377" s="301"/>
    </row>
    <row r="378" spans="1:20" s="105" customFormat="1" ht="12.75" customHeight="1">
      <c r="A378" s="168"/>
      <c r="B378" s="168"/>
      <c r="C378" s="168"/>
      <c r="D378" s="301"/>
      <c r="E378" s="301"/>
      <c r="F378" s="168"/>
      <c r="G378" s="165"/>
      <c r="H378" s="165"/>
      <c r="I378" s="165"/>
      <c r="J378" s="168"/>
      <c r="K378" s="168"/>
      <c r="L378" s="303"/>
      <c r="M378" s="303"/>
      <c r="N378" s="303"/>
      <c r="O378" s="301"/>
      <c r="P378" s="168"/>
      <c r="Q378" s="303"/>
      <c r="R378" s="303"/>
      <c r="S378" s="303"/>
      <c r="T378" s="301"/>
    </row>
    <row r="379" spans="1:20" s="105" customFormat="1" ht="12.75" customHeight="1">
      <c r="A379" s="168"/>
      <c r="B379" s="168"/>
      <c r="C379" s="168"/>
      <c r="D379" s="301"/>
      <c r="E379" s="301"/>
      <c r="F379" s="168"/>
      <c r="G379" s="165"/>
      <c r="H379" s="165"/>
      <c r="I379" s="165"/>
      <c r="J379" s="168"/>
      <c r="K379" s="168"/>
      <c r="L379" s="303"/>
      <c r="M379" s="303"/>
      <c r="N379" s="303"/>
      <c r="O379" s="301"/>
      <c r="P379" s="168"/>
      <c r="Q379" s="303"/>
      <c r="R379" s="303"/>
      <c r="S379" s="303"/>
      <c r="T379" s="301"/>
    </row>
    <row r="380" spans="1:20" s="105" customFormat="1" ht="12.75" customHeight="1">
      <c r="A380" s="168"/>
      <c r="B380" s="168"/>
      <c r="C380" s="168"/>
      <c r="D380" s="301"/>
      <c r="E380" s="301"/>
      <c r="F380" s="168"/>
      <c r="G380" s="165"/>
      <c r="H380" s="165"/>
      <c r="I380" s="165"/>
      <c r="J380" s="168"/>
      <c r="K380" s="168"/>
      <c r="L380" s="303"/>
      <c r="M380" s="303"/>
      <c r="N380" s="303"/>
      <c r="O380" s="301"/>
      <c r="P380" s="168"/>
      <c r="Q380" s="303"/>
      <c r="R380" s="303"/>
      <c r="S380" s="303"/>
      <c r="T380" s="301"/>
    </row>
    <row r="381" spans="1:20" s="105" customFormat="1" ht="12.75" customHeight="1">
      <c r="A381" s="168"/>
      <c r="B381" s="168"/>
      <c r="C381" s="168"/>
      <c r="D381" s="301"/>
      <c r="E381" s="301"/>
      <c r="F381" s="168"/>
      <c r="G381" s="165"/>
      <c r="H381" s="165"/>
      <c r="I381" s="165"/>
      <c r="J381" s="168"/>
      <c r="K381" s="168"/>
      <c r="L381" s="303"/>
      <c r="M381" s="303"/>
      <c r="N381" s="303"/>
      <c r="O381" s="301"/>
      <c r="P381" s="168"/>
      <c r="Q381" s="303"/>
      <c r="R381" s="303"/>
      <c r="S381" s="303"/>
      <c r="T381" s="301"/>
    </row>
    <row r="382" spans="1:20" s="105" customFormat="1" ht="12.75" customHeight="1">
      <c r="A382" s="168"/>
      <c r="B382" s="168"/>
      <c r="C382" s="168"/>
      <c r="D382" s="301"/>
      <c r="E382" s="301"/>
      <c r="F382" s="168"/>
      <c r="G382" s="165"/>
      <c r="H382" s="165"/>
      <c r="I382" s="165"/>
      <c r="J382" s="168"/>
      <c r="K382" s="168"/>
      <c r="L382" s="303"/>
      <c r="M382" s="303"/>
      <c r="N382" s="303"/>
      <c r="O382" s="301"/>
      <c r="P382" s="168"/>
      <c r="Q382" s="303"/>
      <c r="R382" s="303"/>
      <c r="S382" s="303"/>
      <c r="T382" s="301"/>
    </row>
    <row r="383" spans="1:20" s="105" customFormat="1" ht="12.75" customHeight="1">
      <c r="A383" s="168"/>
      <c r="B383" s="168"/>
      <c r="C383" s="168"/>
      <c r="D383" s="301"/>
      <c r="E383" s="301"/>
      <c r="F383" s="168"/>
      <c r="G383" s="165"/>
      <c r="H383" s="165"/>
      <c r="I383" s="165"/>
      <c r="J383" s="168"/>
      <c r="K383" s="168"/>
      <c r="L383" s="303"/>
      <c r="M383" s="303"/>
      <c r="N383" s="303"/>
      <c r="O383" s="301"/>
      <c r="P383" s="168"/>
      <c r="Q383" s="303"/>
      <c r="R383" s="303"/>
      <c r="S383" s="303"/>
      <c r="T383" s="301"/>
    </row>
    <row r="384" spans="1:20" s="105" customFormat="1" ht="12.75" customHeight="1">
      <c r="A384" s="168"/>
      <c r="B384" s="168"/>
      <c r="C384" s="168"/>
      <c r="D384" s="301"/>
      <c r="E384" s="301"/>
      <c r="F384" s="168"/>
      <c r="G384" s="165"/>
      <c r="H384" s="165"/>
      <c r="I384" s="165"/>
      <c r="J384" s="168"/>
      <c r="K384" s="168"/>
      <c r="L384" s="303"/>
      <c r="M384" s="303"/>
      <c r="N384" s="303"/>
      <c r="O384" s="301"/>
      <c r="P384" s="168"/>
      <c r="Q384" s="303"/>
      <c r="R384" s="303"/>
      <c r="S384" s="303"/>
      <c r="T384" s="301"/>
    </row>
    <row r="385" spans="1:20" s="105" customFormat="1" ht="12.75" customHeight="1">
      <c r="A385" s="168"/>
      <c r="B385" s="168"/>
      <c r="C385" s="168"/>
      <c r="D385" s="301"/>
      <c r="E385" s="301"/>
      <c r="F385" s="168"/>
      <c r="G385" s="165"/>
      <c r="H385" s="165"/>
      <c r="I385" s="165"/>
      <c r="J385" s="168"/>
      <c r="K385" s="168"/>
      <c r="L385" s="303"/>
      <c r="M385" s="303"/>
      <c r="N385" s="303"/>
      <c r="O385" s="301"/>
      <c r="P385" s="168"/>
      <c r="Q385" s="303"/>
      <c r="R385" s="303"/>
      <c r="S385" s="303"/>
      <c r="T385" s="301"/>
    </row>
    <row r="386" spans="1:20" s="105" customFormat="1" ht="12.75" customHeight="1">
      <c r="A386" s="168"/>
      <c r="B386" s="168"/>
      <c r="C386" s="168"/>
      <c r="D386" s="301"/>
      <c r="E386" s="301"/>
      <c r="F386" s="168"/>
      <c r="G386" s="165"/>
      <c r="H386" s="165"/>
      <c r="I386" s="165"/>
      <c r="J386" s="168"/>
      <c r="K386" s="168"/>
      <c r="L386" s="303"/>
      <c r="M386" s="303"/>
      <c r="N386" s="303"/>
      <c r="O386" s="301"/>
      <c r="P386" s="168"/>
      <c r="Q386" s="303"/>
      <c r="R386" s="303"/>
      <c r="S386" s="303"/>
      <c r="T386" s="301"/>
    </row>
    <row r="387" spans="1:20" s="105" customFormat="1" ht="12.75" customHeight="1">
      <c r="A387" s="168"/>
      <c r="B387" s="168"/>
      <c r="C387" s="168"/>
      <c r="D387" s="301"/>
      <c r="E387" s="301"/>
      <c r="F387" s="168"/>
      <c r="G387" s="165"/>
      <c r="H387" s="165"/>
      <c r="I387" s="165"/>
      <c r="J387" s="168"/>
      <c r="K387" s="168"/>
      <c r="L387" s="303"/>
      <c r="M387" s="303"/>
      <c r="N387" s="303"/>
      <c r="O387" s="301"/>
      <c r="P387" s="168"/>
      <c r="Q387" s="303"/>
      <c r="R387" s="303"/>
      <c r="S387" s="303"/>
      <c r="T387" s="301"/>
    </row>
    <row r="388" spans="1:20" s="105" customFormat="1" ht="12.75" customHeight="1">
      <c r="A388" s="168"/>
      <c r="B388" s="168"/>
      <c r="C388" s="168"/>
      <c r="D388" s="301"/>
      <c r="E388" s="301"/>
      <c r="F388" s="168"/>
      <c r="G388" s="165"/>
      <c r="H388" s="165"/>
      <c r="I388" s="165"/>
      <c r="J388" s="168"/>
      <c r="K388" s="168"/>
      <c r="L388" s="303"/>
      <c r="M388" s="303"/>
      <c r="N388" s="303"/>
      <c r="O388" s="301"/>
      <c r="P388" s="168"/>
      <c r="Q388" s="303"/>
      <c r="R388" s="303"/>
      <c r="S388" s="303"/>
      <c r="T388" s="301"/>
    </row>
    <row r="389" spans="1:20" s="105" customFormat="1" ht="12.75" customHeight="1">
      <c r="A389" s="168"/>
      <c r="B389" s="168"/>
      <c r="C389" s="168"/>
      <c r="D389" s="301"/>
      <c r="E389" s="301"/>
      <c r="F389" s="168"/>
      <c r="G389" s="165"/>
      <c r="H389" s="165"/>
      <c r="I389" s="165"/>
      <c r="J389" s="168"/>
      <c r="K389" s="168"/>
      <c r="L389" s="303"/>
      <c r="M389" s="303"/>
      <c r="N389" s="303"/>
      <c r="O389" s="301"/>
      <c r="P389" s="168"/>
      <c r="Q389" s="303"/>
      <c r="R389" s="303"/>
      <c r="S389" s="303"/>
      <c r="T389" s="301"/>
    </row>
    <row r="390" spans="1:20" s="105" customFormat="1" ht="12.75" customHeight="1">
      <c r="A390" s="168"/>
      <c r="B390" s="168"/>
      <c r="C390" s="168"/>
      <c r="D390" s="301"/>
      <c r="E390" s="301"/>
      <c r="F390" s="168"/>
      <c r="G390" s="165"/>
      <c r="H390" s="165"/>
      <c r="I390" s="165"/>
      <c r="J390" s="168"/>
      <c r="K390" s="168"/>
      <c r="L390" s="303"/>
      <c r="M390" s="303"/>
      <c r="N390" s="303"/>
      <c r="O390" s="301"/>
      <c r="P390" s="168"/>
      <c r="Q390" s="303"/>
      <c r="R390" s="303"/>
      <c r="S390" s="303"/>
      <c r="T390" s="301"/>
    </row>
    <row r="391" spans="1:20" s="105" customFormat="1" ht="12.75" customHeight="1">
      <c r="A391" s="168"/>
      <c r="B391" s="168"/>
      <c r="C391" s="168"/>
      <c r="D391" s="301"/>
      <c r="E391" s="301"/>
      <c r="F391" s="168"/>
      <c r="G391" s="165"/>
      <c r="H391" s="165"/>
      <c r="I391" s="165"/>
      <c r="J391" s="168"/>
      <c r="K391" s="168"/>
      <c r="L391" s="303"/>
      <c r="M391" s="303"/>
      <c r="N391" s="303"/>
      <c r="O391" s="301"/>
      <c r="P391" s="168"/>
      <c r="Q391" s="303"/>
      <c r="R391" s="303"/>
      <c r="S391" s="303"/>
      <c r="T391" s="301"/>
    </row>
    <row r="392" spans="1:20" s="105" customFormat="1" ht="12.75" customHeight="1">
      <c r="A392" s="168"/>
      <c r="B392" s="168"/>
      <c r="C392" s="168"/>
      <c r="D392" s="301"/>
      <c r="E392" s="301"/>
      <c r="F392" s="168"/>
      <c r="G392" s="165"/>
      <c r="H392" s="165"/>
      <c r="I392" s="165"/>
      <c r="J392" s="168"/>
      <c r="K392" s="168"/>
      <c r="L392" s="303"/>
      <c r="M392" s="303"/>
      <c r="N392" s="303"/>
      <c r="O392" s="301"/>
      <c r="P392" s="168"/>
      <c r="Q392" s="303"/>
      <c r="R392" s="303"/>
      <c r="S392" s="303"/>
      <c r="T392" s="301"/>
    </row>
    <row r="393" spans="1:20" s="105" customFormat="1" ht="12.75" customHeight="1">
      <c r="A393" s="168"/>
      <c r="B393" s="168"/>
      <c r="C393" s="168"/>
      <c r="D393" s="301"/>
      <c r="E393" s="301"/>
      <c r="F393" s="168"/>
      <c r="G393" s="165"/>
      <c r="H393" s="165"/>
      <c r="I393" s="165"/>
      <c r="J393" s="168"/>
      <c r="K393" s="168"/>
      <c r="L393" s="303"/>
      <c r="M393" s="303"/>
      <c r="N393" s="303"/>
      <c r="O393" s="301"/>
      <c r="P393" s="168"/>
      <c r="Q393" s="303"/>
      <c r="R393" s="303"/>
      <c r="S393" s="303"/>
      <c r="T393" s="301"/>
    </row>
    <row r="394" spans="1:20" s="105" customFormat="1" ht="12.75" customHeight="1">
      <c r="A394" s="168"/>
      <c r="B394" s="168"/>
      <c r="C394" s="168"/>
      <c r="D394" s="301"/>
      <c r="E394" s="301"/>
      <c r="F394" s="168"/>
      <c r="G394" s="165"/>
      <c r="H394" s="165"/>
      <c r="I394" s="165"/>
      <c r="J394" s="168"/>
      <c r="K394" s="168"/>
      <c r="L394" s="303"/>
      <c r="M394" s="303"/>
      <c r="N394" s="303"/>
      <c r="O394" s="301"/>
      <c r="P394" s="168"/>
      <c r="Q394" s="303"/>
      <c r="R394" s="303"/>
      <c r="S394" s="303"/>
      <c r="T394" s="301"/>
    </row>
    <row r="395" spans="1:20" s="105" customFormat="1" ht="12.75" customHeight="1">
      <c r="A395" s="168"/>
      <c r="B395" s="168"/>
      <c r="C395" s="168"/>
      <c r="D395" s="301"/>
      <c r="E395" s="301"/>
      <c r="F395" s="168"/>
      <c r="G395" s="165"/>
      <c r="H395" s="165"/>
      <c r="I395" s="165"/>
      <c r="J395" s="168"/>
      <c r="K395" s="168"/>
      <c r="L395" s="303"/>
      <c r="M395" s="303"/>
      <c r="N395" s="303"/>
      <c r="O395" s="301"/>
      <c r="P395" s="168"/>
      <c r="Q395" s="303"/>
      <c r="R395" s="303"/>
      <c r="S395" s="303"/>
      <c r="T395" s="301"/>
    </row>
    <row r="396" spans="1:20" s="105" customFormat="1" ht="12.75" customHeight="1">
      <c r="A396" s="168"/>
      <c r="B396" s="168"/>
      <c r="C396" s="168"/>
      <c r="D396" s="301"/>
      <c r="E396" s="301"/>
      <c r="F396" s="168"/>
      <c r="G396" s="165"/>
      <c r="H396" s="165"/>
      <c r="I396" s="165"/>
      <c r="J396" s="168"/>
      <c r="K396" s="168"/>
      <c r="L396" s="303"/>
      <c r="M396" s="303"/>
      <c r="N396" s="303"/>
      <c r="O396" s="301"/>
      <c r="P396" s="168"/>
      <c r="Q396" s="303"/>
      <c r="R396" s="303"/>
      <c r="S396" s="303"/>
      <c r="T396" s="301"/>
    </row>
    <row r="397" spans="1:20" s="105" customFormat="1" ht="12.75" customHeight="1">
      <c r="A397" s="168"/>
      <c r="B397" s="168"/>
      <c r="C397" s="168"/>
      <c r="D397" s="301"/>
      <c r="E397" s="301"/>
      <c r="F397" s="168"/>
      <c r="G397" s="165"/>
      <c r="H397" s="165"/>
      <c r="I397" s="165"/>
      <c r="J397" s="168"/>
      <c r="K397" s="168"/>
      <c r="L397" s="303"/>
      <c r="M397" s="303"/>
      <c r="N397" s="303"/>
      <c r="O397" s="301"/>
      <c r="P397" s="168"/>
      <c r="Q397" s="303"/>
      <c r="R397" s="303"/>
      <c r="S397" s="303"/>
      <c r="T397" s="301"/>
    </row>
    <row r="398" spans="1:20" s="105" customFormat="1" ht="12.75" customHeight="1">
      <c r="A398" s="168"/>
      <c r="B398" s="168"/>
      <c r="C398" s="168"/>
      <c r="D398" s="301"/>
      <c r="E398" s="301"/>
      <c r="F398" s="168"/>
      <c r="G398" s="165"/>
      <c r="H398" s="165"/>
      <c r="I398" s="165"/>
      <c r="J398" s="168"/>
      <c r="K398" s="168"/>
      <c r="L398" s="303"/>
      <c r="M398" s="303"/>
      <c r="N398" s="303"/>
      <c r="O398" s="301"/>
      <c r="P398" s="168"/>
      <c r="Q398" s="303"/>
      <c r="R398" s="303"/>
      <c r="S398" s="303"/>
      <c r="T398" s="301"/>
    </row>
    <row r="399" spans="1:20" s="105" customFormat="1" ht="12.75" customHeight="1">
      <c r="A399" s="168"/>
      <c r="B399" s="168"/>
      <c r="C399" s="168"/>
      <c r="D399" s="301"/>
      <c r="E399" s="301"/>
      <c r="F399" s="168"/>
      <c r="G399" s="165"/>
      <c r="H399" s="165"/>
      <c r="I399" s="165"/>
      <c r="J399" s="168"/>
      <c r="K399" s="168"/>
      <c r="L399" s="303"/>
      <c r="M399" s="303"/>
      <c r="N399" s="303"/>
      <c r="O399" s="301"/>
      <c r="P399" s="168"/>
      <c r="Q399" s="303"/>
      <c r="R399" s="303"/>
      <c r="S399" s="303"/>
      <c r="T399" s="301"/>
    </row>
    <row r="400" spans="1:20" s="105" customFormat="1" ht="12.75" customHeight="1">
      <c r="A400" s="168"/>
      <c r="B400" s="168"/>
      <c r="C400" s="168"/>
      <c r="D400" s="301"/>
      <c r="E400" s="301"/>
      <c r="F400" s="168"/>
      <c r="G400" s="165"/>
      <c r="H400" s="165"/>
      <c r="I400" s="165"/>
      <c r="J400" s="168"/>
      <c r="K400" s="168"/>
      <c r="L400" s="303"/>
      <c r="M400" s="303"/>
      <c r="N400" s="303"/>
      <c r="O400" s="301"/>
      <c r="P400" s="168"/>
      <c r="Q400" s="303"/>
      <c r="R400" s="303"/>
      <c r="S400" s="303"/>
      <c r="T400" s="301"/>
    </row>
    <row r="401" spans="1:20" s="105" customFormat="1" ht="12.75" customHeight="1">
      <c r="A401" s="168"/>
      <c r="B401" s="168"/>
      <c r="C401" s="168"/>
      <c r="D401" s="301"/>
      <c r="E401" s="301"/>
      <c r="F401" s="168"/>
      <c r="G401" s="165"/>
      <c r="H401" s="165"/>
      <c r="I401" s="165"/>
      <c r="J401" s="168"/>
      <c r="K401" s="168"/>
      <c r="L401" s="303"/>
      <c r="M401" s="303"/>
      <c r="N401" s="303"/>
      <c r="O401" s="301"/>
      <c r="P401" s="168"/>
      <c r="Q401" s="303"/>
      <c r="R401" s="303"/>
      <c r="S401" s="303"/>
      <c r="T401" s="301"/>
    </row>
    <row r="402" spans="1:20" s="105" customFormat="1" ht="12.75" customHeight="1">
      <c r="A402" s="168"/>
      <c r="B402" s="168"/>
      <c r="C402" s="168"/>
      <c r="D402" s="301"/>
      <c r="E402" s="301"/>
      <c r="F402" s="168"/>
      <c r="G402" s="165"/>
      <c r="H402" s="165"/>
      <c r="I402" s="165"/>
      <c r="J402" s="168"/>
      <c r="K402" s="168"/>
      <c r="L402" s="303"/>
      <c r="M402" s="303"/>
      <c r="N402" s="303"/>
      <c r="O402" s="301"/>
      <c r="P402" s="168"/>
      <c r="Q402" s="303"/>
      <c r="R402" s="303"/>
      <c r="S402" s="303"/>
      <c r="T402" s="301"/>
    </row>
    <row r="403" spans="1:20" s="105" customFormat="1" ht="12.75" customHeight="1">
      <c r="A403" s="168"/>
      <c r="B403" s="168"/>
      <c r="C403" s="168"/>
      <c r="D403" s="301"/>
      <c r="E403" s="301"/>
      <c r="F403" s="168"/>
      <c r="G403" s="165"/>
      <c r="H403" s="165"/>
      <c r="I403" s="165"/>
      <c r="J403" s="168"/>
      <c r="K403" s="168"/>
      <c r="L403" s="303"/>
      <c r="M403" s="303"/>
      <c r="N403" s="303"/>
      <c r="O403" s="301"/>
      <c r="P403" s="168"/>
      <c r="Q403" s="303"/>
      <c r="R403" s="303"/>
      <c r="S403" s="303"/>
      <c r="T403" s="301"/>
    </row>
    <row r="404" spans="1:20" s="105" customFormat="1" ht="12.75" customHeight="1">
      <c r="A404" s="168"/>
      <c r="B404" s="168"/>
      <c r="C404" s="168"/>
      <c r="D404" s="301"/>
      <c r="E404" s="301"/>
      <c r="F404" s="168"/>
      <c r="G404" s="165"/>
      <c r="H404" s="165"/>
      <c r="I404" s="165"/>
      <c r="J404" s="168"/>
      <c r="K404" s="168"/>
      <c r="L404" s="303"/>
      <c r="M404" s="303"/>
      <c r="N404" s="303"/>
      <c r="O404" s="301"/>
      <c r="P404" s="168"/>
      <c r="Q404" s="303"/>
      <c r="R404" s="303"/>
      <c r="S404" s="303"/>
      <c r="T404" s="301"/>
    </row>
    <row r="405" spans="1:20" s="105" customFormat="1" ht="12.75" customHeight="1">
      <c r="A405" s="168"/>
      <c r="B405" s="168"/>
      <c r="C405" s="168"/>
      <c r="D405" s="301"/>
      <c r="E405" s="301"/>
      <c r="F405" s="168"/>
      <c r="G405" s="165"/>
      <c r="H405" s="165"/>
      <c r="I405" s="165"/>
      <c r="J405" s="168"/>
      <c r="K405" s="168"/>
      <c r="L405" s="303"/>
      <c r="M405" s="303"/>
      <c r="N405" s="303"/>
      <c r="O405" s="301"/>
      <c r="P405" s="168"/>
      <c r="Q405" s="303"/>
      <c r="R405" s="303"/>
      <c r="S405" s="303"/>
      <c r="T405" s="301"/>
    </row>
    <row r="406" spans="1:20" s="105" customFormat="1" ht="12.75" customHeight="1">
      <c r="A406" s="168"/>
      <c r="B406" s="168"/>
      <c r="C406" s="168"/>
      <c r="D406" s="301"/>
      <c r="E406" s="301"/>
      <c r="F406" s="168"/>
      <c r="G406" s="165"/>
      <c r="H406" s="165"/>
      <c r="I406" s="165"/>
      <c r="J406" s="168"/>
      <c r="K406" s="168"/>
      <c r="L406" s="303"/>
      <c r="M406" s="303"/>
      <c r="N406" s="303"/>
      <c r="O406" s="301"/>
      <c r="P406" s="168"/>
      <c r="Q406" s="303"/>
      <c r="R406" s="303"/>
      <c r="S406" s="303"/>
      <c r="T406" s="301"/>
    </row>
    <row r="407" spans="1:20" s="105" customFormat="1" ht="12.75" customHeight="1">
      <c r="A407" s="168"/>
      <c r="B407" s="168"/>
      <c r="C407" s="168"/>
      <c r="D407" s="301"/>
      <c r="E407" s="301"/>
      <c r="F407" s="168"/>
      <c r="G407" s="165"/>
      <c r="H407" s="165"/>
      <c r="I407" s="165"/>
      <c r="J407" s="168"/>
      <c r="K407" s="168"/>
      <c r="L407" s="303"/>
      <c r="M407" s="303"/>
      <c r="N407" s="303"/>
      <c r="O407" s="301"/>
      <c r="P407" s="168"/>
      <c r="Q407" s="303"/>
      <c r="R407" s="303"/>
      <c r="S407" s="303"/>
      <c r="T407" s="301"/>
    </row>
    <row r="408" spans="1:20" s="105" customFormat="1" ht="12.75" customHeight="1">
      <c r="A408" s="168"/>
      <c r="B408" s="168"/>
      <c r="C408" s="168"/>
      <c r="D408" s="301"/>
      <c r="E408" s="301"/>
      <c r="F408" s="168"/>
      <c r="G408" s="165"/>
      <c r="H408" s="165"/>
      <c r="I408" s="165"/>
      <c r="J408" s="168"/>
      <c r="K408" s="168"/>
      <c r="L408" s="303"/>
      <c r="M408" s="303"/>
      <c r="N408" s="303"/>
      <c r="O408" s="301"/>
      <c r="P408" s="168"/>
      <c r="Q408" s="303"/>
      <c r="R408" s="303"/>
      <c r="S408" s="303"/>
      <c r="T408" s="301"/>
    </row>
    <row r="409" spans="1:20" s="105" customFormat="1" ht="12.75" customHeight="1">
      <c r="A409" s="168"/>
      <c r="B409" s="168"/>
      <c r="C409" s="168"/>
      <c r="D409" s="301"/>
      <c r="E409" s="301"/>
      <c r="F409" s="168"/>
      <c r="G409" s="165"/>
      <c r="H409" s="165"/>
      <c r="I409" s="165"/>
      <c r="J409" s="168"/>
      <c r="K409" s="168"/>
      <c r="L409" s="303"/>
      <c r="M409" s="303"/>
      <c r="N409" s="303"/>
      <c r="O409" s="301"/>
      <c r="P409" s="168"/>
      <c r="Q409" s="303"/>
      <c r="R409" s="303"/>
      <c r="S409" s="303"/>
      <c r="T409" s="301"/>
    </row>
    <row r="410" spans="1:20" s="105" customFormat="1" ht="12.75" customHeight="1">
      <c r="A410" s="168"/>
      <c r="B410" s="168"/>
      <c r="C410" s="168"/>
      <c r="D410" s="301"/>
      <c r="E410" s="301"/>
      <c r="F410" s="168"/>
      <c r="G410" s="165"/>
      <c r="H410" s="165"/>
      <c r="I410" s="165"/>
      <c r="J410" s="168"/>
      <c r="K410" s="168"/>
      <c r="L410" s="303"/>
      <c r="M410" s="303"/>
      <c r="N410" s="303"/>
      <c r="O410" s="301"/>
      <c r="P410" s="168"/>
      <c r="Q410" s="303"/>
      <c r="R410" s="303"/>
      <c r="S410" s="303"/>
      <c r="T410" s="301"/>
    </row>
    <row r="411" spans="1:20" s="105" customFormat="1" ht="12.75" customHeight="1">
      <c r="A411" s="168"/>
      <c r="B411" s="168"/>
      <c r="C411" s="168"/>
      <c r="D411" s="301"/>
      <c r="E411" s="301"/>
      <c r="F411" s="168"/>
      <c r="G411" s="165"/>
      <c r="H411" s="165"/>
      <c r="I411" s="165"/>
      <c r="J411" s="168"/>
      <c r="K411" s="168"/>
      <c r="L411" s="303"/>
      <c r="M411" s="303"/>
      <c r="N411" s="303"/>
      <c r="O411" s="301"/>
      <c r="P411" s="168"/>
      <c r="Q411" s="303"/>
      <c r="R411" s="303"/>
      <c r="S411" s="303"/>
      <c r="T411" s="301"/>
    </row>
    <row r="412" spans="1:20" s="105" customFormat="1" ht="12.75" customHeight="1">
      <c r="A412" s="168"/>
      <c r="B412" s="168"/>
      <c r="C412" s="168"/>
      <c r="D412" s="301"/>
      <c r="E412" s="301"/>
      <c r="F412" s="168"/>
      <c r="G412" s="165"/>
      <c r="H412" s="165"/>
      <c r="I412" s="165"/>
      <c r="J412" s="168"/>
      <c r="K412" s="168"/>
      <c r="L412" s="303"/>
      <c r="M412" s="303"/>
      <c r="N412" s="303"/>
      <c r="O412" s="301"/>
      <c r="P412" s="168"/>
      <c r="Q412" s="303"/>
      <c r="R412" s="303"/>
      <c r="S412" s="303"/>
      <c r="T412" s="301"/>
    </row>
    <row r="413" spans="1:20" s="105" customFormat="1" ht="12.75" customHeight="1">
      <c r="A413" s="168"/>
      <c r="B413" s="168"/>
      <c r="C413" s="168"/>
      <c r="D413" s="301"/>
      <c r="E413" s="301"/>
      <c r="F413" s="168"/>
      <c r="G413" s="165"/>
      <c r="H413" s="165"/>
      <c r="I413" s="165"/>
      <c r="J413" s="168"/>
      <c r="K413" s="168"/>
      <c r="L413" s="303"/>
      <c r="M413" s="303"/>
      <c r="N413" s="303"/>
      <c r="O413" s="301"/>
      <c r="P413" s="168"/>
      <c r="Q413" s="303"/>
      <c r="R413" s="303"/>
      <c r="S413" s="303"/>
      <c r="T413" s="301"/>
    </row>
    <row r="414" spans="1:20" s="105" customFormat="1" ht="12.75" customHeight="1">
      <c r="A414" s="168"/>
      <c r="B414" s="168"/>
      <c r="C414" s="168"/>
      <c r="D414" s="301"/>
      <c r="E414" s="301"/>
      <c r="F414" s="168"/>
      <c r="G414" s="165"/>
      <c r="H414" s="165"/>
      <c r="I414" s="165"/>
      <c r="J414" s="168"/>
      <c r="K414" s="168"/>
      <c r="L414" s="303"/>
      <c r="M414" s="303"/>
      <c r="N414" s="303"/>
      <c r="O414" s="301"/>
      <c r="P414" s="168"/>
      <c r="Q414" s="303"/>
      <c r="R414" s="303"/>
      <c r="S414" s="303"/>
      <c r="T414" s="301"/>
    </row>
    <row r="415" spans="1:20" s="105" customFormat="1" ht="12.75" customHeight="1">
      <c r="A415" s="168"/>
      <c r="B415" s="168"/>
      <c r="C415" s="168"/>
      <c r="D415" s="301"/>
      <c r="E415" s="301"/>
      <c r="F415" s="168"/>
      <c r="G415" s="165"/>
      <c r="H415" s="165"/>
      <c r="I415" s="165"/>
      <c r="J415" s="168"/>
      <c r="K415" s="168"/>
      <c r="L415" s="303"/>
      <c r="M415" s="303"/>
      <c r="N415" s="303"/>
      <c r="O415" s="301"/>
      <c r="P415" s="168"/>
      <c r="Q415" s="303"/>
      <c r="R415" s="303"/>
      <c r="S415" s="303"/>
      <c r="T415" s="301"/>
    </row>
    <row r="416" spans="1:20" s="105" customFormat="1" ht="12.75" customHeight="1">
      <c r="A416" s="168"/>
      <c r="B416" s="168"/>
      <c r="C416" s="168"/>
      <c r="D416" s="301"/>
      <c r="E416" s="301"/>
      <c r="F416" s="168"/>
      <c r="G416" s="165"/>
      <c r="H416" s="165"/>
      <c r="I416" s="165"/>
      <c r="J416" s="168"/>
      <c r="K416" s="168"/>
      <c r="L416" s="303"/>
      <c r="M416" s="303"/>
      <c r="N416" s="303"/>
      <c r="O416" s="301"/>
      <c r="P416" s="168"/>
      <c r="Q416" s="303"/>
      <c r="R416" s="303"/>
      <c r="S416" s="303"/>
      <c r="T416" s="301"/>
    </row>
    <row r="417" spans="1:20" s="105" customFormat="1" ht="12.75" customHeight="1">
      <c r="A417" s="168"/>
      <c r="B417" s="168"/>
      <c r="C417" s="168"/>
      <c r="D417" s="301"/>
      <c r="E417" s="301"/>
      <c r="F417" s="168"/>
      <c r="G417" s="165"/>
      <c r="H417" s="165"/>
      <c r="I417" s="165"/>
      <c r="J417" s="168"/>
      <c r="K417" s="168"/>
      <c r="L417" s="303"/>
      <c r="M417" s="303"/>
      <c r="N417" s="303"/>
      <c r="O417" s="301"/>
      <c r="P417" s="168"/>
      <c r="Q417" s="303"/>
      <c r="R417" s="303"/>
      <c r="S417" s="303"/>
      <c r="T417" s="301"/>
    </row>
    <row r="418" spans="1:20" s="105" customFormat="1" ht="12.75" customHeight="1">
      <c r="A418" s="168"/>
      <c r="B418" s="168"/>
      <c r="C418" s="168"/>
      <c r="D418" s="301"/>
      <c r="E418" s="301"/>
      <c r="F418" s="168"/>
      <c r="G418" s="165"/>
      <c r="H418" s="165"/>
      <c r="I418" s="165"/>
      <c r="J418" s="168"/>
      <c r="K418" s="168"/>
      <c r="L418" s="303"/>
      <c r="M418" s="303"/>
      <c r="N418" s="303"/>
      <c r="O418" s="301"/>
      <c r="P418" s="168"/>
      <c r="Q418" s="303"/>
      <c r="R418" s="303"/>
      <c r="S418" s="303"/>
      <c r="T418" s="301"/>
    </row>
    <row r="419" spans="1:20" s="105" customFormat="1" ht="12.75" customHeight="1">
      <c r="A419" s="168"/>
      <c r="B419" s="168"/>
      <c r="C419" s="168"/>
      <c r="D419" s="301"/>
      <c r="E419" s="301"/>
      <c r="F419" s="168"/>
      <c r="G419" s="165"/>
      <c r="H419" s="165"/>
      <c r="I419" s="165"/>
      <c r="J419" s="168"/>
      <c r="K419" s="168"/>
      <c r="L419" s="303"/>
      <c r="M419" s="303"/>
      <c r="N419" s="303"/>
      <c r="O419" s="301"/>
      <c r="P419" s="168"/>
      <c r="Q419" s="303"/>
      <c r="R419" s="303"/>
      <c r="S419" s="303"/>
      <c r="T419" s="301"/>
    </row>
    <row r="420" spans="1:20" s="105" customFormat="1" ht="12.75" customHeight="1">
      <c r="A420" s="168"/>
      <c r="B420" s="168"/>
      <c r="C420" s="168"/>
      <c r="D420" s="301"/>
      <c r="E420" s="301"/>
      <c r="F420" s="168"/>
      <c r="G420" s="165"/>
      <c r="H420" s="165"/>
      <c r="I420" s="165"/>
      <c r="J420" s="168"/>
      <c r="K420" s="168"/>
      <c r="L420" s="303"/>
      <c r="M420" s="303"/>
      <c r="N420" s="303"/>
      <c r="O420" s="301"/>
      <c r="P420" s="168"/>
      <c r="Q420" s="303"/>
      <c r="R420" s="303"/>
      <c r="S420" s="303"/>
      <c r="T420" s="301"/>
    </row>
    <row r="421" spans="1:20" s="105" customFormat="1" ht="12.75" customHeight="1">
      <c r="A421" s="168"/>
      <c r="B421" s="168"/>
      <c r="C421" s="168"/>
      <c r="D421" s="301"/>
      <c r="E421" s="301"/>
      <c r="F421" s="168"/>
      <c r="G421" s="165"/>
      <c r="H421" s="165"/>
      <c r="I421" s="165"/>
      <c r="J421" s="168"/>
      <c r="K421" s="168"/>
      <c r="L421" s="303"/>
      <c r="M421" s="303"/>
      <c r="N421" s="303"/>
      <c r="O421" s="301"/>
      <c r="P421" s="168"/>
      <c r="Q421" s="303"/>
      <c r="R421" s="303"/>
      <c r="S421" s="303"/>
      <c r="T421" s="301"/>
    </row>
    <row r="422" spans="1:20" s="105" customFormat="1" ht="12.75" customHeight="1">
      <c r="A422" s="168"/>
      <c r="B422" s="168"/>
      <c r="C422" s="168"/>
      <c r="D422" s="301"/>
      <c r="E422" s="301"/>
      <c r="F422" s="168"/>
      <c r="G422" s="165"/>
      <c r="H422" s="165"/>
      <c r="I422" s="165"/>
      <c r="J422" s="168"/>
      <c r="K422" s="168"/>
      <c r="L422" s="303"/>
      <c r="M422" s="303"/>
      <c r="N422" s="303"/>
      <c r="O422" s="301"/>
      <c r="P422" s="168"/>
      <c r="Q422" s="303"/>
      <c r="R422" s="303"/>
      <c r="S422" s="303"/>
      <c r="T422" s="301"/>
    </row>
    <row r="423" spans="1:20" s="105" customFormat="1" ht="12.75" customHeight="1">
      <c r="A423" s="168"/>
      <c r="B423" s="168"/>
      <c r="C423" s="168"/>
      <c r="D423" s="301"/>
      <c r="E423" s="301"/>
      <c r="F423" s="168"/>
      <c r="G423" s="165"/>
      <c r="H423" s="165"/>
      <c r="I423" s="165"/>
      <c r="J423" s="168"/>
      <c r="K423" s="168"/>
      <c r="L423" s="303"/>
      <c r="M423" s="303"/>
      <c r="N423" s="303"/>
      <c r="O423" s="301"/>
      <c r="P423" s="168"/>
      <c r="Q423" s="303"/>
      <c r="R423" s="303"/>
      <c r="S423" s="303"/>
      <c r="T423" s="301"/>
    </row>
    <row r="424" spans="1:20" s="105" customFormat="1" ht="12.75" customHeight="1">
      <c r="A424" s="168"/>
      <c r="B424" s="168"/>
      <c r="C424" s="168"/>
      <c r="D424" s="301"/>
      <c r="E424" s="301"/>
      <c r="F424" s="168"/>
      <c r="G424" s="165"/>
      <c r="H424" s="165"/>
      <c r="I424" s="165"/>
      <c r="J424" s="168"/>
      <c r="K424" s="168"/>
      <c r="L424" s="303"/>
      <c r="M424" s="303"/>
      <c r="N424" s="303"/>
      <c r="O424" s="301"/>
      <c r="P424" s="168"/>
      <c r="Q424" s="303"/>
      <c r="R424" s="303"/>
      <c r="S424" s="303"/>
      <c r="T424" s="301"/>
    </row>
    <row r="425" spans="1:20" s="105" customFormat="1" ht="12.75" customHeight="1">
      <c r="A425" s="168"/>
      <c r="B425" s="168"/>
      <c r="C425" s="168"/>
      <c r="D425" s="301"/>
      <c r="E425" s="301"/>
      <c r="F425" s="168"/>
      <c r="G425" s="165"/>
      <c r="H425" s="165"/>
      <c r="I425" s="165"/>
      <c r="J425" s="168"/>
      <c r="K425" s="168"/>
      <c r="L425" s="303"/>
      <c r="M425" s="303"/>
      <c r="N425" s="303"/>
      <c r="O425" s="301"/>
      <c r="P425" s="168"/>
      <c r="Q425" s="303"/>
      <c r="R425" s="303"/>
      <c r="S425" s="303"/>
      <c r="T425" s="301"/>
    </row>
    <row r="426" spans="1:20" s="105" customFormat="1" ht="12.75" customHeight="1">
      <c r="A426" s="168"/>
      <c r="B426" s="168"/>
      <c r="C426" s="168"/>
      <c r="D426" s="301"/>
      <c r="E426" s="301"/>
      <c r="F426" s="168"/>
      <c r="G426" s="165"/>
      <c r="H426" s="165"/>
      <c r="I426" s="165"/>
      <c r="J426" s="168"/>
      <c r="K426" s="168"/>
      <c r="L426" s="303"/>
      <c r="M426" s="303"/>
      <c r="N426" s="303"/>
      <c r="O426" s="301"/>
      <c r="P426" s="168"/>
      <c r="Q426" s="303"/>
      <c r="R426" s="303"/>
      <c r="S426" s="303"/>
      <c r="T426" s="301"/>
    </row>
    <row r="427" spans="1:20" s="105" customFormat="1" ht="12.75" customHeight="1">
      <c r="A427" s="168"/>
      <c r="B427" s="168"/>
      <c r="C427" s="168"/>
      <c r="D427" s="301"/>
      <c r="E427" s="301"/>
      <c r="F427" s="168"/>
      <c r="G427" s="165"/>
      <c r="H427" s="165"/>
      <c r="I427" s="165"/>
      <c r="J427" s="168"/>
      <c r="K427" s="168"/>
      <c r="L427" s="303"/>
      <c r="M427" s="303"/>
      <c r="N427" s="303"/>
      <c r="O427" s="301"/>
      <c r="P427" s="168"/>
      <c r="Q427" s="303"/>
      <c r="R427" s="303"/>
      <c r="S427" s="303"/>
      <c r="T427" s="301"/>
    </row>
    <row r="428" spans="1:20" s="105" customFormat="1" ht="12.75" customHeight="1">
      <c r="A428" s="168"/>
      <c r="B428" s="168"/>
      <c r="C428" s="168"/>
      <c r="D428" s="301"/>
      <c r="E428" s="301"/>
      <c r="F428" s="168"/>
      <c r="G428" s="165"/>
      <c r="H428" s="165"/>
      <c r="I428" s="165"/>
      <c r="J428" s="168"/>
      <c r="K428" s="168"/>
      <c r="L428" s="303"/>
      <c r="M428" s="303"/>
      <c r="N428" s="303"/>
      <c r="O428" s="301"/>
      <c r="P428" s="168"/>
      <c r="Q428" s="303"/>
      <c r="R428" s="303"/>
      <c r="S428" s="303"/>
      <c r="T428" s="301"/>
    </row>
    <row r="429" spans="1:20" s="105" customFormat="1" ht="12.75" customHeight="1">
      <c r="A429" s="168"/>
      <c r="B429" s="168"/>
      <c r="C429" s="168"/>
      <c r="D429" s="301"/>
      <c r="E429" s="301"/>
      <c r="F429" s="168"/>
      <c r="G429" s="165"/>
      <c r="H429" s="165"/>
      <c r="I429" s="165"/>
      <c r="J429" s="168"/>
      <c r="K429" s="168"/>
      <c r="L429" s="303"/>
      <c r="M429" s="303"/>
      <c r="N429" s="303"/>
      <c r="O429" s="301"/>
      <c r="P429" s="168"/>
      <c r="Q429" s="303"/>
      <c r="R429" s="303"/>
      <c r="S429" s="303"/>
      <c r="T429" s="301"/>
    </row>
    <row r="430" spans="1:20" s="105" customFormat="1" ht="12.75" customHeight="1">
      <c r="A430" s="168"/>
      <c r="B430" s="168"/>
      <c r="C430" s="168"/>
      <c r="D430" s="301"/>
      <c r="E430" s="301"/>
      <c r="F430" s="168"/>
      <c r="G430" s="165"/>
      <c r="H430" s="165"/>
      <c r="I430" s="165"/>
      <c r="J430" s="168"/>
      <c r="K430" s="168"/>
      <c r="L430" s="303"/>
      <c r="M430" s="303"/>
      <c r="N430" s="303"/>
      <c r="O430" s="301"/>
      <c r="P430" s="168"/>
      <c r="Q430" s="303"/>
      <c r="R430" s="303"/>
      <c r="S430" s="303"/>
      <c r="T430" s="301"/>
    </row>
    <row r="431" spans="1:20" s="105" customFormat="1" ht="12.75" customHeight="1">
      <c r="A431" s="168"/>
      <c r="B431" s="168"/>
      <c r="C431" s="168"/>
      <c r="D431" s="301"/>
      <c r="E431" s="301"/>
      <c r="F431" s="168"/>
      <c r="G431" s="165"/>
      <c r="H431" s="165"/>
      <c r="I431" s="165"/>
      <c r="J431" s="168"/>
      <c r="K431" s="168"/>
      <c r="L431" s="303"/>
      <c r="M431" s="303"/>
      <c r="N431" s="303"/>
      <c r="O431" s="301"/>
      <c r="P431" s="168"/>
      <c r="Q431" s="303"/>
      <c r="R431" s="303"/>
      <c r="S431" s="303"/>
      <c r="T431" s="301"/>
    </row>
    <row r="432" spans="1:20" s="105" customFormat="1" ht="12.75" customHeight="1">
      <c r="A432" s="168"/>
      <c r="B432" s="168"/>
      <c r="C432" s="168"/>
      <c r="D432" s="301"/>
      <c r="E432" s="301"/>
      <c r="F432" s="168"/>
      <c r="G432" s="165"/>
      <c r="H432" s="165"/>
      <c r="I432" s="165"/>
      <c r="J432" s="168"/>
      <c r="K432" s="168"/>
      <c r="L432" s="303"/>
      <c r="M432" s="303"/>
      <c r="N432" s="303"/>
      <c r="O432" s="301"/>
      <c r="P432" s="168"/>
      <c r="Q432" s="303"/>
      <c r="R432" s="303"/>
      <c r="S432" s="303"/>
      <c r="T432" s="301"/>
    </row>
    <row r="433" spans="1:20" s="105" customFormat="1" ht="12.75" customHeight="1">
      <c r="A433" s="168"/>
      <c r="B433" s="168"/>
      <c r="C433" s="168"/>
      <c r="D433" s="301"/>
      <c r="E433" s="301"/>
      <c r="F433" s="168"/>
      <c r="G433" s="165"/>
      <c r="H433" s="165"/>
      <c r="I433" s="165"/>
      <c r="J433" s="168"/>
      <c r="K433" s="168"/>
      <c r="L433" s="303"/>
      <c r="M433" s="303"/>
      <c r="N433" s="303"/>
      <c r="O433" s="301"/>
      <c r="P433" s="168"/>
      <c r="Q433" s="303"/>
      <c r="R433" s="303"/>
      <c r="S433" s="303"/>
      <c r="T433" s="301"/>
    </row>
    <row r="434" spans="1:20" s="105" customFormat="1" ht="12.75" customHeight="1">
      <c r="A434" s="168"/>
      <c r="B434" s="168"/>
      <c r="C434" s="168"/>
      <c r="D434" s="301"/>
      <c r="E434" s="301"/>
      <c r="F434" s="168"/>
      <c r="G434" s="165"/>
      <c r="H434" s="165"/>
      <c r="I434" s="165"/>
      <c r="J434" s="168"/>
      <c r="K434" s="168"/>
      <c r="L434" s="303"/>
      <c r="M434" s="303"/>
      <c r="N434" s="303"/>
      <c r="O434" s="301"/>
      <c r="P434" s="168"/>
      <c r="Q434" s="303"/>
      <c r="R434" s="303"/>
      <c r="S434" s="303"/>
      <c r="T434" s="301"/>
    </row>
    <row r="435" spans="1:20" s="105" customFormat="1" ht="12.75" customHeight="1">
      <c r="A435" s="168"/>
      <c r="B435" s="168"/>
      <c r="C435" s="168"/>
      <c r="D435" s="301"/>
      <c r="E435" s="301"/>
      <c r="F435" s="168"/>
      <c r="G435" s="165"/>
      <c r="H435" s="165"/>
      <c r="I435" s="165"/>
      <c r="J435" s="168"/>
      <c r="K435" s="168"/>
      <c r="L435" s="303"/>
      <c r="M435" s="303"/>
      <c r="N435" s="303"/>
      <c r="O435" s="301"/>
      <c r="P435" s="168"/>
      <c r="Q435" s="303"/>
      <c r="R435" s="303"/>
      <c r="S435" s="303"/>
      <c r="T435" s="301"/>
    </row>
    <row r="436" spans="1:20" s="105" customFormat="1" ht="12.75" customHeight="1">
      <c r="A436" s="168"/>
      <c r="B436" s="168"/>
      <c r="C436" s="168"/>
      <c r="D436" s="301"/>
      <c r="E436" s="301"/>
      <c r="F436" s="168"/>
      <c r="G436" s="165"/>
      <c r="H436" s="165"/>
      <c r="I436" s="165"/>
      <c r="J436" s="168"/>
      <c r="K436" s="168"/>
      <c r="L436" s="303"/>
      <c r="M436" s="303"/>
      <c r="N436" s="303"/>
      <c r="O436" s="301"/>
      <c r="P436" s="168"/>
      <c r="Q436" s="303"/>
      <c r="R436" s="303"/>
      <c r="S436" s="303"/>
      <c r="T436" s="301"/>
    </row>
    <row r="437" spans="1:20" s="105" customFormat="1" ht="12.75" customHeight="1">
      <c r="A437" s="168"/>
      <c r="B437" s="168"/>
      <c r="C437" s="168"/>
      <c r="D437" s="301"/>
      <c r="E437" s="301"/>
      <c r="F437" s="168"/>
      <c r="G437" s="165"/>
      <c r="H437" s="165"/>
      <c r="I437" s="165"/>
      <c r="J437" s="168"/>
      <c r="K437" s="168"/>
      <c r="L437" s="303"/>
      <c r="M437" s="303"/>
      <c r="N437" s="303"/>
      <c r="O437" s="301"/>
      <c r="P437" s="168"/>
      <c r="Q437" s="303"/>
      <c r="R437" s="303"/>
      <c r="S437" s="303"/>
      <c r="T437" s="301"/>
    </row>
    <row r="438" spans="1:20" s="105" customFormat="1" ht="12.75" customHeight="1">
      <c r="A438" s="168"/>
      <c r="B438" s="168"/>
      <c r="C438" s="168"/>
      <c r="D438" s="301"/>
      <c r="E438" s="301"/>
      <c r="F438" s="168"/>
      <c r="G438" s="165"/>
      <c r="H438" s="165"/>
      <c r="I438" s="165"/>
      <c r="J438" s="168"/>
      <c r="K438" s="168"/>
      <c r="L438" s="303"/>
      <c r="M438" s="303"/>
      <c r="N438" s="303"/>
      <c r="O438" s="301"/>
      <c r="P438" s="168"/>
      <c r="Q438" s="303"/>
      <c r="R438" s="303"/>
      <c r="S438" s="303"/>
      <c r="T438" s="301"/>
    </row>
    <row r="439" spans="1:20" s="105" customFormat="1" ht="12.75" customHeight="1">
      <c r="A439" s="168"/>
      <c r="B439" s="168"/>
      <c r="C439" s="168"/>
      <c r="D439" s="301"/>
      <c r="E439" s="301"/>
      <c r="F439" s="168"/>
      <c r="G439" s="165"/>
      <c r="H439" s="165"/>
      <c r="I439" s="165"/>
      <c r="J439" s="168"/>
      <c r="K439" s="168"/>
      <c r="L439" s="303"/>
      <c r="M439" s="303"/>
      <c r="N439" s="303"/>
      <c r="O439" s="301"/>
      <c r="P439" s="168"/>
      <c r="Q439" s="303"/>
      <c r="R439" s="303"/>
      <c r="S439" s="303"/>
      <c r="T439" s="301"/>
    </row>
    <row r="440" spans="1:20" s="105" customFormat="1" ht="12.75" customHeight="1">
      <c r="A440" s="168"/>
      <c r="B440" s="168"/>
      <c r="C440" s="168"/>
      <c r="D440" s="301"/>
      <c r="E440" s="301"/>
      <c r="F440" s="168"/>
      <c r="G440" s="165"/>
      <c r="H440" s="165"/>
      <c r="I440" s="165"/>
      <c r="J440" s="168"/>
      <c r="K440" s="168"/>
      <c r="L440" s="303"/>
      <c r="M440" s="303"/>
      <c r="N440" s="303"/>
      <c r="O440" s="301"/>
      <c r="P440" s="168"/>
      <c r="Q440" s="303"/>
      <c r="R440" s="303"/>
      <c r="S440" s="303"/>
      <c r="T440" s="301"/>
    </row>
    <row r="441" spans="1:20" s="105" customFormat="1" ht="12.75" customHeight="1">
      <c r="A441" s="168"/>
      <c r="B441" s="168"/>
      <c r="C441" s="168"/>
      <c r="D441" s="301"/>
      <c r="E441" s="301"/>
      <c r="F441" s="168"/>
      <c r="G441" s="165"/>
      <c r="H441" s="165"/>
      <c r="I441" s="165"/>
      <c r="J441" s="168"/>
      <c r="K441" s="168"/>
      <c r="L441" s="303"/>
      <c r="M441" s="303"/>
      <c r="N441" s="303"/>
      <c r="O441" s="301"/>
      <c r="P441" s="168"/>
      <c r="Q441" s="303"/>
      <c r="R441" s="303"/>
      <c r="S441" s="303"/>
      <c r="T441" s="301"/>
    </row>
    <row r="442" spans="1:20" s="105" customFormat="1" ht="12.75" customHeight="1">
      <c r="A442" s="168"/>
      <c r="B442" s="168"/>
      <c r="C442" s="168"/>
      <c r="D442" s="301"/>
      <c r="E442" s="301"/>
      <c r="F442" s="168"/>
      <c r="G442" s="165"/>
      <c r="H442" s="165"/>
      <c r="I442" s="165"/>
      <c r="J442" s="168"/>
      <c r="K442" s="168"/>
      <c r="L442" s="303"/>
      <c r="M442" s="303"/>
      <c r="N442" s="303"/>
      <c r="O442" s="301"/>
      <c r="P442" s="168"/>
      <c r="Q442" s="303"/>
      <c r="R442" s="303"/>
      <c r="S442" s="303"/>
      <c r="T442" s="301"/>
    </row>
    <row r="443" spans="1:20" s="105" customFormat="1" ht="12.75" customHeight="1">
      <c r="A443" s="168"/>
      <c r="B443" s="168"/>
      <c r="C443" s="168"/>
      <c r="D443" s="301"/>
      <c r="E443" s="301"/>
      <c r="F443" s="168"/>
      <c r="G443" s="165"/>
      <c r="H443" s="165"/>
      <c r="I443" s="165"/>
      <c r="J443" s="168"/>
      <c r="K443" s="168"/>
      <c r="L443" s="303"/>
      <c r="M443" s="303"/>
      <c r="N443" s="303"/>
      <c r="O443" s="301"/>
      <c r="P443" s="168"/>
      <c r="Q443" s="303"/>
      <c r="R443" s="303"/>
      <c r="S443" s="303"/>
      <c r="T443" s="301"/>
    </row>
    <row r="444" spans="1:20" s="105" customFormat="1" ht="12.75" customHeight="1">
      <c r="A444" s="168"/>
      <c r="B444" s="168"/>
      <c r="C444" s="168"/>
      <c r="D444" s="301"/>
      <c r="E444" s="301"/>
      <c r="F444" s="168"/>
      <c r="G444" s="165"/>
      <c r="H444" s="165"/>
      <c r="I444" s="165"/>
      <c r="J444" s="168"/>
      <c r="K444" s="168"/>
      <c r="L444" s="303"/>
      <c r="M444" s="303"/>
      <c r="N444" s="303"/>
      <c r="O444" s="301"/>
      <c r="P444" s="168"/>
      <c r="Q444" s="303"/>
      <c r="R444" s="303"/>
      <c r="S444" s="303"/>
      <c r="T444" s="301"/>
    </row>
    <row r="445" spans="1:20" s="105" customFormat="1" ht="12.75" customHeight="1">
      <c r="A445" s="168"/>
      <c r="B445" s="168"/>
      <c r="C445" s="168"/>
      <c r="D445" s="301"/>
      <c r="E445" s="301"/>
      <c r="F445" s="168"/>
      <c r="G445" s="165"/>
      <c r="H445" s="165"/>
      <c r="I445" s="165"/>
      <c r="J445" s="168"/>
      <c r="K445" s="168"/>
      <c r="L445" s="303"/>
      <c r="M445" s="303"/>
      <c r="N445" s="303"/>
      <c r="O445" s="301"/>
      <c r="P445" s="168"/>
      <c r="Q445" s="303"/>
      <c r="R445" s="303"/>
      <c r="S445" s="303"/>
      <c r="T445" s="301"/>
    </row>
    <row r="446" spans="1:20" s="105" customFormat="1" ht="12.75" customHeight="1">
      <c r="A446" s="168"/>
      <c r="B446" s="168"/>
      <c r="C446" s="168"/>
      <c r="D446" s="301"/>
      <c r="E446" s="301"/>
      <c r="F446" s="168"/>
      <c r="G446" s="165"/>
      <c r="H446" s="165"/>
      <c r="I446" s="165"/>
      <c r="J446" s="168"/>
      <c r="K446" s="168"/>
      <c r="L446" s="303"/>
      <c r="M446" s="303"/>
      <c r="N446" s="303"/>
      <c r="O446" s="301"/>
      <c r="P446" s="168"/>
      <c r="Q446" s="303"/>
      <c r="R446" s="303"/>
      <c r="S446" s="303"/>
      <c r="T446" s="301"/>
    </row>
    <row r="447" spans="1:20" s="105" customFormat="1" ht="12.75" customHeight="1">
      <c r="A447" s="168"/>
      <c r="B447" s="168"/>
      <c r="C447" s="168"/>
      <c r="D447" s="301"/>
      <c r="E447" s="301"/>
      <c r="F447" s="168"/>
      <c r="G447" s="165"/>
      <c r="H447" s="165"/>
      <c r="I447" s="165"/>
      <c r="J447" s="168"/>
      <c r="K447" s="168"/>
      <c r="L447" s="303"/>
      <c r="M447" s="303"/>
      <c r="N447" s="303"/>
      <c r="O447" s="301"/>
      <c r="P447" s="168"/>
      <c r="Q447" s="303"/>
      <c r="R447" s="303"/>
      <c r="S447" s="303"/>
      <c r="T447" s="301"/>
    </row>
    <row r="448" spans="1:20" s="105" customFormat="1" ht="12.75" customHeight="1">
      <c r="A448" s="168"/>
      <c r="B448" s="168"/>
      <c r="C448" s="168"/>
      <c r="D448" s="301"/>
      <c r="E448" s="301"/>
      <c r="F448" s="168"/>
      <c r="G448" s="165"/>
      <c r="H448" s="165"/>
      <c r="I448" s="165"/>
      <c r="J448" s="168"/>
      <c r="K448" s="168"/>
      <c r="L448" s="303"/>
      <c r="M448" s="303"/>
      <c r="N448" s="303"/>
      <c r="O448" s="301"/>
      <c r="P448" s="168"/>
      <c r="Q448" s="303"/>
      <c r="R448" s="303"/>
      <c r="S448" s="303"/>
      <c r="T448" s="301"/>
    </row>
    <row r="449" spans="1:20" s="105" customFormat="1" ht="12.75" customHeight="1">
      <c r="A449" s="168"/>
      <c r="B449" s="168"/>
      <c r="C449" s="168"/>
      <c r="D449" s="301"/>
      <c r="E449" s="301"/>
      <c r="F449" s="168"/>
      <c r="G449" s="165"/>
      <c r="H449" s="165"/>
      <c r="I449" s="165"/>
      <c r="J449" s="168"/>
      <c r="K449" s="168"/>
      <c r="L449" s="303"/>
      <c r="M449" s="303"/>
      <c r="N449" s="303"/>
      <c r="O449" s="301"/>
      <c r="P449" s="168"/>
      <c r="Q449" s="303"/>
      <c r="R449" s="303"/>
      <c r="S449" s="303"/>
      <c r="T449" s="301"/>
    </row>
    <row r="450" spans="1:20" s="105" customFormat="1" ht="12.75" customHeight="1">
      <c r="A450" s="168"/>
      <c r="B450" s="168"/>
      <c r="C450" s="168"/>
      <c r="D450" s="301"/>
      <c r="E450" s="301"/>
      <c r="F450" s="168"/>
      <c r="G450" s="165"/>
      <c r="H450" s="165"/>
      <c r="I450" s="165"/>
      <c r="J450" s="168"/>
      <c r="K450" s="168"/>
      <c r="L450" s="303"/>
      <c r="M450" s="303"/>
      <c r="N450" s="303"/>
      <c r="O450" s="301"/>
      <c r="P450" s="168"/>
      <c r="Q450" s="303"/>
      <c r="R450" s="303"/>
      <c r="S450" s="303"/>
      <c r="T450" s="301"/>
    </row>
    <row r="451" spans="1:20" s="105" customFormat="1" ht="12.75" customHeight="1">
      <c r="A451" s="168"/>
      <c r="B451" s="168"/>
      <c r="C451" s="168"/>
      <c r="D451" s="301"/>
      <c r="E451" s="301"/>
      <c r="F451" s="168"/>
      <c r="G451" s="165"/>
      <c r="H451" s="165"/>
      <c r="I451" s="165"/>
      <c r="J451" s="168"/>
      <c r="K451" s="168"/>
      <c r="L451" s="303"/>
      <c r="M451" s="303"/>
      <c r="N451" s="303"/>
      <c r="O451" s="301"/>
      <c r="P451" s="168"/>
      <c r="Q451" s="303"/>
      <c r="R451" s="303"/>
      <c r="S451" s="303"/>
      <c r="T451" s="301"/>
    </row>
    <row r="452" spans="1:20" s="105" customFormat="1" ht="12.75" customHeight="1">
      <c r="A452" s="168"/>
      <c r="B452" s="168"/>
      <c r="C452" s="168"/>
      <c r="D452" s="301"/>
      <c r="E452" s="301"/>
      <c r="F452" s="168"/>
      <c r="G452" s="165"/>
      <c r="H452" s="165"/>
      <c r="I452" s="165"/>
      <c r="J452" s="168"/>
      <c r="K452" s="168"/>
      <c r="L452" s="303"/>
      <c r="M452" s="303"/>
      <c r="N452" s="303"/>
      <c r="O452" s="301"/>
      <c r="P452" s="168"/>
      <c r="Q452" s="303"/>
      <c r="R452" s="303"/>
      <c r="S452" s="303"/>
      <c r="T452" s="301"/>
    </row>
    <row r="453" spans="1:20" s="105" customFormat="1" ht="12.75" customHeight="1">
      <c r="A453" s="168"/>
      <c r="B453" s="168"/>
      <c r="C453" s="168"/>
      <c r="D453" s="301"/>
      <c r="E453" s="301"/>
      <c r="F453" s="168"/>
      <c r="G453" s="165"/>
      <c r="H453" s="165"/>
      <c r="I453" s="165"/>
      <c r="J453" s="168"/>
      <c r="K453" s="168"/>
      <c r="L453" s="303"/>
      <c r="M453" s="303"/>
      <c r="N453" s="303"/>
      <c r="O453" s="301"/>
      <c r="P453" s="168"/>
      <c r="Q453" s="303"/>
      <c r="R453" s="303"/>
      <c r="S453" s="303"/>
      <c r="T453" s="301"/>
    </row>
    <row r="454" spans="1:20" s="105" customFormat="1" ht="12.75" customHeight="1">
      <c r="A454" s="168"/>
      <c r="B454" s="168"/>
      <c r="C454" s="168"/>
      <c r="D454" s="301"/>
      <c r="E454" s="301"/>
      <c r="F454" s="168"/>
      <c r="G454" s="165"/>
      <c r="H454" s="165"/>
      <c r="I454" s="165"/>
      <c r="J454" s="168"/>
      <c r="K454" s="168"/>
      <c r="L454" s="303"/>
      <c r="M454" s="303"/>
      <c r="N454" s="303"/>
      <c r="O454" s="301"/>
      <c r="P454" s="168"/>
      <c r="Q454" s="303"/>
      <c r="R454" s="303"/>
      <c r="S454" s="303"/>
      <c r="T454" s="301"/>
    </row>
    <row r="455" spans="1:20" s="105" customFormat="1" ht="12.75" customHeight="1">
      <c r="A455" s="168"/>
      <c r="B455" s="168"/>
      <c r="C455" s="168"/>
      <c r="D455" s="301"/>
      <c r="E455" s="301"/>
      <c r="F455" s="168"/>
      <c r="G455" s="165"/>
      <c r="H455" s="165"/>
      <c r="I455" s="165"/>
      <c r="J455" s="168"/>
      <c r="K455" s="168"/>
      <c r="L455" s="303"/>
      <c r="M455" s="303"/>
      <c r="N455" s="303"/>
      <c r="O455" s="301"/>
      <c r="P455" s="168"/>
      <c r="Q455" s="303"/>
      <c r="R455" s="303"/>
      <c r="S455" s="303"/>
      <c r="T455" s="301"/>
    </row>
    <row r="456" spans="1:20" s="105" customFormat="1" ht="12.75" customHeight="1">
      <c r="A456" s="168"/>
      <c r="B456" s="168"/>
      <c r="C456" s="168"/>
      <c r="D456" s="301"/>
      <c r="E456" s="301"/>
      <c r="F456" s="168"/>
      <c r="G456" s="165"/>
      <c r="H456" s="165"/>
      <c r="I456" s="165"/>
      <c r="J456" s="168"/>
      <c r="K456" s="168"/>
      <c r="L456" s="303"/>
      <c r="M456" s="303"/>
      <c r="N456" s="303"/>
      <c r="O456" s="301"/>
      <c r="P456" s="168"/>
      <c r="Q456" s="303"/>
      <c r="R456" s="303"/>
      <c r="S456" s="303"/>
      <c r="T456" s="301"/>
    </row>
    <row r="457" spans="1:20" s="105" customFormat="1" ht="12.75" customHeight="1">
      <c r="A457" s="168"/>
      <c r="B457" s="168"/>
      <c r="C457" s="168"/>
      <c r="D457" s="301"/>
      <c r="E457" s="301"/>
      <c r="F457" s="168"/>
      <c r="G457" s="165"/>
      <c r="H457" s="165"/>
      <c r="I457" s="165"/>
      <c r="J457" s="168"/>
      <c r="K457" s="168"/>
      <c r="L457" s="303"/>
      <c r="M457" s="303"/>
      <c r="N457" s="303"/>
      <c r="O457" s="301"/>
      <c r="P457" s="168"/>
      <c r="Q457" s="303"/>
      <c r="R457" s="303"/>
      <c r="S457" s="303"/>
      <c r="T457" s="301"/>
    </row>
    <row r="458" spans="1:20" s="105" customFormat="1" ht="12.75" customHeight="1">
      <c r="A458" s="168"/>
      <c r="B458" s="168"/>
      <c r="C458" s="168"/>
      <c r="D458" s="301"/>
      <c r="E458" s="301"/>
      <c r="F458" s="168"/>
      <c r="G458" s="165"/>
      <c r="H458" s="165"/>
      <c r="I458" s="165"/>
      <c r="J458" s="168"/>
      <c r="K458" s="168"/>
      <c r="L458" s="303"/>
      <c r="M458" s="303"/>
      <c r="N458" s="303"/>
      <c r="O458" s="301"/>
      <c r="P458" s="168"/>
      <c r="Q458" s="303"/>
      <c r="R458" s="303"/>
      <c r="S458" s="303"/>
      <c r="T458" s="301"/>
    </row>
    <row r="459" spans="1:20" s="105" customFormat="1" ht="12.75" customHeight="1">
      <c r="A459" s="168"/>
      <c r="B459" s="168"/>
      <c r="C459" s="168"/>
      <c r="D459" s="301"/>
      <c r="E459" s="301"/>
      <c r="F459" s="168"/>
      <c r="G459" s="165"/>
      <c r="H459" s="165"/>
      <c r="I459" s="165"/>
      <c r="J459" s="168"/>
      <c r="K459" s="168"/>
      <c r="L459" s="303"/>
      <c r="M459" s="303"/>
      <c r="N459" s="303"/>
      <c r="O459" s="301"/>
      <c r="P459" s="168"/>
      <c r="Q459" s="303"/>
      <c r="R459" s="303"/>
      <c r="S459" s="303"/>
      <c r="T459" s="301"/>
    </row>
    <row r="460" spans="1:20" s="105" customFormat="1" ht="12.75" customHeight="1">
      <c r="A460" s="168"/>
      <c r="B460" s="168"/>
      <c r="C460" s="168"/>
      <c r="D460" s="301"/>
      <c r="E460" s="301"/>
      <c r="F460" s="168"/>
      <c r="G460" s="165"/>
      <c r="H460" s="165"/>
      <c r="I460" s="165"/>
      <c r="J460" s="168"/>
      <c r="K460" s="168"/>
      <c r="L460" s="303"/>
      <c r="M460" s="303"/>
      <c r="N460" s="303"/>
      <c r="O460" s="301"/>
      <c r="P460" s="168"/>
      <c r="Q460" s="303"/>
      <c r="R460" s="303"/>
      <c r="S460" s="303"/>
      <c r="T460" s="301"/>
    </row>
    <row r="461" spans="1:20" s="105" customFormat="1" ht="12.75" customHeight="1">
      <c r="A461" s="168"/>
      <c r="B461" s="168"/>
      <c r="C461" s="168"/>
      <c r="D461" s="301"/>
      <c r="E461" s="301"/>
      <c r="F461" s="168"/>
      <c r="G461" s="165"/>
      <c r="H461" s="165"/>
      <c r="I461" s="165"/>
      <c r="J461" s="168"/>
      <c r="K461" s="168"/>
      <c r="L461" s="303"/>
      <c r="M461" s="303"/>
      <c r="N461" s="303"/>
      <c r="O461" s="301"/>
      <c r="P461" s="168"/>
      <c r="Q461" s="303"/>
      <c r="R461" s="303"/>
      <c r="S461" s="303"/>
      <c r="T461" s="301"/>
    </row>
    <row r="462" spans="1:20" s="105" customFormat="1" ht="12.75" customHeight="1">
      <c r="A462" s="168"/>
      <c r="B462" s="168"/>
      <c r="C462" s="168"/>
      <c r="D462" s="301"/>
      <c r="E462" s="301"/>
      <c r="F462" s="168"/>
      <c r="G462" s="165"/>
      <c r="H462" s="165"/>
      <c r="I462" s="165"/>
      <c r="J462" s="168"/>
      <c r="K462" s="168"/>
      <c r="L462" s="303"/>
      <c r="M462" s="303"/>
      <c r="N462" s="303"/>
      <c r="O462" s="301"/>
      <c r="P462" s="168"/>
      <c r="Q462" s="303"/>
      <c r="R462" s="303"/>
      <c r="S462" s="303"/>
      <c r="T462" s="301"/>
    </row>
    <row r="463" spans="1:20" s="105" customFormat="1" ht="12.75" customHeight="1">
      <c r="A463" s="168"/>
      <c r="B463" s="168"/>
      <c r="C463" s="168"/>
      <c r="D463" s="301"/>
      <c r="E463" s="301"/>
      <c r="F463" s="168"/>
      <c r="G463" s="165"/>
      <c r="H463" s="165"/>
      <c r="I463" s="165"/>
      <c r="J463" s="168"/>
      <c r="K463" s="168"/>
      <c r="L463" s="303"/>
      <c r="M463" s="303"/>
      <c r="N463" s="303"/>
      <c r="O463" s="301"/>
      <c r="P463" s="168"/>
      <c r="Q463" s="303"/>
      <c r="R463" s="303"/>
      <c r="S463" s="303"/>
      <c r="T463" s="301"/>
    </row>
    <row r="464" spans="1:20" s="105" customFormat="1" ht="12.75" customHeight="1">
      <c r="A464" s="168"/>
      <c r="B464" s="168"/>
      <c r="C464" s="168"/>
      <c r="D464" s="301"/>
      <c r="E464" s="301"/>
      <c r="F464" s="168"/>
      <c r="G464" s="165"/>
      <c r="H464" s="165"/>
      <c r="I464" s="165"/>
      <c r="J464" s="168"/>
      <c r="K464" s="168"/>
      <c r="L464" s="303"/>
      <c r="M464" s="303"/>
      <c r="N464" s="303"/>
      <c r="O464" s="301"/>
      <c r="P464" s="168"/>
      <c r="Q464" s="303"/>
      <c r="R464" s="303"/>
      <c r="S464" s="303"/>
      <c r="T464" s="301"/>
    </row>
    <row r="465" spans="1:20" s="105" customFormat="1" ht="12.75" customHeight="1">
      <c r="A465" s="168"/>
      <c r="B465" s="168"/>
      <c r="C465" s="168"/>
      <c r="D465" s="301"/>
      <c r="E465" s="301"/>
      <c r="F465" s="168"/>
      <c r="G465" s="165"/>
      <c r="H465" s="165"/>
      <c r="I465" s="165"/>
      <c r="J465" s="168"/>
      <c r="K465" s="168"/>
      <c r="L465" s="303"/>
      <c r="M465" s="303"/>
      <c r="N465" s="303"/>
      <c r="O465" s="301"/>
      <c r="P465" s="168"/>
      <c r="Q465" s="303"/>
      <c r="R465" s="303"/>
      <c r="S465" s="303"/>
      <c r="T465" s="301"/>
    </row>
    <row r="466" spans="1:20" s="105" customFormat="1" ht="12.75" customHeight="1">
      <c r="A466" s="168"/>
      <c r="B466" s="168"/>
      <c r="C466" s="168"/>
      <c r="D466" s="301"/>
      <c r="E466" s="301"/>
      <c r="F466" s="168"/>
      <c r="G466" s="165"/>
      <c r="H466" s="165"/>
      <c r="I466" s="165"/>
      <c r="J466" s="168"/>
      <c r="K466" s="168"/>
      <c r="L466" s="303"/>
      <c r="M466" s="303"/>
      <c r="N466" s="303"/>
      <c r="O466" s="301"/>
      <c r="P466" s="168"/>
      <c r="Q466" s="303"/>
      <c r="R466" s="303"/>
      <c r="S466" s="303"/>
      <c r="T466" s="301"/>
    </row>
    <row r="467" spans="1:20" s="105" customFormat="1" ht="12.75" customHeight="1">
      <c r="A467" s="168"/>
      <c r="B467" s="168"/>
      <c r="C467" s="168"/>
      <c r="D467" s="301"/>
      <c r="E467" s="301"/>
      <c r="F467" s="168"/>
      <c r="G467" s="165"/>
      <c r="H467" s="165"/>
      <c r="I467" s="165"/>
      <c r="J467" s="168"/>
      <c r="K467" s="168"/>
      <c r="L467" s="303"/>
      <c r="M467" s="303"/>
      <c r="N467" s="303"/>
      <c r="O467" s="301"/>
      <c r="P467" s="168"/>
      <c r="Q467" s="303"/>
      <c r="R467" s="303"/>
      <c r="S467" s="303"/>
      <c r="T467" s="301"/>
    </row>
    <row r="468" spans="1:20" s="105" customFormat="1" ht="12.75" customHeight="1">
      <c r="A468" s="168"/>
      <c r="B468" s="168"/>
      <c r="C468" s="168"/>
      <c r="D468" s="301"/>
      <c r="E468" s="301"/>
      <c r="F468" s="168"/>
      <c r="G468" s="165"/>
      <c r="H468" s="165"/>
      <c r="I468" s="165"/>
      <c r="J468" s="168"/>
      <c r="K468" s="168"/>
      <c r="L468" s="303"/>
      <c r="M468" s="303"/>
      <c r="N468" s="303"/>
      <c r="O468" s="301"/>
      <c r="P468" s="168"/>
      <c r="Q468" s="303"/>
      <c r="R468" s="303"/>
      <c r="S468" s="303"/>
      <c r="T468" s="301"/>
    </row>
    <row r="469" spans="1:20" s="105" customFormat="1" ht="12.75" customHeight="1">
      <c r="A469" s="168"/>
      <c r="B469" s="168"/>
      <c r="C469" s="168"/>
      <c r="D469" s="301"/>
      <c r="E469" s="301"/>
      <c r="F469" s="168"/>
      <c r="G469" s="165"/>
      <c r="H469" s="165"/>
      <c r="I469" s="165"/>
      <c r="J469" s="168"/>
      <c r="K469" s="168"/>
      <c r="L469" s="303"/>
      <c r="M469" s="303"/>
      <c r="N469" s="303"/>
      <c r="O469" s="301"/>
      <c r="P469" s="168"/>
      <c r="Q469" s="303"/>
      <c r="R469" s="303"/>
      <c r="S469" s="303"/>
      <c r="T469" s="301"/>
    </row>
    <row r="470" spans="1:20" s="105" customFormat="1" ht="12.75" customHeight="1">
      <c r="A470" s="168"/>
      <c r="B470" s="168"/>
      <c r="C470" s="168"/>
      <c r="D470" s="301"/>
      <c r="E470" s="301"/>
      <c r="F470" s="168"/>
      <c r="G470" s="165"/>
      <c r="H470" s="165"/>
      <c r="I470" s="165"/>
      <c r="J470" s="168"/>
      <c r="K470" s="168"/>
      <c r="L470" s="303"/>
      <c r="M470" s="303"/>
      <c r="N470" s="303"/>
      <c r="O470" s="301"/>
      <c r="P470" s="168"/>
      <c r="Q470" s="303"/>
      <c r="R470" s="303"/>
      <c r="S470" s="303"/>
      <c r="T470" s="301"/>
    </row>
    <row r="471" spans="1:20" s="105" customFormat="1" ht="12.75" customHeight="1">
      <c r="A471" s="168"/>
      <c r="B471" s="168"/>
      <c r="C471" s="168"/>
      <c r="D471" s="301"/>
      <c r="E471" s="301"/>
      <c r="F471" s="168"/>
      <c r="G471" s="165"/>
      <c r="H471" s="165"/>
      <c r="I471" s="165"/>
      <c r="J471" s="168"/>
      <c r="K471" s="168"/>
      <c r="L471" s="303"/>
      <c r="M471" s="303"/>
      <c r="N471" s="303"/>
      <c r="O471" s="301"/>
      <c r="P471" s="168"/>
      <c r="Q471" s="303"/>
      <c r="R471" s="303"/>
      <c r="S471" s="303"/>
      <c r="T471" s="301"/>
    </row>
    <row r="472" spans="1:20" s="105" customFormat="1" ht="12.75" customHeight="1">
      <c r="A472" s="168"/>
      <c r="B472" s="168"/>
      <c r="C472" s="168"/>
      <c r="D472" s="301"/>
      <c r="E472" s="301"/>
      <c r="F472" s="168"/>
      <c r="G472" s="165"/>
      <c r="H472" s="165"/>
      <c r="I472" s="165"/>
      <c r="J472" s="168"/>
      <c r="K472" s="168"/>
      <c r="L472" s="303"/>
      <c r="M472" s="303"/>
      <c r="N472" s="303"/>
      <c r="O472" s="301"/>
      <c r="P472" s="168"/>
      <c r="Q472" s="303"/>
      <c r="R472" s="303"/>
      <c r="S472" s="303"/>
      <c r="T472" s="301"/>
    </row>
    <row r="473" spans="1:20" s="105" customFormat="1" ht="12.75" customHeight="1">
      <c r="A473" s="168"/>
      <c r="B473" s="168"/>
      <c r="C473" s="168"/>
      <c r="D473" s="301"/>
      <c r="E473" s="301"/>
      <c r="F473" s="168"/>
      <c r="G473" s="165"/>
      <c r="H473" s="165"/>
      <c r="I473" s="165"/>
      <c r="J473" s="168"/>
      <c r="K473" s="168"/>
      <c r="L473" s="303"/>
      <c r="M473" s="303"/>
      <c r="N473" s="303"/>
      <c r="O473" s="301"/>
      <c r="P473" s="168"/>
      <c r="Q473" s="303"/>
      <c r="R473" s="303"/>
      <c r="S473" s="303"/>
      <c r="T473" s="301"/>
    </row>
    <row r="474" spans="1:20" s="105" customFormat="1" ht="12.75" customHeight="1">
      <c r="A474" s="168"/>
      <c r="B474" s="168"/>
      <c r="C474" s="168"/>
      <c r="D474" s="301"/>
      <c r="E474" s="301"/>
      <c r="F474" s="168"/>
      <c r="G474" s="165"/>
      <c r="H474" s="165"/>
      <c r="I474" s="165"/>
      <c r="J474" s="168"/>
      <c r="K474" s="168"/>
      <c r="L474" s="303"/>
      <c r="M474" s="303"/>
      <c r="N474" s="303"/>
      <c r="O474" s="301"/>
      <c r="P474" s="168"/>
      <c r="Q474" s="303"/>
      <c r="R474" s="303"/>
      <c r="S474" s="303"/>
      <c r="T474" s="301"/>
    </row>
    <row r="475" spans="1:20" s="105" customFormat="1" ht="12.75" customHeight="1">
      <c r="A475" s="168"/>
      <c r="B475" s="168"/>
      <c r="C475" s="168"/>
      <c r="D475" s="301"/>
      <c r="E475" s="301"/>
      <c r="F475" s="168"/>
      <c r="G475" s="165"/>
      <c r="H475" s="165"/>
      <c r="I475" s="165"/>
      <c r="J475" s="168"/>
      <c r="K475" s="168"/>
      <c r="L475" s="303"/>
      <c r="M475" s="303"/>
      <c r="N475" s="303"/>
      <c r="O475" s="301"/>
      <c r="P475" s="168"/>
      <c r="Q475" s="303"/>
      <c r="R475" s="303"/>
      <c r="S475" s="303"/>
      <c r="T475" s="301"/>
    </row>
    <row r="476" spans="1:20" s="105" customFormat="1" ht="12.75" customHeight="1">
      <c r="A476" s="168"/>
      <c r="B476" s="168"/>
      <c r="C476" s="168"/>
      <c r="D476" s="301"/>
      <c r="E476" s="301"/>
      <c r="F476" s="168"/>
      <c r="G476" s="165"/>
      <c r="H476" s="165"/>
      <c r="I476" s="165"/>
      <c r="J476" s="168"/>
      <c r="K476" s="168"/>
      <c r="L476" s="303"/>
      <c r="M476" s="303"/>
      <c r="N476" s="303"/>
      <c r="O476" s="301"/>
      <c r="P476" s="168"/>
      <c r="Q476" s="303"/>
      <c r="R476" s="303"/>
      <c r="S476" s="303"/>
      <c r="T476" s="301"/>
    </row>
    <row r="477" spans="1:20" s="105" customFormat="1" ht="12.75" customHeight="1">
      <c r="A477" s="168"/>
      <c r="B477" s="168"/>
      <c r="C477" s="168"/>
      <c r="D477" s="301"/>
      <c r="E477" s="301"/>
      <c r="F477" s="168"/>
      <c r="G477" s="165"/>
      <c r="H477" s="165"/>
      <c r="I477" s="165"/>
      <c r="J477" s="168"/>
      <c r="K477" s="168"/>
      <c r="L477" s="303"/>
      <c r="M477" s="303"/>
      <c r="N477" s="303"/>
      <c r="O477" s="301"/>
      <c r="P477" s="168"/>
      <c r="Q477" s="303"/>
      <c r="R477" s="303"/>
      <c r="S477" s="303"/>
      <c r="T477" s="301"/>
    </row>
    <row r="478" spans="1:20" s="105" customFormat="1" ht="12.75" customHeight="1">
      <c r="A478" s="168"/>
      <c r="B478" s="168"/>
      <c r="C478" s="168"/>
      <c r="D478" s="301"/>
      <c r="E478" s="301"/>
      <c r="F478" s="168"/>
      <c r="G478" s="165"/>
      <c r="H478" s="165"/>
      <c r="I478" s="165"/>
      <c r="J478" s="168"/>
      <c r="K478" s="168"/>
      <c r="L478" s="303"/>
      <c r="M478" s="303"/>
      <c r="N478" s="303"/>
      <c r="O478" s="301"/>
      <c r="P478" s="168"/>
      <c r="Q478" s="303"/>
      <c r="R478" s="303"/>
      <c r="S478" s="303"/>
      <c r="T478" s="301"/>
    </row>
    <row r="479" spans="1:20" s="105" customFormat="1" ht="12.75" customHeight="1">
      <c r="A479" s="168"/>
      <c r="B479" s="168"/>
      <c r="C479" s="168"/>
      <c r="D479" s="301"/>
      <c r="E479" s="301"/>
      <c r="F479" s="168"/>
      <c r="G479" s="165"/>
      <c r="H479" s="165"/>
      <c r="I479" s="165"/>
      <c r="J479" s="168"/>
      <c r="K479" s="168"/>
      <c r="L479" s="303"/>
      <c r="M479" s="303"/>
      <c r="N479" s="303"/>
      <c r="O479" s="301"/>
      <c r="P479" s="168"/>
      <c r="Q479" s="303"/>
      <c r="R479" s="303"/>
      <c r="S479" s="303"/>
      <c r="T479" s="301"/>
    </row>
    <row r="480" spans="1:20" s="105" customFormat="1" ht="12.75" customHeight="1">
      <c r="A480" s="168"/>
      <c r="B480" s="168"/>
      <c r="C480" s="168"/>
      <c r="D480" s="301"/>
      <c r="E480" s="301"/>
      <c r="F480" s="168"/>
      <c r="G480" s="165"/>
      <c r="H480" s="165"/>
      <c r="I480" s="165"/>
      <c r="J480" s="168"/>
      <c r="K480" s="168"/>
      <c r="L480" s="303"/>
      <c r="M480" s="303"/>
      <c r="N480" s="303"/>
      <c r="O480" s="301"/>
      <c r="P480" s="168"/>
      <c r="Q480" s="303"/>
      <c r="R480" s="303"/>
      <c r="S480" s="303"/>
      <c r="T480" s="301"/>
    </row>
    <row r="481" spans="1:20" s="105" customFormat="1" ht="12.75" customHeight="1">
      <c r="A481" s="168"/>
      <c r="B481" s="168"/>
      <c r="C481" s="168"/>
      <c r="D481" s="301"/>
      <c r="E481" s="301"/>
      <c r="F481" s="168"/>
      <c r="G481" s="165"/>
      <c r="H481" s="165"/>
      <c r="I481" s="165"/>
      <c r="J481" s="168"/>
      <c r="K481" s="168"/>
      <c r="L481" s="303"/>
      <c r="M481" s="303"/>
      <c r="N481" s="303"/>
      <c r="O481" s="301"/>
      <c r="P481" s="168"/>
      <c r="Q481" s="303"/>
      <c r="R481" s="303"/>
      <c r="S481" s="303"/>
      <c r="T481" s="301"/>
    </row>
    <row r="482" spans="1:20" s="105" customFormat="1" ht="12.75" customHeight="1">
      <c r="A482" s="168"/>
      <c r="B482" s="168"/>
      <c r="C482" s="168"/>
      <c r="D482" s="301"/>
      <c r="E482" s="301"/>
      <c r="F482" s="168"/>
      <c r="G482" s="165"/>
      <c r="H482" s="165"/>
      <c r="I482" s="165"/>
      <c r="J482" s="168"/>
      <c r="K482" s="168"/>
      <c r="L482" s="303"/>
      <c r="M482" s="303"/>
      <c r="N482" s="303"/>
      <c r="O482" s="301"/>
      <c r="P482" s="168"/>
      <c r="Q482" s="303"/>
      <c r="R482" s="303"/>
      <c r="S482" s="303"/>
      <c r="T482" s="301"/>
    </row>
    <row r="483" spans="1:20" s="105" customFormat="1" ht="12.75" customHeight="1">
      <c r="A483" s="168"/>
      <c r="B483" s="168"/>
      <c r="C483" s="168"/>
      <c r="D483" s="301"/>
      <c r="E483" s="301"/>
      <c r="F483" s="168"/>
      <c r="G483" s="165"/>
      <c r="H483" s="165"/>
      <c r="I483" s="165"/>
      <c r="J483" s="168"/>
      <c r="K483" s="168"/>
      <c r="L483" s="303"/>
      <c r="M483" s="303"/>
      <c r="N483" s="303"/>
      <c r="O483" s="301"/>
      <c r="P483" s="168"/>
      <c r="Q483" s="303"/>
      <c r="R483" s="303"/>
      <c r="S483" s="303"/>
      <c r="T483" s="301"/>
    </row>
    <row r="484" spans="1:20" s="105" customFormat="1" ht="12.75" customHeight="1">
      <c r="A484" s="168"/>
      <c r="B484" s="168"/>
      <c r="C484" s="168"/>
      <c r="D484" s="301"/>
      <c r="E484" s="301"/>
      <c r="F484" s="168"/>
      <c r="G484" s="165"/>
      <c r="H484" s="165"/>
      <c r="I484" s="165"/>
      <c r="J484" s="168"/>
      <c r="K484" s="168"/>
      <c r="L484" s="303"/>
      <c r="M484" s="303"/>
      <c r="N484" s="303"/>
      <c r="O484" s="301"/>
      <c r="P484" s="168"/>
      <c r="Q484" s="303"/>
      <c r="R484" s="303"/>
      <c r="S484" s="303"/>
      <c r="T484" s="301"/>
    </row>
    <row r="485" spans="1:20" s="105" customFormat="1" ht="12.75" customHeight="1">
      <c r="A485" s="168"/>
      <c r="B485" s="168"/>
      <c r="C485" s="168"/>
      <c r="D485" s="301"/>
      <c r="E485" s="301"/>
      <c r="F485" s="168"/>
      <c r="G485" s="165"/>
      <c r="H485" s="165"/>
      <c r="I485" s="165"/>
      <c r="J485" s="168"/>
      <c r="K485" s="168"/>
      <c r="L485" s="303"/>
      <c r="M485" s="303"/>
      <c r="N485" s="303"/>
      <c r="O485" s="301"/>
      <c r="P485" s="168"/>
      <c r="Q485" s="303"/>
      <c r="R485" s="303"/>
      <c r="S485" s="303"/>
      <c r="T485" s="301"/>
    </row>
    <row r="486" spans="1:20" s="105" customFormat="1" ht="12.75" customHeight="1">
      <c r="A486" s="168"/>
      <c r="B486" s="168"/>
      <c r="C486" s="168"/>
      <c r="D486" s="301"/>
      <c r="E486" s="301"/>
      <c r="F486" s="168"/>
      <c r="G486" s="165"/>
      <c r="H486" s="165"/>
      <c r="I486" s="165"/>
      <c r="J486" s="168"/>
      <c r="K486" s="168"/>
      <c r="L486" s="303"/>
      <c r="M486" s="303"/>
      <c r="N486" s="303"/>
      <c r="O486" s="301"/>
      <c r="P486" s="168"/>
      <c r="Q486" s="303"/>
      <c r="R486" s="303"/>
      <c r="S486" s="303"/>
      <c r="T486" s="301"/>
    </row>
    <row r="487" spans="1:20" s="105" customFormat="1" ht="12.75" customHeight="1">
      <c r="A487" s="168"/>
      <c r="B487" s="168"/>
      <c r="C487" s="168"/>
      <c r="D487" s="301"/>
      <c r="E487" s="301"/>
      <c r="F487" s="168"/>
      <c r="G487" s="165"/>
      <c r="H487" s="165"/>
      <c r="I487" s="165"/>
      <c r="J487" s="168"/>
      <c r="K487" s="168"/>
      <c r="L487" s="303"/>
      <c r="M487" s="303"/>
      <c r="N487" s="303"/>
      <c r="O487" s="301"/>
      <c r="P487" s="168"/>
      <c r="Q487" s="303"/>
      <c r="R487" s="303"/>
      <c r="S487" s="303"/>
      <c r="T487" s="301"/>
    </row>
    <row r="488" spans="1:20" s="105" customFormat="1" ht="12.75" customHeight="1">
      <c r="A488" s="168"/>
      <c r="B488" s="168"/>
      <c r="C488" s="168"/>
      <c r="D488" s="301"/>
      <c r="E488" s="301"/>
      <c r="F488" s="168"/>
      <c r="G488" s="165"/>
      <c r="H488" s="165"/>
      <c r="I488" s="165"/>
      <c r="J488" s="168"/>
      <c r="K488" s="168"/>
      <c r="L488" s="303"/>
      <c r="M488" s="303"/>
      <c r="N488" s="303"/>
      <c r="O488" s="301"/>
      <c r="P488" s="168"/>
      <c r="Q488" s="303"/>
      <c r="R488" s="303"/>
      <c r="S488" s="303"/>
      <c r="T488" s="301"/>
    </row>
    <row r="489" spans="1:20" s="105" customFormat="1" ht="12.75" customHeight="1">
      <c r="A489" s="168"/>
      <c r="B489" s="168"/>
      <c r="C489" s="168"/>
      <c r="D489" s="301"/>
      <c r="E489" s="301"/>
      <c r="F489" s="168"/>
      <c r="G489" s="165"/>
      <c r="H489" s="165"/>
      <c r="I489" s="165"/>
      <c r="J489" s="168"/>
      <c r="K489" s="168"/>
      <c r="L489" s="303"/>
      <c r="M489" s="303"/>
      <c r="N489" s="303"/>
      <c r="O489" s="301"/>
      <c r="P489" s="168"/>
      <c r="Q489" s="303"/>
      <c r="R489" s="303"/>
      <c r="S489" s="303"/>
      <c r="T489" s="301"/>
    </row>
    <row r="490" spans="1:20" s="105" customFormat="1" ht="12.75" customHeight="1">
      <c r="A490" s="168"/>
      <c r="B490" s="168"/>
      <c r="C490" s="168"/>
      <c r="D490" s="301"/>
      <c r="E490" s="301"/>
      <c r="F490" s="168"/>
      <c r="G490" s="165"/>
      <c r="H490" s="165"/>
      <c r="I490" s="165"/>
      <c r="J490" s="168"/>
      <c r="K490" s="168"/>
      <c r="L490" s="303"/>
      <c r="M490" s="303"/>
      <c r="N490" s="303"/>
      <c r="O490" s="301"/>
      <c r="P490" s="168"/>
      <c r="Q490" s="303"/>
      <c r="R490" s="303"/>
      <c r="S490" s="303"/>
      <c r="T490" s="301"/>
    </row>
    <row r="491" spans="1:20" s="105" customFormat="1" ht="12.75" customHeight="1">
      <c r="A491" s="168"/>
      <c r="B491" s="168"/>
      <c r="C491" s="168"/>
      <c r="D491" s="301"/>
      <c r="E491" s="301"/>
      <c r="F491" s="168"/>
      <c r="G491" s="165"/>
      <c r="H491" s="165"/>
      <c r="I491" s="165"/>
      <c r="J491" s="168"/>
      <c r="K491" s="168"/>
      <c r="L491" s="303"/>
      <c r="M491" s="303"/>
      <c r="N491" s="303"/>
      <c r="O491" s="301"/>
      <c r="P491" s="168"/>
      <c r="Q491" s="303"/>
      <c r="R491" s="303"/>
      <c r="S491" s="303"/>
      <c r="T491" s="301"/>
    </row>
    <row r="492" spans="1:20" s="105" customFormat="1" ht="12.75" customHeight="1">
      <c r="A492" s="168"/>
      <c r="B492" s="168"/>
      <c r="C492" s="168"/>
      <c r="D492" s="301"/>
      <c r="E492" s="301"/>
      <c r="F492" s="168"/>
      <c r="G492" s="165"/>
      <c r="H492" s="165"/>
      <c r="I492" s="165"/>
      <c r="J492" s="168"/>
      <c r="K492" s="168"/>
      <c r="L492" s="303"/>
      <c r="M492" s="303"/>
      <c r="N492" s="303"/>
      <c r="O492" s="301"/>
      <c r="P492" s="168"/>
      <c r="Q492" s="303"/>
      <c r="R492" s="303"/>
      <c r="S492" s="303"/>
      <c r="T492" s="301"/>
    </row>
    <row r="493" spans="1:20" s="105" customFormat="1" ht="12.75" customHeight="1">
      <c r="A493" s="168"/>
      <c r="B493" s="168"/>
      <c r="C493" s="168"/>
      <c r="D493" s="301"/>
      <c r="E493" s="301"/>
      <c r="F493" s="168"/>
      <c r="G493" s="165"/>
      <c r="H493" s="165"/>
      <c r="I493" s="165"/>
      <c r="J493" s="168"/>
      <c r="K493" s="168"/>
      <c r="L493" s="303"/>
      <c r="M493" s="303"/>
      <c r="N493" s="303"/>
      <c r="O493" s="301"/>
      <c r="P493" s="168"/>
      <c r="Q493" s="303"/>
      <c r="R493" s="303"/>
      <c r="S493" s="303"/>
      <c r="T493" s="301"/>
    </row>
    <row r="494" spans="1:20" s="105" customFormat="1" ht="12.75" customHeight="1">
      <c r="A494" s="168"/>
      <c r="B494" s="168"/>
      <c r="C494" s="168"/>
      <c r="D494" s="301"/>
      <c r="E494" s="301"/>
      <c r="F494" s="168"/>
      <c r="G494" s="165"/>
      <c r="H494" s="165"/>
      <c r="I494" s="165"/>
      <c r="J494" s="168"/>
      <c r="K494" s="168"/>
      <c r="L494" s="303"/>
      <c r="M494" s="303"/>
      <c r="N494" s="303"/>
      <c r="O494" s="301"/>
      <c r="P494" s="168"/>
      <c r="Q494" s="303"/>
      <c r="R494" s="303"/>
      <c r="S494" s="303"/>
      <c r="T494" s="301"/>
    </row>
    <row r="495" spans="1:20" s="105" customFormat="1" ht="12.75" customHeight="1">
      <c r="A495" s="168"/>
      <c r="B495" s="168"/>
      <c r="C495" s="168"/>
      <c r="D495" s="301"/>
      <c r="E495" s="301"/>
      <c r="F495" s="168"/>
      <c r="G495" s="165"/>
      <c r="H495" s="165"/>
      <c r="I495" s="165"/>
      <c r="J495" s="168"/>
      <c r="K495" s="168"/>
      <c r="L495" s="303"/>
      <c r="M495" s="303"/>
      <c r="N495" s="303"/>
      <c r="O495" s="301"/>
      <c r="P495" s="168"/>
      <c r="Q495" s="303"/>
      <c r="R495" s="303"/>
      <c r="S495" s="303"/>
      <c r="T495" s="301"/>
    </row>
    <row r="496" spans="1:20" s="105" customFormat="1" ht="12.75" customHeight="1">
      <c r="A496" s="168"/>
      <c r="B496" s="168"/>
      <c r="C496" s="168"/>
      <c r="D496" s="301"/>
      <c r="E496" s="301"/>
      <c r="F496" s="168"/>
      <c r="G496" s="165"/>
      <c r="H496" s="165"/>
      <c r="I496" s="165"/>
      <c r="J496" s="168"/>
      <c r="K496" s="168"/>
      <c r="L496" s="303"/>
      <c r="M496" s="303"/>
      <c r="N496" s="303"/>
      <c r="O496" s="301"/>
      <c r="P496" s="168"/>
      <c r="Q496" s="303"/>
      <c r="R496" s="303"/>
      <c r="S496" s="303"/>
      <c r="T496" s="301"/>
    </row>
    <row r="497" spans="1:20" s="105" customFormat="1" ht="12.75" customHeight="1">
      <c r="A497" s="168"/>
      <c r="B497" s="168"/>
      <c r="C497" s="168"/>
      <c r="D497" s="301"/>
      <c r="E497" s="301"/>
      <c r="F497" s="168"/>
      <c r="G497" s="165"/>
      <c r="H497" s="165"/>
      <c r="I497" s="165"/>
      <c r="J497" s="168"/>
      <c r="K497" s="168"/>
      <c r="L497" s="303"/>
      <c r="M497" s="303"/>
      <c r="N497" s="303"/>
      <c r="O497" s="301"/>
      <c r="P497" s="168"/>
      <c r="Q497" s="303"/>
      <c r="R497" s="303"/>
      <c r="S497" s="303"/>
      <c r="T497" s="301"/>
    </row>
    <row r="498" spans="1:20" s="105" customFormat="1" ht="12.75" customHeight="1">
      <c r="A498" s="168"/>
      <c r="B498" s="168"/>
      <c r="C498" s="168"/>
      <c r="D498" s="301"/>
      <c r="E498" s="301"/>
      <c r="F498" s="168"/>
      <c r="G498" s="165"/>
      <c r="H498" s="165"/>
      <c r="I498" s="165"/>
      <c r="J498" s="168"/>
      <c r="K498" s="168"/>
      <c r="L498" s="303"/>
      <c r="M498" s="303"/>
      <c r="N498" s="303"/>
      <c r="O498" s="301"/>
      <c r="P498" s="168"/>
      <c r="Q498" s="303"/>
      <c r="R498" s="303"/>
      <c r="S498" s="303"/>
      <c r="T498" s="301"/>
    </row>
    <row r="499" spans="1:20" s="105" customFormat="1" ht="12.75" customHeight="1">
      <c r="A499" s="168"/>
      <c r="B499" s="168"/>
      <c r="C499" s="168"/>
      <c r="D499" s="301"/>
      <c r="E499" s="301"/>
      <c r="F499" s="168"/>
      <c r="G499" s="165"/>
      <c r="H499" s="165"/>
      <c r="I499" s="165"/>
      <c r="J499" s="168"/>
      <c r="K499" s="168"/>
      <c r="L499" s="303"/>
      <c r="M499" s="303"/>
      <c r="N499" s="303"/>
      <c r="O499" s="301"/>
      <c r="P499" s="168"/>
      <c r="Q499" s="303"/>
      <c r="R499" s="303"/>
      <c r="S499" s="303"/>
      <c r="T499" s="301"/>
    </row>
    <row r="500" spans="1:20" s="105" customFormat="1" ht="12.75" customHeight="1">
      <c r="A500" s="168"/>
      <c r="B500" s="168"/>
      <c r="C500" s="168"/>
      <c r="D500" s="301"/>
      <c r="E500" s="301"/>
      <c r="F500" s="168"/>
      <c r="G500" s="165"/>
      <c r="H500" s="165"/>
      <c r="I500" s="165"/>
      <c r="J500" s="168"/>
      <c r="K500" s="168"/>
      <c r="L500" s="303"/>
      <c r="M500" s="303"/>
      <c r="N500" s="303"/>
      <c r="O500" s="301"/>
      <c r="P500" s="168"/>
      <c r="Q500" s="303"/>
      <c r="R500" s="303"/>
      <c r="S500" s="303"/>
      <c r="T500" s="301"/>
    </row>
    <row r="501" spans="1:20" s="105" customFormat="1" ht="12.75" customHeight="1">
      <c r="A501" s="168"/>
      <c r="B501" s="168"/>
      <c r="C501" s="168"/>
      <c r="D501" s="301"/>
      <c r="E501" s="301"/>
      <c r="F501" s="168"/>
      <c r="G501" s="165"/>
      <c r="H501" s="165"/>
      <c r="I501" s="165"/>
      <c r="J501" s="168"/>
      <c r="K501" s="168"/>
      <c r="L501" s="303"/>
      <c r="M501" s="303"/>
      <c r="N501" s="303"/>
      <c r="O501" s="301"/>
      <c r="P501" s="168"/>
      <c r="Q501" s="303"/>
      <c r="R501" s="303"/>
      <c r="S501" s="303"/>
      <c r="T501" s="301"/>
    </row>
    <row r="502" spans="1:20" s="105" customFormat="1" ht="12.75" customHeight="1">
      <c r="A502" s="168"/>
      <c r="B502" s="168"/>
      <c r="C502" s="168"/>
      <c r="D502" s="301"/>
      <c r="E502" s="301"/>
      <c r="F502" s="168"/>
      <c r="G502" s="165"/>
      <c r="H502" s="165"/>
      <c r="I502" s="165"/>
      <c r="J502" s="168"/>
      <c r="K502" s="168"/>
      <c r="L502" s="303"/>
      <c r="M502" s="303"/>
      <c r="N502" s="303"/>
      <c r="O502" s="301"/>
      <c r="P502" s="168"/>
      <c r="Q502" s="303"/>
      <c r="R502" s="303"/>
      <c r="S502" s="303"/>
      <c r="T502" s="301"/>
    </row>
    <row r="503" spans="1:20" s="105" customFormat="1" ht="12.75" customHeight="1">
      <c r="A503" s="168"/>
      <c r="B503" s="168"/>
      <c r="C503" s="168"/>
      <c r="D503" s="301"/>
      <c r="E503" s="301"/>
      <c r="F503" s="168"/>
      <c r="G503" s="165"/>
      <c r="H503" s="165"/>
      <c r="I503" s="165"/>
      <c r="J503" s="168"/>
      <c r="K503" s="168"/>
      <c r="L503" s="303"/>
      <c r="M503" s="303"/>
      <c r="N503" s="303"/>
      <c r="O503" s="301"/>
      <c r="P503" s="168"/>
      <c r="Q503" s="303"/>
      <c r="R503" s="303"/>
      <c r="S503" s="303"/>
      <c r="T503" s="301"/>
    </row>
    <row r="504" spans="1:20" s="105" customFormat="1" ht="12.75" customHeight="1">
      <c r="A504" s="168"/>
      <c r="B504" s="168"/>
      <c r="C504" s="168"/>
      <c r="D504" s="301"/>
      <c r="E504" s="301"/>
      <c r="F504" s="168"/>
      <c r="G504" s="165"/>
      <c r="H504" s="165"/>
      <c r="I504" s="165"/>
      <c r="J504" s="168"/>
      <c r="K504" s="168"/>
      <c r="L504" s="303"/>
      <c r="M504" s="303"/>
      <c r="N504" s="303"/>
      <c r="O504" s="301"/>
      <c r="P504" s="168"/>
      <c r="Q504" s="303"/>
      <c r="R504" s="303"/>
      <c r="S504" s="303"/>
      <c r="T504" s="301"/>
    </row>
    <row r="505" spans="1:20" s="105" customFormat="1" ht="12.75" customHeight="1">
      <c r="A505" s="168"/>
      <c r="B505" s="168"/>
      <c r="C505" s="168"/>
      <c r="D505" s="301"/>
      <c r="E505" s="301"/>
      <c r="F505" s="168"/>
      <c r="G505" s="165"/>
      <c r="H505" s="165"/>
      <c r="I505" s="165"/>
      <c r="J505" s="168"/>
      <c r="K505" s="168"/>
      <c r="L505" s="303"/>
      <c r="M505" s="303"/>
      <c r="N505" s="303"/>
      <c r="O505" s="301"/>
      <c r="P505" s="168"/>
      <c r="Q505" s="303"/>
      <c r="R505" s="303"/>
      <c r="S505" s="303"/>
      <c r="T505" s="301"/>
    </row>
    <row r="506" spans="1:20" s="105" customFormat="1" ht="12.75" customHeight="1">
      <c r="A506" s="168"/>
      <c r="B506" s="168"/>
      <c r="C506" s="168"/>
      <c r="D506" s="301"/>
      <c r="E506" s="301"/>
      <c r="F506" s="168"/>
      <c r="G506" s="165"/>
      <c r="H506" s="165"/>
      <c r="I506" s="165"/>
      <c r="J506" s="168"/>
      <c r="K506" s="168"/>
      <c r="L506" s="303"/>
      <c r="M506" s="303"/>
      <c r="N506" s="303"/>
      <c r="O506" s="301"/>
      <c r="P506" s="168"/>
      <c r="Q506" s="303"/>
      <c r="R506" s="303"/>
      <c r="S506" s="303"/>
      <c r="T506" s="301"/>
    </row>
    <row r="507" spans="1:20" s="105" customFormat="1" ht="12.75" customHeight="1">
      <c r="A507" s="168"/>
      <c r="B507" s="168"/>
      <c r="C507" s="168"/>
      <c r="D507" s="301"/>
      <c r="E507" s="301"/>
      <c r="F507" s="168"/>
      <c r="G507" s="165"/>
      <c r="H507" s="165"/>
      <c r="I507" s="165"/>
      <c r="J507" s="168"/>
      <c r="K507" s="168"/>
      <c r="L507" s="303"/>
      <c r="M507" s="303"/>
      <c r="N507" s="303"/>
      <c r="O507" s="301"/>
      <c r="P507" s="168"/>
      <c r="Q507" s="303"/>
      <c r="R507" s="303"/>
      <c r="S507" s="303"/>
      <c r="T507" s="301"/>
    </row>
    <row r="508" spans="1:20" s="105" customFormat="1" ht="12.75" customHeight="1">
      <c r="A508" s="168"/>
      <c r="B508" s="168"/>
      <c r="C508" s="168"/>
      <c r="D508" s="301"/>
      <c r="E508" s="301"/>
      <c r="F508" s="168"/>
      <c r="G508" s="165"/>
      <c r="H508" s="165"/>
      <c r="I508" s="165"/>
      <c r="J508" s="168"/>
      <c r="K508" s="168"/>
      <c r="L508" s="303"/>
      <c r="M508" s="303"/>
      <c r="N508" s="303"/>
      <c r="O508" s="301"/>
      <c r="P508" s="168"/>
      <c r="Q508" s="303"/>
      <c r="R508" s="303"/>
      <c r="S508" s="303"/>
      <c r="T508" s="301"/>
    </row>
    <row r="509" spans="1:20" s="105" customFormat="1" ht="12.75" customHeight="1">
      <c r="A509" s="168"/>
      <c r="B509" s="168"/>
      <c r="C509" s="168"/>
      <c r="D509" s="301"/>
      <c r="E509" s="301"/>
      <c r="F509" s="168"/>
      <c r="G509" s="165"/>
      <c r="H509" s="165"/>
      <c r="I509" s="165"/>
      <c r="J509" s="168"/>
      <c r="K509" s="168"/>
      <c r="L509" s="303"/>
      <c r="M509" s="303"/>
      <c r="N509" s="303"/>
      <c r="O509" s="301"/>
      <c r="P509" s="168"/>
      <c r="Q509" s="303"/>
      <c r="R509" s="303"/>
      <c r="S509" s="303"/>
      <c r="T509" s="301"/>
    </row>
    <row r="510" spans="1:20" s="105" customFormat="1" ht="12.75" customHeight="1">
      <c r="A510" s="168"/>
      <c r="B510" s="168"/>
      <c r="C510" s="168"/>
      <c r="D510" s="301"/>
      <c r="E510" s="301"/>
      <c r="F510" s="168"/>
      <c r="G510" s="165"/>
      <c r="H510" s="165"/>
      <c r="I510" s="165"/>
      <c r="J510" s="168"/>
      <c r="K510" s="168"/>
      <c r="L510" s="303"/>
      <c r="M510" s="303"/>
      <c r="N510" s="303"/>
      <c r="O510" s="301"/>
      <c r="P510" s="168"/>
      <c r="Q510" s="303"/>
      <c r="R510" s="303"/>
      <c r="S510" s="303"/>
      <c r="T510" s="301"/>
    </row>
    <row r="511" spans="1:20" s="105" customFormat="1" ht="12.75" customHeight="1">
      <c r="A511" s="168"/>
      <c r="B511" s="168"/>
      <c r="C511" s="168"/>
      <c r="D511" s="301"/>
      <c r="E511" s="301"/>
      <c r="F511" s="168"/>
      <c r="G511" s="165"/>
      <c r="H511" s="165"/>
      <c r="I511" s="165"/>
      <c r="J511" s="168"/>
      <c r="K511" s="168"/>
      <c r="L511" s="303"/>
      <c r="M511" s="303"/>
      <c r="N511" s="303"/>
      <c r="O511" s="301"/>
      <c r="P511" s="168"/>
      <c r="Q511" s="303"/>
      <c r="R511" s="303"/>
      <c r="S511" s="303"/>
      <c r="T511" s="301"/>
    </row>
    <row r="512" spans="1:20" s="105" customFormat="1" ht="12.75" customHeight="1">
      <c r="A512" s="168"/>
      <c r="B512" s="168"/>
      <c r="C512" s="168"/>
      <c r="D512" s="301"/>
      <c r="E512" s="301"/>
      <c r="F512" s="168"/>
      <c r="G512" s="165"/>
      <c r="H512" s="165"/>
      <c r="I512" s="165"/>
      <c r="J512" s="168"/>
      <c r="K512" s="168"/>
      <c r="L512" s="303"/>
      <c r="M512" s="303"/>
      <c r="N512" s="303"/>
      <c r="O512" s="301"/>
      <c r="P512" s="168"/>
      <c r="Q512" s="303"/>
      <c r="R512" s="303"/>
      <c r="S512" s="303"/>
      <c r="T512" s="301"/>
    </row>
    <row r="513" spans="1:20" s="105" customFormat="1" ht="12.75" customHeight="1">
      <c r="A513" s="168"/>
      <c r="B513" s="168"/>
      <c r="C513" s="168"/>
      <c r="D513" s="301"/>
      <c r="E513" s="301"/>
      <c r="F513" s="168"/>
      <c r="G513" s="165"/>
      <c r="H513" s="165"/>
      <c r="I513" s="165"/>
      <c r="J513" s="168"/>
      <c r="K513" s="168"/>
      <c r="L513" s="303"/>
      <c r="M513" s="303"/>
      <c r="N513" s="303"/>
      <c r="O513" s="301"/>
      <c r="P513" s="168"/>
      <c r="Q513" s="303"/>
      <c r="R513" s="303"/>
      <c r="S513" s="303"/>
      <c r="T513" s="301"/>
    </row>
    <row r="514" spans="1:20" s="105" customFormat="1" ht="12.75" customHeight="1">
      <c r="A514" s="168"/>
      <c r="B514" s="168"/>
      <c r="C514" s="168"/>
      <c r="D514" s="301"/>
      <c r="E514" s="301"/>
      <c r="F514" s="168"/>
      <c r="G514" s="165"/>
      <c r="H514" s="165"/>
      <c r="I514" s="165"/>
      <c r="J514" s="168"/>
      <c r="K514" s="168"/>
      <c r="L514" s="303"/>
      <c r="M514" s="303"/>
      <c r="N514" s="303"/>
      <c r="O514" s="301"/>
      <c r="P514" s="168"/>
      <c r="Q514" s="303"/>
      <c r="R514" s="303"/>
      <c r="S514" s="303"/>
      <c r="T514" s="301"/>
    </row>
    <row r="515" spans="1:20" s="105" customFormat="1" ht="12.75" customHeight="1">
      <c r="A515" s="168"/>
      <c r="B515" s="168"/>
      <c r="C515" s="168"/>
      <c r="D515" s="301"/>
      <c r="E515" s="301"/>
      <c r="F515" s="168"/>
      <c r="G515" s="165"/>
      <c r="H515" s="165"/>
      <c r="I515" s="165"/>
      <c r="J515" s="168"/>
      <c r="K515" s="168"/>
      <c r="L515" s="303"/>
      <c r="M515" s="303"/>
      <c r="N515" s="303"/>
      <c r="O515" s="301"/>
      <c r="P515" s="168"/>
      <c r="Q515" s="303"/>
      <c r="R515" s="303"/>
      <c r="S515" s="303"/>
      <c r="T515" s="301"/>
    </row>
    <row r="516" spans="1:20" s="105" customFormat="1" ht="12.75" customHeight="1">
      <c r="A516" s="168"/>
      <c r="B516" s="168"/>
      <c r="C516" s="168"/>
      <c r="D516" s="301"/>
      <c r="E516" s="301"/>
      <c r="F516" s="168"/>
      <c r="G516" s="165"/>
      <c r="H516" s="165"/>
      <c r="I516" s="165"/>
      <c r="J516" s="168"/>
      <c r="K516" s="168"/>
      <c r="L516" s="303"/>
      <c r="M516" s="303"/>
      <c r="N516" s="303"/>
      <c r="O516" s="301"/>
      <c r="P516" s="168"/>
      <c r="Q516" s="303"/>
      <c r="R516" s="303"/>
      <c r="S516" s="303"/>
      <c r="T516" s="301"/>
    </row>
    <row r="517" spans="1:20" s="105" customFormat="1" ht="12.75" customHeight="1">
      <c r="A517" s="168"/>
      <c r="B517" s="168"/>
      <c r="C517" s="168"/>
      <c r="D517" s="301"/>
      <c r="E517" s="301"/>
      <c r="F517" s="168"/>
      <c r="G517" s="165"/>
      <c r="H517" s="165"/>
      <c r="I517" s="165"/>
      <c r="J517" s="168"/>
      <c r="K517" s="168"/>
      <c r="L517" s="303"/>
      <c r="M517" s="303"/>
      <c r="N517" s="303"/>
      <c r="O517" s="301"/>
      <c r="P517" s="168"/>
      <c r="Q517" s="303"/>
      <c r="R517" s="303"/>
      <c r="S517" s="303"/>
      <c r="T517" s="301"/>
    </row>
    <row r="518" spans="1:20" s="105" customFormat="1" ht="12.75" customHeight="1">
      <c r="A518" s="168"/>
      <c r="B518" s="168"/>
      <c r="C518" s="168"/>
      <c r="D518" s="301"/>
      <c r="E518" s="301"/>
      <c r="F518" s="168"/>
      <c r="G518" s="165"/>
      <c r="H518" s="165"/>
      <c r="I518" s="165"/>
      <c r="J518" s="168"/>
      <c r="K518" s="168"/>
      <c r="L518" s="303"/>
      <c r="M518" s="303"/>
      <c r="N518" s="303"/>
      <c r="O518" s="301"/>
      <c r="P518" s="168"/>
      <c r="Q518" s="303"/>
      <c r="R518" s="303"/>
      <c r="S518" s="303"/>
      <c r="T518" s="301"/>
    </row>
    <row r="519" spans="1:20" s="105" customFormat="1" ht="12.75" customHeight="1">
      <c r="A519" s="168"/>
      <c r="B519" s="168"/>
      <c r="C519" s="168"/>
      <c r="D519" s="301"/>
      <c r="E519" s="301"/>
      <c r="F519" s="168"/>
      <c r="G519" s="165"/>
      <c r="H519" s="165"/>
      <c r="I519" s="165"/>
      <c r="J519" s="168"/>
      <c r="K519" s="168"/>
      <c r="L519" s="303"/>
      <c r="M519" s="303"/>
      <c r="N519" s="303"/>
      <c r="O519" s="301"/>
      <c r="P519" s="168"/>
      <c r="Q519" s="303"/>
      <c r="R519" s="303"/>
      <c r="S519" s="303"/>
      <c r="T519" s="301"/>
    </row>
    <row r="520" spans="1:20" s="105" customFormat="1" ht="12.75" customHeight="1">
      <c r="A520" s="168"/>
      <c r="B520" s="168"/>
      <c r="C520" s="168"/>
      <c r="D520" s="301"/>
      <c r="E520" s="301"/>
      <c r="F520" s="168"/>
      <c r="G520" s="165"/>
      <c r="H520" s="165"/>
      <c r="I520" s="165"/>
      <c r="J520" s="168"/>
      <c r="K520" s="168"/>
      <c r="L520" s="303"/>
      <c r="M520" s="303"/>
      <c r="N520" s="303"/>
      <c r="O520" s="301"/>
      <c r="P520" s="168"/>
      <c r="Q520" s="303"/>
      <c r="R520" s="303"/>
      <c r="S520" s="303"/>
      <c r="T520" s="301"/>
    </row>
    <row r="521" spans="1:20" s="105" customFormat="1" ht="12.75" customHeight="1">
      <c r="A521" s="168"/>
      <c r="B521" s="168"/>
      <c r="C521" s="168"/>
      <c r="D521" s="301"/>
      <c r="E521" s="301"/>
      <c r="F521" s="168"/>
      <c r="G521" s="165"/>
      <c r="H521" s="165"/>
      <c r="I521" s="165"/>
      <c r="J521" s="168"/>
      <c r="K521" s="168"/>
      <c r="L521" s="303"/>
      <c r="M521" s="303"/>
      <c r="N521" s="303"/>
      <c r="O521" s="301"/>
      <c r="P521" s="168"/>
      <c r="Q521" s="303"/>
      <c r="R521" s="303"/>
      <c r="S521" s="303"/>
      <c r="T521" s="301"/>
    </row>
    <row r="522" spans="1:20" s="105" customFormat="1" ht="12.75" customHeight="1">
      <c r="A522" s="168"/>
      <c r="B522" s="168"/>
      <c r="C522" s="168"/>
      <c r="D522" s="301"/>
      <c r="E522" s="301"/>
      <c r="F522" s="168"/>
      <c r="G522" s="165"/>
      <c r="H522" s="165"/>
      <c r="I522" s="165"/>
      <c r="J522" s="168"/>
      <c r="K522" s="168"/>
      <c r="L522" s="303"/>
      <c r="M522" s="303"/>
      <c r="N522" s="303"/>
      <c r="O522" s="301"/>
      <c r="P522" s="168"/>
      <c r="Q522" s="303"/>
      <c r="R522" s="303"/>
      <c r="S522" s="303"/>
      <c r="T522" s="301"/>
    </row>
    <row r="523" spans="1:20" s="105" customFormat="1" ht="12.75" customHeight="1">
      <c r="A523" s="168"/>
      <c r="B523" s="168"/>
      <c r="C523" s="168"/>
      <c r="D523" s="301"/>
      <c r="E523" s="301"/>
      <c r="F523" s="168"/>
      <c r="G523" s="165"/>
      <c r="H523" s="165"/>
      <c r="I523" s="165"/>
      <c r="J523" s="168"/>
      <c r="K523" s="168"/>
      <c r="L523" s="303"/>
      <c r="M523" s="303"/>
      <c r="N523" s="303"/>
      <c r="O523" s="301"/>
      <c r="P523" s="168"/>
      <c r="Q523" s="303"/>
      <c r="R523" s="303"/>
      <c r="S523" s="303"/>
      <c r="T523" s="301"/>
    </row>
    <row r="524" spans="1:20" s="105" customFormat="1" ht="12.75" customHeight="1">
      <c r="A524" s="168"/>
      <c r="B524" s="168"/>
      <c r="C524" s="168"/>
      <c r="D524" s="301"/>
      <c r="E524" s="301"/>
      <c r="F524" s="168"/>
      <c r="G524" s="165"/>
      <c r="H524" s="165"/>
      <c r="I524" s="165"/>
      <c r="J524" s="168"/>
      <c r="K524" s="168"/>
      <c r="L524" s="303"/>
      <c r="M524" s="303"/>
      <c r="N524" s="303"/>
      <c r="O524" s="301"/>
      <c r="P524" s="168"/>
      <c r="Q524" s="303"/>
      <c r="R524" s="303"/>
      <c r="S524" s="303"/>
      <c r="T524" s="301"/>
    </row>
    <row r="525" spans="1:20" s="105" customFormat="1" ht="12.75" customHeight="1">
      <c r="A525" s="168"/>
      <c r="B525" s="168"/>
      <c r="C525" s="168"/>
      <c r="D525" s="301"/>
      <c r="E525" s="301"/>
      <c r="F525" s="168"/>
      <c r="G525" s="165"/>
      <c r="H525" s="165"/>
      <c r="I525" s="165"/>
      <c r="J525" s="168"/>
      <c r="K525" s="168"/>
      <c r="L525" s="303"/>
      <c r="M525" s="303"/>
      <c r="N525" s="303"/>
      <c r="O525" s="301"/>
      <c r="P525" s="168"/>
      <c r="Q525" s="303"/>
      <c r="R525" s="303"/>
      <c r="S525" s="303"/>
      <c r="T525" s="301"/>
    </row>
    <row r="526" spans="1:20" s="105" customFormat="1" ht="12.75" customHeight="1">
      <c r="A526" s="168"/>
      <c r="B526" s="168"/>
      <c r="C526" s="168"/>
      <c r="D526" s="301"/>
      <c r="E526" s="301"/>
      <c r="F526" s="168"/>
      <c r="G526" s="165"/>
      <c r="H526" s="165"/>
      <c r="I526" s="165"/>
      <c r="J526" s="168"/>
      <c r="K526" s="168"/>
      <c r="L526" s="303"/>
      <c r="M526" s="303"/>
      <c r="N526" s="303"/>
      <c r="O526" s="301"/>
      <c r="P526" s="168"/>
      <c r="Q526" s="303"/>
      <c r="R526" s="303"/>
      <c r="S526" s="303"/>
      <c r="T526" s="301"/>
    </row>
    <row r="527" spans="1:20" s="105" customFormat="1" ht="12.75" customHeight="1">
      <c r="A527" s="168"/>
      <c r="B527" s="168"/>
      <c r="C527" s="168"/>
      <c r="D527" s="301"/>
      <c r="E527" s="301"/>
      <c r="F527" s="168"/>
      <c r="G527" s="165"/>
      <c r="H527" s="165"/>
      <c r="I527" s="165"/>
      <c r="J527" s="168"/>
      <c r="K527" s="168"/>
      <c r="L527" s="303"/>
      <c r="M527" s="303"/>
      <c r="N527" s="303"/>
      <c r="O527" s="301"/>
      <c r="P527" s="168"/>
      <c r="Q527" s="303"/>
      <c r="R527" s="303"/>
      <c r="S527" s="303"/>
      <c r="T527" s="301"/>
    </row>
    <row r="528" spans="1:20" s="105" customFormat="1" ht="12.75" customHeight="1">
      <c r="A528" s="168"/>
      <c r="B528" s="168"/>
      <c r="C528" s="168"/>
      <c r="D528" s="301"/>
      <c r="E528" s="301"/>
      <c r="F528" s="168"/>
      <c r="G528" s="165"/>
      <c r="H528" s="165"/>
      <c r="I528" s="165"/>
      <c r="J528" s="168"/>
      <c r="K528" s="168"/>
      <c r="L528" s="303"/>
      <c r="M528" s="303"/>
      <c r="N528" s="303"/>
      <c r="O528" s="301"/>
      <c r="P528" s="168"/>
      <c r="Q528" s="303"/>
      <c r="R528" s="303"/>
      <c r="S528" s="303"/>
      <c r="T528" s="301"/>
    </row>
    <row r="529" spans="1:20" s="105" customFormat="1" ht="12.75" customHeight="1">
      <c r="A529" s="168"/>
      <c r="B529" s="168"/>
      <c r="C529" s="168"/>
      <c r="D529" s="301"/>
      <c r="E529" s="301"/>
      <c r="F529" s="168"/>
      <c r="G529" s="165"/>
      <c r="H529" s="165"/>
      <c r="I529" s="165"/>
      <c r="J529" s="168"/>
      <c r="K529" s="168"/>
      <c r="L529" s="303"/>
      <c r="M529" s="303"/>
      <c r="N529" s="303"/>
      <c r="O529" s="301"/>
      <c r="P529" s="168"/>
      <c r="Q529" s="303"/>
      <c r="R529" s="303"/>
      <c r="S529" s="303"/>
      <c r="T529" s="301"/>
    </row>
    <row r="530" spans="1:20" s="105" customFormat="1" ht="12.75" customHeight="1">
      <c r="A530" s="168"/>
      <c r="B530" s="168"/>
      <c r="C530" s="168"/>
      <c r="D530" s="301"/>
      <c r="E530" s="301"/>
      <c r="F530" s="168"/>
      <c r="G530" s="165"/>
      <c r="H530" s="165"/>
      <c r="I530" s="165"/>
      <c r="J530" s="168"/>
      <c r="K530" s="168"/>
      <c r="L530" s="303"/>
      <c r="M530" s="303"/>
      <c r="N530" s="303"/>
      <c r="O530" s="301"/>
      <c r="P530" s="168"/>
      <c r="Q530" s="303"/>
      <c r="R530" s="303"/>
      <c r="S530" s="303"/>
      <c r="T530" s="301"/>
    </row>
    <row r="531" spans="1:20" s="105" customFormat="1" ht="12.75" customHeight="1">
      <c r="A531" s="168"/>
      <c r="B531" s="168"/>
      <c r="C531" s="168"/>
      <c r="D531" s="301"/>
      <c r="E531" s="301"/>
      <c r="F531" s="168"/>
      <c r="G531" s="165"/>
      <c r="H531" s="165"/>
      <c r="I531" s="165"/>
      <c r="J531" s="168"/>
      <c r="K531" s="168"/>
      <c r="L531" s="303"/>
      <c r="M531" s="303"/>
      <c r="N531" s="303"/>
      <c r="O531" s="301"/>
      <c r="P531" s="168"/>
      <c r="Q531" s="303"/>
      <c r="R531" s="303"/>
      <c r="S531" s="303"/>
      <c r="T531" s="301"/>
    </row>
    <row r="532" spans="1:20" s="105" customFormat="1" ht="12.75" customHeight="1">
      <c r="A532" s="168"/>
      <c r="B532" s="168"/>
      <c r="C532" s="168"/>
      <c r="D532" s="301"/>
      <c r="E532" s="301"/>
      <c r="F532" s="168"/>
      <c r="G532" s="165"/>
      <c r="H532" s="165"/>
      <c r="I532" s="165"/>
      <c r="J532" s="168"/>
      <c r="K532" s="168"/>
      <c r="L532" s="303"/>
      <c r="M532" s="303"/>
      <c r="N532" s="303"/>
      <c r="O532" s="301"/>
      <c r="P532" s="168"/>
      <c r="Q532" s="303"/>
      <c r="R532" s="303"/>
      <c r="S532" s="303"/>
      <c r="T532" s="301"/>
    </row>
    <row r="533" spans="1:20" s="105" customFormat="1" ht="12.75" customHeight="1">
      <c r="A533" s="168"/>
      <c r="B533" s="168"/>
      <c r="C533" s="168"/>
      <c r="D533" s="301"/>
      <c r="E533" s="301"/>
      <c r="F533" s="168"/>
      <c r="G533" s="165"/>
      <c r="H533" s="165"/>
      <c r="I533" s="165"/>
      <c r="J533" s="168"/>
      <c r="K533" s="168"/>
      <c r="L533" s="303"/>
      <c r="M533" s="303"/>
      <c r="N533" s="303"/>
      <c r="O533" s="301"/>
      <c r="P533" s="168"/>
      <c r="Q533" s="303"/>
      <c r="R533" s="303"/>
      <c r="S533" s="303"/>
      <c r="T533" s="301"/>
    </row>
    <row r="534" spans="1:20" s="105" customFormat="1" ht="12.75" customHeight="1">
      <c r="A534" s="168"/>
      <c r="B534" s="168"/>
      <c r="C534" s="168"/>
      <c r="D534" s="301"/>
      <c r="E534" s="301"/>
      <c r="F534" s="168"/>
      <c r="G534" s="165"/>
      <c r="H534" s="165"/>
      <c r="I534" s="165"/>
      <c r="J534" s="168"/>
      <c r="K534" s="168"/>
      <c r="L534" s="303"/>
      <c r="M534" s="303"/>
      <c r="N534" s="303"/>
      <c r="O534" s="301"/>
      <c r="P534" s="168"/>
      <c r="Q534" s="303"/>
      <c r="R534" s="303"/>
      <c r="S534" s="303"/>
      <c r="T534" s="301"/>
    </row>
    <row r="535" spans="1:20" s="105" customFormat="1" ht="12.75" customHeight="1">
      <c r="A535" s="168"/>
      <c r="B535" s="168"/>
      <c r="C535" s="168"/>
      <c r="D535" s="301"/>
      <c r="E535" s="301"/>
      <c r="F535" s="168"/>
      <c r="G535" s="165"/>
      <c r="H535" s="165"/>
      <c r="I535" s="165"/>
      <c r="J535" s="168"/>
      <c r="K535" s="168"/>
      <c r="L535" s="303"/>
      <c r="M535" s="303"/>
      <c r="N535" s="303"/>
      <c r="O535" s="301"/>
      <c r="P535" s="168"/>
      <c r="Q535" s="303"/>
      <c r="R535" s="303"/>
      <c r="S535" s="303"/>
      <c r="T535" s="301"/>
    </row>
    <row r="536" spans="1:20" s="105" customFormat="1" ht="12.75" customHeight="1">
      <c r="A536" s="168"/>
      <c r="B536" s="168"/>
      <c r="C536" s="168"/>
      <c r="D536" s="301"/>
      <c r="E536" s="301"/>
      <c r="F536" s="168"/>
      <c r="G536" s="165"/>
      <c r="H536" s="165"/>
      <c r="I536" s="165"/>
      <c r="J536" s="168"/>
      <c r="K536" s="168"/>
      <c r="L536" s="303"/>
      <c r="M536" s="303"/>
      <c r="N536" s="303"/>
      <c r="O536" s="301"/>
      <c r="P536" s="168"/>
      <c r="Q536" s="303"/>
      <c r="R536" s="303"/>
      <c r="S536" s="303"/>
      <c r="T536" s="301"/>
    </row>
    <row r="537" spans="1:20" s="105" customFormat="1" ht="12.75" customHeight="1">
      <c r="A537" s="168"/>
      <c r="B537" s="168"/>
      <c r="C537" s="168"/>
      <c r="D537" s="301"/>
      <c r="E537" s="301"/>
      <c r="F537" s="168"/>
      <c r="G537" s="165"/>
      <c r="H537" s="165"/>
      <c r="I537" s="165"/>
      <c r="J537" s="168"/>
      <c r="K537" s="168"/>
      <c r="L537" s="303"/>
      <c r="M537" s="303"/>
      <c r="N537" s="303"/>
      <c r="O537" s="301"/>
      <c r="P537" s="168"/>
      <c r="Q537" s="303"/>
      <c r="R537" s="303"/>
      <c r="S537" s="303"/>
      <c r="T537" s="301"/>
    </row>
    <row r="538" spans="1:20" s="105" customFormat="1" ht="12.75" customHeight="1">
      <c r="A538" s="168"/>
      <c r="B538" s="168"/>
      <c r="C538" s="168"/>
      <c r="D538" s="301"/>
      <c r="E538" s="301"/>
      <c r="F538" s="168"/>
      <c r="G538" s="165"/>
      <c r="H538" s="165"/>
      <c r="I538" s="165"/>
      <c r="J538" s="168"/>
      <c r="K538" s="168"/>
      <c r="L538" s="303"/>
      <c r="M538" s="303"/>
      <c r="N538" s="303"/>
      <c r="O538" s="301"/>
      <c r="P538" s="168"/>
      <c r="Q538" s="303"/>
      <c r="R538" s="303"/>
      <c r="S538" s="303"/>
      <c r="T538" s="301"/>
    </row>
    <row r="539" spans="1:20" s="105" customFormat="1" ht="12.75" customHeight="1">
      <c r="A539" s="168"/>
      <c r="B539" s="168"/>
      <c r="C539" s="168"/>
      <c r="D539" s="301"/>
      <c r="E539" s="301"/>
      <c r="F539" s="168"/>
      <c r="G539" s="165"/>
      <c r="H539" s="165"/>
      <c r="I539" s="165"/>
      <c r="J539" s="168"/>
      <c r="K539" s="168"/>
      <c r="L539" s="303"/>
      <c r="M539" s="303"/>
      <c r="N539" s="303"/>
      <c r="O539" s="301"/>
      <c r="P539" s="168"/>
      <c r="Q539" s="303"/>
      <c r="R539" s="303"/>
      <c r="S539" s="303"/>
      <c r="T539" s="301"/>
    </row>
    <row r="540" spans="1:20" s="105" customFormat="1" ht="12.75" customHeight="1">
      <c r="A540" s="168"/>
      <c r="B540" s="168"/>
      <c r="C540" s="168"/>
      <c r="D540" s="301"/>
      <c r="E540" s="301"/>
      <c r="F540" s="168"/>
      <c r="G540" s="165"/>
      <c r="H540" s="165"/>
      <c r="I540" s="165"/>
      <c r="J540" s="168"/>
      <c r="K540" s="168"/>
      <c r="L540" s="303"/>
      <c r="M540" s="303"/>
      <c r="N540" s="303"/>
      <c r="O540" s="301"/>
      <c r="P540" s="168"/>
      <c r="Q540" s="303"/>
      <c r="R540" s="303"/>
      <c r="S540" s="303"/>
      <c r="T540" s="301"/>
    </row>
    <row r="541" spans="1:20" s="105" customFormat="1" ht="12.75" customHeight="1">
      <c r="A541" s="168"/>
      <c r="B541" s="168"/>
      <c r="C541" s="168"/>
      <c r="D541" s="301"/>
      <c r="E541" s="301"/>
      <c r="F541" s="168"/>
      <c r="G541" s="165"/>
      <c r="H541" s="165"/>
      <c r="I541" s="165"/>
      <c r="J541" s="168"/>
      <c r="K541" s="168"/>
      <c r="L541" s="303"/>
      <c r="M541" s="303"/>
      <c r="N541" s="303"/>
      <c r="O541" s="301"/>
      <c r="P541" s="168"/>
      <c r="Q541" s="303"/>
      <c r="R541" s="303"/>
      <c r="S541" s="303"/>
      <c r="T541" s="301"/>
    </row>
    <row r="542" spans="1:20" s="105" customFormat="1" ht="12.75" customHeight="1">
      <c r="A542" s="168"/>
      <c r="B542" s="168"/>
      <c r="C542" s="168"/>
      <c r="D542" s="301"/>
      <c r="E542" s="301"/>
      <c r="F542" s="168"/>
      <c r="G542" s="165"/>
      <c r="H542" s="165"/>
      <c r="I542" s="165"/>
      <c r="J542" s="168"/>
      <c r="K542" s="168"/>
      <c r="L542" s="303"/>
      <c r="M542" s="303"/>
      <c r="N542" s="303"/>
      <c r="O542" s="301"/>
      <c r="P542" s="168"/>
      <c r="Q542" s="303"/>
      <c r="R542" s="303"/>
      <c r="S542" s="303"/>
      <c r="T542" s="301"/>
    </row>
    <row r="543" spans="1:20" s="105" customFormat="1" ht="12.75" customHeight="1">
      <c r="A543" s="168"/>
      <c r="B543" s="168"/>
      <c r="C543" s="168"/>
      <c r="D543" s="301"/>
      <c r="E543" s="301"/>
      <c r="F543" s="168"/>
      <c r="G543" s="165"/>
      <c r="H543" s="165"/>
      <c r="I543" s="165"/>
      <c r="J543" s="168"/>
      <c r="K543" s="168"/>
      <c r="L543" s="303"/>
      <c r="M543" s="303"/>
      <c r="N543" s="303"/>
      <c r="O543" s="301"/>
      <c r="P543" s="168"/>
      <c r="Q543" s="303"/>
      <c r="R543" s="303"/>
      <c r="S543" s="303"/>
      <c r="T543" s="301"/>
    </row>
    <row r="544" spans="1:20" s="105" customFormat="1" ht="12.75" customHeight="1">
      <c r="A544" s="168"/>
      <c r="B544" s="168"/>
      <c r="C544" s="168"/>
      <c r="D544" s="301"/>
      <c r="E544" s="301"/>
      <c r="F544" s="168"/>
      <c r="G544" s="165"/>
      <c r="H544" s="165"/>
      <c r="I544" s="165"/>
      <c r="J544" s="168"/>
      <c r="K544" s="168"/>
      <c r="L544" s="303"/>
      <c r="M544" s="303"/>
      <c r="N544" s="303"/>
      <c r="O544" s="301"/>
      <c r="P544" s="168"/>
      <c r="Q544" s="303"/>
      <c r="R544" s="303"/>
      <c r="S544" s="303"/>
      <c r="T544" s="301"/>
    </row>
    <row r="545" spans="1:20" s="105" customFormat="1" ht="12.75" customHeight="1">
      <c r="A545" s="168"/>
      <c r="B545" s="168"/>
      <c r="C545" s="168"/>
      <c r="D545" s="301"/>
      <c r="E545" s="301"/>
      <c r="F545" s="168"/>
      <c r="G545" s="165"/>
      <c r="H545" s="165"/>
      <c r="I545" s="165"/>
      <c r="J545" s="168"/>
      <c r="K545" s="168"/>
      <c r="L545" s="303"/>
      <c r="M545" s="303"/>
      <c r="N545" s="303"/>
      <c r="O545" s="301"/>
      <c r="P545" s="168"/>
      <c r="Q545" s="303"/>
      <c r="R545" s="303"/>
      <c r="S545" s="303"/>
      <c r="T545" s="301"/>
    </row>
    <row r="546" spans="1:20" s="105" customFormat="1" ht="12.75" customHeight="1">
      <c r="A546" s="168"/>
      <c r="B546" s="168"/>
      <c r="C546" s="168"/>
      <c r="D546" s="301"/>
      <c r="E546" s="301"/>
      <c r="F546" s="168"/>
      <c r="G546" s="165"/>
      <c r="H546" s="165"/>
      <c r="I546" s="165"/>
      <c r="J546" s="168"/>
      <c r="K546" s="168"/>
      <c r="L546" s="303"/>
      <c r="M546" s="303"/>
      <c r="N546" s="303"/>
      <c r="O546" s="301"/>
      <c r="P546" s="168"/>
      <c r="Q546" s="303"/>
      <c r="R546" s="303"/>
      <c r="S546" s="303"/>
      <c r="T546" s="301"/>
    </row>
    <row r="547" spans="1:20" s="105" customFormat="1" ht="12.75" customHeight="1">
      <c r="A547" s="168"/>
      <c r="B547" s="168"/>
      <c r="C547" s="168"/>
      <c r="D547" s="301"/>
      <c r="E547" s="301"/>
      <c r="F547" s="168"/>
      <c r="G547" s="165"/>
      <c r="H547" s="165"/>
      <c r="I547" s="165"/>
      <c r="J547" s="168"/>
      <c r="K547" s="168"/>
      <c r="L547" s="303"/>
      <c r="M547" s="303"/>
      <c r="N547" s="303"/>
      <c r="O547" s="301"/>
      <c r="P547" s="168"/>
      <c r="Q547" s="303"/>
      <c r="R547" s="303"/>
      <c r="S547" s="303"/>
      <c r="T547" s="301"/>
    </row>
    <row r="548" spans="1:20" s="105" customFormat="1" ht="12.75" customHeight="1">
      <c r="A548" s="168"/>
      <c r="B548" s="168"/>
      <c r="C548" s="168"/>
      <c r="D548" s="301"/>
      <c r="E548" s="301"/>
      <c r="F548" s="168"/>
      <c r="G548" s="165"/>
      <c r="H548" s="165"/>
      <c r="I548" s="165"/>
      <c r="J548" s="168"/>
      <c r="K548" s="168"/>
      <c r="L548" s="303"/>
      <c r="M548" s="303"/>
      <c r="N548" s="303"/>
      <c r="O548" s="301"/>
      <c r="P548" s="168"/>
      <c r="Q548" s="303"/>
      <c r="R548" s="303"/>
      <c r="S548" s="303"/>
      <c r="T548" s="301"/>
    </row>
    <row r="549" spans="1:20" s="105" customFormat="1" ht="12.75" customHeight="1">
      <c r="A549" s="168"/>
      <c r="B549" s="168"/>
      <c r="C549" s="168"/>
      <c r="D549" s="301"/>
      <c r="E549" s="301"/>
      <c r="F549" s="168"/>
      <c r="G549" s="165"/>
      <c r="H549" s="165"/>
      <c r="I549" s="165"/>
      <c r="J549" s="168"/>
      <c r="K549" s="168"/>
      <c r="L549" s="303"/>
      <c r="M549" s="303"/>
      <c r="N549" s="303"/>
      <c r="O549" s="301"/>
      <c r="P549" s="168"/>
      <c r="Q549" s="303"/>
      <c r="R549" s="303"/>
      <c r="S549" s="303"/>
      <c r="T549" s="301"/>
    </row>
    <row r="550" spans="1:20" s="105" customFormat="1" ht="12.75" customHeight="1">
      <c r="A550" s="168"/>
      <c r="B550" s="168"/>
      <c r="C550" s="168"/>
      <c r="D550" s="301"/>
      <c r="E550" s="301"/>
      <c r="F550" s="168"/>
      <c r="G550" s="165"/>
      <c r="H550" s="165"/>
      <c r="I550" s="165"/>
      <c r="J550" s="168"/>
      <c r="K550" s="168"/>
      <c r="L550" s="303"/>
      <c r="M550" s="303"/>
      <c r="N550" s="303"/>
      <c r="O550" s="301"/>
      <c r="P550" s="168"/>
      <c r="Q550" s="303"/>
      <c r="R550" s="303"/>
      <c r="S550" s="303"/>
      <c r="T550" s="301"/>
    </row>
    <row r="551" spans="1:20" s="105" customFormat="1" ht="12.75" customHeight="1">
      <c r="A551" s="168"/>
      <c r="B551" s="168"/>
      <c r="C551" s="168"/>
      <c r="D551" s="301"/>
      <c r="E551" s="301"/>
      <c r="F551" s="168"/>
      <c r="G551" s="165"/>
      <c r="H551" s="165"/>
      <c r="I551" s="165"/>
      <c r="J551" s="168"/>
      <c r="K551" s="168"/>
      <c r="L551" s="303"/>
      <c r="M551" s="303"/>
      <c r="N551" s="303"/>
      <c r="O551" s="301"/>
      <c r="P551" s="168"/>
      <c r="Q551" s="303"/>
      <c r="R551" s="303"/>
      <c r="S551" s="303"/>
      <c r="T551" s="301"/>
    </row>
    <row r="552" spans="1:20" s="105" customFormat="1" ht="12.75" customHeight="1">
      <c r="A552" s="168"/>
      <c r="B552" s="168"/>
      <c r="C552" s="168"/>
      <c r="D552" s="301"/>
      <c r="E552" s="301"/>
      <c r="F552" s="168"/>
      <c r="G552" s="165"/>
      <c r="H552" s="165"/>
      <c r="I552" s="165"/>
      <c r="J552" s="168"/>
      <c r="K552" s="168"/>
      <c r="L552" s="303"/>
      <c r="M552" s="303"/>
      <c r="N552" s="303"/>
      <c r="O552" s="301"/>
      <c r="P552" s="168"/>
      <c r="Q552" s="303"/>
      <c r="R552" s="303"/>
      <c r="S552" s="303"/>
      <c r="T552" s="301"/>
    </row>
    <row r="553" spans="1:20" s="105" customFormat="1" ht="12.75" customHeight="1">
      <c r="A553" s="168"/>
      <c r="B553" s="168"/>
      <c r="C553" s="168"/>
      <c r="D553" s="301"/>
      <c r="E553" s="301"/>
      <c r="F553" s="168"/>
      <c r="G553" s="165"/>
      <c r="H553" s="165"/>
      <c r="I553" s="165"/>
      <c r="J553" s="168"/>
      <c r="K553" s="168"/>
      <c r="L553" s="303"/>
      <c r="M553" s="303"/>
      <c r="N553" s="303"/>
      <c r="O553" s="301"/>
      <c r="P553" s="168"/>
      <c r="Q553" s="303"/>
      <c r="R553" s="303"/>
      <c r="S553" s="303"/>
      <c r="T553" s="301"/>
    </row>
    <row r="554" spans="1:20" s="105" customFormat="1" ht="12.75" customHeight="1">
      <c r="A554" s="168"/>
      <c r="B554" s="168"/>
      <c r="C554" s="168"/>
      <c r="D554" s="301"/>
      <c r="E554" s="301"/>
      <c r="F554" s="168"/>
      <c r="G554" s="165"/>
      <c r="H554" s="165"/>
      <c r="I554" s="165"/>
      <c r="J554" s="168"/>
      <c r="K554" s="168"/>
      <c r="L554" s="303"/>
      <c r="M554" s="303"/>
      <c r="N554" s="303"/>
      <c r="O554" s="301"/>
      <c r="P554" s="168"/>
      <c r="Q554" s="303"/>
      <c r="R554" s="303"/>
      <c r="S554" s="303"/>
      <c r="T554" s="301"/>
    </row>
    <row r="555" spans="1:20" s="105" customFormat="1" ht="12.75" customHeight="1">
      <c r="A555" s="168"/>
      <c r="B555" s="168"/>
      <c r="C555" s="168"/>
      <c r="D555" s="301"/>
      <c r="E555" s="301"/>
      <c r="F555" s="168"/>
      <c r="G555" s="165"/>
      <c r="H555" s="165"/>
      <c r="I555" s="165"/>
      <c r="J555" s="168"/>
      <c r="K555" s="168"/>
      <c r="L555" s="303"/>
      <c r="M555" s="303"/>
      <c r="N555" s="303"/>
      <c r="O555" s="301"/>
      <c r="P555" s="168"/>
      <c r="Q555" s="303"/>
      <c r="R555" s="303"/>
      <c r="S555" s="303"/>
      <c r="T555" s="301"/>
    </row>
    <row r="556" spans="1:20" s="105" customFormat="1" ht="12.75" customHeight="1">
      <c r="A556" s="168"/>
      <c r="B556" s="168"/>
      <c r="C556" s="168"/>
      <c r="D556" s="301"/>
      <c r="E556" s="301"/>
      <c r="F556" s="168"/>
      <c r="G556" s="165"/>
      <c r="H556" s="165"/>
      <c r="I556" s="165"/>
      <c r="J556" s="168"/>
      <c r="K556" s="168"/>
      <c r="L556" s="303"/>
      <c r="M556" s="303"/>
      <c r="N556" s="303"/>
      <c r="O556" s="301"/>
      <c r="P556" s="168"/>
      <c r="Q556" s="303"/>
      <c r="R556" s="303"/>
      <c r="S556" s="303"/>
      <c r="T556" s="301"/>
    </row>
    <row r="557" spans="1:20" s="105" customFormat="1" ht="12.75" customHeight="1">
      <c r="A557" s="168"/>
      <c r="B557" s="168"/>
      <c r="C557" s="168"/>
      <c r="D557" s="301"/>
      <c r="E557" s="301"/>
      <c r="F557" s="168"/>
      <c r="G557" s="165"/>
      <c r="H557" s="165"/>
      <c r="I557" s="165"/>
      <c r="J557" s="168"/>
      <c r="K557" s="168"/>
      <c r="L557" s="303"/>
      <c r="M557" s="303"/>
      <c r="N557" s="303"/>
      <c r="O557" s="301"/>
      <c r="P557" s="168"/>
      <c r="Q557" s="303"/>
      <c r="R557" s="303"/>
      <c r="S557" s="303"/>
      <c r="T557" s="301"/>
    </row>
    <row r="558" spans="1:20" s="105" customFormat="1" ht="12.75" customHeight="1">
      <c r="A558" s="168"/>
      <c r="B558" s="168"/>
      <c r="C558" s="168"/>
      <c r="D558" s="301"/>
      <c r="E558" s="301"/>
      <c r="F558" s="168"/>
      <c r="G558" s="165"/>
      <c r="H558" s="165"/>
      <c r="I558" s="165"/>
      <c r="J558" s="168"/>
      <c r="K558" s="168"/>
      <c r="L558" s="303"/>
      <c r="M558" s="303"/>
      <c r="N558" s="303"/>
      <c r="O558" s="301"/>
      <c r="P558" s="168"/>
      <c r="Q558" s="303"/>
      <c r="R558" s="303"/>
      <c r="S558" s="303"/>
      <c r="T558" s="301"/>
    </row>
    <row r="559" spans="1:20" s="105" customFormat="1" ht="12.75" customHeight="1">
      <c r="A559" s="168"/>
      <c r="B559" s="168"/>
      <c r="C559" s="168"/>
      <c r="D559" s="301"/>
      <c r="E559" s="301"/>
      <c r="F559" s="168"/>
      <c r="G559" s="165"/>
      <c r="H559" s="165"/>
      <c r="I559" s="165"/>
      <c r="J559" s="168"/>
      <c r="K559" s="168"/>
      <c r="L559" s="303"/>
      <c r="M559" s="303"/>
      <c r="N559" s="303"/>
      <c r="O559" s="301"/>
      <c r="P559" s="168"/>
      <c r="Q559" s="303"/>
      <c r="R559" s="303"/>
      <c r="S559" s="303"/>
      <c r="T559" s="301"/>
    </row>
    <row r="560" spans="1:20" s="105" customFormat="1" ht="12.75" customHeight="1">
      <c r="A560" s="168"/>
      <c r="B560" s="168"/>
      <c r="C560" s="168"/>
      <c r="D560" s="301"/>
      <c r="E560" s="301"/>
      <c r="F560" s="168"/>
      <c r="G560" s="165"/>
      <c r="H560" s="165"/>
      <c r="I560" s="165"/>
      <c r="J560" s="168"/>
      <c r="K560" s="168"/>
      <c r="L560" s="303"/>
      <c r="M560" s="303"/>
      <c r="N560" s="303"/>
      <c r="O560" s="301"/>
      <c r="P560" s="168"/>
      <c r="Q560" s="303"/>
      <c r="R560" s="303"/>
      <c r="S560" s="303"/>
      <c r="T560" s="301"/>
    </row>
    <row r="561" spans="1:20" s="105" customFormat="1" ht="12.75" customHeight="1">
      <c r="A561" s="168"/>
      <c r="B561" s="168"/>
      <c r="C561" s="168"/>
      <c r="D561" s="301"/>
      <c r="E561" s="301"/>
      <c r="F561" s="168"/>
      <c r="G561" s="165"/>
      <c r="H561" s="165"/>
      <c r="I561" s="165"/>
      <c r="J561" s="168"/>
      <c r="K561" s="168"/>
      <c r="L561" s="303"/>
      <c r="M561" s="303"/>
      <c r="N561" s="303"/>
      <c r="O561" s="301"/>
      <c r="P561" s="168"/>
      <c r="Q561" s="303"/>
      <c r="R561" s="303"/>
      <c r="S561" s="303"/>
      <c r="T561" s="301"/>
    </row>
    <row r="562" spans="1:20" s="105" customFormat="1" ht="12.75" customHeight="1">
      <c r="A562" s="168"/>
      <c r="B562" s="168"/>
      <c r="C562" s="168"/>
      <c r="D562" s="301"/>
      <c r="E562" s="301"/>
      <c r="F562" s="168"/>
      <c r="G562" s="165"/>
      <c r="H562" s="165"/>
      <c r="I562" s="165"/>
      <c r="J562" s="168"/>
      <c r="K562" s="168"/>
      <c r="L562" s="303"/>
      <c r="M562" s="303"/>
      <c r="N562" s="303"/>
      <c r="O562" s="301"/>
      <c r="P562" s="168"/>
      <c r="Q562" s="303"/>
      <c r="R562" s="303"/>
      <c r="S562" s="303"/>
      <c r="T562" s="301"/>
    </row>
    <row r="563" spans="1:20" s="105" customFormat="1" ht="12.75" customHeight="1">
      <c r="A563" s="168"/>
      <c r="B563" s="168"/>
      <c r="C563" s="168"/>
      <c r="D563" s="301"/>
      <c r="E563" s="301"/>
      <c r="F563" s="168"/>
      <c r="G563" s="165"/>
      <c r="H563" s="165"/>
      <c r="I563" s="165"/>
      <c r="J563" s="168"/>
      <c r="K563" s="168"/>
      <c r="L563" s="303"/>
      <c r="M563" s="303"/>
      <c r="N563" s="303"/>
      <c r="O563" s="301"/>
      <c r="P563" s="168"/>
      <c r="Q563" s="303"/>
      <c r="R563" s="303"/>
      <c r="S563" s="303"/>
      <c r="T563" s="301"/>
    </row>
    <row r="564" spans="1:20" s="105" customFormat="1" ht="12.75" customHeight="1">
      <c r="A564" s="168"/>
      <c r="B564" s="168"/>
      <c r="C564" s="168"/>
      <c r="D564" s="301"/>
      <c r="E564" s="301"/>
      <c r="F564" s="168"/>
      <c r="G564" s="165"/>
      <c r="H564" s="165"/>
      <c r="I564" s="165"/>
      <c r="J564" s="168"/>
      <c r="K564" s="168"/>
      <c r="L564" s="303"/>
      <c r="M564" s="303"/>
      <c r="N564" s="303"/>
      <c r="O564" s="301"/>
      <c r="P564" s="168"/>
      <c r="Q564" s="303"/>
      <c r="R564" s="303"/>
      <c r="S564" s="303"/>
      <c r="T564" s="301"/>
    </row>
    <row r="565" spans="1:20" s="105" customFormat="1" ht="12.75" customHeight="1">
      <c r="A565" s="168"/>
      <c r="B565" s="168"/>
      <c r="C565" s="168"/>
      <c r="D565" s="301"/>
      <c r="E565" s="301"/>
      <c r="F565" s="168"/>
      <c r="G565" s="165"/>
      <c r="H565" s="165"/>
      <c r="I565" s="165"/>
      <c r="J565" s="168"/>
      <c r="K565" s="168"/>
      <c r="L565" s="303"/>
      <c r="M565" s="303"/>
      <c r="N565" s="303"/>
      <c r="O565" s="301"/>
      <c r="P565" s="168"/>
      <c r="Q565" s="303"/>
      <c r="R565" s="303"/>
      <c r="S565" s="303"/>
      <c r="T565" s="301"/>
    </row>
    <row r="566" spans="1:20" s="105" customFormat="1" ht="12.75" customHeight="1">
      <c r="A566" s="168"/>
      <c r="B566" s="168"/>
      <c r="C566" s="168"/>
      <c r="D566" s="301"/>
      <c r="E566" s="301"/>
      <c r="F566" s="168"/>
      <c r="G566" s="165"/>
      <c r="H566" s="165"/>
      <c r="I566" s="165"/>
      <c r="J566" s="168"/>
      <c r="K566" s="168"/>
      <c r="L566" s="303"/>
      <c r="M566" s="303"/>
      <c r="N566" s="303"/>
      <c r="O566" s="301"/>
      <c r="P566" s="168"/>
      <c r="Q566" s="303"/>
      <c r="R566" s="303"/>
      <c r="S566" s="303"/>
      <c r="T566" s="301"/>
    </row>
    <row r="567" spans="1:20" s="105" customFormat="1" ht="12.75" customHeight="1">
      <c r="A567" s="168"/>
      <c r="B567" s="168"/>
      <c r="C567" s="168"/>
      <c r="D567" s="301"/>
      <c r="E567" s="301"/>
      <c r="F567" s="168"/>
      <c r="G567" s="165"/>
      <c r="H567" s="165"/>
      <c r="I567" s="165"/>
      <c r="J567" s="168"/>
      <c r="K567" s="168"/>
      <c r="L567" s="303"/>
      <c r="M567" s="303"/>
      <c r="N567" s="303"/>
      <c r="O567" s="301"/>
      <c r="P567" s="168"/>
      <c r="Q567" s="303"/>
      <c r="R567" s="303"/>
      <c r="S567" s="303"/>
      <c r="T567" s="301"/>
    </row>
    <row r="568" spans="1:20" s="105" customFormat="1" ht="12.75" customHeight="1">
      <c r="A568" s="168"/>
      <c r="B568" s="168"/>
      <c r="C568" s="168"/>
      <c r="D568" s="301"/>
      <c r="E568" s="301"/>
      <c r="F568" s="168"/>
      <c r="G568" s="165"/>
      <c r="H568" s="165"/>
      <c r="I568" s="165"/>
      <c r="J568" s="168"/>
      <c r="K568" s="168"/>
      <c r="L568" s="303"/>
      <c r="M568" s="303"/>
      <c r="N568" s="303"/>
      <c r="O568" s="301"/>
      <c r="P568" s="168"/>
      <c r="Q568" s="303"/>
      <c r="R568" s="303"/>
      <c r="S568" s="303"/>
      <c r="T568" s="301"/>
    </row>
    <row r="569" spans="1:20" s="105" customFormat="1" ht="12.75" customHeight="1">
      <c r="A569" s="168"/>
      <c r="B569" s="168"/>
      <c r="C569" s="168"/>
      <c r="D569" s="301"/>
      <c r="E569" s="301"/>
      <c r="F569" s="168"/>
      <c r="G569" s="165"/>
      <c r="H569" s="165"/>
      <c r="I569" s="165"/>
      <c r="J569" s="168"/>
      <c r="K569" s="168"/>
      <c r="L569" s="303"/>
      <c r="M569" s="303"/>
      <c r="N569" s="303"/>
      <c r="O569" s="301"/>
      <c r="P569" s="168"/>
      <c r="Q569" s="303"/>
      <c r="R569" s="303"/>
      <c r="S569" s="303"/>
      <c r="T569" s="301"/>
    </row>
    <row r="570" spans="1:20" s="105" customFormat="1" ht="12.75" customHeight="1">
      <c r="A570" s="168"/>
      <c r="B570" s="168"/>
      <c r="C570" s="168"/>
      <c r="D570" s="301"/>
      <c r="E570" s="301"/>
      <c r="F570" s="168"/>
      <c r="G570" s="165"/>
      <c r="H570" s="165"/>
      <c r="I570" s="165"/>
      <c r="J570" s="168"/>
      <c r="K570" s="168"/>
      <c r="L570" s="303"/>
      <c r="M570" s="303"/>
      <c r="N570" s="303"/>
      <c r="O570" s="301"/>
      <c r="P570" s="168"/>
      <c r="Q570" s="303"/>
      <c r="R570" s="303"/>
      <c r="S570" s="303"/>
      <c r="T570" s="301"/>
    </row>
    <row r="571" spans="1:20" s="105" customFormat="1" ht="12.75" customHeight="1">
      <c r="A571" s="168"/>
      <c r="B571" s="168"/>
      <c r="C571" s="168"/>
      <c r="D571" s="301"/>
      <c r="E571" s="301"/>
      <c r="F571" s="168"/>
      <c r="G571" s="165"/>
      <c r="H571" s="165"/>
      <c r="I571" s="165"/>
      <c r="J571" s="168"/>
      <c r="K571" s="168"/>
      <c r="L571" s="303"/>
      <c r="M571" s="303"/>
      <c r="N571" s="303"/>
      <c r="O571" s="301"/>
      <c r="P571" s="168"/>
      <c r="Q571" s="303"/>
      <c r="R571" s="303"/>
      <c r="S571" s="303"/>
      <c r="T571" s="301"/>
    </row>
    <row r="572" spans="1:20" s="105" customFormat="1" ht="12.75" customHeight="1">
      <c r="A572" s="168"/>
      <c r="B572" s="168"/>
      <c r="C572" s="168"/>
      <c r="D572" s="301"/>
      <c r="E572" s="301"/>
      <c r="F572" s="168"/>
      <c r="G572" s="165"/>
      <c r="H572" s="165"/>
      <c r="I572" s="165"/>
      <c r="J572" s="168"/>
      <c r="K572" s="168"/>
      <c r="L572" s="303"/>
      <c r="M572" s="303"/>
      <c r="N572" s="303"/>
      <c r="O572" s="301"/>
      <c r="P572" s="168"/>
      <c r="Q572" s="303"/>
      <c r="R572" s="303"/>
      <c r="S572" s="303"/>
      <c r="T572" s="301"/>
    </row>
    <row r="573" spans="1:20" s="105" customFormat="1" ht="12.75" customHeight="1">
      <c r="A573" s="168"/>
      <c r="B573" s="168"/>
      <c r="C573" s="168"/>
      <c r="D573" s="301"/>
      <c r="E573" s="301"/>
      <c r="F573" s="168"/>
      <c r="G573" s="165"/>
      <c r="H573" s="165"/>
      <c r="I573" s="165"/>
      <c r="J573" s="168"/>
      <c r="K573" s="168"/>
      <c r="L573" s="303"/>
      <c r="M573" s="303"/>
      <c r="N573" s="303"/>
      <c r="O573" s="301"/>
      <c r="P573" s="168"/>
      <c r="Q573" s="303"/>
      <c r="R573" s="303"/>
      <c r="S573" s="303"/>
      <c r="T573" s="301"/>
    </row>
    <row r="574" spans="1:20" s="105" customFormat="1" ht="12.75" customHeight="1">
      <c r="A574" s="168"/>
      <c r="B574" s="168"/>
      <c r="C574" s="168"/>
      <c r="D574" s="301"/>
      <c r="E574" s="301"/>
      <c r="F574" s="168"/>
      <c r="G574" s="165"/>
      <c r="H574" s="165"/>
      <c r="I574" s="165"/>
      <c r="J574" s="168"/>
      <c r="K574" s="168"/>
      <c r="L574" s="303"/>
      <c r="M574" s="303"/>
      <c r="N574" s="303"/>
      <c r="O574" s="301"/>
      <c r="P574" s="168"/>
      <c r="Q574" s="303"/>
      <c r="R574" s="303"/>
      <c r="S574" s="303"/>
      <c r="T574" s="301"/>
    </row>
    <row r="575" spans="1:20" s="105" customFormat="1" ht="12.75" customHeight="1">
      <c r="A575" s="168"/>
      <c r="B575" s="168"/>
      <c r="C575" s="168"/>
      <c r="D575" s="301"/>
      <c r="E575" s="301"/>
      <c r="F575" s="168"/>
      <c r="G575" s="165"/>
      <c r="H575" s="165"/>
      <c r="I575" s="165"/>
      <c r="J575" s="168"/>
      <c r="K575" s="168"/>
      <c r="L575" s="303"/>
      <c r="M575" s="303"/>
      <c r="N575" s="303"/>
      <c r="O575" s="301"/>
      <c r="P575" s="168"/>
      <c r="Q575" s="303"/>
      <c r="R575" s="303"/>
      <c r="S575" s="303"/>
      <c r="T575" s="301"/>
    </row>
    <row r="576" spans="1:20" s="105" customFormat="1" ht="12.75" customHeight="1">
      <c r="A576" s="168"/>
      <c r="B576" s="168"/>
      <c r="C576" s="168"/>
      <c r="D576" s="301"/>
      <c r="E576" s="301"/>
      <c r="F576" s="168"/>
      <c r="G576" s="165"/>
      <c r="H576" s="165"/>
      <c r="I576" s="165"/>
      <c r="J576" s="168"/>
      <c r="K576" s="168"/>
      <c r="L576" s="303"/>
      <c r="M576" s="303"/>
      <c r="N576" s="303"/>
      <c r="O576" s="301"/>
      <c r="P576" s="168"/>
      <c r="Q576" s="303"/>
      <c r="R576" s="303"/>
      <c r="S576" s="303"/>
      <c r="T576" s="301"/>
    </row>
    <row r="577" spans="1:20" s="105" customFormat="1" ht="12.75" customHeight="1">
      <c r="A577" s="168"/>
      <c r="B577" s="168"/>
      <c r="C577" s="168"/>
      <c r="D577" s="301"/>
      <c r="E577" s="301"/>
      <c r="F577" s="168"/>
      <c r="G577" s="165"/>
      <c r="H577" s="165"/>
      <c r="I577" s="165"/>
      <c r="J577" s="168"/>
      <c r="K577" s="168"/>
      <c r="L577" s="303"/>
      <c r="M577" s="303"/>
      <c r="N577" s="303"/>
      <c r="O577" s="301"/>
      <c r="P577" s="168"/>
      <c r="Q577" s="303"/>
      <c r="R577" s="303"/>
      <c r="S577" s="303"/>
      <c r="T577" s="301"/>
    </row>
    <row r="578" spans="1:20" s="105" customFormat="1" ht="12.75" customHeight="1">
      <c r="A578" s="168"/>
      <c r="B578" s="168"/>
      <c r="C578" s="168"/>
      <c r="D578" s="301"/>
      <c r="E578" s="301"/>
      <c r="F578" s="168"/>
      <c r="G578" s="165"/>
      <c r="H578" s="165"/>
      <c r="I578" s="165"/>
      <c r="J578" s="168"/>
      <c r="K578" s="168"/>
      <c r="L578" s="303"/>
      <c r="M578" s="303"/>
      <c r="N578" s="303"/>
      <c r="O578" s="301"/>
      <c r="P578" s="168"/>
      <c r="Q578" s="303"/>
      <c r="R578" s="303"/>
      <c r="S578" s="303"/>
      <c r="T578" s="301"/>
    </row>
    <row r="579" spans="1:20" s="105" customFormat="1" ht="12.75" customHeight="1">
      <c r="A579" s="168"/>
      <c r="B579" s="168"/>
      <c r="C579" s="168"/>
      <c r="D579" s="301"/>
      <c r="E579" s="301"/>
      <c r="F579" s="168"/>
      <c r="G579" s="165"/>
      <c r="H579" s="165"/>
      <c r="I579" s="165"/>
      <c r="J579" s="168"/>
      <c r="K579" s="168"/>
      <c r="L579" s="303"/>
      <c r="M579" s="303"/>
      <c r="N579" s="303"/>
      <c r="O579" s="301"/>
      <c r="P579" s="168"/>
      <c r="Q579" s="303"/>
      <c r="R579" s="303"/>
      <c r="S579" s="303"/>
      <c r="T579" s="301"/>
    </row>
    <row r="580" spans="1:20" s="105" customFormat="1" ht="12.75" customHeight="1">
      <c r="A580" s="168"/>
      <c r="B580" s="168"/>
      <c r="C580" s="168"/>
      <c r="D580" s="301"/>
      <c r="E580" s="301"/>
      <c r="F580" s="168"/>
      <c r="G580" s="165"/>
      <c r="H580" s="165"/>
      <c r="I580" s="165"/>
      <c r="J580" s="168"/>
      <c r="K580" s="168"/>
      <c r="L580" s="303"/>
      <c r="M580" s="303"/>
      <c r="N580" s="303"/>
      <c r="O580" s="301"/>
      <c r="P580" s="168"/>
      <c r="Q580" s="303"/>
      <c r="R580" s="303"/>
      <c r="S580" s="303"/>
      <c r="T580" s="301"/>
    </row>
    <row r="581" spans="1:20" s="105" customFormat="1" ht="12.75" customHeight="1">
      <c r="A581" s="168"/>
      <c r="B581" s="168"/>
      <c r="C581" s="168"/>
      <c r="D581" s="301"/>
      <c r="E581" s="301"/>
      <c r="F581" s="168"/>
      <c r="G581" s="165"/>
      <c r="H581" s="165"/>
      <c r="I581" s="165"/>
      <c r="J581" s="168"/>
      <c r="K581" s="168"/>
      <c r="L581" s="303"/>
      <c r="M581" s="303"/>
      <c r="N581" s="303"/>
      <c r="O581" s="301"/>
      <c r="P581" s="168"/>
      <c r="Q581" s="303"/>
      <c r="R581" s="303"/>
      <c r="S581" s="303"/>
      <c r="T581" s="301"/>
    </row>
    <row r="582" spans="1:20" s="105" customFormat="1" ht="12.75" customHeight="1">
      <c r="A582" s="168"/>
      <c r="B582" s="168"/>
      <c r="C582" s="168"/>
      <c r="D582" s="301"/>
      <c r="E582" s="301"/>
      <c r="F582" s="168"/>
      <c r="G582" s="165"/>
      <c r="H582" s="165"/>
      <c r="I582" s="165"/>
      <c r="J582" s="168"/>
      <c r="K582" s="168"/>
      <c r="L582" s="303"/>
      <c r="M582" s="303"/>
      <c r="N582" s="303"/>
      <c r="O582" s="301"/>
      <c r="P582" s="168"/>
      <c r="Q582" s="303"/>
      <c r="R582" s="303"/>
      <c r="S582" s="303"/>
      <c r="T582" s="301"/>
    </row>
    <row r="583" spans="1:20" s="105" customFormat="1" ht="12.75" customHeight="1">
      <c r="A583" s="168"/>
      <c r="B583" s="168"/>
      <c r="C583" s="168"/>
      <c r="D583" s="301"/>
      <c r="E583" s="301"/>
      <c r="F583" s="168"/>
      <c r="G583" s="165"/>
      <c r="H583" s="165"/>
      <c r="I583" s="165"/>
      <c r="J583" s="168"/>
      <c r="K583" s="168"/>
      <c r="L583" s="303"/>
      <c r="M583" s="303"/>
      <c r="N583" s="303"/>
      <c r="O583" s="301"/>
      <c r="P583" s="168"/>
      <c r="Q583" s="303"/>
      <c r="R583" s="303"/>
      <c r="S583" s="303"/>
      <c r="T583" s="301"/>
    </row>
    <row r="584" spans="1:20" s="105" customFormat="1" ht="12.75" customHeight="1">
      <c r="A584" s="168"/>
      <c r="B584" s="168"/>
      <c r="C584" s="168"/>
      <c r="D584" s="301"/>
      <c r="E584" s="301"/>
      <c r="F584" s="168"/>
      <c r="G584" s="165"/>
      <c r="H584" s="165"/>
      <c r="I584" s="165"/>
      <c r="J584" s="168"/>
      <c r="K584" s="168"/>
      <c r="L584" s="303"/>
      <c r="M584" s="303"/>
      <c r="N584" s="303"/>
      <c r="O584" s="301"/>
      <c r="P584" s="168"/>
      <c r="Q584" s="303"/>
      <c r="R584" s="303"/>
      <c r="S584" s="303"/>
      <c r="T584" s="301"/>
    </row>
    <row r="585" spans="1:20" s="105" customFormat="1" ht="12.75" customHeight="1">
      <c r="A585" s="168"/>
      <c r="B585" s="168"/>
      <c r="C585" s="168"/>
      <c r="D585" s="301"/>
      <c r="E585" s="301"/>
      <c r="F585" s="168"/>
      <c r="G585" s="165"/>
      <c r="H585" s="165"/>
      <c r="I585" s="165"/>
      <c r="J585" s="168"/>
      <c r="K585" s="168"/>
      <c r="L585" s="303"/>
      <c r="M585" s="303"/>
      <c r="N585" s="303"/>
      <c r="O585" s="301"/>
      <c r="P585" s="168"/>
      <c r="Q585" s="303"/>
      <c r="R585" s="303"/>
      <c r="S585" s="303"/>
      <c r="T585" s="301"/>
    </row>
    <row r="586" spans="1:20" s="105" customFormat="1" ht="12.75" customHeight="1">
      <c r="A586" s="168"/>
      <c r="B586" s="168"/>
      <c r="C586" s="168"/>
      <c r="D586" s="301"/>
      <c r="E586" s="301"/>
      <c r="F586" s="168"/>
      <c r="G586" s="165"/>
      <c r="H586" s="165"/>
      <c r="I586" s="165"/>
      <c r="J586" s="168"/>
      <c r="K586" s="168"/>
      <c r="L586" s="303"/>
      <c r="M586" s="303"/>
      <c r="N586" s="303"/>
      <c r="O586" s="301"/>
      <c r="P586" s="168"/>
      <c r="Q586" s="303"/>
      <c r="R586" s="303"/>
      <c r="S586" s="303"/>
      <c r="T586" s="301"/>
    </row>
    <row r="587" spans="1:20" s="105" customFormat="1" ht="12.75" customHeight="1">
      <c r="A587" s="168"/>
      <c r="B587" s="168"/>
      <c r="C587" s="168"/>
      <c r="D587" s="301"/>
      <c r="E587" s="301"/>
      <c r="F587" s="168"/>
      <c r="G587" s="165"/>
      <c r="H587" s="165"/>
      <c r="I587" s="165"/>
      <c r="J587" s="168"/>
      <c r="K587" s="168"/>
      <c r="L587" s="303"/>
      <c r="M587" s="303"/>
      <c r="N587" s="303"/>
      <c r="O587" s="301"/>
      <c r="P587" s="168"/>
      <c r="Q587" s="303"/>
      <c r="R587" s="303"/>
      <c r="S587" s="303"/>
      <c r="T587" s="301"/>
    </row>
    <row r="588" spans="1:20" s="105" customFormat="1" ht="12.75" customHeight="1">
      <c r="A588" s="168"/>
      <c r="B588" s="168"/>
      <c r="C588" s="168"/>
      <c r="D588" s="301"/>
      <c r="E588" s="301"/>
      <c r="F588" s="168"/>
      <c r="G588" s="165"/>
      <c r="H588" s="165"/>
      <c r="I588" s="165"/>
      <c r="J588" s="168"/>
      <c r="K588" s="168"/>
      <c r="L588" s="303"/>
      <c r="M588" s="303"/>
      <c r="N588" s="303"/>
      <c r="O588" s="301"/>
      <c r="P588" s="168"/>
      <c r="Q588" s="303"/>
      <c r="R588" s="303"/>
      <c r="S588" s="303"/>
      <c r="T588" s="301"/>
    </row>
    <row r="589" spans="1:20" s="105" customFormat="1" ht="12.75" customHeight="1">
      <c r="A589" s="168"/>
      <c r="B589" s="168"/>
      <c r="C589" s="168"/>
      <c r="D589" s="301"/>
      <c r="E589" s="301"/>
      <c r="F589" s="168"/>
      <c r="G589" s="165"/>
      <c r="H589" s="165"/>
      <c r="I589" s="165"/>
      <c r="J589" s="168"/>
      <c r="K589" s="168"/>
      <c r="L589" s="303"/>
      <c r="M589" s="303"/>
      <c r="N589" s="303"/>
      <c r="O589" s="301"/>
      <c r="P589" s="168"/>
      <c r="Q589" s="303"/>
      <c r="R589" s="303"/>
      <c r="S589" s="303"/>
      <c r="T589" s="301"/>
    </row>
    <row r="590" spans="1:20" s="105" customFormat="1" ht="12.75" customHeight="1">
      <c r="A590" s="168"/>
      <c r="B590" s="168"/>
      <c r="C590" s="168"/>
      <c r="D590" s="301"/>
      <c r="E590" s="301"/>
      <c r="F590" s="168"/>
      <c r="G590" s="165"/>
      <c r="H590" s="165"/>
      <c r="I590" s="165"/>
      <c r="J590" s="168"/>
      <c r="K590" s="168"/>
      <c r="L590" s="303"/>
      <c r="M590" s="303"/>
      <c r="N590" s="303"/>
      <c r="O590" s="301"/>
      <c r="P590" s="168"/>
      <c r="Q590" s="303"/>
      <c r="R590" s="303"/>
      <c r="S590" s="303"/>
      <c r="T590" s="301"/>
    </row>
    <row r="591" spans="1:20" s="105" customFormat="1" ht="12.75" customHeight="1">
      <c r="A591" s="168"/>
      <c r="B591" s="168"/>
      <c r="C591" s="168"/>
      <c r="D591" s="301"/>
      <c r="E591" s="301"/>
      <c r="F591" s="168"/>
      <c r="G591" s="165"/>
      <c r="H591" s="165"/>
      <c r="I591" s="165"/>
      <c r="J591" s="168"/>
      <c r="K591" s="168"/>
      <c r="L591" s="303"/>
      <c r="M591" s="303"/>
      <c r="N591" s="303"/>
      <c r="O591" s="301"/>
      <c r="P591" s="168"/>
      <c r="Q591" s="303"/>
      <c r="R591" s="303"/>
      <c r="S591" s="303"/>
      <c r="T591" s="301"/>
    </row>
    <row r="592" spans="1:20" s="105" customFormat="1" ht="12.75" customHeight="1">
      <c r="A592" s="168"/>
      <c r="B592" s="168"/>
      <c r="C592" s="168"/>
      <c r="D592" s="301"/>
      <c r="E592" s="301"/>
      <c r="F592" s="168"/>
      <c r="G592" s="165"/>
      <c r="H592" s="165"/>
      <c r="I592" s="165"/>
      <c r="J592" s="168"/>
      <c r="K592" s="168"/>
      <c r="L592" s="303"/>
      <c r="M592" s="303"/>
      <c r="N592" s="303"/>
      <c r="O592" s="301"/>
      <c r="P592" s="168"/>
      <c r="Q592" s="303"/>
      <c r="R592" s="303"/>
      <c r="S592" s="303"/>
      <c r="T592" s="301"/>
    </row>
    <row r="593" spans="1:20" s="105" customFormat="1" ht="12.75" customHeight="1">
      <c r="A593" s="168"/>
      <c r="B593" s="168"/>
      <c r="C593" s="168"/>
      <c r="D593" s="301"/>
      <c r="E593" s="301"/>
      <c r="F593" s="168"/>
      <c r="G593" s="165"/>
      <c r="H593" s="165"/>
      <c r="I593" s="165"/>
      <c r="J593" s="168"/>
      <c r="K593" s="168"/>
      <c r="L593" s="303"/>
      <c r="M593" s="303"/>
      <c r="N593" s="303"/>
      <c r="O593" s="301"/>
      <c r="P593" s="168"/>
      <c r="Q593" s="303"/>
      <c r="R593" s="303"/>
      <c r="S593" s="303"/>
      <c r="T593" s="301"/>
    </row>
    <row r="594" spans="1:20" s="105" customFormat="1" ht="12.75" customHeight="1">
      <c r="A594" s="168"/>
      <c r="B594" s="168"/>
      <c r="C594" s="168"/>
      <c r="D594" s="301"/>
      <c r="E594" s="301"/>
      <c r="F594" s="168"/>
      <c r="G594" s="165"/>
      <c r="H594" s="165"/>
      <c r="I594" s="165"/>
      <c r="J594" s="168"/>
      <c r="K594" s="168"/>
      <c r="L594" s="303"/>
      <c r="M594" s="303"/>
      <c r="N594" s="303"/>
      <c r="O594" s="301"/>
      <c r="P594" s="168"/>
      <c r="Q594" s="303"/>
      <c r="R594" s="303"/>
      <c r="S594" s="303"/>
      <c r="T594" s="301"/>
    </row>
    <row r="595" spans="1:20" s="105" customFormat="1" ht="12.75" customHeight="1">
      <c r="A595" s="168"/>
      <c r="B595" s="168"/>
      <c r="C595" s="168"/>
      <c r="D595" s="301"/>
      <c r="E595" s="301"/>
      <c r="F595" s="168"/>
      <c r="G595" s="165"/>
      <c r="H595" s="165"/>
      <c r="I595" s="165"/>
      <c r="J595" s="168"/>
      <c r="K595" s="168"/>
      <c r="L595" s="303"/>
      <c r="M595" s="303"/>
      <c r="N595" s="303"/>
      <c r="O595" s="301"/>
      <c r="P595" s="168"/>
      <c r="Q595" s="303"/>
      <c r="R595" s="303"/>
      <c r="S595" s="303"/>
      <c r="T595" s="301"/>
    </row>
    <row r="596" spans="1:20" s="105" customFormat="1" ht="12.75" customHeight="1">
      <c r="A596" s="168"/>
      <c r="B596" s="168"/>
      <c r="C596" s="168"/>
      <c r="D596" s="301"/>
      <c r="E596" s="301"/>
      <c r="F596" s="168"/>
      <c r="G596" s="165"/>
      <c r="H596" s="165"/>
      <c r="I596" s="165"/>
      <c r="J596" s="168"/>
      <c r="K596" s="168"/>
      <c r="L596" s="303"/>
      <c r="M596" s="303"/>
      <c r="N596" s="303"/>
      <c r="O596" s="301"/>
      <c r="P596" s="168"/>
      <c r="Q596" s="303"/>
      <c r="R596" s="303"/>
      <c r="S596" s="303"/>
      <c r="T596" s="301"/>
    </row>
    <row r="597" spans="1:20" s="105" customFormat="1" ht="12.75" customHeight="1">
      <c r="A597" s="168"/>
      <c r="B597" s="168"/>
      <c r="C597" s="168"/>
      <c r="D597" s="301"/>
      <c r="E597" s="301"/>
      <c r="F597" s="168"/>
      <c r="G597" s="165"/>
      <c r="H597" s="165"/>
      <c r="I597" s="165"/>
      <c r="J597" s="168"/>
      <c r="K597" s="168"/>
      <c r="L597" s="303"/>
      <c r="M597" s="303"/>
      <c r="N597" s="303"/>
      <c r="O597" s="301"/>
      <c r="P597" s="168"/>
      <c r="Q597" s="303"/>
      <c r="R597" s="303"/>
      <c r="S597" s="303"/>
      <c r="T597" s="301"/>
    </row>
    <row r="598" spans="1:20" s="105" customFormat="1" ht="12.75" customHeight="1">
      <c r="A598" s="168"/>
      <c r="B598" s="168"/>
      <c r="C598" s="168"/>
      <c r="D598" s="301"/>
      <c r="E598" s="301"/>
      <c r="F598" s="168"/>
      <c r="G598" s="165"/>
      <c r="H598" s="165"/>
      <c r="I598" s="165"/>
      <c r="J598" s="168"/>
      <c r="K598" s="168"/>
      <c r="L598" s="303"/>
      <c r="M598" s="303"/>
      <c r="N598" s="303"/>
      <c r="O598" s="301"/>
      <c r="P598" s="168"/>
      <c r="Q598" s="303"/>
      <c r="R598" s="303"/>
      <c r="S598" s="303"/>
      <c r="T598" s="301"/>
    </row>
    <row r="599" spans="1:20" s="105" customFormat="1" ht="12.75" customHeight="1">
      <c r="A599" s="168"/>
      <c r="B599" s="168"/>
      <c r="C599" s="168"/>
      <c r="D599" s="301"/>
      <c r="E599" s="301"/>
      <c r="F599" s="168"/>
      <c r="G599" s="165"/>
      <c r="H599" s="165"/>
      <c r="I599" s="165"/>
      <c r="J599" s="168"/>
      <c r="K599" s="168"/>
      <c r="L599" s="303"/>
      <c r="M599" s="303"/>
      <c r="N599" s="303"/>
      <c r="O599" s="301"/>
      <c r="P599" s="168"/>
      <c r="Q599" s="303"/>
      <c r="R599" s="303"/>
      <c r="S599" s="303"/>
      <c r="T599" s="301"/>
    </row>
    <row r="600" spans="1:20" s="105" customFormat="1" ht="12.75" customHeight="1">
      <c r="A600" s="168"/>
      <c r="B600" s="168"/>
      <c r="C600" s="168"/>
      <c r="D600" s="301"/>
      <c r="E600" s="301"/>
      <c r="F600" s="168"/>
      <c r="G600" s="165"/>
      <c r="H600" s="165"/>
      <c r="I600" s="165"/>
      <c r="J600" s="168"/>
      <c r="K600" s="168"/>
      <c r="L600" s="303"/>
      <c r="M600" s="303"/>
      <c r="N600" s="303"/>
      <c r="O600" s="301"/>
      <c r="P600" s="168"/>
      <c r="Q600" s="303"/>
      <c r="R600" s="303"/>
      <c r="S600" s="303"/>
      <c r="T600" s="301"/>
    </row>
    <row r="601" spans="1:20" s="105" customFormat="1" ht="12.75" customHeight="1">
      <c r="A601" s="168"/>
      <c r="B601" s="168"/>
      <c r="C601" s="168"/>
      <c r="D601" s="301"/>
      <c r="E601" s="301"/>
      <c r="F601" s="168"/>
      <c r="G601" s="165"/>
      <c r="H601" s="165"/>
      <c r="I601" s="165"/>
      <c r="J601" s="168"/>
      <c r="K601" s="168"/>
      <c r="L601" s="303"/>
      <c r="M601" s="303"/>
      <c r="N601" s="303"/>
      <c r="O601" s="301"/>
      <c r="P601" s="168"/>
      <c r="Q601" s="303"/>
      <c r="R601" s="303"/>
      <c r="S601" s="303"/>
      <c r="T601" s="301"/>
    </row>
    <row r="602" spans="1:20" s="105" customFormat="1" ht="12.75" customHeight="1">
      <c r="A602" s="168"/>
      <c r="B602" s="168"/>
      <c r="C602" s="168"/>
      <c r="D602" s="301"/>
      <c r="E602" s="301"/>
      <c r="F602" s="168"/>
      <c r="G602" s="165"/>
      <c r="H602" s="165"/>
      <c r="I602" s="165"/>
      <c r="J602" s="168"/>
      <c r="K602" s="168"/>
      <c r="L602" s="303"/>
      <c r="M602" s="303"/>
      <c r="N602" s="303"/>
      <c r="O602" s="301"/>
      <c r="P602" s="168"/>
      <c r="Q602" s="303"/>
      <c r="R602" s="303"/>
      <c r="S602" s="303"/>
      <c r="T602" s="301"/>
    </row>
    <row r="603" spans="1:20" s="105" customFormat="1" ht="12.75" customHeight="1">
      <c r="A603" s="168"/>
      <c r="B603" s="168"/>
      <c r="C603" s="168"/>
      <c r="D603" s="301"/>
      <c r="E603" s="301"/>
      <c r="F603" s="168"/>
      <c r="G603" s="165"/>
      <c r="H603" s="165"/>
      <c r="I603" s="165"/>
      <c r="J603" s="168"/>
      <c r="K603" s="168"/>
      <c r="L603" s="303"/>
      <c r="M603" s="303"/>
      <c r="N603" s="303"/>
      <c r="O603" s="301"/>
      <c r="P603" s="168"/>
      <c r="Q603" s="303"/>
      <c r="R603" s="303"/>
      <c r="S603" s="303"/>
      <c r="T603" s="301"/>
    </row>
    <row r="604" spans="1:20" s="105" customFormat="1" ht="12.75" customHeight="1">
      <c r="A604" s="168"/>
      <c r="B604" s="168"/>
      <c r="C604" s="168"/>
      <c r="D604" s="301"/>
      <c r="E604" s="301"/>
      <c r="F604" s="168"/>
      <c r="G604" s="165"/>
      <c r="H604" s="165"/>
      <c r="I604" s="165"/>
      <c r="J604" s="168"/>
      <c r="K604" s="168"/>
      <c r="L604" s="303"/>
      <c r="M604" s="303"/>
      <c r="N604" s="303"/>
      <c r="O604" s="301"/>
      <c r="P604" s="168"/>
      <c r="Q604" s="303"/>
      <c r="R604" s="303"/>
      <c r="S604" s="303"/>
      <c r="T604" s="301"/>
    </row>
    <row r="605" spans="1:20" s="105" customFormat="1" ht="12.75" customHeight="1">
      <c r="A605" s="168"/>
      <c r="B605" s="168"/>
      <c r="C605" s="168"/>
      <c r="D605" s="301"/>
      <c r="E605" s="301"/>
      <c r="F605" s="168"/>
      <c r="G605" s="165"/>
      <c r="H605" s="165"/>
      <c r="I605" s="165"/>
      <c r="J605" s="168"/>
      <c r="K605" s="168"/>
      <c r="L605" s="303"/>
      <c r="M605" s="303"/>
      <c r="N605" s="303"/>
      <c r="O605" s="301"/>
      <c r="P605" s="168"/>
      <c r="Q605" s="303"/>
      <c r="R605" s="303"/>
      <c r="S605" s="303"/>
      <c r="T605" s="301"/>
    </row>
    <row r="606" spans="1:20" s="105" customFormat="1" ht="12.75" customHeight="1">
      <c r="A606" s="168"/>
      <c r="B606" s="168"/>
      <c r="C606" s="168"/>
      <c r="D606" s="301"/>
      <c r="E606" s="301"/>
      <c r="F606" s="168"/>
      <c r="G606" s="165"/>
      <c r="H606" s="165"/>
      <c r="I606" s="165"/>
      <c r="J606" s="168"/>
      <c r="K606" s="168"/>
      <c r="L606" s="303"/>
      <c r="M606" s="303"/>
      <c r="N606" s="303"/>
      <c r="O606" s="301"/>
      <c r="P606" s="168"/>
      <c r="Q606" s="303"/>
      <c r="R606" s="303"/>
      <c r="S606" s="303"/>
      <c r="T606" s="301"/>
    </row>
    <row r="607" spans="1:20" s="105" customFormat="1" ht="12.75" customHeight="1">
      <c r="A607" s="168"/>
      <c r="B607" s="168"/>
      <c r="C607" s="168"/>
      <c r="D607" s="301"/>
      <c r="E607" s="301"/>
      <c r="F607" s="168"/>
      <c r="G607" s="165"/>
      <c r="H607" s="165"/>
      <c r="I607" s="165"/>
      <c r="J607" s="168"/>
      <c r="K607" s="168"/>
      <c r="L607" s="303"/>
      <c r="M607" s="303"/>
      <c r="N607" s="303"/>
      <c r="O607" s="301"/>
      <c r="P607" s="168"/>
      <c r="Q607" s="303"/>
      <c r="R607" s="303"/>
      <c r="S607" s="303"/>
      <c r="T607" s="301"/>
    </row>
    <row r="608" spans="1:20" s="105" customFormat="1" ht="12.75" customHeight="1">
      <c r="A608" s="168"/>
      <c r="B608" s="168"/>
      <c r="C608" s="168"/>
      <c r="D608" s="301"/>
      <c r="E608" s="301"/>
      <c r="F608" s="168"/>
      <c r="G608" s="165"/>
      <c r="H608" s="165"/>
      <c r="I608" s="165"/>
      <c r="J608" s="168"/>
      <c r="K608" s="168"/>
      <c r="L608" s="303"/>
      <c r="M608" s="303"/>
      <c r="N608" s="303"/>
      <c r="O608" s="301"/>
      <c r="P608" s="168"/>
      <c r="Q608" s="303"/>
      <c r="R608" s="303"/>
      <c r="S608" s="303"/>
      <c r="T608" s="301"/>
    </row>
    <row r="609" spans="1:20" s="105" customFormat="1" ht="12.75" customHeight="1">
      <c r="A609" s="168"/>
      <c r="B609" s="168"/>
      <c r="C609" s="168"/>
      <c r="D609" s="301"/>
      <c r="E609" s="301"/>
      <c r="F609" s="168"/>
      <c r="G609" s="165"/>
      <c r="H609" s="165"/>
      <c r="I609" s="165"/>
      <c r="J609" s="168"/>
      <c r="K609" s="168"/>
      <c r="L609" s="303"/>
      <c r="M609" s="303"/>
      <c r="N609" s="303"/>
      <c r="O609" s="301"/>
      <c r="P609" s="168"/>
      <c r="Q609" s="303"/>
      <c r="R609" s="303"/>
      <c r="S609" s="303"/>
      <c r="T609" s="301"/>
    </row>
    <row r="610" spans="1:20" s="105" customFormat="1" ht="12.75" customHeight="1">
      <c r="A610" s="168"/>
      <c r="B610" s="168"/>
      <c r="C610" s="168"/>
      <c r="D610" s="301"/>
      <c r="E610" s="301"/>
      <c r="F610" s="168"/>
      <c r="G610" s="165"/>
      <c r="H610" s="165"/>
      <c r="I610" s="165"/>
      <c r="J610" s="168"/>
      <c r="K610" s="168"/>
      <c r="L610" s="303"/>
      <c r="M610" s="303"/>
      <c r="N610" s="303"/>
      <c r="O610" s="301"/>
      <c r="P610" s="168"/>
      <c r="Q610" s="303"/>
      <c r="R610" s="303"/>
      <c r="S610" s="303"/>
      <c r="T610" s="301"/>
    </row>
    <row r="611" spans="1:20" s="105" customFormat="1" ht="12.75" customHeight="1">
      <c r="A611" s="168"/>
      <c r="B611" s="168"/>
      <c r="C611" s="168"/>
      <c r="D611" s="301"/>
      <c r="E611" s="301"/>
      <c r="F611" s="168"/>
      <c r="G611" s="165"/>
      <c r="H611" s="165"/>
      <c r="I611" s="165"/>
      <c r="J611" s="168"/>
      <c r="K611" s="168"/>
      <c r="L611" s="303"/>
      <c r="M611" s="303"/>
      <c r="N611" s="303"/>
      <c r="O611" s="301"/>
      <c r="P611" s="168"/>
      <c r="Q611" s="303"/>
      <c r="R611" s="303"/>
      <c r="S611" s="303"/>
      <c r="T611" s="301"/>
    </row>
    <row r="612" spans="1:20" s="105" customFormat="1" ht="12.75" customHeight="1">
      <c r="A612" s="168"/>
      <c r="B612" s="168"/>
      <c r="C612" s="168"/>
      <c r="D612" s="301"/>
      <c r="E612" s="301"/>
      <c r="F612" s="168"/>
      <c r="G612" s="165"/>
      <c r="H612" s="165"/>
      <c r="I612" s="165"/>
      <c r="J612" s="168"/>
      <c r="K612" s="168"/>
      <c r="L612" s="303"/>
      <c r="M612" s="303"/>
      <c r="N612" s="303"/>
      <c r="O612" s="301"/>
      <c r="P612" s="168"/>
      <c r="Q612" s="303"/>
      <c r="R612" s="303"/>
      <c r="S612" s="303"/>
      <c r="T612" s="301"/>
    </row>
    <row r="613" spans="1:20" s="105" customFormat="1" ht="12.75" customHeight="1">
      <c r="A613" s="168"/>
      <c r="B613" s="168"/>
      <c r="C613" s="168"/>
      <c r="D613" s="301"/>
      <c r="E613" s="301"/>
      <c r="F613" s="168"/>
      <c r="G613" s="165"/>
      <c r="H613" s="165"/>
      <c r="I613" s="165"/>
      <c r="J613" s="168"/>
      <c r="K613" s="168"/>
      <c r="L613" s="303"/>
      <c r="M613" s="303"/>
      <c r="N613" s="303"/>
      <c r="O613" s="301"/>
      <c r="P613" s="168"/>
      <c r="Q613" s="303"/>
      <c r="R613" s="303"/>
      <c r="S613" s="303"/>
      <c r="T613" s="301"/>
    </row>
    <row r="614" spans="1:20" s="105" customFormat="1" ht="12.75" customHeight="1">
      <c r="A614" s="168"/>
      <c r="B614" s="168"/>
      <c r="C614" s="168"/>
      <c r="D614" s="301"/>
      <c r="E614" s="301"/>
      <c r="F614" s="168"/>
      <c r="G614" s="165"/>
      <c r="H614" s="165"/>
      <c r="I614" s="165"/>
      <c r="J614" s="168"/>
      <c r="K614" s="168"/>
      <c r="L614" s="303"/>
      <c r="M614" s="303"/>
      <c r="N614" s="303"/>
      <c r="O614" s="301"/>
      <c r="P614" s="168"/>
      <c r="Q614" s="303"/>
      <c r="R614" s="303"/>
      <c r="S614" s="303"/>
      <c r="T614" s="301"/>
    </row>
    <row r="615" spans="1:20" s="105" customFormat="1" ht="12.75" customHeight="1">
      <c r="A615" s="168"/>
      <c r="B615" s="168"/>
      <c r="C615" s="168"/>
      <c r="D615" s="301"/>
      <c r="E615" s="301"/>
      <c r="F615" s="168"/>
      <c r="G615" s="165"/>
      <c r="H615" s="165"/>
      <c r="I615" s="165"/>
      <c r="J615" s="168"/>
      <c r="K615" s="168"/>
      <c r="L615" s="303"/>
      <c r="M615" s="303"/>
      <c r="N615" s="303"/>
      <c r="O615" s="301"/>
      <c r="P615" s="168"/>
      <c r="Q615" s="303"/>
      <c r="R615" s="303"/>
      <c r="S615" s="303"/>
      <c r="T615" s="301"/>
    </row>
    <row r="616" spans="1:20" s="105" customFormat="1" ht="12.75" customHeight="1">
      <c r="A616" s="168"/>
      <c r="B616" s="168"/>
      <c r="C616" s="168"/>
      <c r="D616" s="301"/>
      <c r="E616" s="301"/>
      <c r="F616" s="168"/>
      <c r="G616" s="165"/>
      <c r="H616" s="165"/>
      <c r="I616" s="165"/>
      <c r="J616" s="168"/>
      <c r="K616" s="168"/>
      <c r="L616" s="303"/>
      <c r="M616" s="303"/>
      <c r="N616" s="303"/>
      <c r="O616" s="301"/>
      <c r="P616" s="168"/>
      <c r="Q616" s="303"/>
      <c r="R616" s="303"/>
      <c r="S616" s="303"/>
      <c r="T616" s="301"/>
    </row>
    <row r="617" spans="1:20" s="105" customFormat="1" ht="12.75" customHeight="1">
      <c r="A617" s="168"/>
      <c r="B617" s="168"/>
      <c r="C617" s="168"/>
      <c r="D617" s="301"/>
      <c r="E617" s="301"/>
      <c r="F617" s="168"/>
      <c r="G617" s="165"/>
      <c r="H617" s="165"/>
      <c r="I617" s="165"/>
      <c r="J617" s="168"/>
      <c r="K617" s="168"/>
      <c r="L617" s="303"/>
      <c r="M617" s="303"/>
      <c r="N617" s="303"/>
      <c r="O617" s="301"/>
      <c r="P617" s="168"/>
      <c r="Q617" s="303"/>
      <c r="R617" s="303"/>
      <c r="S617" s="303"/>
      <c r="T617" s="301"/>
    </row>
    <row r="618" spans="1:20" s="105" customFormat="1" ht="12.75" customHeight="1">
      <c r="A618" s="168"/>
      <c r="B618" s="168"/>
      <c r="C618" s="168"/>
      <c r="D618" s="301"/>
      <c r="E618" s="301"/>
      <c r="F618" s="168"/>
      <c r="G618" s="165"/>
      <c r="H618" s="165"/>
      <c r="I618" s="165"/>
      <c r="J618" s="168"/>
      <c r="K618" s="168"/>
      <c r="L618" s="303"/>
      <c r="M618" s="303"/>
      <c r="N618" s="303"/>
      <c r="O618" s="301"/>
      <c r="P618" s="168"/>
      <c r="Q618" s="303"/>
      <c r="R618" s="303"/>
      <c r="S618" s="303"/>
      <c r="T618" s="301"/>
    </row>
    <row r="619" spans="1:20" s="105" customFormat="1" ht="12.75" customHeight="1">
      <c r="A619" s="168"/>
      <c r="B619" s="168"/>
      <c r="C619" s="168"/>
      <c r="D619" s="301"/>
      <c r="E619" s="301"/>
      <c r="F619" s="168"/>
      <c r="G619" s="165"/>
      <c r="H619" s="165"/>
      <c r="I619" s="165"/>
      <c r="J619" s="168"/>
      <c r="K619" s="168"/>
      <c r="L619" s="303"/>
      <c r="M619" s="303"/>
      <c r="N619" s="303"/>
      <c r="O619" s="301"/>
      <c r="P619" s="168"/>
      <c r="Q619" s="303"/>
      <c r="R619" s="303"/>
      <c r="S619" s="303"/>
      <c r="T619" s="301"/>
    </row>
    <row r="620" spans="1:20" s="105" customFormat="1" ht="12.75" customHeight="1">
      <c r="A620" s="168"/>
      <c r="B620" s="168"/>
      <c r="C620" s="168"/>
      <c r="D620" s="301"/>
      <c r="E620" s="301"/>
      <c r="F620" s="168"/>
      <c r="G620" s="165"/>
      <c r="H620" s="165"/>
      <c r="I620" s="165"/>
      <c r="J620" s="168"/>
      <c r="K620" s="168"/>
      <c r="L620" s="303"/>
      <c r="M620" s="303"/>
      <c r="N620" s="303"/>
      <c r="O620" s="301"/>
      <c r="P620" s="168"/>
      <c r="Q620" s="303"/>
      <c r="R620" s="303"/>
      <c r="S620" s="303"/>
      <c r="T620" s="301"/>
    </row>
    <row r="621" spans="1:20" s="105" customFormat="1" ht="12.75" customHeight="1">
      <c r="A621" s="168"/>
      <c r="B621" s="168"/>
      <c r="C621" s="168"/>
      <c r="D621" s="301"/>
      <c r="E621" s="301"/>
      <c r="F621" s="168"/>
      <c r="G621" s="165"/>
      <c r="H621" s="165"/>
      <c r="I621" s="165"/>
      <c r="J621" s="168"/>
      <c r="K621" s="168"/>
      <c r="L621" s="303"/>
      <c r="M621" s="303"/>
      <c r="N621" s="303"/>
      <c r="O621" s="301"/>
      <c r="P621" s="168"/>
      <c r="Q621" s="303"/>
      <c r="R621" s="303"/>
      <c r="S621" s="303"/>
      <c r="T621" s="301"/>
    </row>
    <row r="622" spans="1:20" s="105" customFormat="1" ht="12.75" customHeight="1">
      <c r="A622" s="168"/>
      <c r="B622" s="168"/>
      <c r="C622" s="168"/>
      <c r="D622" s="301"/>
      <c r="E622" s="301"/>
      <c r="F622" s="168"/>
      <c r="G622" s="165"/>
      <c r="H622" s="165"/>
      <c r="I622" s="165"/>
      <c r="J622" s="168"/>
      <c r="K622" s="168"/>
      <c r="L622" s="303"/>
      <c r="M622" s="303"/>
      <c r="N622" s="303"/>
      <c r="O622" s="301"/>
      <c r="P622" s="168"/>
      <c r="Q622" s="303"/>
      <c r="R622" s="303"/>
      <c r="S622" s="303"/>
      <c r="T622" s="301"/>
    </row>
    <row r="623" spans="1:20" s="105" customFormat="1" ht="12.75" customHeight="1">
      <c r="A623" s="168"/>
      <c r="B623" s="168"/>
      <c r="C623" s="168"/>
      <c r="D623" s="301"/>
      <c r="E623" s="301"/>
      <c r="F623" s="168"/>
      <c r="G623" s="165"/>
      <c r="H623" s="165"/>
      <c r="I623" s="165"/>
      <c r="J623" s="168"/>
      <c r="K623" s="168"/>
      <c r="L623" s="303"/>
      <c r="M623" s="303"/>
      <c r="N623" s="303"/>
      <c r="O623" s="301"/>
      <c r="P623" s="168"/>
      <c r="Q623" s="303"/>
      <c r="R623" s="303"/>
      <c r="S623" s="303"/>
      <c r="T623" s="301"/>
    </row>
    <row r="624" spans="1:20" s="105" customFormat="1" ht="12.75" customHeight="1">
      <c r="A624" s="168"/>
      <c r="B624" s="168"/>
      <c r="C624" s="168"/>
      <c r="D624" s="301"/>
      <c r="E624" s="301"/>
      <c r="F624" s="168"/>
      <c r="G624" s="165"/>
      <c r="H624" s="165"/>
      <c r="I624" s="165"/>
      <c r="J624" s="168"/>
      <c r="K624" s="168"/>
      <c r="L624" s="303"/>
      <c r="M624" s="303"/>
      <c r="N624" s="303"/>
      <c r="O624" s="301"/>
      <c r="P624" s="168"/>
      <c r="Q624" s="303"/>
      <c r="R624" s="303"/>
      <c r="S624" s="303"/>
      <c r="T624" s="301"/>
    </row>
    <row r="625" spans="1:20" s="105" customFormat="1" ht="12.75" customHeight="1">
      <c r="A625" s="168"/>
      <c r="B625" s="168"/>
      <c r="C625" s="168"/>
      <c r="D625" s="301"/>
      <c r="E625" s="301"/>
      <c r="F625" s="168"/>
      <c r="G625" s="165"/>
      <c r="H625" s="165"/>
      <c r="I625" s="165"/>
      <c r="J625" s="168"/>
      <c r="K625" s="168"/>
      <c r="L625" s="303"/>
      <c r="M625" s="303"/>
      <c r="N625" s="303"/>
      <c r="O625" s="301"/>
      <c r="P625" s="168"/>
      <c r="Q625" s="303"/>
      <c r="R625" s="303"/>
      <c r="S625" s="303"/>
      <c r="T625" s="301"/>
    </row>
    <row r="626" spans="1:20" s="105" customFormat="1" ht="12.75" customHeight="1">
      <c r="A626" s="168"/>
      <c r="B626" s="168"/>
      <c r="C626" s="168"/>
      <c r="D626" s="301"/>
      <c r="E626" s="301"/>
      <c r="F626" s="168"/>
      <c r="G626" s="165"/>
      <c r="H626" s="165"/>
      <c r="I626" s="165"/>
      <c r="J626" s="168"/>
      <c r="K626" s="168"/>
      <c r="L626" s="303"/>
      <c r="M626" s="303"/>
      <c r="N626" s="303"/>
      <c r="O626" s="301"/>
      <c r="P626" s="168"/>
      <c r="Q626" s="303"/>
      <c r="R626" s="303"/>
      <c r="S626" s="303"/>
      <c r="T626" s="301"/>
    </row>
    <row r="627" spans="1:20" s="105" customFormat="1" ht="12.75" customHeight="1">
      <c r="A627" s="168"/>
      <c r="B627" s="168"/>
      <c r="C627" s="168"/>
      <c r="D627" s="301"/>
      <c r="E627" s="301"/>
      <c r="F627" s="168"/>
      <c r="G627" s="165"/>
      <c r="H627" s="165"/>
      <c r="I627" s="165"/>
      <c r="J627" s="168"/>
      <c r="K627" s="168"/>
      <c r="L627" s="303"/>
      <c r="M627" s="303"/>
      <c r="N627" s="303"/>
      <c r="O627" s="301"/>
      <c r="P627" s="168"/>
      <c r="Q627" s="303"/>
      <c r="R627" s="303"/>
      <c r="S627" s="303"/>
      <c r="T627" s="301"/>
    </row>
    <row r="628" spans="1:20" s="105" customFormat="1" ht="12.75" customHeight="1">
      <c r="A628" s="168"/>
      <c r="B628" s="168"/>
      <c r="C628" s="168"/>
      <c r="D628" s="301"/>
      <c r="E628" s="301"/>
      <c r="F628" s="168"/>
      <c r="G628" s="165"/>
      <c r="H628" s="165"/>
      <c r="I628" s="165"/>
      <c r="J628" s="168"/>
      <c r="K628" s="168"/>
      <c r="L628" s="303"/>
      <c r="M628" s="303"/>
      <c r="N628" s="303"/>
      <c r="O628" s="301"/>
      <c r="P628" s="168"/>
      <c r="Q628" s="303"/>
      <c r="R628" s="303"/>
      <c r="S628" s="303"/>
      <c r="T628" s="301"/>
    </row>
    <row r="629" spans="1:20" s="105" customFormat="1" ht="12.75" customHeight="1">
      <c r="A629" s="168"/>
      <c r="B629" s="168"/>
      <c r="C629" s="168"/>
      <c r="D629" s="301"/>
      <c r="E629" s="301"/>
      <c r="F629" s="168"/>
      <c r="G629" s="165"/>
      <c r="H629" s="165"/>
      <c r="I629" s="165"/>
      <c r="J629" s="168"/>
      <c r="K629" s="168"/>
      <c r="L629" s="303"/>
      <c r="M629" s="303"/>
      <c r="N629" s="303"/>
      <c r="O629" s="301"/>
      <c r="P629" s="168"/>
      <c r="Q629" s="303"/>
      <c r="R629" s="303"/>
      <c r="S629" s="303"/>
      <c r="T629" s="301"/>
    </row>
    <row r="630" spans="1:20" s="105" customFormat="1" ht="12.75" customHeight="1">
      <c r="A630" s="168"/>
      <c r="B630" s="168"/>
      <c r="C630" s="168"/>
      <c r="D630" s="301"/>
      <c r="E630" s="301"/>
      <c r="F630" s="168"/>
      <c r="G630" s="165"/>
      <c r="H630" s="165"/>
      <c r="I630" s="165"/>
      <c r="J630" s="168"/>
      <c r="K630" s="168"/>
      <c r="L630" s="303"/>
      <c r="M630" s="303"/>
      <c r="N630" s="303"/>
      <c r="O630" s="301"/>
      <c r="P630" s="168"/>
      <c r="Q630" s="303"/>
      <c r="R630" s="303"/>
      <c r="S630" s="303"/>
      <c r="T630" s="301"/>
    </row>
    <row r="631" spans="1:20" s="105" customFormat="1" ht="12.75" customHeight="1">
      <c r="A631" s="168"/>
      <c r="B631" s="168"/>
      <c r="C631" s="168"/>
      <c r="D631" s="301"/>
      <c r="E631" s="301"/>
      <c r="F631" s="168"/>
      <c r="G631" s="165"/>
      <c r="H631" s="165"/>
      <c r="I631" s="165"/>
      <c r="J631" s="168"/>
      <c r="K631" s="168"/>
      <c r="L631" s="303"/>
      <c r="M631" s="303"/>
      <c r="N631" s="303"/>
      <c r="O631" s="301"/>
      <c r="P631" s="168"/>
      <c r="Q631" s="303"/>
      <c r="R631" s="303"/>
      <c r="S631" s="303"/>
      <c r="T631" s="301"/>
    </row>
    <row r="632" spans="1:20" s="105" customFormat="1" ht="12.75" customHeight="1">
      <c r="A632" s="168"/>
      <c r="B632" s="168"/>
      <c r="C632" s="168"/>
      <c r="D632" s="301"/>
      <c r="E632" s="301"/>
      <c r="F632" s="168"/>
      <c r="G632" s="165"/>
      <c r="H632" s="165"/>
      <c r="I632" s="165"/>
      <c r="J632" s="168"/>
      <c r="K632" s="168"/>
      <c r="L632" s="303"/>
      <c r="M632" s="303"/>
      <c r="N632" s="303"/>
      <c r="O632" s="301"/>
      <c r="P632" s="168"/>
      <c r="Q632" s="303"/>
      <c r="R632" s="303"/>
      <c r="S632" s="303"/>
      <c r="T632" s="301"/>
    </row>
    <row r="633" spans="1:20" s="105" customFormat="1" ht="12.75" customHeight="1">
      <c r="A633" s="168"/>
      <c r="B633" s="168"/>
      <c r="C633" s="168"/>
      <c r="D633" s="301"/>
      <c r="E633" s="301"/>
      <c r="F633" s="168"/>
      <c r="G633" s="165"/>
      <c r="H633" s="165"/>
      <c r="I633" s="165"/>
      <c r="J633" s="168"/>
      <c r="K633" s="168"/>
      <c r="L633" s="303"/>
      <c r="M633" s="303"/>
      <c r="N633" s="303"/>
      <c r="O633" s="301"/>
      <c r="P633" s="168"/>
      <c r="Q633" s="303"/>
      <c r="R633" s="303"/>
      <c r="S633" s="303"/>
      <c r="T633" s="301"/>
    </row>
    <row r="634" spans="1:20" s="105" customFormat="1" ht="12.75" customHeight="1">
      <c r="A634" s="168"/>
      <c r="B634" s="168"/>
      <c r="C634" s="168"/>
      <c r="D634" s="301"/>
      <c r="E634" s="301"/>
      <c r="F634" s="168"/>
      <c r="G634" s="165"/>
      <c r="H634" s="165"/>
      <c r="I634" s="165"/>
      <c r="J634" s="168"/>
      <c r="K634" s="168"/>
      <c r="L634" s="303"/>
      <c r="M634" s="303"/>
      <c r="N634" s="303"/>
      <c r="O634" s="301"/>
      <c r="P634" s="168"/>
      <c r="Q634" s="303"/>
      <c r="R634" s="303"/>
      <c r="S634" s="303"/>
      <c r="T634" s="301"/>
    </row>
    <row r="635" spans="1:20" s="105" customFormat="1" ht="12.75" customHeight="1">
      <c r="A635" s="168"/>
      <c r="B635" s="168"/>
      <c r="C635" s="168"/>
      <c r="D635" s="301"/>
      <c r="E635" s="301"/>
      <c r="F635" s="168"/>
      <c r="G635" s="165"/>
      <c r="H635" s="165"/>
      <c r="I635" s="165"/>
      <c r="J635" s="168"/>
      <c r="K635" s="168"/>
      <c r="L635" s="303"/>
      <c r="M635" s="303"/>
      <c r="N635" s="303"/>
      <c r="O635" s="301"/>
      <c r="P635" s="168"/>
      <c r="Q635" s="303"/>
      <c r="R635" s="303"/>
      <c r="S635" s="303"/>
      <c r="T635" s="301"/>
    </row>
    <row r="636" spans="1:20" s="105" customFormat="1" ht="12.75" customHeight="1">
      <c r="A636" s="168"/>
      <c r="B636" s="168"/>
      <c r="C636" s="168"/>
      <c r="D636" s="301"/>
      <c r="E636" s="301"/>
      <c r="F636" s="168"/>
      <c r="G636" s="165"/>
      <c r="H636" s="165"/>
      <c r="I636" s="165"/>
      <c r="J636" s="168"/>
      <c r="K636" s="168"/>
      <c r="L636" s="303"/>
      <c r="M636" s="303"/>
      <c r="N636" s="303"/>
      <c r="O636" s="301"/>
      <c r="P636" s="168"/>
      <c r="Q636" s="303"/>
      <c r="R636" s="303"/>
      <c r="S636" s="303"/>
      <c r="T636" s="301"/>
    </row>
    <row r="637" spans="1:20" s="105" customFormat="1" ht="12.75" customHeight="1">
      <c r="A637" s="168"/>
      <c r="B637" s="168"/>
      <c r="C637" s="168"/>
      <c r="D637" s="301"/>
      <c r="E637" s="301"/>
      <c r="F637" s="168"/>
      <c r="G637" s="165"/>
      <c r="H637" s="165"/>
      <c r="I637" s="165"/>
      <c r="J637" s="168"/>
      <c r="K637" s="168"/>
      <c r="L637" s="303"/>
      <c r="M637" s="303"/>
      <c r="N637" s="303"/>
      <c r="O637" s="301"/>
      <c r="P637" s="168"/>
      <c r="Q637" s="303"/>
      <c r="R637" s="303"/>
      <c r="S637" s="303"/>
      <c r="T637" s="301"/>
    </row>
    <row r="638" spans="1:20" s="105" customFormat="1" ht="12.75" customHeight="1">
      <c r="A638" s="168"/>
      <c r="B638" s="168"/>
      <c r="C638" s="168"/>
      <c r="D638" s="301"/>
      <c r="E638" s="301"/>
      <c r="F638" s="168"/>
      <c r="G638" s="165"/>
      <c r="H638" s="165"/>
      <c r="I638" s="165"/>
      <c r="J638" s="168"/>
      <c r="K638" s="168"/>
      <c r="L638" s="303"/>
      <c r="M638" s="303"/>
      <c r="N638" s="303"/>
      <c r="O638" s="301"/>
      <c r="P638" s="168"/>
      <c r="Q638" s="303"/>
      <c r="R638" s="303"/>
      <c r="S638" s="303"/>
      <c r="T638" s="301"/>
    </row>
    <row r="639" spans="1:20" s="105" customFormat="1" ht="12.75" customHeight="1">
      <c r="A639" s="168"/>
      <c r="B639" s="168"/>
      <c r="C639" s="168"/>
      <c r="D639" s="301"/>
      <c r="E639" s="301"/>
      <c r="F639" s="168"/>
      <c r="G639" s="165"/>
      <c r="H639" s="165"/>
      <c r="I639" s="165"/>
      <c r="J639" s="168"/>
      <c r="K639" s="168"/>
      <c r="L639" s="303"/>
      <c r="M639" s="303"/>
      <c r="N639" s="303"/>
      <c r="O639" s="301"/>
      <c r="P639" s="168"/>
      <c r="Q639" s="303"/>
      <c r="R639" s="303"/>
      <c r="S639" s="303"/>
      <c r="T639" s="301"/>
    </row>
    <row r="640" spans="1:20" s="105" customFormat="1" ht="12.75" customHeight="1">
      <c r="A640" s="168"/>
      <c r="B640" s="168"/>
      <c r="C640" s="168"/>
      <c r="D640" s="301"/>
      <c r="E640" s="301"/>
      <c r="F640" s="168"/>
      <c r="G640" s="165"/>
      <c r="H640" s="165"/>
      <c r="I640" s="165"/>
      <c r="J640" s="168"/>
      <c r="K640" s="168"/>
      <c r="L640" s="303"/>
      <c r="M640" s="303"/>
      <c r="N640" s="303"/>
      <c r="O640" s="301"/>
      <c r="P640" s="168"/>
      <c r="Q640" s="303"/>
      <c r="R640" s="303"/>
      <c r="S640" s="303"/>
      <c r="T640" s="301"/>
    </row>
    <row r="641" spans="1:20" s="105" customFormat="1" ht="12.75" customHeight="1">
      <c r="A641" s="168"/>
      <c r="B641" s="168"/>
      <c r="C641" s="168"/>
      <c r="D641" s="301"/>
      <c r="E641" s="301"/>
      <c r="F641" s="168"/>
      <c r="G641" s="165"/>
      <c r="H641" s="165"/>
      <c r="I641" s="165"/>
      <c r="J641" s="168"/>
      <c r="K641" s="168"/>
      <c r="L641" s="303"/>
      <c r="M641" s="303"/>
      <c r="N641" s="303"/>
      <c r="O641" s="301"/>
      <c r="P641" s="168"/>
      <c r="Q641" s="303"/>
      <c r="R641" s="303"/>
      <c r="S641" s="303"/>
      <c r="T641" s="301"/>
    </row>
    <row r="642" spans="1:20" s="105" customFormat="1" ht="12.75" customHeight="1">
      <c r="A642" s="168"/>
      <c r="B642" s="168"/>
      <c r="C642" s="168"/>
      <c r="D642" s="301"/>
      <c r="E642" s="301"/>
      <c r="F642" s="168"/>
      <c r="G642" s="165"/>
      <c r="H642" s="165"/>
      <c r="I642" s="165"/>
      <c r="J642" s="168"/>
      <c r="K642" s="168"/>
      <c r="L642" s="303"/>
      <c r="M642" s="303"/>
      <c r="N642" s="303"/>
      <c r="O642" s="301"/>
      <c r="P642" s="168"/>
      <c r="Q642" s="303"/>
      <c r="R642" s="303"/>
      <c r="S642" s="303"/>
      <c r="T642" s="301"/>
    </row>
    <row r="643" spans="1:20" s="105" customFormat="1" ht="12.75" customHeight="1">
      <c r="A643" s="168"/>
      <c r="B643" s="168"/>
      <c r="C643" s="168"/>
      <c r="D643" s="301"/>
      <c r="E643" s="301"/>
      <c r="F643" s="168"/>
      <c r="G643" s="165"/>
      <c r="H643" s="165"/>
      <c r="I643" s="165"/>
      <c r="J643" s="168"/>
      <c r="K643" s="168"/>
      <c r="L643" s="303"/>
      <c r="M643" s="303"/>
      <c r="N643" s="303"/>
      <c r="O643" s="301"/>
      <c r="P643" s="168"/>
      <c r="Q643" s="303"/>
      <c r="R643" s="303"/>
      <c r="S643" s="303"/>
      <c r="T643" s="301"/>
    </row>
    <row r="644" spans="1:20" s="105" customFormat="1" ht="12.75" customHeight="1">
      <c r="A644" s="168"/>
      <c r="B644" s="168"/>
      <c r="C644" s="168"/>
      <c r="D644" s="301"/>
      <c r="E644" s="301"/>
      <c r="F644" s="168"/>
      <c r="G644" s="165"/>
      <c r="H644" s="165"/>
      <c r="I644" s="165"/>
      <c r="J644" s="168"/>
      <c r="K644" s="168"/>
      <c r="L644" s="303"/>
      <c r="M644" s="303"/>
      <c r="N644" s="303"/>
      <c r="O644" s="301"/>
      <c r="P644" s="168"/>
      <c r="Q644" s="303"/>
      <c r="R644" s="303"/>
      <c r="S644" s="303"/>
      <c r="T644" s="301"/>
    </row>
    <row r="645" spans="1:20" s="105" customFormat="1" ht="12.75" customHeight="1">
      <c r="A645" s="168"/>
      <c r="B645" s="168"/>
      <c r="C645" s="168"/>
      <c r="D645" s="301"/>
      <c r="E645" s="301"/>
      <c r="F645" s="168"/>
      <c r="G645" s="165"/>
      <c r="H645" s="165"/>
      <c r="I645" s="165"/>
      <c r="J645" s="168"/>
      <c r="K645" s="168"/>
      <c r="L645" s="303"/>
      <c r="M645" s="303"/>
      <c r="N645" s="303"/>
      <c r="O645" s="301"/>
      <c r="P645" s="168"/>
      <c r="Q645" s="303"/>
      <c r="R645" s="303"/>
      <c r="S645" s="303"/>
      <c r="T645" s="301"/>
    </row>
    <row r="646" spans="1:20" s="105" customFormat="1" ht="12.75" customHeight="1">
      <c r="A646" s="168"/>
      <c r="B646" s="168"/>
      <c r="C646" s="168"/>
      <c r="D646" s="301"/>
      <c r="E646" s="301"/>
      <c r="F646" s="168"/>
      <c r="G646" s="165"/>
      <c r="H646" s="165"/>
      <c r="I646" s="165"/>
      <c r="J646" s="168"/>
      <c r="K646" s="168"/>
      <c r="L646" s="303"/>
      <c r="M646" s="303"/>
      <c r="N646" s="303"/>
      <c r="O646" s="301"/>
      <c r="P646" s="168"/>
      <c r="Q646" s="303"/>
      <c r="R646" s="303"/>
      <c r="S646" s="303"/>
      <c r="T646" s="301"/>
    </row>
    <row r="647" spans="1:20" s="105" customFormat="1" ht="12.75" customHeight="1">
      <c r="A647" s="168"/>
      <c r="B647" s="168"/>
      <c r="C647" s="168"/>
      <c r="D647" s="301"/>
      <c r="E647" s="301"/>
      <c r="F647" s="168"/>
      <c r="G647" s="165"/>
      <c r="H647" s="165"/>
      <c r="I647" s="165"/>
      <c r="J647" s="168"/>
      <c r="K647" s="168"/>
      <c r="L647" s="303"/>
      <c r="M647" s="303"/>
      <c r="N647" s="303"/>
      <c r="O647" s="301"/>
      <c r="P647" s="168"/>
      <c r="Q647" s="303"/>
      <c r="R647" s="303"/>
      <c r="S647" s="303"/>
      <c r="T647" s="301"/>
    </row>
    <row r="648" spans="1:20" s="105" customFormat="1" ht="12.75" customHeight="1">
      <c r="A648" s="168"/>
      <c r="B648" s="168"/>
      <c r="C648" s="168"/>
      <c r="D648" s="301"/>
      <c r="E648" s="301"/>
      <c r="F648" s="168"/>
      <c r="G648" s="165"/>
      <c r="H648" s="165"/>
      <c r="I648" s="165"/>
      <c r="J648" s="168"/>
      <c r="K648" s="168"/>
      <c r="L648" s="303"/>
      <c r="M648" s="303"/>
      <c r="N648" s="303"/>
      <c r="O648" s="301"/>
      <c r="P648" s="168"/>
      <c r="Q648" s="303"/>
      <c r="R648" s="303"/>
      <c r="S648" s="303"/>
      <c r="T648" s="301"/>
    </row>
    <row r="649" spans="1:20" s="105" customFormat="1" ht="12.75" customHeight="1">
      <c r="A649" s="168"/>
      <c r="B649" s="168"/>
      <c r="C649" s="168"/>
      <c r="D649" s="301"/>
      <c r="E649" s="301"/>
      <c r="F649" s="168"/>
      <c r="G649" s="165"/>
      <c r="H649" s="165"/>
      <c r="I649" s="165"/>
      <c r="J649" s="168"/>
      <c r="K649" s="168"/>
      <c r="L649" s="303"/>
      <c r="M649" s="303"/>
      <c r="N649" s="303"/>
      <c r="O649" s="301"/>
      <c r="P649" s="168"/>
      <c r="Q649" s="303"/>
      <c r="R649" s="303"/>
      <c r="S649" s="303"/>
      <c r="T649" s="301"/>
    </row>
    <row r="650" spans="1:20" s="105" customFormat="1" ht="12.75" customHeight="1">
      <c r="A650" s="168"/>
      <c r="B650" s="168"/>
      <c r="C650" s="168"/>
      <c r="D650" s="301"/>
      <c r="E650" s="301"/>
      <c r="F650" s="168"/>
      <c r="G650" s="165"/>
      <c r="H650" s="165"/>
      <c r="I650" s="165"/>
      <c r="J650" s="168"/>
      <c r="K650" s="168"/>
      <c r="L650" s="303"/>
      <c r="M650" s="303"/>
      <c r="N650" s="303"/>
      <c r="O650" s="301"/>
      <c r="P650" s="168"/>
      <c r="Q650" s="303"/>
      <c r="R650" s="303"/>
      <c r="S650" s="303"/>
      <c r="T650" s="301"/>
    </row>
    <row r="651" spans="1:20" s="105" customFormat="1" ht="12.75" customHeight="1">
      <c r="A651" s="168"/>
      <c r="B651" s="168"/>
      <c r="C651" s="168"/>
      <c r="D651" s="301"/>
      <c r="E651" s="301"/>
      <c r="F651" s="168"/>
      <c r="G651" s="165"/>
      <c r="H651" s="165"/>
      <c r="I651" s="165"/>
      <c r="J651" s="168"/>
      <c r="K651" s="168"/>
      <c r="L651" s="303"/>
      <c r="M651" s="303"/>
      <c r="N651" s="303"/>
      <c r="O651" s="301"/>
      <c r="P651" s="168"/>
      <c r="Q651" s="303"/>
      <c r="R651" s="303"/>
      <c r="S651" s="303"/>
      <c r="T651" s="301"/>
    </row>
    <row r="652" spans="1:20" s="105" customFormat="1" ht="12.75" customHeight="1">
      <c r="A652" s="168"/>
      <c r="B652" s="168"/>
      <c r="C652" s="168"/>
      <c r="D652" s="301"/>
      <c r="E652" s="301"/>
      <c r="F652" s="168"/>
      <c r="G652" s="165"/>
      <c r="H652" s="165"/>
      <c r="I652" s="165"/>
      <c r="J652" s="168"/>
      <c r="K652" s="168"/>
      <c r="L652" s="303"/>
      <c r="M652" s="303"/>
      <c r="N652" s="303"/>
      <c r="O652" s="301"/>
      <c r="P652" s="168"/>
      <c r="Q652" s="303"/>
      <c r="R652" s="303"/>
      <c r="S652" s="303"/>
      <c r="T652" s="301"/>
    </row>
    <row r="653" spans="1:20" s="105" customFormat="1" ht="12.75" customHeight="1">
      <c r="A653" s="168"/>
      <c r="B653" s="168"/>
      <c r="C653" s="168"/>
      <c r="D653" s="301"/>
      <c r="E653" s="301"/>
      <c r="F653" s="168"/>
      <c r="G653" s="165"/>
      <c r="H653" s="165"/>
      <c r="I653" s="165"/>
      <c r="J653" s="168"/>
      <c r="K653" s="168"/>
      <c r="L653" s="303"/>
      <c r="M653" s="303"/>
      <c r="N653" s="303"/>
      <c r="O653" s="301"/>
      <c r="P653" s="168"/>
      <c r="Q653" s="303"/>
      <c r="R653" s="303"/>
      <c r="S653" s="303"/>
      <c r="T653" s="301"/>
    </row>
    <row r="654" spans="1:20" s="105" customFormat="1" ht="12.75" customHeight="1">
      <c r="A654" s="168"/>
      <c r="B654" s="168"/>
      <c r="C654" s="168"/>
      <c r="D654" s="301"/>
      <c r="E654" s="301"/>
      <c r="F654" s="168"/>
      <c r="G654" s="165"/>
      <c r="H654" s="165"/>
      <c r="I654" s="165"/>
      <c r="J654" s="168"/>
      <c r="K654" s="168"/>
      <c r="L654" s="303"/>
      <c r="M654" s="303"/>
      <c r="N654" s="303"/>
      <c r="O654" s="301"/>
      <c r="P654" s="168"/>
      <c r="Q654" s="303"/>
      <c r="R654" s="303"/>
      <c r="S654" s="303"/>
      <c r="T654" s="301"/>
    </row>
    <row r="655" spans="1:20" s="105" customFormat="1" ht="12.75" customHeight="1">
      <c r="A655" s="168"/>
      <c r="B655" s="168"/>
      <c r="C655" s="168"/>
      <c r="D655" s="301"/>
      <c r="E655" s="301"/>
      <c r="F655" s="168"/>
      <c r="G655" s="165"/>
      <c r="H655" s="165"/>
      <c r="I655" s="165"/>
      <c r="J655" s="168"/>
      <c r="K655" s="168"/>
      <c r="L655" s="303"/>
      <c r="M655" s="303"/>
      <c r="N655" s="303"/>
      <c r="O655" s="301"/>
      <c r="P655" s="168"/>
      <c r="Q655" s="303"/>
      <c r="R655" s="303"/>
      <c r="S655" s="303"/>
      <c r="T655" s="301"/>
    </row>
    <row r="656" spans="1:20" s="105" customFormat="1" ht="12.75" customHeight="1">
      <c r="A656" s="168"/>
      <c r="B656" s="168"/>
      <c r="C656" s="168"/>
      <c r="D656" s="301"/>
      <c r="E656" s="301"/>
      <c r="F656" s="168"/>
      <c r="G656" s="165"/>
      <c r="H656" s="165"/>
      <c r="I656" s="165"/>
      <c r="J656" s="168"/>
      <c r="K656" s="168"/>
      <c r="L656" s="303"/>
      <c r="M656" s="303"/>
      <c r="N656" s="303"/>
      <c r="O656" s="301"/>
      <c r="P656" s="168"/>
      <c r="Q656" s="303"/>
      <c r="R656" s="303"/>
      <c r="S656" s="303"/>
      <c r="T656" s="301"/>
    </row>
    <row r="657" spans="1:20" s="105" customFormat="1" ht="12.75" customHeight="1">
      <c r="A657" s="168"/>
      <c r="B657" s="168"/>
      <c r="C657" s="168"/>
      <c r="D657" s="301"/>
      <c r="E657" s="301"/>
      <c r="F657" s="168"/>
      <c r="G657" s="165"/>
      <c r="H657" s="165"/>
      <c r="I657" s="165"/>
      <c r="J657" s="168"/>
      <c r="K657" s="168"/>
      <c r="L657" s="303"/>
      <c r="M657" s="303"/>
      <c r="N657" s="303"/>
      <c r="O657" s="301"/>
      <c r="P657" s="168"/>
      <c r="Q657" s="303"/>
      <c r="R657" s="303"/>
      <c r="S657" s="303"/>
      <c r="T657" s="301"/>
    </row>
    <row r="658" spans="1:20" s="105" customFormat="1" ht="12.75" customHeight="1">
      <c r="A658" s="168"/>
      <c r="B658" s="168"/>
      <c r="C658" s="168"/>
      <c r="D658" s="301"/>
      <c r="E658" s="301"/>
      <c r="F658" s="168"/>
      <c r="G658" s="165"/>
      <c r="H658" s="165"/>
      <c r="I658" s="165"/>
      <c r="J658" s="168"/>
      <c r="K658" s="168"/>
      <c r="L658" s="303"/>
      <c r="M658" s="303"/>
      <c r="N658" s="303"/>
      <c r="O658" s="301"/>
      <c r="P658" s="168"/>
      <c r="Q658" s="303"/>
      <c r="R658" s="303"/>
      <c r="S658" s="303"/>
      <c r="T658" s="301"/>
    </row>
    <row r="659" spans="1:20" s="105" customFormat="1" ht="12.75" customHeight="1">
      <c r="A659" s="168"/>
      <c r="B659" s="168"/>
      <c r="C659" s="168"/>
      <c r="D659" s="301"/>
      <c r="E659" s="301"/>
      <c r="F659" s="168"/>
      <c r="G659" s="165"/>
      <c r="H659" s="165"/>
      <c r="I659" s="165"/>
      <c r="J659" s="168"/>
      <c r="K659" s="168"/>
      <c r="L659" s="303"/>
      <c r="M659" s="303"/>
      <c r="N659" s="303"/>
      <c r="O659" s="301"/>
      <c r="P659" s="168"/>
      <c r="Q659" s="303"/>
      <c r="R659" s="303"/>
      <c r="S659" s="303"/>
      <c r="T659" s="301"/>
    </row>
    <row r="660" spans="1:20" s="105" customFormat="1" ht="12.75" customHeight="1">
      <c r="A660" s="168"/>
      <c r="B660" s="168"/>
      <c r="C660" s="168"/>
      <c r="D660" s="301"/>
      <c r="E660" s="301"/>
      <c r="F660" s="168"/>
      <c r="G660" s="165"/>
      <c r="H660" s="165"/>
      <c r="I660" s="165"/>
      <c r="J660" s="168"/>
      <c r="K660" s="168"/>
      <c r="L660" s="303"/>
      <c r="M660" s="303"/>
      <c r="N660" s="303"/>
      <c r="O660" s="301"/>
      <c r="P660" s="168"/>
      <c r="Q660" s="303"/>
      <c r="R660" s="303"/>
      <c r="S660" s="303"/>
      <c r="T660" s="301"/>
    </row>
    <row r="661" spans="1:20" s="105" customFormat="1" ht="12.75" customHeight="1">
      <c r="A661" s="168"/>
      <c r="B661" s="168"/>
      <c r="C661" s="168"/>
      <c r="D661" s="301"/>
      <c r="E661" s="301"/>
      <c r="F661" s="168"/>
      <c r="G661" s="165"/>
      <c r="H661" s="165"/>
      <c r="I661" s="165"/>
      <c r="J661" s="168"/>
      <c r="K661" s="168"/>
      <c r="L661" s="303"/>
      <c r="M661" s="303"/>
      <c r="N661" s="303"/>
      <c r="O661" s="301"/>
      <c r="P661" s="168"/>
      <c r="Q661" s="303"/>
      <c r="R661" s="303"/>
      <c r="S661" s="303"/>
      <c r="T661" s="301"/>
    </row>
    <row r="662" spans="1:20" s="105" customFormat="1" ht="12.75" customHeight="1">
      <c r="A662" s="168"/>
      <c r="B662" s="168"/>
      <c r="C662" s="168"/>
      <c r="D662" s="301"/>
      <c r="E662" s="301"/>
      <c r="F662" s="168"/>
      <c r="G662" s="165"/>
      <c r="H662" s="165"/>
      <c r="I662" s="165"/>
      <c r="J662" s="168"/>
      <c r="K662" s="168"/>
      <c r="L662" s="303"/>
      <c r="M662" s="303"/>
      <c r="N662" s="303"/>
      <c r="O662" s="301"/>
      <c r="P662" s="168"/>
      <c r="Q662" s="303"/>
      <c r="R662" s="303"/>
      <c r="S662" s="303"/>
      <c r="T662" s="301"/>
    </row>
    <row r="663" spans="1:20" s="105" customFormat="1" ht="12.75" customHeight="1">
      <c r="A663" s="168"/>
      <c r="B663" s="168"/>
      <c r="C663" s="168"/>
      <c r="D663" s="301"/>
      <c r="E663" s="301"/>
      <c r="F663" s="168"/>
      <c r="G663" s="165"/>
      <c r="H663" s="165"/>
      <c r="I663" s="165"/>
      <c r="J663" s="168"/>
      <c r="K663" s="168"/>
      <c r="L663" s="303"/>
      <c r="M663" s="303"/>
      <c r="N663" s="303"/>
      <c r="O663" s="301"/>
      <c r="P663" s="168"/>
      <c r="Q663" s="303"/>
      <c r="R663" s="303"/>
      <c r="S663" s="303"/>
      <c r="T663" s="301"/>
    </row>
    <row r="664" spans="1:20" s="105" customFormat="1" ht="12.75" customHeight="1">
      <c r="A664" s="168"/>
      <c r="B664" s="168"/>
      <c r="C664" s="168"/>
      <c r="D664" s="301"/>
      <c r="E664" s="301"/>
      <c r="F664" s="168"/>
      <c r="G664" s="165"/>
      <c r="H664" s="165"/>
      <c r="I664" s="165"/>
      <c r="J664" s="168"/>
      <c r="K664" s="168"/>
      <c r="L664" s="303"/>
      <c r="M664" s="303"/>
      <c r="N664" s="303"/>
      <c r="O664" s="301"/>
      <c r="P664" s="168"/>
      <c r="Q664" s="303"/>
      <c r="R664" s="303"/>
      <c r="S664" s="303"/>
      <c r="T664" s="301"/>
    </row>
    <row r="665" spans="1:20" s="105" customFormat="1" ht="12.75" customHeight="1">
      <c r="A665" s="168"/>
      <c r="B665" s="168"/>
      <c r="C665" s="168"/>
      <c r="D665" s="301"/>
      <c r="E665" s="301"/>
      <c r="F665" s="168"/>
      <c r="G665" s="165"/>
      <c r="H665" s="165"/>
      <c r="I665" s="165"/>
      <c r="J665" s="168"/>
      <c r="K665" s="168"/>
      <c r="L665" s="303"/>
      <c r="M665" s="303"/>
      <c r="N665" s="303"/>
      <c r="O665" s="301"/>
      <c r="P665" s="168"/>
      <c r="Q665" s="303"/>
      <c r="R665" s="303"/>
      <c r="S665" s="303"/>
      <c r="T665" s="301"/>
    </row>
    <row r="666" spans="1:20" s="105" customFormat="1" ht="12.75" customHeight="1">
      <c r="A666" s="168"/>
      <c r="B666" s="168"/>
      <c r="C666" s="168"/>
      <c r="D666" s="301"/>
      <c r="E666" s="301"/>
      <c r="F666" s="168"/>
      <c r="G666" s="165"/>
      <c r="H666" s="165"/>
      <c r="I666" s="165"/>
      <c r="J666" s="168"/>
      <c r="K666" s="168"/>
      <c r="L666" s="303"/>
      <c r="M666" s="303"/>
      <c r="N666" s="303"/>
      <c r="O666" s="301"/>
      <c r="P666" s="168"/>
      <c r="Q666" s="303"/>
      <c r="R666" s="303"/>
      <c r="S666" s="303"/>
      <c r="T666" s="301"/>
    </row>
    <row r="667" spans="1:20" s="105" customFormat="1" ht="12.75" customHeight="1">
      <c r="A667" s="168"/>
      <c r="B667" s="168"/>
      <c r="C667" s="168"/>
      <c r="D667" s="301"/>
      <c r="E667" s="301"/>
      <c r="F667" s="168"/>
      <c r="G667" s="165"/>
      <c r="H667" s="165"/>
      <c r="I667" s="165"/>
      <c r="J667" s="168"/>
      <c r="K667" s="168"/>
      <c r="L667" s="303"/>
      <c r="M667" s="303"/>
      <c r="N667" s="303"/>
      <c r="O667" s="301"/>
      <c r="P667" s="168"/>
      <c r="Q667" s="303"/>
      <c r="R667" s="303"/>
      <c r="S667" s="303"/>
      <c r="T667" s="301"/>
    </row>
    <row r="668" spans="1:20" s="105" customFormat="1" ht="12.75" customHeight="1">
      <c r="A668" s="168"/>
      <c r="B668" s="168"/>
      <c r="C668" s="168"/>
      <c r="D668" s="301"/>
      <c r="E668" s="301"/>
      <c r="F668" s="168"/>
      <c r="G668" s="165"/>
      <c r="H668" s="165"/>
      <c r="I668" s="165"/>
      <c r="J668" s="168"/>
      <c r="K668" s="168"/>
      <c r="L668" s="303"/>
      <c r="M668" s="303"/>
      <c r="N668" s="303"/>
      <c r="O668" s="301"/>
      <c r="P668" s="168"/>
      <c r="Q668" s="303"/>
      <c r="R668" s="303"/>
      <c r="S668" s="303"/>
      <c r="T668" s="301"/>
    </row>
    <row r="669" spans="1:20" s="105" customFormat="1" ht="12.75" customHeight="1">
      <c r="A669" s="168"/>
      <c r="B669" s="168"/>
      <c r="C669" s="168"/>
      <c r="D669" s="301"/>
      <c r="E669" s="301"/>
      <c r="F669" s="168"/>
      <c r="G669" s="165"/>
      <c r="H669" s="165"/>
      <c r="I669" s="165"/>
      <c r="J669" s="168"/>
      <c r="K669" s="168"/>
      <c r="L669" s="303"/>
      <c r="M669" s="303"/>
      <c r="N669" s="303"/>
      <c r="O669" s="301"/>
      <c r="P669" s="168"/>
      <c r="Q669" s="303"/>
      <c r="R669" s="303"/>
      <c r="S669" s="303"/>
      <c r="T669" s="301"/>
    </row>
    <row r="670" spans="1:20" s="105" customFormat="1" ht="12.75" customHeight="1">
      <c r="A670" s="168"/>
      <c r="B670" s="168"/>
      <c r="C670" s="168"/>
      <c r="D670" s="301"/>
      <c r="E670" s="301"/>
      <c r="F670" s="168"/>
      <c r="G670" s="165"/>
      <c r="H670" s="165"/>
      <c r="I670" s="165"/>
      <c r="J670" s="168"/>
      <c r="K670" s="168"/>
      <c r="L670" s="303"/>
      <c r="M670" s="303"/>
      <c r="N670" s="303"/>
      <c r="O670" s="301"/>
      <c r="P670" s="168"/>
      <c r="Q670" s="303"/>
      <c r="R670" s="303"/>
      <c r="S670" s="303"/>
      <c r="T670" s="301"/>
    </row>
    <row r="671" spans="1:20" s="105" customFormat="1" ht="12.75" customHeight="1">
      <c r="A671" s="168"/>
      <c r="B671" s="168"/>
      <c r="C671" s="168"/>
      <c r="D671" s="301"/>
      <c r="E671" s="301"/>
      <c r="F671" s="168"/>
      <c r="G671" s="165"/>
      <c r="H671" s="165"/>
      <c r="I671" s="165"/>
      <c r="J671" s="168"/>
      <c r="K671" s="168"/>
      <c r="L671" s="303"/>
      <c r="M671" s="303"/>
      <c r="N671" s="303"/>
      <c r="O671" s="301"/>
      <c r="P671" s="168"/>
      <c r="Q671" s="303"/>
      <c r="R671" s="303"/>
      <c r="S671" s="303"/>
      <c r="T671" s="301"/>
    </row>
    <row r="672" spans="1:20" s="105" customFormat="1" ht="12.75" customHeight="1">
      <c r="A672" s="168"/>
      <c r="B672" s="168"/>
      <c r="C672" s="168"/>
      <c r="D672" s="301"/>
      <c r="E672" s="301"/>
      <c r="F672" s="168"/>
      <c r="G672" s="165"/>
      <c r="H672" s="165"/>
      <c r="I672" s="165"/>
      <c r="J672" s="168"/>
      <c r="K672" s="168"/>
      <c r="L672" s="303"/>
      <c r="M672" s="303"/>
      <c r="N672" s="303"/>
      <c r="O672" s="301"/>
      <c r="P672" s="168"/>
      <c r="Q672" s="303"/>
      <c r="R672" s="303"/>
      <c r="S672" s="303"/>
      <c r="T672" s="301"/>
    </row>
    <row r="673" spans="1:20" s="105" customFormat="1" ht="12.75" customHeight="1">
      <c r="A673" s="168"/>
      <c r="B673" s="168"/>
      <c r="C673" s="168"/>
      <c r="D673" s="301"/>
      <c r="E673" s="301"/>
      <c r="F673" s="168"/>
      <c r="G673" s="165"/>
      <c r="H673" s="165"/>
      <c r="I673" s="165"/>
      <c r="J673" s="168"/>
      <c r="K673" s="168"/>
      <c r="L673" s="303"/>
      <c r="M673" s="303"/>
      <c r="N673" s="303"/>
      <c r="O673" s="301"/>
      <c r="P673" s="168"/>
      <c r="Q673" s="303"/>
      <c r="R673" s="303"/>
      <c r="S673" s="303"/>
      <c r="T673" s="301"/>
    </row>
    <row r="674" spans="1:20" s="105" customFormat="1" ht="12.75" customHeight="1">
      <c r="A674" s="168"/>
      <c r="B674" s="168"/>
      <c r="C674" s="168"/>
      <c r="D674" s="301"/>
      <c r="E674" s="301"/>
      <c r="F674" s="168"/>
      <c r="G674" s="165"/>
      <c r="H674" s="165"/>
      <c r="I674" s="165"/>
      <c r="J674" s="168"/>
      <c r="K674" s="168"/>
      <c r="L674" s="303"/>
      <c r="M674" s="303"/>
      <c r="N674" s="303"/>
      <c r="O674" s="301"/>
      <c r="P674" s="168"/>
      <c r="Q674" s="303"/>
      <c r="R674" s="303"/>
      <c r="S674" s="303"/>
      <c r="T674" s="301"/>
    </row>
    <row r="675" spans="1:20" s="105" customFormat="1" ht="12.75" customHeight="1">
      <c r="A675" s="168"/>
      <c r="B675" s="168"/>
      <c r="C675" s="168"/>
      <c r="D675" s="301"/>
      <c r="E675" s="301"/>
      <c r="F675" s="168"/>
      <c r="G675" s="165"/>
      <c r="H675" s="165"/>
      <c r="I675" s="165"/>
      <c r="J675" s="168"/>
      <c r="K675" s="168"/>
      <c r="L675" s="303"/>
      <c r="M675" s="303"/>
      <c r="N675" s="303"/>
      <c r="O675" s="301"/>
      <c r="P675" s="168"/>
      <c r="Q675" s="303"/>
      <c r="R675" s="303"/>
      <c r="S675" s="303"/>
      <c r="T675" s="301"/>
    </row>
    <row r="676" spans="1:20" s="105" customFormat="1" ht="12.75" customHeight="1">
      <c r="A676" s="168"/>
      <c r="B676" s="168"/>
      <c r="C676" s="168"/>
      <c r="D676" s="301"/>
      <c r="E676" s="301"/>
      <c r="F676" s="168"/>
      <c r="G676" s="165"/>
      <c r="H676" s="165"/>
      <c r="I676" s="165"/>
      <c r="J676" s="168"/>
      <c r="K676" s="168"/>
      <c r="L676" s="303"/>
      <c r="M676" s="303"/>
      <c r="N676" s="303"/>
      <c r="O676" s="301"/>
      <c r="P676" s="168"/>
      <c r="Q676" s="303"/>
      <c r="R676" s="303"/>
      <c r="S676" s="303"/>
      <c r="T676" s="301"/>
    </row>
    <row r="677" spans="1:20" s="105" customFormat="1" ht="12.75" customHeight="1">
      <c r="A677" s="168"/>
      <c r="B677" s="168"/>
      <c r="C677" s="168"/>
      <c r="D677" s="301"/>
      <c r="E677" s="301"/>
      <c r="F677" s="168"/>
      <c r="G677" s="165"/>
      <c r="H677" s="165"/>
      <c r="I677" s="165"/>
      <c r="J677" s="168"/>
      <c r="K677" s="168"/>
      <c r="L677" s="303"/>
      <c r="M677" s="303"/>
      <c r="N677" s="303"/>
      <c r="O677" s="301"/>
      <c r="P677" s="168"/>
      <c r="Q677" s="303"/>
      <c r="R677" s="303"/>
      <c r="S677" s="303"/>
      <c r="T677" s="301"/>
    </row>
    <row r="678" spans="1:20" s="105" customFormat="1" ht="12.75" customHeight="1">
      <c r="A678" s="168"/>
      <c r="B678" s="168"/>
      <c r="C678" s="168"/>
      <c r="D678" s="301"/>
      <c r="E678" s="301"/>
      <c r="F678" s="168"/>
      <c r="G678" s="165"/>
      <c r="H678" s="165"/>
      <c r="I678" s="165"/>
      <c r="J678" s="168"/>
      <c r="K678" s="168"/>
      <c r="L678" s="303"/>
      <c r="M678" s="303"/>
      <c r="N678" s="303"/>
      <c r="O678" s="301"/>
      <c r="P678" s="168"/>
      <c r="Q678" s="303"/>
      <c r="R678" s="303"/>
      <c r="S678" s="303"/>
      <c r="T678" s="301"/>
    </row>
    <row r="679" spans="1:20" s="105" customFormat="1" ht="12.75" customHeight="1">
      <c r="A679" s="168"/>
      <c r="B679" s="168"/>
      <c r="C679" s="168"/>
      <c r="D679" s="301"/>
      <c r="E679" s="301"/>
      <c r="F679" s="168"/>
      <c r="G679" s="165"/>
      <c r="H679" s="165"/>
      <c r="I679" s="165"/>
      <c r="J679" s="168"/>
      <c r="K679" s="168"/>
      <c r="L679" s="303"/>
      <c r="M679" s="303"/>
      <c r="N679" s="303"/>
      <c r="O679" s="301"/>
      <c r="P679" s="168"/>
      <c r="Q679" s="303"/>
      <c r="R679" s="303"/>
      <c r="S679" s="303"/>
      <c r="T679" s="301"/>
    </row>
    <row r="680" spans="1:20" s="105" customFormat="1" ht="12.75" customHeight="1">
      <c r="A680" s="168"/>
      <c r="B680" s="168"/>
      <c r="C680" s="168"/>
      <c r="D680" s="301"/>
      <c r="E680" s="301"/>
      <c r="F680" s="168"/>
      <c r="G680" s="165"/>
      <c r="H680" s="165"/>
      <c r="I680" s="165"/>
      <c r="J680" s="168"/>
      <c r="K680" s="168"/>
      <c r="L680" s="303"/>
      <c r="M680" s="303"/>
      <c r="N680" s="303"/>
      <c r="O680" s="301"/>
      <c r="P680" s="168"/>
      <c r="Q680" s="303"/>
      <c r="R680" s="303"/>
      <c r="S680" s="303"/>
      <c r="T680" s="301"/>
    </row>
    <row r="681" spans="1:20" s="105" customFormat="1" ht="12.75" customHeight="1">
      <c r="A681" s="168"/>
      <c r="B681" s="168"/>
      <c r="C681" s="168"/>
      <c r="D681" s="301"/>
      <c r="E681" s="301"/>
      <c r="F681" s="168"/>
      <c r="G681" s="165"/>
      <c r="H681" s="165"/>
      <c r="I681" s="165"/>
      <c r="J681" s="168"/>
      <c r="K681" s="168"/>
      <c r="L681" s="303"/>
      <c r="M681" s="303"/>
      <c r="N681" s="303"/>
      <c r="O681" s="301"/>
      <c r="P681" s="168"/>
      <c r="Q681" s="303"/>
      <c r="R681" s="303"/>
      <c r="S681" s="303"/>
      <c r="T681" s="301"/>
    </row>
    <row r="682" spans="1:20" s="105" customFormat="1" ht="12.75" customHeight="1">
      <c r="A682" s="168"/>
      <c r="B682" s="168"/>
      <c r="C682" s="168"/>
      <c r="D682" s="301"/>
      <c r="E682" s="301"/>
      <c r="F682" s="168"/>
      <c r="G682" s="165"/>
      <c r="H682" s="165"/>
      <c r="I682" s="165"/>
      <c r="J682" s="168"/>
      <c r="K682" s="168"/>
      <c r="L682" s="303"/>
      <c r="M682" s="303"/>
      <c r="N682" s="303"/>
      <c r="O682" s="301"/>
      <c r="P682" s="168"/>
      <c r="Q682" s="303"/>
      <c r="R682" s="303"/>
      <c r="S682" s="303"/>
      <c r="T682" s="301"/>
    </row>
    <row r="683" spans="1:20" s="105" customFormat="1" ht="12.75" customHeight="1">
      <c r="A683" s="168"/>
      <c r="B683" s="168"/>
      <c r="C683" s="168"/>
      <c r="D683" s="301"/>
      <c r="E683" s="301"/>
      <c r="F683" s="168"/>
      <c r="G683" s="165"/>
      <c r="H683" s="165"/>
      <c r="I683" s="165"/>
      <c r="J683" s="168"/>
      <c r="K683" s="168"/>
      <c r="L683" s="303"/>
      <c r="M683" s="303"/>
      <c r="N683" s="303"/>
      <c r="O683" s="301"/>
      <c r="P683" s="168"/>
      <c r="Q683" s="303"/>
      <c r="R683" s="303"/>
      <c r="S683" s="303"/>
      <c r="T683" s="301"/>
    </row>
    <row r="684" spans="1:20" s="105" customFormat="1" ht="12.75" customHeight="1">
      <c r="A684" s="168"/>
      <c r="B684" s="168"/>
      <c r="C684" s="168"/>
      <c r="D684" s="301"/>
      <c r="E684" s="301"/>
      <c r="F684" s="168"/>
      <c r="G684" s="165"/>
      <c r="H684" s="165"/>
      <c r="I684" s="165"/>
      <c r="J684" s="168"/>
      <c r="K684" s="168"/>
      <c r="L684" s="303"/>
      <c r="M684" s="303"/>
      <c r="N684" s="303"/>
      <c r="O684" s="301"/>
      <c r="P684" s="168"/>
      <c r="Q684" s="303"/>
      <c r="R684" s="303"/>
      <c r="S684" s="303"/>
      <c r="T684" s="301"/>
    </row>
    <row r="685" spans="1:20" s="105" customFormat="1" ht="12.75" customHeight="1">
      <c r="A685" s="168"/>
      <c r="B685" s="168"/>
      <c r="C685" s="168"/>
      <c r="D685" s="301"/>
      <c r="E685" s="301"/>
      <c r="F685" s="168"/>
      <c r="G685" s="165"/>
      <c r="H685" s="165"/>
      <c r="I685" s="165"/>
      <c r="J685" s="168"/>
      <c r="K685" s="168"/>
      <c r="L685" s="303"/>
      <c r="M685" s="303"/>
      <c r="N685" s="303"/>
      <c r="O685" s="301"/>
      <c r="P685" s="168"/>
      <c r="Q685" s="303"/>
      <c r="R685" s="303"/>
      <c r="S685" s="303"/>
      <c r="T685" s="301"/>
    </row>
    <row r="686" spans="1:20" s="105" customFormat="1" ht="12.75" customHeight="1">
      <c r="A686" s="168"/>
      <c r="B686" s="168"/>
      <c r="C686" s="168"/>
      <c r="D686" s="301"/>
      <c r="E686" s="301"/>
      <c r="F686" s="168"/>
      <c r="G686" s="165"/>
      <c r="H686" s="165"/>
      <c r="I686" s="165"/>
      <c r="J686" s="168"/>
      <c r="K686" s="168"/>
      <c r="L686" s="303"/>
      <c r="M686" s="303"/>
      <c r="N686" s="303"/>
      <c r="O686" s="301"/>
      <c r="P686" s="168"/>
      <c r="Q686" s="303"/>
      <c r="R686" s="303"/>
      <c r="S686" s="303"/>
      <c r="T686" s="301"/>
    </row>
    <row r="687" spans="1:20" s="105" customFormat="1" ht="12.75" customHeight="1">
      <c r="A687" s="168"/>
      <c r="B687" s="168"/>
      <c r="C687" s="168"/>
      <c r="D687" s="301"/>
      <c r="E687" s="301"/>
      <c r="F687" s="168"/>
      <c r="G687" s="165"/>
      <c r="H687" s="165"/>
      <c r="I687" s="165"/>
      <c r="J687" s="168"/>
      <c r="K687" s="168"/>
      <c r="L687" s="303"/>
      <c r="M687" s="303"/>
      <c r="N687" s="303"/>
      <c r="O687" s="301"/>
      <c r="P687" s="168"/>
      <c r="Q687" s="303"/>
      <c r="R687" s="303"/>
      <c r="S687" s="303"/>
      <c r="T687" s="301"/>
    </row>
    <row r="688" spans="1:20" s="105" customFormat="1" ht="12.75" customHeight="1">
      <c r="A688" s="168"/>
      <c r="B688" s="168"/>
      <c r="C688" s="168"/>
      <c r="D688" s="301"/>
      <c r="E688" s="301"/>
      <c r="F688" s="168"/>
      <c r="G688" s="165"/>
      <c r="H688" s="165"/>
      <c r="I688" s="165"/>
      <c r="J688" s="168"/>
      <c r="K688" s="168"/>
      <c r="L688" s="303"/>
      <c r="M688" s="303"/>
      <c r="N688" s="303"/>
      <c r="O688" s="301"/>
      <c r="P688" s="168"/>
      <c r="Q688" s="303"/>
      <c r="R688" s="303"/>
      <c r="S688" s="303"/>
      <c r="T688" s="301"/>
    </row>
    <row r="689" spans="1:20" s="105" customFormat="1" ht="12.75" customHeight="1">
      <c r="A689" s="168"/>
      <c r="B689" s="168"/>
      <c r="C689" s="168"/>
      <c r="D689" s="301"/>
      <c r="E689" s="301"/>
      <c r="F689" s="168"/>
      <c r="G689" s="165"/>
      <c r="H689" s="165"/>
      <c r="I689" s="165"/>
      <c r="J689" s="168"/>
      <c r="K689" s="168"/>
      <c r="L689" s="303"/>
      <c r="M689" s="303"/>
      <c r="N689" s="303"/>
      <c r="O689" s="301"/>
      <c r="P689" s="168"/>
      <c r="Q689" s="303"/>
      <c r="R689" s="303"/>
      <c r="S689" s="303"/>
      <c r="T689" s="301"/>
    </row>
    <row r="690" spans="1:20" s="105" customFormat="1" ht="12.75" customHeight="1">
      <c r="A690" s="168"/>
      <c r="B690" s="168"/>
      <c r="C690" s="168"/>
      <c r="D690" s="301"/>
      <c r="E690" s="301"/>
      <c r="F690" s="168"/>
      <c r="G690" s="165"/>
      <c r="H690" s="165"/>
      <c r="I690" s="165"/>
      <c r="J690" s="168"/>
      <c r="K690" s="168"/>
      <c r="L690" s="303"/>
      <c r="M690" s="303"/>
      <c r="N690" s="303"/>
      <c r="O690" s="301"/>
      <c r="P690" s="168"/>
      <c r="Q690" s="303"/>
      <c r="R690" s="303"/>
      <c r="S690" s="303"/>
      <c r="T690" s="301"/>
    </row>
    <row r="691" spans="1:20" s="105" customFormat="1" ht="12.75" customHeight="1">
      <c r="A691" s="168"/>
      <c r="B691" s="168"/>
      <c r="C691" s="168"/>
      <c r="D691" s="301"/>
      <c r="E691" s="301"/>
      <c r="F691" s="168"/>
      <c r="G691" s="165"/>
      <c r="H691" s="165"/>
      <c r="I691" s="165"/>
      <c r="J691" s="168"/>
      <c r="K691" s="168"/>
      <c r="L691" s="303"/>
      <c r="M691" s="303"/>
      <c r="N691" s="303"/>
      <c r="O691" s="301"/>
      <c r="P691" s="168"/>
      <c r="Q691" s="303"/>
      <c r="R691" s="303"/>
      <c r="S691" s="303"/>
      <c r="T691" s="301"/>
    </row>
    <row r="692" spans="1:20" s="105" customFormat="1" ht="12.75" customHeight="1">
      <c r="A692" s="168"/>
      <c r="B692" s="168"/>
      <c r="C692" s="168"/>
      <c r="D692" s="301"/>
      <c r="E692" s="301"/>
      <c r="F692" s="168"/>
      <c r="G692" s="165"/>
      <c r="H692" s="165"/>
      <c r="I692" s="165"/>
      <c r="J692" s="168"/>
      <c r="K692" s="168"/>
      <c r="L692" s="303"/>
      <c r="M692" s="303"/>
      <c r="N692" s="303"/>
      <c r="O692" s="301"/>
      <c r="P692" s="168"/>
      <c r="Q692" s="303"/>
      <c r="R692" s="303"/>
      <c r="S692" s="303"/>
      <c r="T692" s="301"/>
    </row>
    <row r="693" spans="1:20" s="105" customFormat="1" ht="12.75" customHeight="1">
      <c r="A693" s="168"/>
      <c r="B693" s="168"/>
      <c r="C693" s="168"/>
      <c r="D693" s="301"/>
      <c r="E693" s="301"/>
      <c r="F693" s="168"/>
      <c r="G693" s="165"/>
      <c r="H693" s="165"/>
      <c r="I693" s="165"/>
      <c r="J693" s="168"/>
      <c r="K693" s="168"/>
      <c r="L693" s="303"/>
      <c r="M693" s="303"/>
      <c r="N693" s="303"/>
      <c r="O693" s="301"/>
      <c r="P693" s="168"/>
      <c r="Q693" s="303"/>
      <c r="R693" s="303"/>
      <c r="S693" s="303"/>
      <c r="T693" s="301"/>
    </row>
    <row r="694" spans="1:20" s="105" customFormat="1" ht="12.75" customHeight="1">
      <c r="A694" s="168"/>
      <c r="B694" s="168"/>
      <c r="C694" s="168"/>
      <c r="D694" s="301"/>
      <c r="E694" s="301"/>
      <c r="F694" s="168"/>
      <c r="G694" s="165"/>
      <c r="H694" s="165"/>
      <c r="I694" s="165"/>
      <c r="J694" s="168"/>
      <c r="K694" s="168"/>
      <c r="L694" s="303"/>
      <c r="M694" s="303"/>
      <c r="N694" s="303"/>
      <c r="O694" s="301"/>
      <c r="P694" s="168"/>
      <c r="Q694" s="303"/>
      <c r="R694" s="303"/>
      <c r="S694" s="303"/>
      <c r="T694" s="301"/>
    </row>
    <row r="695" spans="1:20" s="105" customFormat="1" ht="12.75" customHeight="1">
      <c r="A695" s="168"/>
      <c r="B695" s="168"/>
      <c r="C695" s="168"/>
      <c r="D695" s="301"/>
      <c r="E695" s="301"/>
      <c r="F695" s="168"/>
      <c r="G695" s="165"/>
      <c r="H695" s="165"/>
      <c r="I695" s="165"/>
      <c r="J695" s="168"/>
      <c r="K695" s="168"/>
      <c r="L695" s="303"/>
      <c r="M695" s="303"/>
      <c r="N695" s="303"/>
      <c r="O695" s="301"/>
      <c r="P695" s="168"/>
      <c r="Q695" s="303"/>
      <c r="R695" s="303"/>
      <c r="S695" s="303"/>
      <c r="T695" s="301"/>
    </row>
    <row r="696" spans="1:20" s="105" customFormat="1" ht="12.75" customHeight="1">
      <c r="A696" s="168"/>
      <c r="B696" s="168"/>
      <c r="C696" s="168"/>
      <c r="D696" s="301"/>
      <c r="E696" s="301"/>
      <c r="F696" s="168"/>
      <c r="G696" s="165"/>
      <c r="H696" s="165"/>
      <c r="I696" s="165"/>
      <c r="J696" s="168"/>
      <c r="K696" s="168"/>
      <c r="L696" s="303"/>
      <c r="M696" s="303"/>
      <c r="N696" s="303"/>
      <c r="O696" s="301"/>
      <c r="P696" s="168"/>
      <c r="Q696" s="303"/>
      <c r="R696" s="303"/>
      <c r="S696" s="303"/>
      <c r="T696" s="301"/>
    </row>
    <row r="697" spans="1:20" s="105" customFormat="1" ht="12.75" customHeight="1">
      <c r="A697" s="168"/>
      <c r="B697" s="168"/>
      <c r="C697" s="168"/>
      <c r="D697" s="301"/>
      <c r="E697" s="301"/>
      <c r="F697" s="168"/>
      <c r="G697" s="165"/>
      <c r="H697" s="165"/>
      <c r="I697" s="165"/>
      <c r="J697" s="168"/>
      <c r="K697" s="168"/>
      <c r="L697" s="303"/>
      <c r="M697" s="303"/>
      <c r="N697" s="303"/>
      <c r="O697" s="301"/>
      <c r="P697" s="168"/>
      <c r="Q697" s="303"/>
      <c r="R697" s="303"/>
      <c r="S697" s="303"/>
      <c r="T697" s="301"/>
    </row>
    <row r="698" spans="1:20" s="105" customFormat="1" ht="12.75" customHeight="1">
      <c r="A698" s="168"/>
      <c r="B698" s="168"/>
      <c r="C698" s="168"/>
      <c r="D698" s="301"/>
      <c r="E698" s="301"/>
      <c r="F698" s="168"/>
      <c r="G698" s="165"/>
      <c r="H698" s="165"/>
      <c r="I698" s="165"/>
      <c r="J698" s="168"/>
      <c r="K698" s="168"/>
      <c r="L698" s="303"/>
      <c r="M698" s="303"/>
      <c r="N698" s="303"/>
      <c r="O698" s="301"/>
      <c r="P698" s="168"/>
      <c r="Q698" s="303"/>
      <c r="R698" s="303"/>
      <c r="S698" s="303"/>
      <c r="T698" s="301"/>
    </row>
    <row r="699" spans="1:20" s="105" customFormat="1" ht="12.75" customHeight="1">
      <c r="A699" s="168"/>
      <c r="B699" s="168"/>
      <c r="C699" s="168"/>
      <c r="D699" s="301"/>
      <c r="E699" s="301"/>
      <c r="F699" s="168"/>
      <c r="G699" s="165"/>
      <c r="H699" s="165"/>
      <c r="I699" s="165"/>
      <c r="J699" s="168"/>
      <c r="K699" s="168"/>
      <c r="L699" s="303"/>
      <c r="M699" s="303"/>
      <c r="N699" s="303"/>
      <c r="O699" s="301"/>
      <c r="P699" s="168"/>
      <c r="Q699" s="303"/>
      <c r="R699" s="303"/>
      <c r="S699" s="303"/>
      <c r="T699" s="301"/>
    </row>
    <row r="700" spans="1:20" s="105" customFormat="1" ht="12.75" customHeight="1">
      <c r="A700" s="168"/>
      <c r="B700" s="168"/>
      <c r="C700" s="168"/>
      <c r="D700" s="301"/>
      <c r="E700" s="301"/>
      <c r="F700" s="168"/>
      <c r="G700" s="165"/>
      <c r="H700" s="165"/>
      <c r="I700" s="165"/>
      <c r="J700" s="168"/>
      <c r="K700" s="168"/>
      <c r="L700" s="303"/>
      <c r="M700" s="303"/>
      <c r="N700" s="303"/>
      <c r="O700" s="301"/>
      <c r="P700" s="168"/>
      <c r="Q700" s="303"/>
      <c r="R700" s="303"/>
      <c r="S700" s="303"/>
      <c r="T700" s="301"/>
    </row>
    <row r="701" spans="1:20" s="105" customFormat="1" ht="12.75" customHeight="1">
      <c r="A701" s="168"/>
      <c r="B701" s="168"/>
      <c r="C701" s="168"/>
      <c r="D701" s="301"/>
      <c r="E701" s="301"/>
      <c r="F701" s="168"/>
      <c r="G701" s="165"/>
      <c r="H701" s="165"/>
      <c r="I701" s="165"/>
      <c r="J701" s="168"/>
      <c r="K701" s="168"/>
      <c r="L701" s="303"/>
      <c r="M701" s="303"/>
      <c r="N701" s="303"/>
      <c r="O701" s="301"/>
      <c r="P701" s="168"/>
      <c r="Q701" s="303"/>
      <c r="R701" s="303"/>
      <c r="S701" s="303"/>
      <c r="T701" s="301"/>
    </row>
    <row r="702" spans="1:20" s="105" customFormat="1" ht="12.75" customHeight="1">
      <c r="A702" s="168"/>
      <c r="B702" s="168"/>
      <c r="C702" s="168"/>
      <c r="D702" s="301"/>
      <c r="E702" s="301"/>
      <c r="F702" s="168"/>
      <c r="G702" s="165"/>
      <c r="H702" s="165"/>
      <c r="I702" s="165"/>
      <c r="J702" s="168"/>
      <c r="K702" s="168"/>
      <c r="L702" s="303"/>
      <c r="M702" s="303"/>
      <c r="N702" s="303"/>
      <c r="O702" s="301"/>
      <c r="P702" s="168"/>
      <c r="Q702" s="303"/>
      <c r="R702" s="303"/>
      <c r="S702" s="303"/>
      <c r="T702" s="301"/>
    </row>
    <row r="703" spans="1:20" s="105" customFormat="1" ht="12.75" customHeight="1">
      <c r="A703" s="168"/>
      <c r="B703" s="168"/>
      <c r="C703" s="168"/>
      <c r="D703" s="301"/>
      <c r="E703" s="301"/>
      <c r="F703" s="168"/>
      <c r="G703" s="165"/>
      <c r="H703" s="165"/>
      <c r="I703" s="165"/>
      <c r="J703" s="168"/>
      <c r="K703" s="168"/>
      <c r="L703" s="303"/>
      <c r="M703" s="303"/>
      <c r="N703" s="303"/>
      <c r="O703" s="301"/>
      <c r="P703" s="168"/>
      <c r="Q703" s="303"/>
      <c r="R703" s="303"/>
      <c r="S703" s="303"/>
      <c r="T703" s="301"/>
    </row>
    <row r="704" spans="1:20" s="105" customFormat="1" ht="12.75" customHeight="1">
      <c r="A704" s="168"/>
      <c r="B704" s="168"/>
      <c r="C704" s="168"/>
      <c r="D704" s="301"/>
      <c r="E704" s="301"/>
      <c r="F704" s="168"/>
      <c r="G704" s="165"/>
      <c r="H704" s="165"/>
      <c r="I704" s="165"/>
      <c r="J704" s="168"/>
      <c r="K704" s="168"/>
      <c r="L704" s="303"/>
      <c r="M704" s="303"/>
      <c r="N704" s="303"/>
      <c r="O704" s="301"/>
      <c r="P704" s="168"/>
      <c r="Q704" s="303"/>
      <c r="R704" s="303"/>
      <c r="S704" s="303"/>
      <c r="T704" s="301"/>
    </row>
    <row r="705" spans="1:20" s="105" customFormat="1" ht="12.75" customHeight="1">
      <c r="A705" s="168"/>
      <c r="B705" s="168"/>
      <c r="C705" s="168"/>
      <c r="D705" s="301"/>
      <c r="E705" s="301"/>
      <c r="F705" s="168"/>
      <c r="G705" s="165"/>
      <c r="H705" s="165"/>
      <c r="I705" s="165"/>
      <c r="J705" s="168"/>
      <c r="K705" s="168"/>
      <c r="L705" s="303"/>
      <c r="M705" s="303"/>
      <c r="N705" s="303"/>
      <c r="O705" s="301"/>
      <c r="P705" s="168"/>
      <c r="Q705" s="303"/>
      <c r="R705" s="303"/>
      <c r="S705" s="303"/>
      <c r="T705" s="301"/>
    </row>
    <row r="706" spans="1:20" s="105" customFormat="1" ht="12.75" customHeight="1">
      <c r="A706" s="168"/>
      <c r="B706" s="168"/>
      <c r="C706" s="168"/>
      <c r="D706" s="301"/>
      <c r="E706" s="301"/>
      <c r="F706" s="168"/>
      <c r="G706" s="165"/>
      <c r="H706" s="165"/>
      <c r="I706" s="165"/>
      <c r="J706" s="168"/>
      <c r="K706" s="168"/>
      <c r="L706" s="303"/>
      <c r="M706" s="303"/>
      <c r="N706" s="303"/>
      <c r="O706" s="301"/>
      <c r="P706" s="168"/>
      <c r="Q706" s="303"/>
      <c r="R706" s="303"/>
      <c r="S706" s="303"/>
      <c r="T706" s="301"/>
    </row>
    <row r="707" spans="1:20" s="105" customFormat="1" ht="12.75" customHeight="1">
      <c r="A707" s="168"/>
      <c r="B707" s="168"/>
      <c r="C707" s="168"/>
      <c r="D707" s="301"/>
      <c r="E707" s="301"/>
      <c r="F707" s="168"/>
      <c r="G707" s="165"/>
      <c r="H707" s="165"/>
      <c r="I707" s="165"/>
      <c r="J707" s="168"/>
      <c r="K707" s="168"/>
      <c r="L707" s="303"/>
      <c r="M707" s="303"/>
      <c r="N707" s="303"/>
      <c r="O707" s="301"/>
      <c r="P707" s="168"/>
      <c r="Q707" s="303"/>
      <c r="R707" s="303"/>
      <c r="S707" s="303"/>
      <c r="T707" s="301"/>
    </row>
    <row r="708" spans="1:20" s="105" customFormat="1" ht="12.75" customHeight="1">
      <c r="A708" s="168"/>
      <c r="B708" s="168"/>
      <c r="C708" s="168"/>
      <c r="D708" s="301"/>
      <c r="E708" s="301"/>
      <c r="F708" s="168"/>
      <c r="G708" s="165"/>
      <c r="H708" s="165"/>
      <c r="I708" s="165"/>
      <c r="J708" s="168"/>
      <c r="K708" s="168"/>
      <c r="L708" s="303"/>
      <c r="M708" s="303"/>
      <c r="N708" s="303"/>
      <c r="O708" s="301"/>
      <c r="P708" s="168"/>
      <c r="Q708" s="303"/>
      <c r="R708" s="303"/>
      <c r="S708" s="303"/>
      <c r="T708" s="301"/>
    </row>
    <row r="709" spans="1:20" s="105" customFormat="1" ht="12.75" customHeight="1">
      <c r="A709" s="168"/>
      <c r="B709" s="168"/>
      <c r="C709" s="168"/>
      <c r="D709" s="301"/>
      <c r="E709" s="301"/>
      <c r="F709" s="168"/>
      <c r="G709" s="165"/>
      <c r="H709" s="165"/>
      <c r="I709" s="165"/>
      <c r="J709" s="168"/>
      <c r="K709" s="168"/>
      <c r="L709" s="303"/>
      <c r="M709" s="303"/>
      <c r="N709" s="303"/>
      <c r="O709" s="301"/>
      <c r="P709" s="168"/>
      <c r="Q709" s="303"/>
      <c r="R709" s="303"/>
      <c r="S709" s="303"/>
      <c r="T709" s="301"/>
    </row>
    <row r="710" spans="1:20" s="105" customFormat="1" ht="12.75" customHeight="1">
      <c r="A710" s="168"/>
      <c r="B710" s="168"/>
      <c r="C710" s="168"/>
      <c r="D710" s="301"/>
      <c r="E710" s="301"/>
      <c r="F710" s="168"/>
      <c r="G710" s="165"/>
      <c r="H710" s="165"/>
      <c r="I710" s="165"/>
      <c r="J710" s="168"/>
      <c r="K710" s="168"/>
      <c r="L710" s="303"/>
      <c r="M710" s="303"/>
      <c r="N710" s="303"/>
      <c r="O710" s="301"/>
      <c r="P710" s="168"/>
      <c r="Q710" s="303"/>
      <c r="R710" s="303"/>
      <c r="S710" s="303"/>
      <c r="T710" s="301"/>
    </row>
    <row r="711" spans="1:20" s="105" customFormat="1" ht="12.75" customHeight="1">
      <c r="A711" s="168"/>
      <c r="B711" s="168"/>
      <c r="C711" s="168"/>
      <c r="D711" s="301"/>
      <c r="E711" s="301"/>
      <c r="F711" s="168"/>
      <c r="G711" s="165"/>
      <c r="H711" s="165"/>
      <c r="I711" s="165"/>
      <c r="J711" s="168"/>
      <c r="K711" s="168"/>
      <c r="L711" s="303"/>
      <c r="M711" s="303"/>
      <c r="N711" s="303"/>
      <c r="O711" s="301"/>
      <c r="P711" s="168"/>
      <c r="Q711" s="303"/>
      <c r="R711" s="303"/>
      <c r="S711" s="303"/>
      <c r="T711" s="301"/>
    </row>
    <row r="712" spans="1:20" s="105" customFormat="1" ht="12.75" customHeight="1">
      <c r="A712" s="168"/>
      <c r="B712" s="168"/>
      <c r="C712" s="168"/>
      <c r="D712" s="301"/>
      <c r="E712" s="301"/>
      <c r="F712" s="168"/>
      <c r="G712" s="165"/>
      <c r="H712" s="165"/>
      <c r="I712" s="165"/>
      <c r="J712" s="168"/>
      <c r="K712" s="168"/>
      <c r="L712" s="303"/>
      <c r="M712" s="303"/>
      <c r="N712" s="303"/>
      <c r="O712" s="301"/>
      <c r="P712" s="168"/>
      <c r="Q712" s="303"/>
      <c r="R712" s="303"/>
      <c r="S712" s="303"/>
      <c r="T712" s="301"/>
    </row>
    <row r="713" spans="1:20" s="105" customFormat="1" ht="12.75" customHeight="1">
      <c r="A713" s="168"/>
      <c r="B713" s="168"/>
      <c r="C713" s="168"/>
      <c r="D713" s="301"/>
      <c r="E713" s="301"/>
      <c r="F713" s="168"/>
      <c r="G713" s="165"/>
      <c r="H713" s="165"/>
      <c r="I713" s="165"/>
      <c r="J713" s="168"/>
      <c r="K713" s="168"/>
      <c r="L713" s="303"/>
      <c r="M713" s="303"/>
      <c r="N713" s="303"/>
      <c r="O713" s="301"/>
      <c r="P713" s="168"/>
      <c r="Q713" s="303"/>
      <c r="R713" s="303"/>
      <c r="S713" s="303"/>
      <c r="T713" s="301"/>
    </row>
    <row r="714" spans="1:20" s="105" customFormat="1" ht="12.75" customHeight="1">
      <c r="A714" s="168"/>
      <c r="B714" s="168"/>
      <c r="C714" s="168"/>
      <c r="D714" s="301"/>
      <c r="E714" s="301"/>
      <c r="F714" s="168"/>
      <c r="G714" s="165"/>
      <c r="H714" s="165"/>
      <c r="I714" s="165"/>
      <c r="J714" s="168"/>
      <c r="K714" s="168"/>
      <c r="L714" s="303"/>
      <c r="M714" s="303"/>
      <c r="N714" s="303"/>
      <c r="O714" s="301"/>
      <c r="P714" s="168"/>
      <c r="Q714" s="303"/>
      <c r="R714" s="303"/>
      <c r="S714" s="303"/>
      <c r="T714" s="301"/>
    </row>
    <row r="715" spans="1:20" s="105" customFormat="1" ht="12.75" customHeight="1">
      <c r="A715" s="168"/>
      <c r="B715" s="168"/>
      <c r="C715" s="168"/>
      <c r="D715" s="301"/>
      <c r="E715" s="301"/>
      <c r="F715" s="168"/>
      <c r="G715" s="165"/>
      <c r="H715" s="165"/>
      <c r="I715" s="165"/>
      <c r="J715" s="168"/>
      <c r="K715" s="168"/>
      <c r="L715" s="303"/>
      <c r="M715" s="303"/>
      <c r="N715" s="303"/>
      <c r="O715" s="301"/>
      <c r="P715" s="168"/>
      <c r="Q715" s="303"/>
      <c r="R715" s="303"/>
      <c r="S715" s="303"/>
      <c r="T715" s="301"/>
    </row>
    <row r="716" spans="1:20" s="105" customFormat="1" ht="12.75" customHeight="1">
      <c r="A716" s="168"/>
      <c r="B716" s="168"/>
      <c r="C716" s="168"/>
      <c r="D716" s="301"/>
      <c r="E716" s="301"/>
      <c r="F716" s="168"/>
      <c r="G716" s="165"/>
      <c r="H716" s="165"/>
      <c r="I716" s="165"/>
      <c r="J716" s="168"/>
      <c r="K716" s="168"/>
      <c r="L716" s="303"/>
      <c r="M716" s="303"/>
      <c r="N716" s="303"/>
      <c r="O716" s="301"/>
      <c r="P716" s="168"/>
      <c r="Q716" s="303"/>
      <c r="R716" s="303"/>
      <c r="S716" s="303"/>
      <c r="T716" s="301"/>
    </row>
    <row r="717" spans="1:20" s="105" customFormat="1" ht="12.75" customHeight="1">
      <c r="A717" s="168"/>
      <c r="B717" s="168"/>
      <c r="C717" s="168"/>
      <c r="D717" s="301"/>
      <c r="E717" s="301"/>
      <c r="F717" s="168"/>
      <c r="G717" s="165"/>
      <c r="H717" s="165"/>
      <c r="I717" s="165"/>
      <c r="J717" s="168"/>
      <c r="K717" s="168"/>
      <c r="L717" s="303"/>
      <c r="M717" s="303"/>
      <c r="N717" s="303"/>
      <c r="O717" s="301"/>
      <c r="P717" s="168"/>
      <c r="Q717" s="303"/>
      <c r="R717" s="303"/>
      <c r="S717" s="303"/>
      <c r="T717" s="301"/>
    </row>
    <row r="718" spans="1:20" s="105" customFormat="1" ht="12.75" customHeight="1">
      <c r="A718" s="168"/>
      <c r="B718" s="168"/>
      <c r="C718" s="168"/>
      <c r="D718" s="301"/>
      <c r="E718" s="301"/>
      <c r="F718" s="168"/>
      <c r="G718" s="165"/>
      <c r="H718" s="165"/>
      <c r="I718" s="165"/>
      <c r="J718" s="168"/>
      <c r="K718" s="168"/>
      <c r="L718" s="303"/>
      <c r="M718" s="303"/>
      <c r="N718" s="303"/>
      <c r="O718" s="301"/>
      <c r="P718" s="168"/>
      <c r="Q718" s="303"/>
      <c r="R718" s="303"/>
      <c r="S718" s="303"/>
      <c r="T718" s="301"/>
    </row>
    <row r="719" spans="1:20" s="105" customFormat="1" ht="12.75" customHeight="1">
      <c r="A719" s="168"/>
      <c r="B719" s="168"/>
      <c r="C719" s="168"/>
      <c r="D719" s="301"/>
      <c r="E719" s="301"/>
      <c r="F719" s="168"/>
      <c r="G719" s="165"/>
      <c r="H719" s="165"/>
      <c r="I719" s="165"/>
      <c r="J719" s="168"/>
      <c r="K719" s="168"/>
      <c r="L719" s="303"/>
      <c r="M719" s="303"/>
      <c r="N719" s="303"/>
      <c r="O719" s="301"/>
      <c r="P719" s="168"/>
      <c r="Q719" s="303"/>
      <c r="R719" s="303"/>
      <c r="S719" s="303"/>
      <c r="T719" s="301"/>
    </row>
    <row r="720" spans="1:20" s="105" customFormat="1" ht="12.75" customHeight="1">
      <c r="A720" s="168"/>
      <c r="B720" s="168"/>
      <c r="C720" s="168"/>
      <c r="D720" s="301"/>
      <c r="E720" s="301"/>
      <c r="F720" s="168"/>
      <c r="G720" s="165"/>
      <c r="H720" s="165"/>
      <c r="I720" s="165"/>
      <c r="J720" s="168"/>
      <c r="K720" s="168"/>
      <c r="L720" s="303"/>
      <c r="M720" s="303"/>
      <c r="N720" s="303"/>
      <c r="O720" s="301"/>
      <c r="P720" s="168"/>
      <c r="Q720" s="303"/>
      <c r="R720" s="303"/>
      <c r="S720" s="303"/>
      <c r="T720" s="301"/>
    </row>
    <row r="721" spans="1:20" s="105" customFormat="1" ht="12.75" customHeight="1">
      <c r="A721" s="168"/>
      <c r="B721" s="168"/>
      <c r="C721" s="168"/>
      <c r="D721" s="301"/>
      <c r="E721" s="301"/>
      <c r="F721" s="168"/>
      <c r="G721" s="165"/>
      <c r="H721" s="165"/>
      <c r="I721" s="165"/>
      <c r="J721" s="168"/>
      <c r="K721" s="168"/>
      <c r="L721" s="303"/>
      <c r="M721" s="303"/>
      <c r="N721" s="303"/>
      <c r="O721" s="301"/>
      <c r="P721" s="168"/>
      <c r="Q721" s="303"/>
      <c r="R721" s="303"/>
      <c r="S721" s="303"/>
      <c r="T721" s="301"/>
    </row>
    <row r="722" spans="1:20" s="105" customFormat="1" ht="12.75" customHeight="1">
      <c r="A722" s="168"/>
      <c r="B722" s="168"/>
      <c r="C722" s="168"/>
      <c r="D722" s="301"/>
      <c r="E722" s="301"/>
      <c r="F722" s="168"/>
      <c r="G722" s="165"/>
      <c r="H722" s="165"/>
      <c r="I722" s="165"/>
      <c r="J722" s="168"/>
      <c r="K722" s="168"/>
      <c r="L722" s="303"/>
      <c r="M722" s="303"/>
      <c r="N722" s="303"/>
      <c r="O722" s="301"/>
      <c r="P722" s="168"/>
      <c r="Q722" s="303"/>
      <c r="R722" s="303"/>
      <c r="S722" s="303"/>
      <c r="T722" s="301"/>
    </row>
    <row r="723" spans="1:20" s="105" customFormat="1" ht="12.75" customHeight="1">
      <c r="A723" s="168"/>
      <c r="B723" s="168"/>
      <c r="C723" s="168"/>
      <c r="D723" s="301"/>
      <c r="E723" s="301"/>
      <c r="F723" s="168"/>
      <c r="G723" s="165"/>
      <c r="H723" s="165"/>
      <c r="I723" s="165"/>
      <c r="J723" s="168"/>
      <c r="K723" s="168"/>
      <c r="L723" s="303"/>
      <c r="M723" s="303"/>
      <c r="N723" s="303"/>
      <c r="O723" s="301"/>
      <c r="P723" s="168"/>
      <c r="Q723" s="303"/>
      <c r="R723" s="303"/>
      <c r="S723" s="303"/>
      <c r="T723" s="301"/>
    </row>
    <row r="724" spans="1:20" s="105" customFormat="1" ht="12.75" customHeight="1">
      <c r="A724" s="168"/>
      <c r="B724" s="168"/>
      <c r="C724" s="168"/>
      <c r="D724" s="301"/>
      <c r="E724" s="301"/>
      <c r="F724" s="168"/>
      <c r="G724" s="165"/>
      <c r="H724" s="165"/>
      <c r="I724" s="165"/>
      <c r="J724" s="168"/>
      <c r="K724" s="168"/>
      <c r="L724" s="303"/>
      <c r="M724" s="303"/>
      <c r="N724" s="303"/>
      <c r="O724" s="301"/>
      <c r="P724" s="168"/>
      <c r="Q724" s="303"/>
      <c r="R724" s="303"/>
      <c r="S724" s="303"/>
      <c r="T724" s="301"/>
    </row>
    <row r="725" spans="1:20" s="105" customFormat="1" ht="12.75" customHeight="1">
      <c r="A725" s="168"/>
      <c r="B725" s="168"/>
      <c r="C725" s="168"/>
      <c r="D725" s="301"/>
      <c r="E725" s="301"/>
      <c r="F725" s="168"/>
      <c r="G725" s="165"/>
      <c r="H725" s="165"/>
      <c r="I725" s="165"/>
      <c r="J725" s="168"/>
      <c r="K725" s="168"/>
      <c r="L725" s="303"/>
      <c r="M725" s="303"/>
      <c r="N725" s="303"/>
      <c r="O725" s="301"/>
      <c r="P725" s="168"/>
      <c r="Q725" s="303"/>
      <c r="R725" s="303"/>
      <c r="S725" s="303"/>
      <c r="T725" s="301"/>
    </row>
    <row r="726" spans="1:20" s="105" customFormat="1" ht="12.75" customHeight="1">
      <c r="A726" s="168"/>
      <c r="B726" s="168"/>
      <c r="C726" s="168"/>
      <c r="D726" s="301"/>
      <c r="E726" s="301"/>
      <c r="F726" s="168"/>
      <c r="G726" s="165"/>
      <c r="H726" s="165"/>
      <c r="I726" s="165"/>
      <c r="J726" s="168"/>
      <c r="K726" s="168"/>
      <c r="L726" s="303"/>
      <c r="M726" s="303"/>
      <c r="N726" s="303"/>
      <c r="O726" s="301"/>
      <c r="P726" s="168"/>
      <c r="Q726" s="303"/>
      <c r="R726" s="303"/>
      <c r="S726" s="303"/>
      <c r="T726" s="301"/>
    </row>
    <row r="727" spans="1:20" s="105" customFormat="1" ht="12.75" customHeight="1">
      <c r="A727" s="168"/>
      <c r="B727" s="168"/>
      <c r="C727" s="168"/>
      <c r="D727" s="301"/>
      <c r="E727" s="301"/>
      <c r="F727" s="168"/>
      <c r="G727" s="165"/>
      <c r="H727" s="165"/>
      <c r="I727" s="165"/>
      <c r="J727" s="168"/>
      <c r="K727" s="168"/>
      <c r="L727" s="303"/>
      <c r="M727" s="303"/>
      <c r="N727" s="303"/>
      <c r="O727" s="301"/>
      <c r="P727" s="168"/>
      <c r="Q727" s="303"/>
      <c r="R727" s="303"/>
      <c r="S727" s="303"/>
      <c r="T727" s="301"/>
    </row>
    <row r="728" spans="1:20" s="105" customFormat="1" ht="12.75" customHeight="1">
      <c r="A728" s="168"/>
      <c r="B728" s="168"/>
      <c r="C728" s="168"/>
      <c r="D728" s="301"/>
      <c r="E728" s="301"/>
      <c r="F728" s="168"/>
      <c r="G728" s="165"/>
      <c r="H728" s="165"/>
      <c r="I728" s="165"/>
      <c r="J728" s="168"/>
      <c r="K728" s="168"/>
      <c r="L728" s="303"/>
      <c r="M728" s="303"/>
      <c r="N728" s="303"/>
      <c r="O728" s="301"/>
      <c r="P728" s="168"/>
      <c r="Q728" s="303"/>
      <c r="R728" s="303"/>
      <c r="S728" s="303"/>
      <c r="T728" s="301"/>
    </row>
    <row r="729" spans="1:20" s="105" customFormat="1" ht="12.75" customHeight="1">
      <c r="A729" s="168"/>
      <c r="B729" s="168"/>
      <c r="C729" s="168"/>
      <c r="D729" s="301"/>
      <c r="E729" s="301"/>
      <c r="F729" s="168"/>
      <c r="G729" s="165"/>
      <c r="H729" s="165"/>
      <c r="I729" s="165"/>
      <c r="J729" s="168"/>
      <c r="K729" s="168"/>
      <c r="L729" s="303"/>
      <c r="M729" s="303"/>
      <c r="N729" s="303"/>
      <c r="O729" s="301"/>
      <c r="P729" s="168"/>
      <c r="Q729" s="303"/>
      <c r="R729" s="303"/>
      <c r="S729" s="303"/>
      <c r="T729" s="301"/>
    </row>
    <row r="730" spans="1:20" s="105" customFormat="1" ht="12.75" customHeight="1">
      <c r="A730" s="168"/>
      <c r="B730" s="168"/>
      <c r="C730" s="168"/>
      <c r="D730" s="301"/>
      <c r="E730" s="301"/>
      <c r="F730" s="168"/>
      <c r="G730" s="165"/>
      <c r="H730" s="165"/>
      <c r="I730" s="165"/>
      <c r="J730" s="168"/>
      <c r="K730" s="168"/>
      <c r="L730" s="303"/>
      <c r="M730" s="303"/>
      <c r="N730" s="303"/>
      <c r="O730" s="301"/>
      <c r="P730" s="168"/>
      <c r="Q730" s="303"/>
      <c r="R730" s="303"/>
      <c r="S730" s="303"/>
      <c r="T730" s="301"/>
    </row>
    <row r="731" spans="1:20" s="105" customFormat="1" ht="12.75" customHeight="1">
      <c r="A731" s="168"/>
      <c r="B731" s="168"/>
      <c r="C731" s="168"/>
      <c r="D731" s="301"/>
      <c r="E731" s="301"/>
      <c r="F731" s="168"/>
      <c r="G731" s="165"/>
      <c r="H731" s="165"/>
      <c r="I731" s="165"/>
      <c r="J731" s="168"/>
      <c r="K731" s="168"/>
      <c r="L731" s="303"/>
      <c r="M731" s="303"/>
      <c r="N731" s="303"/>
      <c r="O731" s="301"/>
      <c r="P731" s="168"/>
      <c r="Q731" s="303"/>
      <c r="R731" s="303"/>
      <c r="S731" s="303"/>
      <c r="T731" s="301"/>
    </row>
    <row r="732" spans="1:20" s="105" customFormat="1" ht="12.75" customHeight="1">
      <c r="A732" s="168"/>
      <c r="B732" s="168"/>
      <c r="C732" s="168"/>
      <c r="D732" s="301"/>
      <c r="E732" s="301"/>
      <c r="F732" s="168"/>
      <c r="G732" s="165"/>
      <c r="H732" s="165"/>
      <c r="I732" s="165"/>
      <c r="J732" s="168"/>
      <c r="K732" s="168"/>
      <c r="L732" s="303"/>
      <c r="M732" s="303"/>
      <c r="N732" s="303"/>
      <c r="O732" s="301"/>
      <c r="P732" s="168"/>
      <c r="Q732" s="303"/>
      <c r="R732" s="303"/>
      <c r="S732" s="303"/>
      <c r="T732" s="301"/>
    </row>
    <row r="733" spans="1:20" s="105" customFormat="1" ht="12.75" customHeight="1">
      <c r="A733" s="168"/>
      <c r="B733" s="168"/>
      <c r="C733" s="168"/>
      <c r="D733" s="301"/>
      <c r="E733" s="301"/>
      <c r="F733" s="168"/>
      <c r="G733" s="165"/>
      <c r="H733" s="165"/>
      <c r="I733" s="165"/>
      <c r="J733" s="168"/>
      <c r="K733" s="168"/>
      <c r="L733" s="303"/>
      <c r="M733" s="303"/>
      <c r="N733" s="303"/>
      <c r="O733" s="301"/>
      <c r="P733" s="168"/>
      <c r="Q733" s="303"/>
      <c r="R733" s="303"/>
      <c r="S733" s="303"/>
      <c r="T733" s="301"/>
    </row>
    <row r="734" spans="1:20" s="105" customFormat="1" ht="12.75" customHeight="1">
      <c r="A734" s="168"/>
      <c r="B734" s="168"/>
      <c r="C734" s="168"/>
      <c r="D734" s="301"/>
      <c r="E734" s="301"/>
      <c r="F734" s="168"/>
      <c r="G734" s="165"/>
      <c r="H734" s="165"/>
      <c r="I734" s="165"/>
      <c r="J734" s="168"/>
      <c r="K734" s="168"/>
      <c r="L734" s="303"/>
      <c r="M734" s="303"/>
      <c r="N734" s="303"/>
      <c r="O734" s="301"/>
      <c r="P734" s="168"/>
      <c r="Q734" s="303"/>
      <c r="R734" s="303"/>
      <c r="S734" s="303"/>
      <c r="T734" s="301"/>
    </row>
    <row r="735" spans="1:20" s="105" customFormat="1" ht="12.75" customHeight="1">
      <c r="A735" s="168"/>
      <c r="B735" s="168"/>
      <c r="C735" s="168"/>
      <c r="D735" s="301"/>
      <c r="E735" s="301"/>
      <c r="F735" s="168"/>
      <c r="G735" s="165"/>
      <c r="H735" s="165"/>
      <c r="I735" s="165"/>
      <c r="J735" s="168"/>
      <c r="K735" s="168"/>
      <c r="L735" s="303"/>
      <c r="M735" s="303"/>
      <c r="N735" s="303"/>
      <c r="O735" s="301"/>
      <c r="P735" s="168"/>
      <c r="Q735" s="303"/>
      <c r="R735" s="303"/>
      <c r="S735" s="303"/>
      <c r="T735" s="301"/>
    </row>
    <row r="736" spans="1:20" s="105" customFormat="1" ht="12.75" customHeight="1">
      <c r="A736" s="168"/>
      <c r="B736" s="168"/>
      <c r="C736" s="168"/>
      <c r="D736" s="301"/>
      <c r="E736" s="301"/>
      <c r="F736" s="168"/>
      <c r="G736" s="165"/>
      <c r="H736" s="165"/>
      <c r="I736" s="165"/>
      <c r="J736" s="168"/>
      <c r="K736" s="168"/>
      <c r="L736" s="303"/>
      <c r="M736" s="303"/>
      <c r="N736" s="303"/>
      <c r="O736" s="301"/>
      <c r="P736" s="168"/>
      <c r="Q736" s="303"/>
      <c r="R736" s="303"/>
      <c r="S736" s="303"/>
      <c r="T736" s="301"/>
    </row>
    <row r="737" spans="1:20" s="105" customFormat="1" ht="12.75" customHeight="1">
      <c r="A737" s="168"/>
      <c r="B737" s="168"/>
      <c r="C737" s="168"/>
      <c r="D737" s="301"/>
      <c r="E737" s="301"/>
      <c r="F737" s="168"/>
      <c r="G737" s="165"/>
      <c r="H737" s="165"/>
      <c r="I737" s="165"/>
      <c r="J737" s="168"/>
      <c r="K737" s="168"/>
      <c r="L737" s="303"/>
      <c r="M737" s="303"/>
      <c r="N737" s="303"/>
      <c r="O737" s="301"/>
      <c r="P737" s="168"/>
      <c r="Q737" s="303"/>
      <c r="R737" s="303"/>
      <c r="S737" s="303"/>
      <c r="T737" s="301"/>
    </row>
    <row r="738" spans="1:20" s="105" customFormat="1" ht="12.75" customHeight="1">
      <c r="A738" s="168"/>
      <c r="B738" s="168"/>
      <c r="C738" s="168"/>
      <c r="D738" s="301"/>
      <c r="E738" s="301"/>
      <c r="F738" s="168"/>
      <c r="G738" s="165"/>
      <c r="H738" s="165"/>
      <c r="I738" s="165"/>
      <c r="J738" s="168"/>
      <c r="K738" s="168"/>
      <c r="L738" s="303"/>
      <c r="M738" s="303"/>
      <c r="N738" s="303"/>
      <c r="O738" s="301"/>
      <c r="P738" s="168"/>
      <c r="Q738" s="303"/>
      <c r="R738" s="303"/>
      <c r="S738" s="303"/>
      <c r="T738" s="301"/>
    </row>
    <row r="739" spans="1:20" s="105" customFormat="1" ht="12.75" customHeight="1">
      <c r="A739" s="168"/>
      <c r="B739" s="168"/>
      <c r="C739" s="168"/>
      <c r="D739" s="301"/>
      <c r="E739" s="301"/>
      <c r="F739" s="168"/>
      <c r="G739" s="165"/>
      <c r="H739" s="165"/>
      <c r="I739" s="165"/>
      <c r="J739" s="168"/>
      <c r="K739" s="168"/>
      <c r="L739" s="303"/>
      <c r="M739" s="303"/>
      <c r="N739" s="303"/>
      <c r="O739" s="301"/>
      <c r="P739" s="168"/>
      <c r="Q739" s="303"/>
      <c r="R739" s="303"/>
      <c r="S739" s="303"/>
      <c r="T739" s="301"/>
    </row>
    <row r="740" spans="1:20" s="105" customFormat="1" ht="12.75" customHeight="1">
      <c r="A740" s="168"/>
      <c r="B740" s="168"/>
      <c r="C740" s="168"/>
      <c r="D740" s="301"/>
      <c r="E740" s="301"/>
      <c r="F740" s="168"/>
      <c r="G740" s="165"/>
      <c r="H740" s="165"/>
      <c r="I740" s="165"/>
      <c r="J740" s="168"/>
      <c r="K740" s="168"/>
      <c r="L740" s="303"/>
      <c r="M740" s="303"/>
      <c r="N740" s="303"/>
      <c r="O740" s="301"/>
      <c r="P740" s="168"/>
      <c r="Q740" s="303"/>
      <c r="R740" s="303"/>
      <c r="S740" s="303"/>
      <c r="T740" s="301"/>
    </row>
    <row r="741" spans="1:20" s="105" customFormat="1" ht="12.75" customHeight="1">
      <c r="A741" s="168"/>
      <c r="B741" s="168"/>
      <c r="C741" s="168"/>
      <c r="D741" s="301"/>
      <c r="E741" s="301"/>
      <c r="F741" s="168"/>
      <c r="G741" s="165"/>
      <c r="H741" s="165"/>
      <c r="I741" s="165"/>
      <c r="J741" s="168"/>
      <c r="K741" s="168"/>
      <c r="L741" s="303"/>
      <c r="M741" s="303"/>
      <c r="N741" s="303"/>
      <c r="O741" s="301"/>
      <c r="P741" s="168"/>
      <c r="Q741" s="303"/>
      <c r="R741" s="303"/>
      <c r="S741" s="303"/>
      <c r="T741" s="301"/>
    </row>
    <row r="742" spans="1:20" s="105" customFormat="1" ht="12.75" customHeight="1">
      <c r="A742" s="168"/>
      <c r="B742" s="168"/>
      <c r="C742" s="168"/>
      <c r="D742" s="301"/>
      <c r="E742" s="301"/>
      <c r="F742" s="168"/>
      <c r="G742" s="165"/>
      <c r="H742" s="165"/>
      <c r="I742" s="165"/>
      <c r="J742" s="168"/>
      <c r="K742" s="168"/>
      <c r="L742" s="303"/>
      <c r="M742" s="303"/>
      <c r="N742" s="303"/>
      <c r="O742" s="301"/>
      <c r="P742" s="168"/>
      <c r="Q742" s="303"/>
      <c r="R742" s="303"/>
      <c r="S742" s="303"/>
      <c r="T742" s="301"/>
    </row>
    <row r="743" spans="1:20" s="105" customFormat="1" ht="12.75" customHeight="1">
      <c r="A743" s="168"/>
      <c r="B743" s="168"/>
      <c r="C743" s="168"/>
      <c r="D743" s="301"/>
      <c r="E743" s="301"/>
      <c r="F743" s="168"/>
      <c r="G743" s="165"/>
      <c r="H743" s="165"/>
      <c r="I743" s="165"/>
      <c r="J743" s="168"/>
      <c r="K743" s="168"/>
      <c r="L743" s="303"/>
      <c r="M743" s="303"/>
      <c r="N743" s="303"/>
      <c r="O743" s="301"/>
      <c r="P743" s="168"/>
      <c r="Q743" s="303"/>
      <c r="R743" s="303"/>
      <c r="S743" s="303"/>
      <c r="T743" s="301"/>
    </row>
    <row r="744" spans="1:20" s="105" customFormat="1" ht="12.75" customHeight="1">
      <c r="A744" s="168"/>
      <c r="B744" s="168"/>
      <c r="C744" s="168"/>
      <c r="D744" s="301"/>
      <c r="E744" s="301"/>
      <c r="F744" s="168"/>
      <c r="G744" s="165"/>
      <c r="H744" s="165"/>
      <c r="I744" s="165"/>
      <c r="J744" s="168"/>
      <c r="K744" s="168"/>
      <c r="L744" s="303"/>
      <c r="M744" s="303"/>
      <c r="N744" s="303"/>
      <c r="O744" s="301"/>
      <c r="P744" s="168"/>
      <c r="Q744" s="303"/>
      <c r="R744" s="303"/>
      <c r="S744" s="303"/>
      <c r="T744" s="301"/>
    </row>
    <row r="745" spans="1:20" s="105" customFormat="1" ht="12.75" customHeight="1">
      <c r="A745" s="168"/>
      <c r="B745" s="168"/>
      <c r="C745" s="168"/>
      <c r="D745" s="301"/>
      <c r="E745" s="301"/>
      <c r="F745" s="168"/>
      <c r="G745" s="165"/>
      <c r="H745" s="165"/>
      <c r="I745" s="165"/>
      <c r="J745" s="168"/>
      <c r="K745" s="168"/>
      <c r="L745" s="303"/>
      <c r="M745" s="303"/>
      <c r="N745" s="303"/>
      <c r="O745" s="301"/>
      <c r="P745" s="168"/>
      <c r="Q745" s="303"/>
      <c r="R745" s="303"/>
      <c r="S745" s="303"/>
      <c r="T745" s="301"/>
    </row>
    <row r="746" spans="1:20" s="105" customFormat="1" ht="12.75" customHeight="1">
      <c r="A746" s="168"/>
      <c r="B746" s="168"/>
      <c r="C746" s="168"/>
      <c r="D746" s="301"/>
      <c r="E746" s="301"/>
      <c r="F746" s="168"/>
      <c r="G746" s="165"/>
      <c r="H746" s="165"/>
      <c r="I746" s="165"/>
      <c r="J746" s="168"/>
      <c r="K746" s="168"/>
      <c r="L746" s="303"/>
      <c r="M746" s="303"/>
      <c r="N746" s="303"/>
      <c r="O746" s="301"/>
      <c r="P746" s="168"/>
      <c r="Q746" s="303"/>
      <c r="R746" s="303"/>
      <c r="S746" s="303"/>
      <c r="T746" s="301"/>
    </row>
    <row r="747" spans="1:20" s="105" customFormat="1" ht="12.75" customHeight="1">
      <c r="A747" s="168"/>
      <c r="B747" s="168"/>
      <c r="C747" s="168"/>
      <c r="D747" s="301"/>
      <c r="E747" s="301"/>
      <c r="F747" s="168"/>
      <c r="G747" s="165"/>
      <c r="H747" s="165"/>
      <c r="I747" s="165"/>
      <c r="J747" s="168"/>
      <c r="K747" s="168"/>
      <c r="L747" s="303"/>
      <c r="M747" s="303"/>
      <c r="N747" s="303"/>
      <c r="O747" s="301"/>
      <c r="P747" s="168"/>
      <c r="Q747" s="303"/>
      <c r="R747" s="303"/>
      <c r="S747" s="303"/>
      <c r="T747" s="301"/>
    </row>
    <row r="748" spans="1:20" s="105" customFormat="1" ht="12.75" customHeight="1">
      <c r="A748" s="168"/>
      <c r="B748" s="168"/>
      <c r="C748" s="168"/>
      <c r="D748" s="301"/>
      <c r="E748" s="301"/>
      <c r="F748" s="168"/>
      <c r="G748" s="165"/>
      <c r="H748" s="165"/>
      <c r="I748" s="165"/>
      <c r="J748" s="168"/>
      <c r="K748" s="168"/>
      <c r="L748" s="303"/>
      <c r="M748" s="303"/>
      <c r="N748" s="303"/>
      <c r="O748" s="301"/>
      <c r="P748" s="168"/>
      <c r="Q748" s="303"/>
      <c r="R748" s="303"/>
      <c r="S748" s="303"/>
      <c r="T748" s="301"/>
    </row>
    <row r="749" spans="1:20" s="105" customFormat="1" ht="12.75" customHeight="1">
      <c r="A749" s="168"/>
      <c r="B749" s="168"/>
      <c r="C749" s="168"/>
      <c r="D749" s="301"/>
      <c r="E749" s="301"/>
      <c r="F749" s="168"/>
      <c r="G749" s="165"/>
      <c r="H749" s="165"/>
      <c r="I749" s="165"/>
      <c r="J749" s="168"/>
      <c r="K749" s="168"/>
      <c r="L749" s="303"/>
      <c r="M749" s="303"/>
      <c r="N749" s="303"/>
      <c r="O749" s="301"/>
      <c r="P749" s="168"/>
      <c r="Q749" s="303"/>
      <c r="R749" s="303"/>
      <c r="S749" s="303"/>
      <c r="T749" s="301"/>
    </row>
    <row r="750" spans="1:20" s="105" customFormat="1" ht="12.75" customHeight="1">
      <c r="A750" s="168"/>
      <c r="B750" s="168"/>
      <c r="C750" s="168"/>
      <c r="D750" s="301"/>
      <c r="E750" s="301"/>
      <c r="F750" s="168"/>
      <c r="G750" s="165"/>
      <c r="H750" s="165"/>
      <c r="I750" s="165"/>
      <c r="J750" s="168"/>
      <c r="K750" s="168"/>
      <c r="L750" s="303"/>
      <c r="M750" s="303"/>
      <c r="N750" s="303"/>
      <c r="O750" s="301"/>
      <c r="P750" s="168"/>
      <c r="Q750" s="303"/>
      <c r="R750" s="303"/>
      <c r="S750" s="303"/>
      <c r="T750" s="301"/>
    </row>
    <row r="751" spans="1:20" s="105" customFormat="1" ht="12.75" customHeight="1">
      <c r="A751" s="168"/>
      <c r="B751" s="168"/>
      <c r="C751" s="168"/>
      <c r="D751" s="301"/>
      <c r="E751" s="301"/>
      <c r="F751" s="168"/>
      <c r="G751" s="165"/>
      <c r="H751" s="165"/>
      <c r="I751" s="165"/>
      <c r="J751" s="168"/>
      <c r="K751" s="168"/>
      <c r="L751" s="303"/>
      <c r="M751" s="303"/>
      <c r="N751" s="303"/>
      <c r="O751" s="301"/>
      <c r="P751" s="168"/>
      <c r="Q751" s="303"/>
      <c r="R751" s="303"/>
      <c r="S751" s="303"/>
      <c r="T751" s="301"/>
    </row>
    <row r="752" spans="1:20" s="105" customFormat="1" ht="12.75" customHeight="1">
      <c r="A752" s="168"/>
      <c r="B752" s="168"/>
      <c r="C752" s="168"/>
      <c r="D752" s="301"/>
      <c r="E752" s="301"/>
      <c r="F752" s="168"/>
      <c r="G752" s="165"/>
      <c r="H752" s="165"/>
      <c r="I752" s="165"/>
      <c r="J752" s="168"/>
      <c r="K752" s="168"/>
      <c r="L752" s="303"/>
      <c r="M752" s="303"/>
      <c r="N752" s="303"/>
      <c r="O752" s="301"/>
      <c r="P752" s="168"/>
      <c r="Q752" s="303"/>
      <c r="R752" s="303"/>
      <c r="S752" s="303"/>
      <c r="T752" s="301"/>
    </row>
    <row r="753" spans="1:20" s="105" customFormat="1" ht="12.75" customHeight="1">
      <c r="A753" s="168"/>
      <c r="B753" s="168"/>
      <c r="C753" s="168"/>
      <c r="D753" s="301"/>
      <c r="E753" s="301"/>
      <c r="F753" s="168"/>
      <c r="G753" s="165"/>
      <c r="H753" s="165"/>
      <c r="I753" s="165"/>
      <c r="J753" s="168"/>
      <c r="K753" s="168"/>
      <c r="L753" s="303"/>
      <c r="M753" s="303"/>
      <c r="N753" s="303"/>
      <c r="O753" s="301"/>
      <c r="P753" s="168"/>
      <c r="Q753" s="303"/>
      <c r="R753" s="303"/>
      <c r="S753" s="303"/>
      <c r="T753" s="301"/>
    </row>
    <row r="754" spans="1:20" s="105" customFormat="1" ht="12.75" customHeight="1">
      <c r="A754" s="168"/>
      <c r="B754" s="168"/>
      <c r="C754" s="168"/>
      <c r="D754" s="301"/>
      <c r="E754" s="301"/>
      <c r="F754" s="168"/>
      <c r="G754" s="165"/>
      <c r="H754" s="165"/>
      <c r="I754" s="165"/>
      <c r="J754" s="168"/>
      <c r="K754" s="168"/>
      <c r="L754" s="303"/>
      <c r="M754" s="303"/>
      <c r="N754" s="303"/>
      <c r="O754" s="301"/>
      <c r="P754" s="168"/>
      <c r="Q754" s="303"/>
      <c r="R754" s="303"/>
      <c r="S754" s="303"/>
      <c r="T754" s="301"/>
    </row>
    <row r="755" spans="1:20" s="105" customFormat="1" ht="12.75" customHeight="1">
      <c r="A755" s="168"/>
      <c r="B755" s="168"/>
      <c r="C755" s="168"/>
      <c r="D755" s="301"/>
      <c r="E755" s="301"/>
      <c r="F755" s="168"/>
      <c r="G755" s="165"/>
      <c r="H755" s="165"/>
      <c r="I755" s="165"/>
      <c r="J755" s="168"/>
      <c r="K755" s="168"/>
      <c r="L755" s="303"/>
      <c r="M755" s="303"/>
      <c r="N755" s="303"/>
      <c r="O755" s="301"/>
      <c r="P755" s="168"/>
      <c r="Q755" s="303"/>
      <c r="R755" s="303"/>
      <c r="S755" s="303"/>
      <c r="T755" s="301"/>
    </row>
    <row r="756" spans="1:20" s="105" customFormat="1" ht="12.75" customHeight="1">
      <c r="A756" s="168"/>
      <c r="B756" s="168"/>
      <c r="C756" s="168"/>
      <c r="D756" s="301"/>
      <c r="E756" s="301"/>
      <c r="F756" s="168"/>
      <c r="G756" s="165"/>
      <c r="H756" s="165"/>
      <c r="I756" s="165"/>
      <c r="J756" s="168"/>
      <c r="K756" s="168"/>
      <c r="L756" s="303"/>
      <c r="M756" s="303"/>
      <c r="N756" s="303"/>
      <c r="O756" s="301"/>
      <c r="P756" s="168"/>
      <c r="Q756" s="303"/>
      <c r="R756" s="303"/>
      <c r="S756" s="303"/>
      <c r="T756" s="301"/>
    </row>
    <row r="757" spans="1:20" s="105" customFormat="1" ht="12.75" customHeight="1">
      <c r="A757" s="168"/>
      <c r="B757" s="168"/>
      <c r="C757" s="168"/>
      <c r="D757" s="301"/>
      <c r="E757" s="301"/>
      <c r="F757" s="168"/>
      <c r="G757" s="165"/>
      <c r="H757" s="165"/>
      <c r="I757" s="165"/>
      <c r="J757" s="168"/>
      <c r="K757" s="168"/>
      <c r="L757" s="303"/>
      <c r="M757" s="303"/>
      <c r="N757" s="303"/>
      <c r="O757" s="301"/>
      <c r="P757" s="168"/>
      <c r="Q757" s="303"/>
      <c r="R757" s="303"/>
      <c r="S757" s="303"/>
      <c r="T757" s="301"/>
    </row>
    <row r="758" spans="1:20" s="105" customFormat="1" ht="12.75" customHeight="1">
      <c r="A758" s="168"/>
      <c r="B758" s="168"/>
      <c r="C758" s="168"/>
      <c r="D758" s="301"/>
      <c r="E758" s="301"/>
      <c r="F758" s="168"/>
      <c r="G758" s="165"/>
      <c r="H758" s="165"/>
      <c r="I758" s="165"/>
      <c r="J758" s="168"/>
      <c r="K758" s="168"/>
      <c r="L758" s="303"/>
      <c r="M758" s="303"/>
      <c r="N758" s="303"/>
      <c r="O758" s="301"/>
      <c r="P758" s="168"/>
      <c r="Q758" s="303"/>
      <c r="R758" s="303"/>
      <c r="S758" s="303"/>
      <c r="T758" s="301"/>
    </row>
    <row r="759" spans="1:20" s="105" customFormat="1" ht="12.75" customHeight="1">
      <c r="A759" s="168"/>
      <c r="B759" s="168"/>
      <c r="C759" s="168"/>
      <c r="D759" s="301"/>
      <c r="E759" s="301"/>
      <c r="F759" s="168"/>
      <c r="G759" s="165"/>
      <c r="H759" s="165"/>
      <c r="I759" s="165"/>
      <c r="J759" s="168"/>
      <c r="K759" s="168"/>
      <c r="L759" s="303"/>
      <c r="M759" s="303"/>
      <c r="N759" s="303"/>
      <c r="O759" s="301"/>
      <c r="P759" s="168"/>
      <c r="Q759" s="303"/>
      <c r="R759" s="303"/>
      <c r="S759" s="303"/>
      <c r="T759" s="301"/>
    </row>
    <row r="760" spans="1:20" s="105" customFormat="1" ht="12.75" customHeight="1">
      <c r="A760" s="168"/>
      <c r="B760" s="168"/>
      <c r="C760" s="168"/>
      <c r="D760" s="301"/>
      <c r="E760" s="301"/>
      <c r="F760" s="168"/>
      <c r="G760" s="165"/>
      <c r="H760" s="165"/>
      <c r="I760" s="165"/>
      <c r="J760" s="168"/>
      <c r="K760" s="168"/>
      <c r="L760" s="303"/>
      <c r="M760" s="303"/>
      <c r="N760" s="303"/>
      <c r="O760" s="301"/>
      <c r="P760" s="168"/>
      <c r="Q760" s="303"/>
      <c r="R760" s="303"/>
      <c r="S760" s="303"/>
      <c r="T760" s="301"/>
    </row>
    <row r="761" spans="1:20" s="105" customFormat="1" ht="12.75" customHeight="1">
      <c r="A761" s="168"/>
      <c r="B761" s="168"/>
      <c r="C761" s="168"/>
      <c r="D761" s="301"/>
      <c r="E761" s="301"/>
      <c r="F761" s="168"/>
      <c r="G761" s="165"/>
      <c r="H761" s="165"/>
      <c r="I761" s="165"/>
      <c r="J761" s="168"/>
      <c r="K761" s="168"/>
      <c r="L761" s="303"/>
      <c r="M761" s="303"/>
      <c r="N761" s="303"/>
      <c r="O761" s="301"/>
      <c r="P761" s="168"/>
      <c r="Q761" s="303"/>
      <c r="R761" s="303"/>
      <c r="S761" s="303"/>
      <c r="T761" s="301"/>
    </row>
    <row r="762" spans="1:20" s="105" customFormat="1" ht="12.75" customHeight="1">
      <c r="A762" s="168"/>
      <c r="B762" s="168"/>
      <c r="C762" s="168"/>
      <c r="D762" s="301"/>
      <c r="E762" s="301"/>
      <c r="F762" s="168"/>
      <c r="G762" s="165"/>
      <c r="H762" s="165"/>
      <c r="I762" s="165"/>
      <c r="J762" s="168"/>
      <c r="K762" s="168"/>
      <c r="L762" s="303"/>
      <c r="M762" s="303"/>
      <c r="N762" s="303"/>
      <c r="O762" s="301"/>
      <c r="P762" s="168"/>
      <c r="Q762" s="303"/>
      <c r="R762" s="303"/>
      <c r="S762" s="303"/>
      <c r="T762" s="301"/>
    </row>
    <row r="763" spans="1:20" s="105" customFormat="1" ht="12.75" customHeight="1">
      <c r="A763" s="168"/>
      <c r="B763" s="168"/>
      <c r="C763" s="168"/>
      <c r="D763" s="301"/>
      <c r="E763" s="301"/>
      <c r="F763" s="168"/>
      <c r="G763" s="165"/>
      <c r="H763" s="165"/>
      <c r="I763" s="165"/>
      <c r="J763" s="168"/>
      <c r="K763" s="168"/>
      <c r="L763" s="303"/>
      <c r="M763" s="303"/>
      <c r="N763" s="303"/>
      <c r="O763" s="301"/>
      <c r="P763" s="168"/>
      <c r="Q763" s="303"/>
      <c r="R763" s="303"/>
      <c r="S763" s="303"/>
      <c r="T763" s="301"/>
    </row>
    <row r="764" spans="1:20" s="105" customFormat="1" ht="12.75" customHeight="1">
      <c r="A764" s="168"/>
      <c r="B764" s="168"/>
      <c r="C764" s="168"/>
      <c r="D764" s="301"/>
      <c r="E764" s="301"/>
      <c r="F764" s="168"/>
      <c r="G764" s="165"/>
      <c r="H764" s="165"/>
      <c r="I764" s="165"/>
      <c r="J764" s="168"/>
      <c r="K764" s="168"/>
      <c r="L764" s="303"/>
      <c r="M764" s="303"/>
      <c r="N764" s="303"/>
      <c r="O764" s="301"/>
      <c r="P764" s="168"/>
      <c r="Q764" s="303"/>
      <c r="R764" s="303"/>
      <c r="S764" s="303"/>
      <c r="T764" s="301"/>
    </row>
    <row r="765" spans="1:20" s="105" customFormat="1" ht="12.75" customHeight="1">
      <c r="A765" s="168"/>
      <c r="B765" s="168"/>
      <c r="C765" s="168"/>
      <c r="D765" s="301"/>
      <c r="E765" s="301"/>
      <c r="F765" s="168"/>
      <c r="G765" s="165"/>
      <c r="H765" s="165"/>
      <c r="I765" s="165"/>
      <c r="J765" s="168"/>
      <c r="K765" s="168"/>
      <c r="L765" s="303"/>
      <c r="M765" s="303"/>
      <c r="N765" s="303"/>
      <c r="O765" s="301"/>
      <c r="P765" s="168"/>
      <c r="Q765" s="303"/>
      <c r="R765" s="303"/>
      <c r="S765" s="303"/>
      <c r="T765" s="301"/>
    </row>
    <row r="766" spans="1:20" s="105" customFormat="1" ht="12.75" customHeight="1">
      <c r="A766" s="168"/>
      <c r="B766" s="168"/>
      <c r="C766" s="168"/>
      <c r="D766" s="301"/>
      <c r="E766" s="301"/>
      <c r="F766" s="168"/>
      <c r="G766" s="165"/>
      <c r="H766" s="165"/>
      <c r="I766" s="165"/>
      <c r="J766" s="168"/>
      <c r="K766" s="168"/>
      <c r="L766" s="303"/>
      <c r="M766" s="303"/>
      <c r="N766" s="303"/>
      <c r="O766" s="301"/>
      <c r="P766" s="168"/>
      <c r="Q766" s="303"/>
      <c r="R766" s="303"/>
      <c r="S766" s="303"/>
      <c r="T766" s="301"/>
    </row>
    <row r="767" spans="1:20" s="105" customFormat="1" ht="12.75" customHeight="1">
      <c r="A767" s="168"/>
      <c r="B767" s="168"/>
      <c r="C767" s="168"/>
      <c r="D767" s="301"/>
      <c r="E767" s="301"/>
      <c r="F767" s="168"/>
      <c r="G767" s="301"/>
      <c r="H767" s="301"/>
      <c r="I767" s="301"/>
      <c r="J767" s="168"/>
      <c r="K767" s="168"/>
      <c r="L767" s="303"/>
      <c r="M767" s="303"/>
      <c r="N767" s="303"/>
      <c r="O767" s="301"/>
      <c r="P767" s="168"/>
      <c r="Q767" s="303"/>
      <c r="R767" s="303"/>
      <c r="S767" s="303"/>
      <c r="T767" s="301"/>
    </row>
    <row r="768" spans="1:20" s="105" customFormat="1" ht="12.75" customHeight="1">
      <c r="A768" s="168"/>
      <c r="B768" s="168"/>
      <c r="C768" s="168"/>
      <c r="D768" s="301"/>
      <c r="E768" s="301"/>
      <c r="F768" s="168"/>
      <c r="G768" s="165"/>
      <c r="H768" s="165"/>
      <c r="I768" s="165"/>
      <c r="J768" s="168"/>
      <c r="K768" s="168"/>
      <c r="L768" s="303"/>
      <c r="M768" s="303"/>
      <c r="N768" s="303"/>
      <c r="O768" s="301"/>
      <c r="P768" s="168"/>
      <c r="Q768" s="303"/>
      <c r="R768" s="303"/>
      <c r="S768" s="303"/>
      <c r="T768" s="301"/>
    </row>
    <row r="769" spans="1:20" s="105" customFormat="1" ht="12.75" customHeight="1">
      <c r="A769" s="168"/>
      <c r="B769" s="168"/>
      <c r="C769" s="168"/>
      <c r="D769" s="301"/>
      <c r="E769" s="301"/>
      <c r="F769" s="168"/>
      <c r="G769" s="165"/>
      <c r="H769" s="165"/>
      <c r="I769" s="165"/>
      <c r="J769" s="168"/>
      <c r="K769" s="168"/>
      <c r="L769" s="303"/>
      <c r="M769" s="303"/>
      <c r="N769" s="303"/>
      <c r="O769" s="301"/>
      <c r="P769" s="168"/>
      <c r="Q769" s="303"/>
      <c r="R769" s="303"/>
      <c r="S769" s="303"/>
      <c r="T769" s="301"/>
    </row>
    <row r="770" spans="1:20" s="105" customFormat="1" ht="12.75" customHeight="1">
      <c r="A770" s="168"/>
      <c r="B770" s="168"/>
      <c r="C770" s="168"/>
      <c r="D770" s="301"/>
      <c r="E770" s="301"/>
      <c r="F770" s="168"/>
      <c r="G770" s="165"/>
      <c r="H770" s="165"/>
      <c r="I770" s="165"/>
      <c r="J770" s="168"/>
      <c r="K770" s="168"/>
      <c r="L770" s="303"/>
      <c r="M770" s="303"/>
      <c r="N770" s="303"/>
      <c r="O770" s="301"/>
      <c r="P770" s="168"/>
      <c r="Q770" s="303"/>
      <c r="R770" s="303"/>
      <c r="S770" s="303"/>
      <c r="T770" s="301"/>
    </row>
    <row r="771" spans="1:20" s="105" customFormat="1" ht="12.75" customHeight="1">
      <c r="A771" s="168"/>
      <c r="B771" s="168"/>
      <c r="C771" s="168"/>
      <c r="D771" s="301"/>
      <c r="E771" s="301"/>
      <c r="F771" s="168"/>
      <c r="G771" s="165"/>
      <c r="H771" s="165"/>
      <c r="I771" s="165"/>
      <c r="J771" s="168"/>
      <c r="K771" s="168"/>
      <c r="L771" s="303"/>
      <c r="M771" s="303"/>
      <c r="N771" s="303"/>
      <c r="O771" s="301"/>
      <c r="P771" s="168"/>
      <c r="Q771" s="303"/>
      <c r="R771" s="303"/>
      <c r="S771" s="303"/>
      <c r="T771" s="301"/>
    </row>
    <row r="772" spans="1:20" s="105" customFormat="1" ht="12.75" customHeight="1">
      <c r="A772" s="168"/>
      <c r="B772" s="168"/>
      <c r="C772" s="168"/>
      <c r="D772" s="301"/>
      <c r="E772" s="301"/>
      <c r="F772" s="168"/>
      <c r="G772" s="165"/>
      <c r="H772" s="165"/>
      <c r="I772" s="165"/>
      <c r="J772" s="168"/>
      <c r="K772" s="168"/>
      <c r="L772" s="303"/>
      <c r="M772" s="303"/>
      <c r="N772" s="303"/>
      <c r="O772" s="301"/>
      <c r="P772" s="168"/>
      <c r="Q772" s="303"/>
      <c r="R772" s="303"/>
      <c r="S772" s="303"/>
      <c r="T772" s="301"/>
    </row>
    <row r="773" spans="1:20" s="105" customFormat="1" ht="12.75" customHeight="1">
      <c r="A773" s="168"/>
      <c r="B773" s="168"/>
      <c r="C773" s="168"/>
      <c r="D773" s="301"/>
      <c r="E773" s="301"/>
      <c r="F773" s="168"/>
      <c r="G773" s="165"/>
      <c r="H773" s="165"/>
      <c r="I773" s="165"/>
      <c r="J773" s="168"/>
      <c r="K773" s="168"/>
      <c r="L773" s="303"/>
      <c r="M773" s="303"/>
      <c r="N773" s="303"/>
      <c r="O773" s="301"/>
      <c r="P773" s="168"/>
      <c r="Q773" s="303"/>
      <c r="R773" s="303"/>
      <c r="S773" s="303"/>
      <c r="T773" s="301"/>
    </row>
    <row r="774" spans="1:20" s="105" customFormat="1" ht="12.75" customHeight="1">
      <c r="A774" s="168"/>
      <c r="B774" s="168"/>
      <c r="C774" s="168"/>
      <c r="D774" s="301"/>
      <c r="E774" s="301"/>
      <c r="F774" s="168"/>
      <c r="G774" s="165"/>
      <c r="H774" s="165"/>
      <c r="I774" s="165"/>
      <c r="J774" s="168"/>
      <c r="K774" s="168"/>
      <c r="L774" s="303"/>
      <c r="M774" s="303"/>
      <c r="N774" s="303"/>
      <c r="O774" s="301"/>
      <c r="P774" s="168"/>
      <c r="Q774" s="303"/>
      <c r="R774" s="303"/>
      <c r="S774" s="303"/>
      <c r="T774" s="301"/>
    </row>
    <row r="775" spans="1:20" s="105" customFormat="1" ht="12.75" customHeight="1">
      <c r="A775" s="168"/>
      <c r="B775" s="168"/>
      <c r="C775" s="168"/>
      <c r="D775" s="301"/>
      <c r="E775" s="301"/>
      <c r="F775" s="168"/>
      <c r="G775" s="165"/>
      <c r="H775" s="165"/>
      <c r="I775" s="165"/>
      <c r="J775" s="168"/>
      <c r="K775" s="168"/>
      <c r="L775" s="303"/>
      <c r="M775" s="303"/>
      <c r="N775" s="303"/>
      <c r="O775" s="301"/>
      <c r="P775" s="168"/>
      <c r="Q775" s="303"/>
      <c r="R775" s="303"/>
      <c r="S775" s="303"/>
      <c r="T775" s="301"/>
    </row>
    <row r="776" spans="1:20" s="105" customFormat="1" ht="12.75" customHeight="1">
      <c r="A776" s="168"/>
      <c r="B776" s="168"/>
      <c r="C776" s="168"/>
      <c r="D776" s="301"/>
      <c r="E776" s="301"/>
      <c r="F776" s="168"/>
      <c r="G776" s="165"/>
      <c r="H776" s="165"/>
      <c r="I776" s="165"/>
      <c r="J776" s="168"/>
      <c r="K776" s="168"/>
      <c r="L776" s="303"/>
      <c r="M776" s="303"/>
      <c r="N776" s="303"/>
      <c r="O776" s="301"/>
      <c r="P776" s="168"/>
      <c r="Q776" s="303"/>
      <c r="R776" s="303"/>
      <c r="S776" s="303"/>
      <c r="T776" s="301"/>
    </row>
    <row r="777" spans="1:20" s="105" customFormat="1" ht="12.75" customHeight="1">
      <c r="A777" s="168"/>
      <c r="B777" s="168"/>
      <c r="C777" s="168"/>
      <c r="D777" s="301"/>
      <c r="E777" s="301"/>
      <c r="F777" s="168"/>
      <c r="G777" s="165"/>
      <c r="H777" s="165"/>
      <c r="I777" s="165"/>
      <c r="J777" s="168"/>
      <c r="K777" s="168"/>
      <c r="L777" s="303"/>
      <c r="M777" s="303"/>
      <c r="N777" s="303"/>
      <c r="O777" s="301"/>
      <c r="P777" s="168"/>
      <c r="Q777" s="303"/>
      <c r="R777" s="303"/>
      <c r="S777" s="303"/>
      <c r="T777" s="301"/>
    </row>
    <row r="778" spans="1:20" s="105" customFormat="1" ht="12.75" customHeight="1">
      <c r="A778" s="168"/>
      <c r="B778" s="168"/>
      <c r="C778" s="168"/>
      <c r="D778" s="301"/>
      <c r="E778" s="301"/>
      <c r="F778" s="168"/>
      <c r="G778" s="165"/>
      <c r="H778" s="165"/>
      <c r="I778" s="165"/>
      <c r="J778" s="168"/>
      <c r="K778" s="168"/>
      <c r="L778" s="303"/>
      <c r="M778" s="303"/>
      <c r="N778" s="303"/>
      <c r="O778" s="301"/>
      <c r="P778" s="168"/>
      <c r="Q778" s="303"/>
      <c r="R778" s="303"/>
      <c r="S778" s="303"/>
      <c r="T778" s="301"/>
    </row>
    <row r="779" spans="1:20" s="105" customFormat="1" ht="12.75" customHeight="1">
      <c r="A779" s="168"/>
      <c r="B779" s="168"/>
      <c r="C779" s="168"/>
      <c r="D779" s="301"/>
      <c r="E779" s="301"/>
      <c r="F779" s="168"/>
      <c r="G779" s="165"/>
      <c r="H779" s="165"/>
      <c r="I779" s="165"/>
      <c r="J779" s="168"/>
      <c r="K779" s="168"/>
      <c r="L779" s="303"/>
      <c r="M779" s="303"/>
      <c r="N779" s="303"/>
      <c r="O779" s="301"/>
      <c r="P779" s="168"/>
      <c r="Q779" s="303"/>
      <c r="R779" s="303"/>
      <c r="S779" s="303"/>
      <c r="T779" s="301"/>
    </row>
    <row r="780" spans="1:20" s="105" customFormat="1" ht="12.75" customHeight="1">
      <c r="A780" s="168"/>
      <c r="B780" s="168"/>
      <c r="C780" s="168"/>
      <c r="D780" s="301"/>
      <c r="E780" s="301"/>
      <c r="F780" s="168"/>
      <c r="G780" s="165"/>
      <c r="H780" s="165"/>
      <c r="I780" s="165"/>
      <c r="J780" s="168"/>
      <c r="K780" s="168"/>
      <c r="L780" s="303"/>
      <c r="M780" s="303"/>
      <c r="N780" s="303"/>
      <c r="O780" s="301"/>
      <c r="P780" s="168"/>
      <c r="Q780" s="303"/>
      <c r="R780" s="303"/>
      <c r="S780" s="303"/>
      <c r="T780" s="301"/>
    </row>
    <row r="781" spans="1:20" s="105" customFormat="1" ht="12.75" customHeight="1">
      <c r="A781" s="168"/>
      <c r="B781" s="168"/>
      <c r="C781" s="168"/>
      <c r="D781" s="301"/>
      <c r="E781" s="301"/>
      <c r="F781" s="168"/>
      <c r="G781" s="165"/>
      <c r="H781" s="165"/>
      <c r="I781" s="165"/>
      <c r="J781" s="168"/>
      <c r="K781" s="168"/>
      <c r="L781" s="303"/>
      <c r="M781" s="303"/>
      <c r="N781" s="303"/>
      <c r="O781" s="301"/>
      <c r="P781" s="168"/>
      <c r="Q781" s="303"/>
      <c r="R781" s="303"/>
      <c r="S781" s="303"/>
      <c r="T781" s="301"/>
    </row>
    <row r="782" spans="1:20" s="105" customFormat="1" ht="12.75" customHeight="1">
      <c r="A782" s="168"/>
      <c r="B782" s="168"/>
      <c r="C782" s="168"/>
      <c r="D782" s="301"/>
      <c r="E782" s="301"/>
      <c r="F782" s="168"/>
      <c r="G782" s="165"/>
      <c r="H782" s="165"/>
      <c r="I782" s="165"/>
      <c r="J782" s="168"/>
      <c r="K782" s="168"/>
      <c r="L782" s="303"/>
      <c r="M782" s="303"/>
      <c r="N782" s="303"/>
      <c r="O782" s="301"/>
      <c r="P782" s="168"/>
      <c r="Q782" s="303"/>
      <c r="R782" s="303"/>
      <c r="S782" s="303"/>
      <c r="T782" s="301"/>
    </row>
    <row r="783" spans="1:20" s="105" customFormat="1" ht="12.75" customHeight="1">
      <c r="A783" s="168"/>
      <c r="B783" s="168"/>
      <c r="C783" s="168"/>
      <c r="D783" s="301"/>
      <c r="E783" s="301"/>
      <c r="F783" s="168"/>
      <c r="G783" s="165"/>
      <c r="H783" s="165"/>
      <c r="I783" s="165"/>
      <c r="J783" s="168"/>
      <c r="K783" s="168"/>
      <c r="L783" s="303"/>
      <c r="M783" s="303"/>
      <c r="N783" s="303"/>
      <c r="O783" s="301"/>
      <c r="P783" s="168"/>
      <c r="Q783" s="303"/>
      <c r="R783" s="303"/>
      <c r="S783" s="303"/>
      <c r="T783" s="301"/>
    </row>
    <row r="784" spans="1:20" s="105" customFormat="1" ht="12.75" customHeight="1">
      <c r="A784" s="168"/>
      <c r="B784" s="168"/>
      <c r="C784" s="168"/>
      <c r="D784" s="301"/>
      <c r="E784" s="301"/>
      <c r="F784" s="168"/>
      <c r="G784" s="165"/>
      <c r="H784" s="165"/>
      <c r="I784" s="165"/>
      <c r="J784" s="168"/>
      <c r="K784" s="168"/>
      <c r="L784" s="303"/>
      <c r="M784" s="303"/>
      <c r="N784" s="303"/>
      <c r="O784" s="301"/>
      <c r="P784" s="168"/>
      <c r="Q784" s="303"/>
      <c r="R784" s="303"/>
      <c r="S784" s="303"/>
      <c r="T784" s="301"/>
    </row>
    <row r="785" spans="1:20" s="105" customFormat="1" ht="12.75" customHeight="1">
      <c r="A785" s="168"/>
      <c r="B785" s="168"/>
      <c r="C785" s="168"/>
      <c r="D785" s="301"/>
      <c r="E785" s="301"/>
      <c r="F785" s="168"/>
      <c r="G785" s="165"/>
      <c r="H785" s="165"/>
      <c r="I785" s="165"/>
      <c r="J785" s="168"/>
      <c r="K785" s="168"/>
      <c r="L785" s="303"/>
      <c r="M785" s="303"/>
      <c r="N785" s="303"/>
      <c r="O785" s="301"/>
      <c r="P785" s="168"/>
      <c r="Q785" s="303"/>
      <c r="R785" s="303"/>
      <c r="S785" s="303"/>
      <c r="T785" s="301"/>
    </row>
    <row r="786" spans="1:20" s="105" customFormat="1" ht="12.75" customHeight="1">
      <c r="A786" s="168"/>
      <c r="B786" s="168"/>
      <c r="C786" s="168"/>
      <c r="D786" s="301"/>
      <c r="E786" s="301"/>
      <c r="F786" s="168"/>
      <c r="G786" s="165"/>
      <c r="H786" s="165"/>
      <c r="I786" s="165"/>
      <c r="J786" s="168"/>
      <c r="K786" s="168"/>
      <c r="L786" s="303"/>
      <c r="M786" s="303"/>
      <c r="N786" s="303"/>
      <c r="O786" s="301"/>
      <c r="P786" s="168"/>
      <c r="Q786" s="303"/>
      <c r="R786" s="303"/>
      <c r="S786" s="303"/>
      <c r="T786" s="301"/>
    </row>
    <row r="787" spans="1:20" s="105" customFormat="1" ht="12.75" customHeight="1">
      <c r="A787" s="168"/>
      <c r="B787" s="168"/>
      <c r="C787" s="168"/>
      <c r="D787" s="301"/>
      <c r="E787" s="301"/>
      <c r="F787" s="168"/>
      <c r="G787" s="165"/>
      <c r="H787" s="165"/>
      <c r="I787" s="165"/>
      <c r="J787" s="168"/>
      <c r="K787" s="168"/>
      <c r="L787" s="303"/>
      <c r="M787" s="303"/>
      <c r="N787" s="303"/>
      <c r="O787" s="301"/>
      <c r="P787" s="168"/>
      <c r="Q787" s="303"/>
      <c r="R787" s="303"/>
      <c r="S787" s="303"/>
      <c r="T787" s="301"/>
    </row>
    <row r="788" spans="1:20" s="105" customFormat="1" ht="12.75" customHeight="1">
      <c r="A788" s="168"/>
      <c r="B788" s="168"/>
      <c r="C788" s="168"/>
      <c r="D788" s="301"/>
      <c r="E788" s="301"/>
      <c r="F788" s="168"/>
      <c r="G788" s="165"/>
      <c r="H788" s="165"/>
      <c r="I788" s="165"/>
      <c r="J788" s="168"/>
      <c r="K788" s="168"/>
      <c r="L788" s="303"/>
      <c r="M788" s="303"/>
      <c r="N788" s="303"/>
      <c r="O788" s="301"/>
      <c r="P788" s="168"/>
      <c r="Q788" s="303"/>
      <c r="R788" s="303"/>
      <c r="S788" s="303"/>
      <c r="T788" s="301"/>
    </row>
    <row r="789" spans="1:20" s="105" customFormat="1" ht="12.75" customHeight="1">
      <c r="A789" s="168"/>
      <c r="B789" s="168"/>
      <c r="C789" s="168"/>
      <c r="D789" s="301"/>
      <c r="E789" s="301"/>
      <c r="F789" s="168"/>
      <c r="G789" s="165"/>
      <c r="H789" s="165"/>
      <c r="I789" s="165"/>
      <c r="J789" s="168"/>
      <c r="K789" s="168"/>
      <c r="L789" s="303"/>
      <c r="M789" s="303"/>
      <c r="N789" s="303"/>
      <c r="O789" s="301"/>
      <c r="P789" s="168"/>
      <c r="Q789" s="303"/>
      <c r="R789" s="303"/>
      <c r="S789" s="303"/>
      <c r="T789" s="301"/>
    </row>
    <row r="790" spans="1:20" s="105" customFormat="1" ht="12.75" customHeight="1">
      <c r="A790" s="168"/>
      <c r="B790" s="168"/>
      <c r="C790" s="168"/>
      <c r="D790" s="301"/>
      <c r="E790" s="301"/>
      <c r="F790" s="168"/>
      <c r="G790" s="165"/>
      <c r="H790" s="165"/>
      <c r="I790" s="165"/>
      <c r="J790" s="168"/>
      <c r="K790" s="168"/>
      <c r="L790" s="303"/>
      <c r="M790" s="303"/>
      <c r="N790" s="303"/>
      <c r="O790" s="301"/>
      <c r="P790" s="168"/>
      <c r="Q790" s="303"/>
      <c r="R790" s="303"/>
      <c r="S790" s="303"/>
      <c r="T790" s="301"/>
    </row>
    <row r="791" spans="1:20" s="105" customFormat="1" ht="12.75" customHeight="1">
      <c r="A791" s="168"/>
      <c r="B791" s="168"/>
      <c r="C791" s="168"/>
      <c r="D791" s="301"/>
      <c r="E791" s="301"/>
      <c r="F791" s="168"/>
      <c r="G791" s="165"/>
      <c r="H791" s="165"/>
      <c r="I791" s="165"/>
      <c r="J791" s="168"/>
      <c r="K791" s="168"/>
      <c r="L791" s="303"/>
      <c r="M791" s="303"/>
      <c r="N791" s="303"/>
      <c r="O791" s="301"/>
      <c r="P791" s="168"/>
      <c r="Q791" s="303"/>
      <c r="R791" s="303"/>
      <c r="S791" s="303"/>
      <c r="T791" s="301"/>
    </row>
    <row r="792" spans="1:20" s="105" customFormat="1" ht="12.75" customHeight="1">
      <c r="A792" s="168"/>
      <c r="B792" s="168"/>
      <c r="C792" s="168"/>
      <c r="D792" s="301"/>
      <c r="E792" s="301"/>
      <c r="F792" s="168"/>
      <c r="G792" s="165"/>
      <c r="H792" s="165"/>
      <c r="I792" s="165"/>
      <c r="J792" s="168"/>
      <c r="K792" s="168"/>
      <c r="L792" s="303"/>
      <c r="M792" s="303"/>
      <c r="N792" s="303"/>
      <c r="O792" s="301"/>
      <c r="P792" s="168"/>
      <c r="Q792" s="303"/>
      <c r="R792" s="303"/>
      <c r="S792" s="303"/>
      <c r="T792" s="301"/>
    </row>
    <row r="793" spans="1:20" s="105" customFormat="1" ht="12.75" customHeight="1">
      <c r="A793" s="168"/>
      <c r="B793" s="168"/>
      <c r="C793" s="168"/>
      <c r="D793" s="301"/>
      <c r="E793" s="301"/>
      <c r="F793" s="168"/>
      <c r="G793" s="165"/>
      <c r="H793" s="165"/>
      <c r="I793" s="165"/>
      <c r="J793" s="168"/>
      <c r="K793" s="168"/>
      <c r="L793" s="303"/>
      <c r="M793" s="303"/>
      <c r="N793" s="303"/>
      <c r="O793" s="301"/>
      <c r="P793" s="168"/>
      <c r="Q793" s="303"/>
      <c r="R793" s="303"/>
      <c r="S793" s="303"/>
      <c r="T793" s="301"/>
    </row>
    <row r="794" spans="1:20" s="105" customFormat="1" ht="12.75" customHeight="1">
      <c r="A794" s="168"/>
      <c r="B794" s="168"/>
      <c r="C794" s="168"/>
      <c r="D794" s="301"/>
      <c r="E794" s="301"/>
      <c r="F794" s="168"/>
      <c r="G794" s="165"/>
      <c r="H794" s="165"/>
      <c r="I794" s="165"/>
      <c r="J794" s="168"/>
      <c r="K794" s="168"/>
      <c r="L794" s="303"/>
      <c r="M794" s="303"/>
      <c r="N794" s="303"/>
      <c r="O794" s="301"/>
      <c r="P794" s="168"/>
      <c r="Q794" s="303"/>
      <c r="R794" s="303"/>
      <c r="S794" s="303"/>
      <c r="T794" s="301"/>
    </row>
    <row r="795" spans="1:20" s="105" customFormat="1" ht="12.75" customHeight="1">
      <c r="A795" s="168"/>
      <c r="B795" s="168"/>
      <c r="C795" s="168"/>
      <c r="D795" s="301"/>
      <c r="E795" s="301"/>
      <c r="F795" s="168"/>
      <c r="G795" s="165"/>
      <c r="H795" s="165"/>
      <c r="I795" s="165"/>
      <c r="J795" s="168"/>
      <c r="K795" s="168"/>
      <c r="L795" s="303"/>
      <c r="M795" s="303"/>
      <c r="N795" s="303"/>
      <c r="O795" s="301"/>
      <c r="P795" s="168"/>
      <c r="Q795" s="303"/>
      <c r="R795" s="303"/>
      <c r="S795" s="303"/>
      <c r="T795" s="301"/>
    </row>
    <row r="796" spans="1:20" s="105" customFormat="1" ht="12.75" customHeight="1">
      <c r="A796" s="168"/>
      <c r="B796" s="168"/>
      <c r="C796" s="168"/>
      <c r="D796" s="301"/>
      <c r="E796" s="301"/>
      <c r="F796" s="168"/>
      <c r="G796" s="165"/>
      <c r="H796" s="165"/>
      <c r="I796" s="165"/>
      <c r="J796" s="168"/>
      <c r="K796" s="168"/>
      <c r="L796" s="303"/>
      <c r="M796" s="303"/>
      <c r="N796" s="303"/>
      <c r="O796" s="301"/>
      <c r="P796" s="168"/>
      <c r="Q796" s="303"/>
      <c r="R796" s="303"/>
      <c r="S796" s="303"/>
      <c r="T796" s="301"/>
    </row>
    <row r="797" spans="1:20" s="105" customFormat="1" ht="12.75" customHeight="1">
      <c r="A797" s="168"/>
      <c r="B797" s="168"/>
      <c r="C797" s="168"/>
      <c r="D797" s="301"/>
      <c r="E797" s="301"/>
      <c r="F797" s="168"/>
      <c r="G797" s="165"/>
      <c r="H797" s="165"/>
      <c r="I797" s="165"/>
      <c r="J797" s="168"/>
      <c r="K797" s="168"/>
      <c r="L797" s="303"/>
      <c r="M797" s="303"/>
      <c r="N797" s="303"/>
      <c r="O797" s="301"/>
      <c r="P797" s="168"/>
      <c r="Q797" s="303"/>
      <c r="R797" s="303"/>
      <c r="S797" s="303"/>
      <c r="T797" s="301"/>
    </row>
    <row r="798" spans="1:20" s="105" customFormat="1" ht="12.75" customHeight="1">
      <c r="A798" s="168"/>
      <c r="B798" s="168"/>
      <c r="C798" s="168"/>
      <c r="D798" s="301"/>
      <c r="E798" s="301"/>
      <c r="F798" s="168"/>
      <c r="G798" s="165"/>
      <c r="H798" s="165"/>
      <c r="I798" s="165"/>
      <c r="J798" s="168"/>
      <c r="K798" s="168"/>
      <c r="L798" s="303"/>
      <c r="M798" s="303"/>
      <c r="N798" s="303"/>
      <c r="O798" s="301"/>
      <c r="P798" s="168"/>
      <c r="Q798" s="303"/>
      <c r="R798" s="303"/>
      <c r="S798" s="303"/>
      <c r="T798" s="301"/>
    </row>
    <row r="799" spans="1:20" s="105" customFormat="1" ht="12.75" customHeight="1">
      <c r="A799" s="168"/>
      <c r="B799" s="168"/>
      <c r="C799" s="168"/>
      <c r="D799" s="301"/>
      <c r="E799" s="301"/>
      <c r="F799" s="168"/>
      <c r="G799" s="165"/>
      <c r="H799" s="165"/>
      <c r="I799" s="165"/>
      <c r="J799" s="168"/>
      <c r="K799" s="168"/>
      <c r="L799" s="303"/>
      <c r="M799" s="303"/>
      <c r="N799" s="303"/>
      <c r="O799" s="301"/>
      <c r="P799" s="168"/>
      <c r="Q799" s="303"/>
      <c r="R799" s="303"/>
      <c r="S799" s="303"/>
      <c r="T799" s="301"/>
    </row>
    <row r="800" spans="1:20" s="105" customFormat="1" ht="12.75" customHeight="1">
      <c r="A800" s="168"/>
      <c r="B800" s="168"/>
      <c r="C800" s="168"/>
      <c r="D800" s="301"/>
      <c r="E800" s="301"/>
      <c r="F800" s="168"/>
      <c r="G800" s="165"/>
      <c r="H800" s="165"/>
      <c r="I800" s="165"/>
      <c r="J800" s="168"/>
      <c r="K800" s="168"/>
      <c r="L800" s="303"/>
      <c r="M800" s="303"/>
      <c r="N800" s="303"/>
      <c r="O800" s="301"/>
      <c r="P800" s="168"/>
      <c r="Q800" s="303"/>
      <c r="R800" s="303"/>
      <c r="S800" s="303"/>
      <c r="T800" s="301"/>
    </row>
    <row r="801" spans="1:20" s="105" customFormat="1" ht="12.75" customHeight="1">
      <c r="A801" s="168"/>
      <c r="B801" s="168"/>
      <c r="C801" s="168"/>
      <c r="D801" s="301"/>
      <c r="E801" s="301"/>
      <c r="F801" s="168"/>
      <c r="G801" s="165"/>
      <c r="H801" s="165"/>
      <c r="I801" s="165"/>
      <c r="J801" s="168"/>
      <c r="K801" s="168"/>
      <c r="L801" s="303"/>
      <c r="M801" s="303"/>
      <c r="N801" s="303"/>
      <c r="O801" s="301"/>
      <c r="P801" s="168"/>
      <c r="Q801" s="303"/>
      <c r="R801" s="303"/>
      <c r="S801" s="303"/>
      <c r="T801" s="301"/>
    </row>
    <row r="802" spans="1:20" s="105" customFormat="1" ht="12.75" customHeight="1">
      <c r="A802" s="168"/>
      <c r="B802" s="168"/>
      <c r="C802" s="168"/>
      <c r="D802" s="301"/>
      <c r="E802" s="301"/>
      <c r="F802" s="168"/>
      <c r="G802" s="165"/>
      <c r="H802" s="165"/>
      <c r="I802" s="165"/>
      <c r="J802" s="168"/>
      <c r="K802" s="168"/>
      <c r="L802" s="303"/>
      <c r="M802" s="303"/>
      <c r="N802" s="303"/>
      <c r="O802" s="301"/>
      <c r="P802" s="168"/>
      <c r="Q802" s="303"/>
      <c r="R802" s="303"/>
      <c r="S802" s="303"/>
      <c r="T802" s="301"/>
    </row>
    <row r="803" spans="1:20" s="105" customFormat="1" ht="12.75" customHeight="1">
      <c r="A803" s="168"/>
      <c r="B803" s="168"/>
      <c r="C803" s="168"/>
      <c r="D803" s="301"/>
      <c r="E803" s="301"/>
      <c r="F803" s="168"/>
      <c r="G803" s="165"/>
      <c r="H803" s="165"/>
      <c r="I803" s="165"/>
      <c r="J803" s="168"/>
      <c r="K803" s="168"/>
      <c r="L803" s="303"/>
      <c r="M803" s="303"/>
      <c r="N803" s="303"/>
      <c r="O803" s="301"/>
      <c r="P803" s="168"/>
      <c r="Q803" s="303"/>
      <c r="R803" s="303"/>
      <c r="S803" s="303"/>
      <c r="T803" s="301"/>
    </row>
    <row r="804" spans="1:20" s="105" customFormat="1" ht="12.75" customHeight="1">
      <c r="A804" s="168"/>
      <c r="B804" s="168"/>
      <c r="C804" s="168"/>
      <c r="D804" s="301"/>
      <c r="E804" s="301"/>
      <c r="F804" s="168"/>
      <c r="G804" s="165"/>
      <c r="H804" s="165"/>
      <c r="I804" s="165"/>
      <c r="J804" s="168"/>
      <c r="K804" s="168"/>
      <c r="L804" s="303"/>
      <c r="M804" s="303"/>
      <c r="N804" s="303"/>
      <c r="O804" s="301"/>
      <c r="P804" s="168"/>
      <c r="Q804" s="303"/>
      <c r="R804" s="303"/>
      <c r="S804" s="303"/>
      <c r="T804" s="301"/>
    </row>
    <row r="805" spans="1:20" s="105" customFormat="1" ht="12.75" customHeight="1">
      <c r="A805" s="168"/>
      <c r="B805" s="168"/>
      <c r="C805" s="168"/>
      <c r="D805" s="301"/>
      <c r="E805" s="301"/>
      <c r="F805" s="168"/>
      <c r="G805" s="165"/>
      <c r="H805" s="165"/>
      <c r="I805" s="165"/>
      <c r="J805" s="168"/>
      <c r="K805" s="168"/>
      <c r="L805" s="303"/>
      <c r="M805" s="303"/>
      <c r="N805" s="303"/>
      <c r="O805" s="301"/>
      <c r="P805" s="168"/>
      <c r="Q805" s="303"/>
      <c r="R805" s="303"/>
      <c r="S805" s="303"/>
      <c r="T805" s="301"/>
    </row>
    <row r="806" spans="1:20" s="105" customFormat="1" ht="12.75" customHeight="1">
      <c r="A806" s="168"/>
      <c r="B806" s="168"/>
      <c r="C806" s="168"/>
      <c r="D806" s="301"/>
      <c r="E806" s="301"/>
      <c r="F806" s="168"/>
      <c r="G806" s="165"/>
      <c r="H806" s="165"/>
      <c r="I806" s="165"/>
      <c r="J806" s="168"/>
      <c r="K806" s="168"/>
      <c r="L806" s="303"/>
      <c r="M806" s="303"/>
      <c r="N806" s="303"/>
      <c r="O806" s="301"/>
      <c r="P806" s="168"/>
      <c r="Q806" s="303"/>
      <c r="R806" s="303"/>
      <c r="S806" s="303"/>
      <c r="T806" s="301"/>
    </row>
    <row r="807" spans="1:20" s="105" customFormat="1" ht="12.75" customHeight="1">
      <c r="A807" s="168"/>
      <c r="B807" s="168"/>
      <c r="C807" s="168"/>
      <c r="D807" s="301"/>
      <c r="E807" s="301"/>
      <c r="F807" s="168"/>
      <c r="G807" s="165"/>
      <c r="H807" s="165"/>
      <c r="I807" s="165"/>
      <c r="J807" s="168"/>
      <c r="K807" s="168"/>
      <c r="L807" s="303"/>
      <c r="M807" s="303"/>
      <c r="N807" s="303"/>
      <c r="O807" s="301"/>
      <c r="P807" s="168"/>
      <c r="Q807" s="303"/>
      <c r="R807" s="303"/>
      <c r="S807" s="303"/>
      <c r="T807" s="301"/>
    </row>
    <row r="808" spans="1:20" s="105" customFormat="1" ht="12.75" customHeight="1">
      <c r="A808" s="168"/>
      <c r="B808" s="168"/>
      <c r="C808" s="168"/>
      <c r="D808" s="301"/>
      <c r="E808" s="301"/>
      <c r="F808" s="168"/>
      <c r="G808" s="165"/>
      <c r="H808" s="165"/>
      <c r="I808" s="165"/>
      <c r="J808" s="168"/>
      <c r="K808" s="168"/>
      <c r="L808" s="303"/>
      <c r="M808" s="303"/>
      <c r="N808" s="303"/>
      <c r="O808" s="301"/>
      <c r="P808" s="168"/>
      <c r="Q808" s="303"/>
      <c r="R808" s="303"/>
      <c r="S808" s="303"/>
      <c r="T808" s="301"/>
    </row>
    <row r="809" spans="1:20" s="105" customFormat="1" ht="12.75" customHeight="1">
      <c r="A809" s="168"/>
      <c r="B809" s="168"/>
      <c r="C809" s="168"/>
      <c r="D809" s="301"/>
      <c r="E809" s="301"/>
      <c r="F809" s="168"/>
      <c r="G809" s="165"/>
      <c r="H809" s="165"/>
      <c r="I809" s="165"/>
      <c r="J809" s="168"/>
      <c r="K809" s="168"/>
      <c r="L809" s="303"/>
      <c r="M809" s="303"/>
      <c r="N809" s="303"/>
      <c r="O809" s="301"/>
      <c r="P809" s="168"/>
      <c r="Q809" s="303"/>
      <c r="R809" s="303"/>
      <c r="S809" s="303"/>
      <c r="T809" s="301"/>
    </row>
    <row r="810" spans="1:20" s="105" customFormat="1" ht="12.75" customHeight="1">
      <c r="A810" s="168"/>
      <c r="B810" s="168"/>
      <c r="C810" s="168"/>
      <c r="D810" s="301"/>
      <c r="E810" s="301"/>
      <c r="F810" s="168"/>
      <c r="G810" s="165"/>
      <c r="H810" s="165"/>
      <c r="I810" s="165"/>
      <c r="J810" s="168"/>
      <c r="K810" s="168"/>
      <c r="L810" s="303"/>
      <c r="M810" s="303"/>
      <c r="N810" s="303"/>
      <c r="O810" s="301"/>
      <c r="P810" s="168"/>
      <c r="Q810" s="303"/>
      <c r="R810" s="303"/>
      <c r="S810" s="303"/>
      <c r="T810" s="301"/>
    </row>
    <row r="811" spans="1:20" s="105" customFormat="1" ht="12.75" customHeight="1">
      <c r="A811" s="168"/>
      <c r="B811" s="168"/>
      <c r="C811" s="168"/>
      <c r="D811" s="301"/>
      <c r="E811" s="301"/>
      <c r="F811" s="168"/>
      <c r="G811" s="165"/>
      <c r="H811" s="165"/>
      <c r="I811" s="165"/>
      <c r="J811" s="168"/>
      <c r="K811" s="168"/>
      <c r="L811" s="303"/>
      <c r="M811" s="303"/>
      <c r="N811" s="303"/>
      <c r="O811" s="301"/>
      <c r="P811" s="168"/>
      <c r="Q811" s="303"/>
      <c r="R811" s="303"/>
      <c r="S811" s="303"/>
      <c r="T811" s="301"/>
    </row>
    <row r="812" spans="1:20" s="105" customFormat="1" ht="12.75" customHeight="1">
      <c r="A812" s="168"/>
      <c r="B812" s="168"/>
      <c r="C812" s="168"/>
      <c r="D812" s="301"/>
      <c r="E812" s="301"/>
      <c r="F812" s="168"/>
      <c r="G812" s="165"/>
      <c r="H812" s="165"/>
      <c r="I812" s="165"/>
      <c r="J812" s="168"/>
      <c r="K812" s="168"/>
      <c r="L812" s="303"/>
      <c r="M812" s="303"/>
      <c r="N812" s="303"/>
      <c r="O812" s="301"/>
      <c r="P812" s="168"/>
      <c r="Q812" s="303"/>
      <c r="R812" s="303"/>
      <c r="S812" s="303"/>
      <c r="T812" s="301"/>
    </row>
    <row r="813" spans="1:20" s="105" customFormat="1" ht="12.75" customHeight="1">
      <c r="A813" s="168"/>
      <c r="B813" s="168"/>
      <c r="C813" s="168"/>
      <c r="D813" s="301"/>
      <c r="E813" s="301"/>
      <c r="F813" s="168"/>
      <c r="G813" s="165"/>
      <c r="H813" s="165"/>
      <c r="I813" s="165"/>
      <c r="J813" s="168"/>
      <c r="K813" s="168"/>
      <c r="L813" s="303"/>
      <c r="M813" s="303"/>
      <c r="N813" s="303"/>
      <c r="O813" s="301"/>
      <c r="P813" s="168"/>
      <c r="Q813" s="303"/>
      <c r="R813" s="303"/>
      <c r="S813" s="303"/>
      <c r="T813" s="301"/>
    </row>
    <row r="814" spans="1:20" s="105" customFormat="1" ht="12.75" customHeight="1">
      <c r="A814" s="168"/>
      <c r="B814" s="168"/>
      <c r="C814" s="168"/>
      <c r="D814" s="301"/>
      <c r="E814" s="301"/>
      <c r="F814" s="168"/>
      <c r="G814" s="165"/>
      <c r="H814" s="165"/>
      <c r="I814" s="165"/>
      <c r="J814" s="168"/>
      <c r="K814" s="168"/>
      <c r="L814" s="303"/>
      <c r="M814" s="303"/>
      <c r="N814" s="303"/>
      <c r="O814" s="301"/>
      <c r="P814" s="168"/>
      <c r="Q814" s="303"/>
      <c r="R814" s="303"/>
      <c r="S814" s="303"/>
      <c r="T814" s="301"/>
    </row>
    <row r="815" spans="1:20" s="105" customFormat="1" ht="12.75" customHeight="1">
      <c r="A815" s="168"/>
      <c r="B815" s="168"/>
      <c r="C815" s="168"/>
      <c r="D815" s="301"/>
      <c r="E815" s="301"/>
      <c r="F815" s="168"/>
      <c r="G815" s="165"/>
      <c r="H815" s="165"/>
      <c r="I815" s="165"/>
      <c r="J815" s="168"/>
      <c r="K815" s="168"/>
      <c r="L815" s="303"/>
      <c r="M815" s="303"/>
      <c r="N815" s="303"/>
      <c r="O815" s="301"/>
      <c r="P815" s="168"/>
      <c r="Q815" s="303"/>
      <c r="R815" s="303"/>
      <c r="S815" s="303"/>
      <c r="T815" s="301"/>
    </row>
    <row r="816" spans="1:20" s="105" customFormat="1" ht="12.75" customHeight="1">
      <c r="A816" s="168"/>
      <c r="B816" s="168"/>
      <c r="C816" s="168"/>
      <c r="D816" s="301"/>
      <c r="E816" s="301"/>
      <c r="F816" s="168"/>
      <c r="G816" s="165"/>
      <c r="H816" s="165"/>
      <c r="I816" s="165"/>
      <c r="J816" s="168"/>
      <c r="K816" s="168"/>
      <c r="L816" s="303"/>
      <c r="M816" s="303"/>
      <c r="N816" s="303"/>
      <c r="O816" s="301"/>
      <c r="P816" s="168"/>
      <c r="Q816" s="303"/>
      <c r="R816" s="303"/>
      <c r="S816" s="303"/>
      <c r="T816" s="301"/>
    </row>
    <row r="817" spans="1:20" s="105" customFormat="1" ht="12.75" customHeight="1">
      <c r="A817" s="168"/>
      <c r="B817" s="168"/>
      <c r="C817" s="168"/>
      <c r="D817" s="301"/>
      <c r="E817" s="301"/>
      <c r="F817" s="168"/>
      <c r="G817" s="165"/>
      <c r="H817" s="165"/>
      <c r="I817" s="165"/>
      <c r="J817" s="168"/>
      <c r="K817" s="168"/>
      <c r="L817" s="303"/>
      <c r="M817" s="303"/>
      <c r="N817" s="303"/>
      <c r="O817" s="301"/>
      <c r="P817" s="168"/>
      <c r="Q817" s="303"/>
      <c r="R817" s="303"/>
      <c r="S817" s="303"/>
      <c r="T817" s="301"/>
    </row>
    <row r="818" spans="1:20" s="105" customFormat="1" ht="12.75" customHeight="1">
      <c r="A818" s="168"/>
      <c r="B818" s="168"/>
      <c r="C818" s="168"/>
      <c r="D818" s="301"/>
      <c r="E818" s="301"/>
      <c r="F818" s="168"/>
      <c r="G818" s="165"/>
      <c r="H818" s="165"/>
      <c r="I818" s="165"/>
      <c r="J818" s="168"/>
      <c r="K818" s="168"/>
      <c r="L818" s="303"/>
      <c r="M818" s="303"/>
      <c r="N818" s="303"/>
      <c r="O818" s="301"/>
      <c r="P818" s="168"/>
      <c r="Q818" s="303"/>
      <c r="R818" s="303"/>
      <c r="S818" s="303"/>
      <c r="T818" s="301"/>
    </row>
    <row r="819" spans="1:20" s="105" customFormat="1" ht="12.75" customHeight="1">
      <c r="A819" s="168"/>
      <c r="B819" s="168"/>
      <c r="C819" s="168"/>
      <c r="D819" s="301"/>
      <c r="E819" s="301"/>
      <c r="F819" s="168"/>
      <c r="G819" s="165"/>
      <c r="H819" s="165"/>
      <c r="I819" s="165"/>
      <c r="J819" s="168"/>
      <c r="K819" s="168"/>
      <c r="L819" s="303"/>
      <c r="M819" s="303"/>
      <c r="N819" s="303"/>
      <c r="O819" s="301"/>
      <c r="P819" s="168"/>
      <c r="Q819" s="303"/>
      <c r="R819" s="303"/>
      <c r="S819" s="303"/>
      <c r="T819" s="301"/>
    </row>
    <row r="820" spans="1:20" s="105" customFormat="1" ht="12.75" customHeight="1">
      <c r="A820" s="168"/>
      <c r="B820" s="168"/>
      <c r="C820" s="168"/>
      <c r="D820" s="301"/>
      <c r="E820" s="301"/>
      <c r="F820" s="168"/>
      <c r="G820" s="165"/>
      <c r="H820" s="165"/>
      <c r="I820" s="165"/>
      <c r="J820" s="168"/>
      <c r="K820" s="168"/>
      <c r="L820" s="303"/>
      <c r="M820" s="303"/>
      <c r="N820" s="303"/>
      <c r="O820" s="301"/>
      <c r="P820" s="168"/>
      <c r="Q820" s="303"/>
      <c r="R820" s="303"/>
      <c r="S820" s="303"/>
      <c r="T820" s="301"/>
    </row>
    <row r="821" spans="1:20" s="105" customFormat="1" ht="12.75" customHeight="1">
      <c r="A821" s="168"/>
      <c r="B821" s="168"/>
      <c r="C821" s="168"/>
      <c r="D821" s="301"/>
      <c r="E821" s="301"/>
      <c r="F821" s="168"/>
      <c r="G821" s="165"/>
      <c r="H821" s="165"/>
      <c r="I821" s="165"/>
      <c r="J821" s="168"/>
      <c r="K821" s="168"/>
      <c r="L821" s="303"/>
      <c r="M821" s="303"/>
      <c r="N821" s="303"/>
      <c r="O821" s="301"/>
      <c r="P821" s="168"/>
      <c r="Q821" s="303"/>
      <c r="R821" s="303"/>
      <c r="S821" s="303"/>
      <c r="T821" s="301"/>
    </row>
    <row r="822" spans="1:20" s="105" customFormat="1" ht="12.75" customHeight="1">
      <c r="A822" s="168"/>
      <c r="B822" s="168"/>
      <c r="C822" s="168"/>
      <c r="D822" s="301"/>
      <c r="E822" s="301"/>
      <c r="F822" s="168"/>
      <c r="G822" s="165"/>
      <c r="H822" s="165"/>
      <c r="I822" s="165"/>
      <c r="J822" s="168"/>
      <c r="K822" s="168"/>
      <c r="L822" s="303"/>
      <c r="M822" s="303"/>
      <c r="N822" s="303"/>
      <c r="O822" s="301"/>
      <c r="P822" s="168"/>
      <c r="Q822" s="303"/>
      <c r="R822" s="303"/>
      <c r="S822" s="303"/>
      <c r="T822" s="301"/>
    </row>
    <row r="823" spans="1:20" s="105" customFormat="1" ht="12.75" customHeight="1">
      <c r="A823" s="168"/>
      <c r="B823" s="168"/>
      <c r="C823" s="168"/>
      <c r="D823" s="301"/>
      <c r="E823" s="301"/>
      <c r="F823" s="168"/>
      <c r="G823" s="165"/>
      <c r="H823" s="165"/>
      <c r="I823" s="165"/>
      <c r="J823" s="168"/>
      <c r="K823" s="168"/>
      <c r="L823" s="303"/>
      <c r="M823" s="303"/>
      <c r="N823" s="303"/>
      <c r="O823" s="301"/>
      <c r="P823" s="168"/>
      <c r="Q823" s="303"/>
      <c r="R823" s="303"/>
      <c r="S823" s="303"/>
      <c r="T823" s="301"/>
    </row>
    <row r="824" spans="1:20" s="105" customFormat="1" ht="12.75" customHeight="1">
      <c r="A824" s="168"/>
      <c r="B824" s="168"/>
      <c r="C824" s="168"/>
      <c r="D824" s="301"/>
      <c r="E824" s="301"/>
      <c r="F824" s="168"/>
      <c r="G824" s="165"/>
      <c r="H824" s="165"/>
      <c r="I824" s="165"/>
      <c r="J824" s="168"/>
      <c r="K824" s="168"/>
      <c r="L824" s="303"/>
      <c r="M824" s="303"/>
      <c r="N824" s="303"/>
      <c r="O824" s="301"/>
      <c r="P824" s="168"/>
      <c r="Q824" s="303"/>
      <c r="R824" s="303"/>
      <c r="S824" s="303"/>
      <c r="T824" s="301"/>
    </row>
    <row r="825" spans="1:20" s="105" customFormat="1" ht="12.75" customHeight="1">
      <c r="A825" s="168"/>
      <c r="B825" s="168"/>
      <c r="C825" s="168"/>
      <c r="D825" s="301"/>
      <c r="E825" s="301"/>
      <c r="F825" s="168"/>
      <c r="G825" s="165"/>
      <c r="H825" s="165"/>
      <c r="I825" s="165"/>
      <c r="J825" s="168"/>
      <c r="K825" s="168"/>
      <c r="L825" s="303"/>
      <c r="M825" s="303"/>
      <c r="N825" s="303"/>
      <c r="O825" s="301"/>
      <c r="P825" s="168"/>
      <c r="Q825" s="303"/>
      <c r="R825" s="303"/>
      <c r="S825" s="303"/>
      <c r="T825" s="301"/>
    </row>
    <row r="826" spans="1:20" s="105" customFormat="1" ht="12.75" customHeight="1">
      <c r="A826" s="168"/>
      <c r="B826" s="168"/>
      <c r="C826" s="168"/>
      <c r="D826" s="301"/>
      <c r="E826" s="301"/>
      <c r="F826" s="168"/>
      <c r="G826" s="165"/>
      <c r="H826" s="165"/>
      <c r="I826" s="165"/>
      <c r="J826" s="168"/>
      <c r="K826" s="168"/>
      <c r="L826" s="303"/>
      <c r="M826" s="303"/>
      <c r="N826" s="303"/>
      <c r="O826" s="301"/>
      <c r="P826" s="168"/>
      <c r="Q826" s="303"/>
      <c r="R826" s="303"/>
      <c r="S826" s="303"/>
      <c r="T826" s="301"/>
    </row>
    <row r="827" spans="1:20" s="105" customFormat="1" ht="12.75" customHeight="1">
      <c r="A827" s="168"/>
      <c r="B827" s="168"/>
      <c r="C827" s="168"/>
      <c r="D827" s="301"/>
      <c r="E827" s="301"/>
      <c r="F827" s="168"/>
      <c r="G827" s="165"/>
      <c r="H827" s="165"/>
      <c r="I827" s="165"/>
      <c r="J827" s="168"/>
      <c r="K827" s="168"/>
      <c r="L827" s="303"/>
      <c r="M827" s="303"/>
      <c r="N827" s="303"/>
      <c r="O827" s="301"/>
      <c r="P827" s="168"/>
      <c r="Q827" s="303"/>
      <c r="R827" s="303"/>
      <c r="S827" s="303"/>
      <c r="T827" s="301"/>
    </row>
    <row r="828" spans="1:20" s="105" customFormat="1" ht="12.75" customHeight="1">
      <c r="A828" s="168"/>
      <c r="B828" s="168"/>
      <c r="C828" s="168"/>
      <c r="D828" s="301"/>
      <c r="E828" s="301"/>
      <c r="F828" s="168"/>
      <c r="G828" s="165"/>
      <c r="H828" s="165"/>
      <c r="I828" s="165"/>
      <c r="J828" s="168"/>
      <c r="K828" s="168"/>
      <c r="L828" s="303"/>
      <c r="M828" s="303"/>
      <c r="N828" s="303"/>
      <c r="O828" s="301"/>
      <c r="P828" s="168"/>
      <c r="Q828" s="303"/>
      <c r="R828" s="303"/>
      <c r="S828" s="303"/>
      <c r="T828" s="301"/>
    </row>
    <row r="829" spans="1:20" s="105" customFormat="1" ht="12.75" customHeight="1">
      <c r="A829" s="168"/>
      <c r="B829" s="168"/>
      <c r="C829" s="168"/>
      <c r="D829" s="301"/>
      <c r="E829" s="301"/>
      <c r="F829" s="168"/>
      <c r="G829" s="165"/>
      <c r="H829" s="165"/>
      <c r="I829" s="165"/>
      <c r="J829" s="168"/>
      <c r="K829" s="168"/>
      <c r="L829" s="303"/>
      <c r="M829" s="303"/>
      <c r="N829" s="303"/>
      <c r="O829" s="301"/>
      <c r="P829" s="168"/>
      <c r="Q829" s="303"/>
      <c r="R829" s="303"/>
      <c r="S829" s="303"/>
      <c r="T829" s="301"/>
    </row>
    <row r="830" spans="1:20" s="105" customFormat="1" ht="12.75" customHeight="1">
      <c r="A830" s="168"/>
      <c r="B830" s="168"/>
      <c r="C830" s="168"/>
      <c r="D830" s="301"/>
      <c r="E830" s="301"/>
      <c r="F830" s="168"/>
      <c r="G830" s="165"/>
      <c r="H830" s="165"/>
      <c r="I830" s="165"/>
      <c r="J830" s="168"/>
      <c r="K830" s="168"/>
      <c r="L830" s="303"/>
      <c r="M830" s="303"/>
      <c r="N830" s="303"/>
      <c r="O830" s="301"/>
      <c r="P830" s="168"/>
      <c r="Q830" s="303"/>
      <c r="R830" s="303"/>
      <c r="S830" s="303"/>
      <c r="T830" s="301"/>
    </row>
    <row r="831" spans="1:20" s="105" customFormat="1" ht="12.75" customHeight="1">
      <c r="A831" s="168"/>
      <c r="B831" s="168"/>
      <c r="C831" s="168"/>
      <c r="D831" s="301"/>
      <c r="E831" s="301"/>
      <c r="F831" s="168"/>
      <c r="G831" s="165"/>
      <c r="H831" s="165"/>
      <c r="I831" s="165"/>
      <c r="J831" s="168"/>
      <c r="K831" s="168"/>
      <c r="L831" s="303"/>
      <c r="M831" s="303"/>
      <c r="N831" s="303"/>
      <c r="O831" s="301"/>
      <c r="P831" s="168"/>
      <c r="Q831" s="303"/>
      <c r="R831" s="303"/>
      <c r="S831" s="303"/>
      <c r="T831" s="301"/>
    </row>
    <row r="832" spans="1:20" s="105" customFormat="1" ht="12.75" customHeight="1">
      <c r="A832" s="168"/>
      <c r="B832" s="168"/>
      <c r="C832" s="168"/>
      <c r="D832" s="301"/>
      <c r="E832" s="301"/>
      <c r="F832" s="168"/>
      <c r="G832" s="165"/>
      <c r="H832" s="165"/>
      <c r="I832" s="165"/>
      <c r="J832" s="168"/>
      <c r="K832" s="168"/>
      <c r="L832" s="303"/>
      <c r="M832" s="303"/>
      <c r="N832" s="303"/>
      <c r="O832" s="301"/>
      <c r="P832" s="168"/>
      <c r="Q832" s="303"/>
      <c r="R832" s="303"/>
      <c r="S832" s="303"/>
      <c r="T832" s="301"/>
    </row>
    <row r="833" spans="1:20" s="105" customFormat="1" ht="12.75" customHeight="1">
      <c r="A833" s="168"/>
      <c r="B833" s="168"/>
      <c r="C833" s="168"/>
      <c r="D833" s="301"/>
      <c r="E833" s="301"/>
      <c r="F833" s="168"/>
      <c r="G833" s="165"/>
      <c r="H833" s="165"/>
      <c r="I833" s="165"/>
      <c r="J833" s="168"/>
      <c r="K833" s="168"/>
      <c r="L833" s="303"/>
      <c r="M833" s="303"/>
      <c r="N833" s="303"/>
      <c r="O833" s="301"/>
      <c r="P833" s="168"/>
      <c r="Q833" s="303"/>
      <c r="R833" s="303"/>
      <c r="S833" s="303"/>
      <c r="T833" s="301"/>
    </row>
    <row r="834" spans="1:20" s="105" customFormat="1" ht="12.75" customHeight="1">
      <c r="A834" s="168"/>
      <c r="B834" s="168"/>
      <c r="C834" s="168"/>
      <c r="D834" s="301"/>
      <c r="E834" s="301"/>
      <c r="F834" s="168"/>
      <c r="G834" s="165"/>
      <c r="H834" s="165"/>
      <c r="I834" s="165"/>
      <c r="J834" s="168"/>
      <c r="K834" s="168"/>
      <c r="L834" s="303"/>
      <c r="M834" s="303"/>
      <c r="N834" s="303"/>
      <c r="O834" s="301"/>
      <c r="P834" s="168"/>
      <c r="Q834" s="303"/>
      <c r="R834" s="303"/>
      <c r="S834" s="303"/>
      <c r="T834" s="301"/>
    </row>
    <row r="835" spans="1:20" s="105" customFormat="1" ht="12.75" customHeight="1">
      <c r="A835" s="168"/>
      <c r="B835" s="168"/>
      <c r="C835" s="168"/>
      <c r="D835" s="301"/>
      <c r="E835" s="301"/>
      <c r="F835" s="168"/>
      <c r="G835" s="165"/>
      <c r="H835" s="165"/>
      <c r="I835" s="165"/>
      <c r="J835" s="168"/>
      <c r="K835" s="168"/>
      <c r="L835" s="303"/>
      <c r="M835" s="303"/>
      <c r="N835" s="303"/>
      <c r="O835" s="301"/>
      <c r="P835" s="168"/>
      <c r="Q835" s="303"/>
      <c r="R835" s="303"/>
      <c r="S835" s="303"/>
      <c r="T835" s="301"/>
    </row>
    <row r="836" spans="1:20" s="105" customFormat="1" ht="12.75" customHeight="1">
      <c r="A836" s="168"/>
      <c r="B836" s="168"/>
      <c r="C836" s="168"/>
      <c r="D836" s="301"/>
      <c r="E836" s="301"/>
      <c r="F836" s="168"/>
      <c r="G836" s="301"/>
      <c r="H836" s="301"/>
      <c r="I836" s="301"/>
      <c r="J836" s="168"/>
      <c r="K836" s="168"/>
      <c r="L836" s="303"/>
      <c r="M836" s="303"/>
      <c r="N836" s="303"/>
      <c r="O836" s="301"/>
      <c r="P836" s="168"/>
      <c r="Q836" s="303"/>
      <c r="R836" s="303"/>
      <c r="S836" s="303"/>
      <c r="T836" s="301"/>
    </row>
    <row r="837" spans="1:20" s="105" customFormat="1" ht="12.75" customHeight="1">
      <c r="A837" s="168"/>
      <c r="B837" s="168"/>
      <c r="C837" s="168"/>
      <c r="D837" s="301"/>
      <c r="E837" s="301"/>
      <c r="F837" s="168"/>
      <c r="G837" s="301"/>
      <c r="H837" s="301"/>
      <c r="I837" s="301"/>
      <c r="J837" s="168"/>
      <c r="K837" s="168"/>
      <c r="L837" s="303"/>
      <c r="M837" s="303"/>
      <c r="N837" s="303"/>
      <c r="O837" s="301"/>
      <c r="P837" s="168"/>
      <c r="Q837" s="303"/>
      <c r="R837" s="303"/>
      <c r="S837" s="303"/>
      <c r="T837" s="301"/>
    </row>
    <row r="838" spans="1:20" s="105" customFormat="1" ht="12.75" customHeight="1">
      <c r="A838" s="168"/>
      <c r="B838" s="168"/>
      <c r="C838" s="168"/>
      <c r="D838" s="301"/>
      <c r="E838" s="301"/>
      <c r="F838" s="168"/>
      <c r="G838" s="301"/>
      <c r="H838" s="301"/>
      <c r="I838" s="301"/>
      <c r="J838" s="168"/>
      <c r="K838" s="168"/>
      <c r="L838" s="303"/>
      <c r="M838" s="303"/>
      <c r="N838" s="303"/>
      <c r="O838" s="301"/>
      <c r="P838" s="168"/>
      <c r="Q838" s="303"/>
      <c r="R838" s="303"/>
      <c r="S838" s="303"/>
      <c r="T838" s="301"/>
    </row>
    <row r="839" spans="1:20" s="105" customFormat="1" ht="12.75" customHeight="1">
      <c r="A839" s="168"/>
      <c r="B839" s="168"/>
      <c r="C839" s="168"/>
      <c r="D839" s="301"/>
      <c r="E839" s="301"/>
      <c r="F839" s="168"/>
      <c r="G839" s="301"/>
      <c r="H839" s="301"/>
      <c r="I839" s="301"/>
      <c r="J839" s="168"/>
      <c r="K839" s="168"/>
      <c r="L839" s="303"/>
      <c r="M839" s="303"/>
      <c r="N839" s="303"/>
      <c r="O839" s="301"/>
      <c r="P839" s="168"/>
      <c r="Q839" s="303"/>
      <c r="R839" s="303"/>
      <c r="S839" s="303"/>
      <c r="T839" s="301"/>
    </row>
    <row r="840" spans="1:20" s="105" customFormat="1" ht="12.75" customHeight="1">
      <c r="A840" s="168"/>
      <c r="B840" s="168"/>
      <c r="C840" s="168"/>
      <c r="D840" s="301"/>
      <c r="E840" s="301"/>
      <c r="F840" s="168"/>
      <c r="G840" s="301"/>
      <c r="H840" s="301"/>
      <c r="I840" s="301"/>
      <c r="J840" s="168"/>
      <c r="K840" s="168"/>
      <c r="L840" s="303"/>
      <c r="M840" s="303"/>
      <c r="N840" s="303"/>
      <c r="O840" s="301"/>
      <c r="P840" s="168"/>
      <c r="Q840" s="303"/>
      <c r="R840" s="303"/>
      <c r="S840" s="303"/>
      <c r="T840" s="301"/>
    </row>
    <row r="841" spans="1:20" s="105" customFormat="1" ht="12.75" customHeight="1">
      <c r="A841" s="168"/>
      <c r="B841" s="168"/>
      <c r="C841" s="168"/>
      <c r="D841" s="301"/>
      <c r="E841" s="301"/>
      <c r="F841" s="168"/>
      <c r="G841" s="301"/>
      <c r="H841" s="301"/>
      <c r="I841" s="301"/>
      <c r="J841" s="168"/>
      <c r="K841" s="168"/>
      <c r="L841" s="303"/>
      <c r="M841" s="303"/>
      <c r="N841" s="303"/>
      <c r="O841" s="301"/>
      <c r="P841" s="168"/>
      <c r="Q841" s="303"/>
      <c r="R841" s="303"/>
      <c r="S841" s="303"/>
      <c r="T841" s="301"/>
    </row>
    <row r="842" spans="1:20" s="105" customFormat="1" ht="12.75" customHeight="1">
      <c r="A842" s="168"/>
      <c r="B842" s="168"/>
      <c r="C842" s="168"/>
      <c r="D842" s="301"/>
      <c r="E842" s="301"/>
      <c r="F842" s="168"/>
      <c r="G842" s="301"/>
      <c r="H842" s="301"/>
      <c r="I842" s="301"/>
      <c r="J842" s="168"/>
      <c r="K842" s="168"/>
      <c r="L842" s="303"/>
      <c r="M842" s="303"/>
      <c r="N842" s="303"/>
      <c r="O842" s="301"/>
      <c r="P842" s="168"/>
      <c r="Q842" s="303"/>
      <c r="R842" s="303"/>
      <c r="S842" s="303"/>
      <c r="T842" s="301"/>
    </row>
    <row r="843" spans="1:20" s="105" customFormat="1" ht="12.75" customHeight="1">
      <c r="A843" s="168"/>
      <c r="B843" s="168"/>
      <c r="C843" s="168"/>
      <c r="D843" s="301"/>
      <c r="E843" s="301"/>
      <c r="F843" s="168"/>
      <c r="G843" s="301"/>
      <c r="H843" s="301"/>
      <c r="I843" s="301"/>
      <c r="J843" s="168"/>
      <c r="K843" s="168"/>
      <c r="L843" s="303"/>
      <c r="M843" s="303"/>
      <c r="N843" s="303"/>
      <c r="O843" s="301"/>
      <c r="P843" s="168"/>
      <c r="Q843" s="303"/>
      <c r="R843" s="303"/>
      <c r="S843" s="303"/>
      <c r="T843" s="301"/>
    </row>
    <row r="844" spans="1:20" s="105" customFormat="1" ht="12.75" customHeight="1">
      <c r="A844" s="168"/>
      <c r="B844" s="168"/>
      <c r="C844" s="168"/>
      <c r="D844" s="301"/>
      <c r="E844" s="301"/>
      <c r="F844" s="168"/>
      <c r="G844" s="301"/>
      <c r="H844" s="301"/>
      <c r="I844" s="301"/>
      <c r="J844" s="168"/>
      <c r="K844" s="168"/>
      <c r="L844" s="303"/>
      <c r="M844" s="303"/>
      <c r="N844" s="303"/>
      <c r="O844" s="301"/>
      <c r="P844" s="168"/>
      <c r="Q844" s="303"/>
      <c r="R844" s="303"/>
      <c r="S844" s="303"/>
      <c r="T844" s="301"/>
    </row>
    <row r="845" spans="1:20" s="105" customFormat="1" ht="12.75" customHeight="1">
      <c r="A845" s="168"/>
      <c r="B845" s="168"/>
      <c r="C845" s="168"/>
      <c r="D845" s="301"/>
      <c r="E845" s="301"/>
      <c r="F845" s="168"/>
      <c r="G845" s="301"/>
      <c r="H845" s="301"/>
      <c r="I845" s="301"/>
      <c r="J845" s="168"/>
      <c r="K845" s="168"/>
      <c r="L845" s="303"/>
      <c r="M845" s="303"/>
      <c r="N845" s="303"/>
      <c r="O845" s="301"/>
      <c r="P845" s="168"/>
      <c r="Q845" s="303"/>
      <c r="R845" s="303"/>
      <c r="S845" s="303"/>
      <c r="T845" s="301"/>
    </row>
    <row r="846" spans="1:20" s="105" customFormat="1" ht="12.75" customHeight="1">
      <c r="A846" s="168"/>
      <c r="B846" s="168"/>
      <c r="C846" s="168"/>
      <c r="D846" s="301"/>
      <c r="E846" s="301"/>
      <c r="F846" s="168"/>
      <c r="G846" s="301"/>
      <c r="H846" s="301"/>
      <c r="I846" s="301"/>
      <c r="J846" s="168"/>
      <c r="K846" s="168"/>
      <c r="L846" s="303"/>
      <c r="M846" s="303"/>
      <c r="N846" s="303"/>
      <c r="O846" s="301"/>
      <c r="P846" s="168"/>
      <c r="Q846" s="303"/>
      <c r="R846" s="303"/>
      <c r="S846" s="303"/>
      <c r="T846" s="301"/>
    </row>
    <row r="847" spans="1:20" s="105" customFormat="1" ht="12.75" customHeight="1">
      <c r="A847" s="168"/>
      <c r="B847" s="168"/>
      <c r="C847" s="168"/>
      <c r="D847" s="301"/>
      <c r="E847" s="301"/>
      <c r="F847" s="168"/>
      <c r="G847" s="301"/>
      <c r="H847" s="301"/>
      <c r="I847" s="301"/>
      <c r="J847" s="168"/>
      <c r="K847" s="168"/>
      <c r="L847" s="303"/>
      <c r="M847" s="303"/>
      <c r="N847" s="303"/>
      <c r="O847" s="301"/>
      <c r="P847" s="168"/>
      <c r="Q847" s="303"/>
      <c r="R847" s="303"/>
      <c r="S847" s="303"/>
      <c r="T847" s="301"/>
    </row>
    <row r="848" spans="1:20" s="105" customFormat="1" ht="12.75" customHeight="1">
      <c r="A848" s="168"/>
      <c r="B848" s="168"/>
      <c r="C848" s="168"/>
      <c r="D848" s="301"/>
      <c r="E848" s="301"/>
      <c r="F848" s="168"/>
      <c r="G848" s="301"/>
      <c r="H848" s="301"/>
      <c r="I848" s="301"/>
      <c r="J848" s="168"/>
      <c r="K848" s="168"/>
      <c r="L848" s="303"/>
      <c r="M848" s="303"/>
      <c r="N848" s="303"/>
      <c r="O848" s="301"/>
      <c r="P848" s="168"/>
      <c r="Q848" s="303"/>
      <c r="R848" s="303"/>
      <c r="S848" s="303"/>
      <c r="T848" s="301"/>
    </row>
    <row r="849" spans="1:20" s="105" customFormat="1" ht="12.75" customHeight="1">
      <c r="A849" s="168"/>
      <c r="B849" s="168"/>
      <c r="C849" s="168"/>
      <c r="D849" s="301"/>
      <c r="E849" s="301"/>
      <c r="F849" s="168"/>
      <c r="G849" s="301"/>
      <c r="H849" s="301"/>
      <c r="I849" s="301"/>
      <c r="J849" s="168"/>
      <c r="K849" s="168"/>
      <c r="L849" s="303"/>
      <c r="M849" s="303"/>
      <c r="N849" s="303"/>
      <c r="O849" s="301"/>
      <c r="P849" s="168"/>
      <c r="Q849" s="303"/>
      <c r="R849" s="303"/>
      <c r="S849" s="303"/>
      <c r="T849" s="301"/>
    </row>
    <row r="850" spans="1:20" s="105" customFormat="1" ht="12.75" customHeight="1">
      <c r="A850" s="168"/>
      <c r="B850" s="168"/>
      <c r="C850" s="168"/>
      <c r="D850" s="301"/>
      <c r="E850" s="301"/>
      <c r="F850" s="168"/>
      <c r="G850" s="301"/>
      <c r="H850" s="301"/>
      <c r="I850" s="301"/>
      <c r="J850" s="168"/>
      <c r="K850" s="168"/>
      <c r="L850" s="303"/>
      <c r="M850" s="303"/>
      <c r="N850" s="303"/>
      <c r="O850" s="301"/>
      <c r="P850" s="168"/>
      <c r="Q850" s="303"/>
      <c r="R850" s="303"/>
      <c r="S850" s="303"/>
      <c r="T850" s="301"/>
    </row>
    <row r="851" spans="1:20" s="105" customFormat="1" ht="12.75" customHeight="1">
      <c r="A851" s="168"/>
      <c r="B851" s="168"/>
      <c r="C851" s="168"/>
      <c r="D851" s="301"/>
      <c r="E851" s="301"/>
      <c r="F851" s="168"/>
      <c r="G851" s="301"/>
      <c r="H851" s="301"/>
      <c r="I851" s="301"/>
      <c r="J851" s="168"/>
      <c r="K851" s="168"/>
      <c r="L851" s="303"/>
      <c r="M851" s="303"/>
      <c r="N851" s="303"/>
      <c r="O851" s="301"/>
      <c r="P851" s="168"/>
      <c r="Q851" s="303"/>
      <c r="R851" s="303"/>
      <c r="S851" s="303"/>
      <c r="T851" s="301"/>
    </row>
    <row r="852" spans="1:20" s="105" customFormat="1" ht="12.75" customHeight="1">
      <c r="A852" s="168"/>
      <c r="B852" s="168"/>
      <c r="C852" s="168"/>
      <c r="D852" s="301"/>
      <c r="E852" s="301"/>
      <c r="F852" s="168"/>
      <c r="G852" s="301"/>
      <c r="H852" s="301"/>
      <c r="I852" s="301"/>
      <c r="J852" s="168"/>
      <c r="K852" s="168"/>
      <c r="L852" s="303"/>
      <c r="M852" s="303"/>
      <c r="N852" s="303"/>
      <c r="O852" s="301"/>
      <c r="P852" s="168"/>
      <c r="Q852" s="303"/>
      <c r="R852" s="303"/>
      <c r="S852" s="303"/>
      <c r="T852" s="301"/>
    </row>
    <row r="853" spans="1:20" s="105" customFormat="1" ht="12.75" customHeight="1">
      <c r="A853" s="168"/>
      <c r="B853" s="168"/>
      <c r="C853" s="168"/>
      <c r="D853" s="301"/>
      <c r="E853" s="301"/>
      <c r="F853" s="168"/>
      <c r="G853" s="301"/>
      <c r="H853" s="301"/>
      <c r="I853" s="301"/>
      <c r="J853" s="168"/>
      <c r="K853" s="168"/>
      <c r="L853" s="303"/>
      <c r="M853" s="303"/>
      <c r="N853" s="303"/>
      <c r="O853" s="301"/>
      <c r="P853" s="168"/>
      <c r="Q853" s="303"/>
      <c r="R853" s="303"/>
      <c r="S853" s="303"/>
      <c r="T853" s="301"/>
    </row>
    <row r="854" spans="1:20" s="105" customFormat="1" ht="12.75" customHeight="1">
      <c r="A854" s="168"/>
      <c r="B854" s="168"/>
      <c r="C854" s="168"/>
      <c r="D854" s="301"/>
      <c r="E854" s="301"/>
      <c r="F854" s="168"/>
      <c r="G854" s="301"/>
      <c r="H854" s="301"/>
      <c r="I854" s="301"/>
      <c r="J854" s="168"/>
      <c r="K854" s="168"/>
      <c r="L854" s="303"/>
      <c r="M854" s="303"/>
      <c r="N854" s="303"/>
      <c r="O854" s="301"/>
      <c r="P854" s="168"/>
      <c r="Q854" s="303"/>
      <c r="R854" s="303"/>
      <c r="S854" s="303"/>
      <c r="T854" s="301"/>
    </row>
    <row r="855" spans="1:20" s="105" customFormat="1" ht="12.75" customHeight="1">
      <c r="A855" s="168"/>
      <c r="B855" s="168"/>
      <c r="C855" s="168"/>
      <c r="D855" s="301"/>
      <c r="E855" s="301"/>
      <c r="F855" s="168"/>
      <c r="G855" s="301"/>
      <c r="H855" s="301"/>
      <c r="I855" s="301"/>
      <c r="J855" s="168"/>
      <c r="K855" s="168"/>
      <c r="L855" s="303"/>
      <c r="M855" s="303"/>
      <c r="N855" s="303"/>
      <c r="O855" s="301"/>
      <c r="P855" s="168"/>
      <c r="Q855" s="303"/>
      <c r="R855" s="303"/>
      <c r="S855" s="303"/>
      <c r="T855" s="301"/>
    </row>
    <row r="856" spans="1:20" s="105" customFormat="1" ht="12.75" customHeight="1">
      <c r="A856" s="168"/>
      <c r="B856" s="168"/>
      <c r="C856" s="168"/>
      <c r="D856" s="301"/>
      <c r="E856" s="301"/>
      <c r="F856" s="168"/>
      <c r="G856" s="301"/>
      <c r="H856" s="301"/>
      <c r="I856" s="301"/>
      <c r="J856" s="168"/>
      <c r="K856" s="168"/>
      <c r="L856" s="303"/>
      <c r="M856" s="303"/>
      <c r="N856" s="303"/>
      <c r="O856" s="301"/>
      <c r="P856" s="168"/>
      <c r="Q856" s="303"/>
      <c r="R856" s="303"/>
      <c r="S856" s="303"/>
      <c r="T856" s="301"/>
    </row>
    <row r="857" spans="1:20" s="105" customFormat="1" ht="12.75" customHeight="1">
      <c r="A857" s="168"/>
      <c r="B857" s="168"/>
      <c r="C857" s="168"/>
      <c r="D857" s="301"/>
      <c r="E857" s="301"/>
      <c r="F857" s="168"/>
      <c r="G857" s="301"/>
      <c r="H857" s="301"/>
      <c r="I857" s="301"/>
      <c r="J857" s="168"/>
      <c r="K857" s="168"/>
      <c r="L857" s="303"/>
      <c r="M857" s="303"/>
      <c r="N857" s="303"/>
      <c r="O857" s="301"/>
      <c r="P857" s="168"/>
      <c r="Q857" s="303"/>
      <c r="R857" s="303"/>
      <c r="S857" s="303"/>
      <c r="T857" s="301"/>
    </row>
    <row r="858" spans="1:20" s="105" customFormat="1" ht="12.75" customHeight="1">
      <c r="A858" s="168"/>
      <c r="B858" s="168"/>
      <c r="C858" s="168"/>
      <c r="D858" s="301"/>
      <c r="E858" s="301"/>
      <c r="F858" s="168"/>
      <c r="G858" s="301"/>
      <c r="H858" s="301"/>
      <c r="I858" s="301"/>
      <c r="J858" s="168"/>
      <c r="K858" s="168"/>
      <c r="L858" s="303"/>
      <c r="M858" s="303"/>
      <c r="N858" s="303"/>
      <c r="O858" s="301"/>
      <c r="P858" s="168"/>
      <c r="Q858" s="303"/>
      <c r="R858" s="303"/>
      <c r="S858" s="303"/>
      <c r="T858" s="301"/>
    </row>
    <row r="859" spans="1:20" s="105" customFormat="1" ht="12.75" customHeight="1">
      <c r="A859" s="168"/>
      <c r="B859" s="168"/>
      <c r="C859" s="168"/>
      <c r="D859" s="301"/>
      <c r="E859" s="301"/>
      <c r="F859" s="168"/>
      <c r="G859" s="301"/>
      <c r="H859" s="301"/>
      <c r="I859" s="301"/>
      <c r="J859" s="168"/>
      <c r="K859" s="168"/>
      <c r="L859" s="303"/>
      <c r="M859" s="303"/>
      <c r="N859" s="303"/>
      <c r="O859" s="301"/>
      <c r="P859" s="168"/>
      <c r="Q859" s="303"/>
      <c r="R859" s="303"/>
      <c r="S859" s="303"/>
      <c r="T859" s="301"/>
    </row>
    <row r="860" spans="1:20" s="105" customFormat="1" ht="12.75" customHeight="1">
      <c r="A860" s="168"/>
      <c r="B860" s="168"/>
      <c r="C860" s="168"/>
      <c r="D860" s="301"/>
      <c r="E860" s="301"/>
      <c r="F860" s="168"/>
      <c r="G860" s="301"/>
      <c r="H860" s="301"/>
      <c r="I860" s="301"/>
      <c r="J860" s="168"/>
      <c r="K860" s="168"/>
      <c r="L860" s="303"/>
      <c r="M860" s="303"/>
      <c r="N860" s="303"/>
      <c r="O860" s="301"/>
      <c r="P860" s="168"/>
      <c r="Q860" s="303"/>
      <c r="R860" s="303"/>
      <c r="S860" s="303"/>
      <c r="T860" s="301"/>
    </row>
    <row r="861" spans="1:20" s="105" customFormat="1" ht="12.75" customHeight="1">
      <c r="A861" s="168"/>
      <c r="B861" s="168"/>
      <c r="C861" s="168"/>
      <c r="D861" s="301"/>
      <c r="E861" s="301"/>
      <c r="F861" s="168"/>
      <c r="G861" s="301"/>
      <c r="H861" s="301"/>
      <c r="I861" s="301"/>
      <c r="J861" s="168"/>
      <c r="K861" s="168"/>
      <c r="L861" s="303"/>
      <c r="M861" s="303"/>
      <c r="N861" s="303"/>
      <c r="O861" s="301"/>
      <c r="P861" s="168"/>
      <c r="Q861" s="303"/>
      <c r="R861" s="303"/>
      <c r="S861" s="303"/>
      <c r="T861" s="301"/>
    </row>
    <row r="862" spans="1:20" s="105" customFormat="1" ht="12.75" customHeight="1">
      <c r="A862" s="168"/>
      <c r="B862" s="168"/>
      <c r="C862" s="168"/>
      <c r="D862" s="301"/>
      <c r="E862" s="301"/>
      <c r="F862" s="168"/>
      <c r="G862" s="301"/>
      <c r="H862" s="301"/>
      <c r="I862" s="301"/>
      <c r="J862" s="168"/>
      <c r="K862" s="168"/>
      <c r="L862" s="303"/>
      <c r="M862" s="303"/>
      <c r="N862" s="303"/>
      <c r="O862" s="301"/>
      <c r="P862" s="168"/>
      <c r="Q862" s="303"/>
      <c r="R862" s="303"/>
      <c r="S862" s="303"/>
      <c r="T862" s="301"/>
    </row>
    <row r="863" spans="1:20" s="105" customFormat="1" ht="12.75" customHeight="1">
      <c r="A863" s="168"/>
      <c r="B863" s="168"/>
      <c r="C863" s="168"/>
      <c r="D863" s="301"/>
      <c r="E863" s="301"/>
      <c r="F863" s="168"/>
      <c r="G863" s="301"/>
      <c r="H863" s="301"/>
      <c r="I863" s="301"/>
      <c r="J863" s="168"/>
      <c r="K863" s="168"/>
      <c r="L863" s="303"/>
      <c r="M863" s="303"/>
      <c r="N863" s="303"/>
      <c r="O863" s="301"/>
      <c r="P863" s="168"/>
      <c r="Q863" s="303"/>
      <c r="R863" s="303"/>
      <c r="S863" s="303"/>
      <c r="T863" s="301"/>
    </row>
    <row r="864" spans="1:20" s="105" customFormat="1" ht="12.75" customHeight="1">
      <c r="A864" s="168"/>
      <c r="B864" s="168"/>
      <c r="C864" s="168"/>
      <c r="D864" s="301"/>
      <c r="E864" s="301"/>
      <c r="F864" s="168"/>
      <c r="G864" s="301"/>
      <c r="H864" s="301"/>
      <c r="I864" s="301"/>
      <c r="J864" s="168"/>
      <c r="K864" s="168"/>
      <c r="L864" s="303"/>
      <c r="M864" s="303"/>
      <c r="N864" s="303"/>
      <c r="O864" s="301"/>
      <c r="P864" s="168"/>
      <c r="Q864" s="303"/>
      <c r="R864" s="303"/>
      <c r="S864" s="303"/>
      <c r="T864" s="301"/>
    </row>
    <row r="865" spans="1:20" s="105" customFormat="1" ht="12.75" customHeight="1">
      <c r="A865" s="168"/>
      <c r="B865" s="168"/>
      <c r="C865" s="168"/>
      <c r="D865" s="301"/>
      <c r="E865" s="301"/>
      <c r="F865" s="168"/>
      <c r="G865" s="301"/>
      <c r="H865" s="301"/>
      <c r="I865" s="301"/>
      <c r="J865" s="168"/>
      <c r="K865" s="168"/>
      <c r="L865" s="303"/>
      <c r="M865" s="303"/>
      <c r="N865" s="303"/>
      <c r="O865" s="301"/>
      <c r="P865" s="168"/>
      <c r="Q865" s="303"/>
      <c r="R865" s="303"/>
      <c r="S865" s="303"/>
      <c r="T865" s="301"/>
    </row>
    <row r="866" spans="1:20" s="105" customFormat="1" ht="12.75" customHeight="1">
      <c r="A866" s="168"/>
      <c r="B866" s="168"/>
      <c r="C866" s="168"/>
      <c r="D866" s="301"/>
      <c r="E866" s="301"/>
      <c r="F866" s="168"/>
      <c r="G866" s="301"/>
      <c r="H866" s="301"/>
      <c r="I866" s="301"/>
      <c r="J866" s="168"/>
      <c r="K866" s="168"/>
      <c r="L866" s="303"/>
      <c r="M866" s="303"/>
      <c r="N866" s="303"/>
      <c r="O866" s="301"/>
      <c r="P866" s="168"/>
      <c r="Q866" s="303"/>
      <c r="R866" s="303"/>
      <c r="S866" s="303"/>
      <c r="T866" s="301"/>
    </row>
    <row r="867" spans="1:20" s="105" customFormat="1" ht="12.75" customHeight="1">
      <c r="A867" s="168"/>
      <c r="B867" s="168"/>
      <c r="C867" s="168"/>
      <c r="D867" s="301"/>
      <c r="E867" s="301"/>
      <c r="F867" s="168"/>
      <c r="G867" s="301"/>
      <c r="H867" s="301"/>
      <c r="I867" s="301"/>
      <c r="J867" s="168"/>
      <c r="K867" s="168"/>
      <c r="L867" s="303"/>
      <c r="M867" s="303"/>
      <c r="N867" s="303"/>
      <c r="O867" s="301"/>
      <c r="P867" s="168"/>
      <c r="Q867" s="303"/>
      <c r="R867" s="303"/>
      <c r="S867" s="303"/>
      <c r="T867" s="301"/>
    </row>
    <row r="868" spans="1:20" s="105" customFormat="1" ht="12.75" customHeight="1">
      <c r="A868" s="168"/>
      <c r="B868" s="168"/>
      <c r="C868" s="168"/>
      <c r="D868" s="301"/>
      <c r="E868" s="301"/>
      <c r="F868" s="168"/>
      <c r="G868" s="301"/>
      <c r="H868" s="301"/>
      <c r="I868" s="301"/>
      <c r="J868" s="168"/>
      <c r="K868" s="168"/>
      <c r="L868" s="303"/>
      <c r="M868" s="303"/>
      <c r="N868" s="303"/>
      <c r="O868" s="301"/>
      <c r="P868" s="168"/>
      <c r="Q868" s="303"/>
      <c r="R868" s="303"/>
      <c r="S868" s="303"/>
      <c r="T868" s="301"/>
    </row>
    <row r="869" spans="1:20" s="105" customFormat="1" ht="12.75" customHeight="1">
      <c r="A869" s="168"/>
      <c r="B869" s="168"/>
      <c r="C869" s="168"/>
      <c r="D869" s="301"/>
      <c r="E869" s="301"/>
      <c r="F869" s="168"/>
      <c r="G869" s="301"/>
      <c r="H869" s="301"/>
      <c r="I869" s="301"/>
      <c r="J869" s="168"/>
      <c r="K869" s="168"/>
      <c r="L869" s="303"/>
      <c r="M869" s="303"/>
      <c r="N869" s="303"/>
      <c r="O869" s="301"/>
      <c r="P869" s="168"/>
      <c r="Q869" s="303"/>
      <c r="R869" s="303"/>
      <c r="S869" s="303"/>
      <c r="T869" s="301"/>
    </row>
    <row r="870" spans="1:20" s="105" customFormat="1" ht="12.75" customHeight="1">
      <c r="A870" s="168"/>
      <c r="B870" s="168"/>
      <c r="C870" s="168"/>
      <c r="D870" s="301"/>
      <c r="E870" s="301"/>
      <c r="F870" s="168"/>
      <c r="G870" s="301"/>
      <c r="H870" s="301"/>
      <c r="I870" s="301"/>
      <c r="J870" s="168"/>
      <c r="K870" s="168"/>
      <c r="L870" s="303"/>
      <c r="M870" s="303"/>
      <c r="N870" s="303"/>
      <c r="O870" s="301"/>
      <c r="P870" s="168"/>
      <c r="Q870" s="303"/>
      <c r="R870" s="303"/>
      <c r="S870" s="303"/>
      <c r="T870" s="301"/>
    </row>
    <row r="871" spans="1:20" s="105" customFormat="1" ht="12.75" customHeight="1">
      <c r="A871" s="168"/>
      <c r="B871" s="168"/>
      <c r="C871" s="168"/>
      <c r="D871" s="301"/>
      <c r="E871" s="301"/>
      <c r="F871" s="168"/>
      <c r="G871" s="301"/>
      <c r="H871" s="301"/>
      <c r="I871" s="301"/>
      <c r="J871" s="168"/>
      <c r="K871" s="168"/>
      <c r="L871" s="303"/>
      <c r="M871" s="303"/>
      <c r="N871" s="303"/>
      <c r="O871" s="301"/>
      <c r="P871" s="168"/>
      <c r="Q871" s="303"/>
      <c r="R871" s="303"/>
      <c r="S871" s="303"/>
      <c r="T871" s="301"/>
    </row>
    <row r="872" spans="1:20" s="105" customFormat="1" ht="12.75" customHeight="1">
      <c r="A872" s="168"/>
      <c r="B872" s="168"/>
      <c r="C872" s="168"/>
      <c r="D872" s="301"/>
      <c r="E872" s="301"/>
      <c r="F872" s="168"/>
      <c r="G872" s="301"/>
      <c r="H872" s="301"/>
      <c r="I872" s="301"/>
      <c r="J872" s="168"/>
      <c r="K872" s="168"/>
      <c r="L872" s="303"/>
      <c r="M872" s="303"/>
      <c r="N872" s="303"/>
      <c r="O872" s="301"/>
      <c r="P872" s="168"/>
      <c r="Q872" s="303"/>
      <c r="R872" s="303"/>
      <c r="S872" s="303"/>
      <c r="T872" s="301"/>
    </row>
    <row r="873" spans="1:20" s="105" customFormat="1" ht="12.75" customHeight="1">
      <c r="A873" s="168"/>
      <c r="B873" s="168"/>
      <c r="C873" s="168"/>
      <c r="D873" s="301"/>
      <c r="E873" s="301"/>
      <c r="F873" s="168"/>
      <c r="G873" s="301"/>
      <c r="H873" s="301"/>
      <c r="I873" s="301"/>
      <c r="J873" s="168"/>
      <c r="K873" s="168"/>
      <c r="L873" s="303"/>
      <c r="M873" s="303"/>
      <c r="N873" s="303"/>
      <c r="O873" s="301"/>
      <c r="P873" s="168"/>
      <c r="Q873" s="303"/>
      <c r="R873" s="303"/>
      <c r="S873" s="303"/>
      <c r="T873" s="301"/>
    </row>
    <row r="874" spans="1:20" s="105" customFormat="1" ht="12.75" customHeight="1">
      <c r="A874" s="168"/>
      <c r="B874" s="168"/>
      <c r="C874" s="168"/>
      <c r="D874" s="301"/>
      <c r="E874" s="301"/>
      <c r="F874" s="168"/>
      <c r="G874" s="301"/>
      <c r="H874" s="301"/>
      <c r="I874" s="301"/>
      <c r="J874" s="168"/>
      <c r="K874" s="168"/>
      <c r="L874" s="303"/>
      <c r="M874" s="303"/>
      <c r="N874" s="303"/>
      <c r="O874" s="301"/>
      <c r="P874" s="168"/>
      <c r="Q874" s="303"/>
      <c r="R874" s="303"/>
      <c r="S874" s="303"/>
      <c r="T874" s="301"/>
    </row>
    <row r="875" spans="1:20" s="105" customFormat="1" ht="12.75" customHeight="1">
      <c r="A875" s="168"/>
      <c r="B875" s="168"/>
      <c r="C875" s="168"/>
      <c r="D875" s="301"/>
      <c r="E875" s="301"/>
      <c r="F875" s="168"/>
      <c r="G875" s="301"/>
      <c r="H875" s="301"/>
      <c r="I875" s="301"/>
      <c r="J875" s="168"/>
      <c r="K875" s="168"/>
      <c r="L875" s="303"/>
      <c r="M875" s="303"/>
      <c r="N875" s="303"/>
      <c r="O875" s="301"/>
      <c r="P875" s="168"/>
      <c r="Q875" s="303"/>
      <c r="R875" s="303"/>
      <c r="S875" s="303"/>
      <c r="T875" s="301"/>
    </row>
    <row r="876" spans="1:20" s="105" customFormat="1" ht="12.75" customHeight="1">
      <c r="A876" s="168"/>
      <c r="B876" s="168"/>
      <c r="C876" s="168"/>
      <c r="D876" s="301"/>
      <c r="E876" s="301"/>
      <c r="F876" s="168"/>
      <c r="G876" s="301"/>
      <c r="H876" s="301"/>
      <c r="I876" s="301"/>
      <c r="J876" s="168"/>
      <c r="K876" s="168"/>
      <c r="L876" s="303"/>
      <c r="M876" s="303"/>
      <c r="N876" s="303"/>
      <c r="O876" s="301"/>
      <c r="P876" s="168"/>
      <c r="Q876" s="303"/>
      <c r="R876" s="303"/>
      <c r="S876" s="303"/>
      <c r="T876" s="301"/>
    </row>
    <row r="877" spans="1:20" s="105" customFormat="1" ht="12.75" customHeight="1">
      <c r="A877" s="168"/>
      <c r="B877" s="168"/>
      <c r="C877" s="168"/>
      <c r="D877" s="301"/>
      <c r="E877" s="301"/>
      <c r="F877" s="168"/>
      <c r="G877" s="301"/>
      <c r="H877" s="301"/>
      <c r="I877" s="301"/>
      <c r="J877" s="168"/>
      <c r="K877" s="168"/>
      <c r="L877" s="303"/>
      <c r="M877" s="303"/>
      <c r="N877" s="303"/>
      <c r="O877" s="301"/>
      <c r="P877" s="168"/>
      <c r="Q877" s="303"/>
      <c r="R877" s="303"/>
      <c r="S877" s="303"/>
      <c r="T877" s="301"/>
    </row>
    <row r="878" spans="1:20" s="105" customFormat="1" ht="12.75" customHeight="1">
      <c r="A878" s="168"/>
      <c r="B878" s="168"/>
      <c r="C878" s="168"/>
      <c r="D878" s="301"/>
      <c r="E878" s="301"/>
      <c r="F878" s="168"/>
      <c r="G878" s="301"/>
      <c r="H878" s="301"/>
      <c r="I878" s="301"/>
      <c r="J878" s="168"/>
      <c r="K878" s="168"/>
      <c r="L878" s="303"/>
      <c r="M878" s="303"/>
      <c r="N878" s="303"/>
      <c r="O878" s="301"/>
      <c r="P878" s="168"/>
      <c r="Q878" s="303"/>
      <c r="R878" s="303"/>
      <c r="S878" s="303"/>
      <c r="T878" s="301"/>
    </row>
    <row r="879" spans="1:20" s="105" customFormat="1" ht="12.75" customHeight="1">
      <c r="A879" s="168"/>
      <c r="B879" s="168"/>
      <c r="C879" s="168"/>
      <c r="D879" s="301"/>
      <c r="E879" s="301"/>
      <c r="F879" s="168"/>
      <c r="G879" s="301"/>
      <c r="H879" s="301"/>
      <c r="I879" s="301"/>
      <c r="J879" s="168"/>
      <c r="K879" s="168"/>
      <c r="L879" s="303"/>
      <c r="M879" s="303"/>
      <c r="N879" s="303"/>
      <c r="O879" s="301"/>
      <c r="P879" s="168"/>
      <c r="Q879" s="303"/>
      <c r="R879" s="303"/>
      <c r="S879" s="303"/>
      <c r="T879" s="301"/>
    </row>
    <row r="880" spans="1:20" s="105" customFormat="1" ht="12.75" customHeight="1">
      <c r="A880" s="168"/>
      <c r="B880" s="168"/>
      <c r="C880" s="168"/>
      <c r="D880" s="301"/>
      <c r="E880" s="301"/>
      <c r="F880" s="168"/>
      <c r="G880" s="301"/>
      <c r="H880" s="301"/>
      <c r="I880" s="301"/>
      <c r="J880" s="168"/>
      <c r="K880" s="168"/>
      <c r="L880" s="303"/>
      <c r="M880" s="303"/>
      <c r="N880" s="303"/>
      <c r="O880" s="301"/>
      <c r="P880" s="168"/>
      <c r="Q880" s="303"/>
      <c r="R880" s="303"/>
      <c r="S880" s="303"/>
      <c r="T880" s="301"/>
    </row>
    <row r="881" spans="1:20" s="105" customFormat="1" ht="12.75" customHeight="1">
      <c r="A881" s="168"/>
      <c r="B881" s="168"/>
      <c r="C881" s="168"/>
      <c r="D881" s="301"/>
      <c r="E881" s="301"/>
      <c r="F881" s="168"/>
      <c r="G881" s="301"/>
      <c r="H881" s="301"/>
      <c r="I881" s="301"/>
      <c r="J881" s="168"/>
      <c r="K881" s="168"/>
      <c r="L881" s="303"/>
      <c r="M881" s="303"/>
      <c r="N881" s="303"/>
      <c r="O881" s="301"/>
      <c r="P881" s="168"/>
      <c r="Q881" s="303"/>
      <c r="R881" s="303"/>
      <c r="S881" s="303"/>
      <c r="T881" s="301"/>
    </row>
    <row r="882" spans="1:20" s="105" customFormat="1" ht="12.75" customHeight="1">
      <c r="A882" s="168"/>
      <c r="B882" s="168"/>
      <c r="C882" s="168"/>
      <c r="D882" s="301"/>
      <c r="E882" s="301"/>
      <c r="F882" s="168"/>
      <c r="G882" s="301"/>
      <c r="H882" s="301"/>
      <c r="I882" s="301"/>
      <c r="J882" s="168"/>
      <c r="K882" s="168"/>
      <c r="L882" s="303"/>
      <c r="M882" s="303"/>
      <c r="N882" s="303"/>
      <c r="O882" s="301"/>
      <c r="P882" s="168"/>
      <c r="Q882" s="303"/>
      <c r="R882" s="303"/>
      <c r="S882" s="303"/>
      <c r="T882" s="301"/>
    </row>
    <row r="883" spans="1:20" s="105" customFormat="1" ht="12.75" customHeight="1">
      <c r="A883" s="168"/>
      <c r="B883" s="168"/>
      <c r="C883" s="168"/>
      <c r="D883" s="301"/>
      <c r="E883" s="301"/>
      <c r="F883" s="168"/>
      <c r="G883" s="301"/>
      <c r="H883" s="301"/>
      <c r="I883" s="301"/>
      <c r="J883" s="168"/>
      <c r="K883" s="168"/>
      <c r="L883" s="303"/>
      <c r="M883" s="303"/>
      <c r="N883" s="303"/>
      <c r="O883" s="301"/>
      <c r="P883" s="168"/>
      <c r="Q883" s="303"/>
      <c r="R883" s="303"/>
      <c r="S883" s="303"/>
      <c r="T883" s="301"/>
    </row>
    <row r="884" spans="1:20" s="105" customFormat="1" ht="12.75" customHeight="1">
      <c r="A884" s="168"/>
      <c r="B884" s="168"/>
      <c r="C884" s="168"/>
      <c r="D884" s="301"/>
      <c r="E884" s="301"/>
      <c r="F884" s="168"/>
      <c r="G884" s="301"/>
      <c r="H884" s="301"/>
      <c r="I884" s="301"/>
      <c r="J884" s="168"/>
      <c r="K884" s="168"/>
      <c r="L884" s="303"/>
      <c r="M884" s="303"/>
      <c r="N884" s="303"/>
      <c r="O884" s="301"/>
      <c r="P884" s="168"/>
      <c r="Q884" s="303"/>
      <c r="R884" s="303"/>
      <c r="S884" s="303"/>
      <c r="T884" s="301"/>
    </row>
    <row r="885" spans="1:20" s="105" customFormat="1" ht="12.75" customHeight="1">
      <c r="A885" s="168"/>
      <c r="B885" s="168"/>
      <c r="C885" s="168"/>
      <c r="D885" s="301"/>
      <c r="E885" s="301"/>
      <c r="F885" s="168"/>
      <c r="G885" s="301"/>
      <c r="H885" s="301"/>
      <c r="I885" s="301"/>
      <c r="J885" s="168"/>
      <c r="K885" s="168"/>
      <c r="L885" s="303"/>
      <c r="M885" s="303"/>
      <c r="N885" s="303"/>
      <c r="O885" s="301"/>
      <c r="P885" s="168"/>
      <c r="Q885" s="303"/>
      <c r="R885" s="303"/>
      <c r="S885" s="303"/>
      <c r="T885" s="301"/>
    </row>
    <row r="886" spans="1:20" s="105" customFormat="1" ht="12.75" customHeight="1">
      <c r="A886" s="168"/>
      <c r="B886" s="168"/>
      <c r="C886" s="168"/>
      <c r="D886" s="301"/>
      <c r="E886" s="301"/>
      <c r="F886" s="168"/>
      <c r="G886" s="301"/>
      <c r="H886" s="301"/>
      <c r="I886" s="301"/>
      <c r="J886" s="168"/>
      <c r="K886" s="168"/>
      <c r="L886" s="303"/>
      <c r="M886" s="303"/>
      <c r="N886" s="303"/>
      <c r="O886" s="301"/>
      <c r="P886" s="168"/>
      <c r="Q886" s="303"/>
      <c r="R886" s="303"/>
      <c r="S886" s="303"/>
      <c r="T886" s="301"/>
    </row>
    <row r="887" spans="1:20" s="105" customFormat="1" ht="12.75" customHeight="1">
      <c r="A887" s="168"/>
      <c r="B887" s="168"/>
      <c r="C887" s="168"/>
      <c r="D887" s="301"/>
      <c r="E887" s="301"/>
      <c r="F887" s="168"/>
      <c r="G887" s="301"/>
      <c r="H887" s="301"/>
      <c r="I887" s="301"/>
      <c r="J887" s="168"/>
      <c r="K887" s="168"/>
      <c r="L887" s="303"/>
      <c r="M887" s="303"/>
      <c r="N887" s="303"/>
      <c r="O887" s="301"/>
      <c r="P887" s="168"/>
      <c r="Q887" s="303"/>
      <c r="R887" s="303"/>
      <c r="S887" s="303"/>
      <c r="T887" s="301"/>
    </row>
    <row r="888" spans="1:20" s="105" customFormat="1" ht="12.75" customHeight="1">
      <c r="A888" s="168"/>
      <c r="B888" s="168"/>
      <c r="C888" s="168"/>
      <c r="D888" s="301"/>
      <c r="E888" s="301"/>
      <c r="F888" s="168"/>
      <c r="G888" s="301"/>
      <c r="H888" s="301"/>
      <c r="I888" s="301"/>
      <c r="J888" s="168"/>
      <c r="K888" s="168"/>
      <c r="L888" s="303"/>
      <c r="M888" s="303"/>
      <c r="N888" s="303"/>
      <c r="O888" s="301"/>
      <c r="P888" s="168"/>
      <c r="Q888" s="303"/>
      <c r="R888" s="303"/>
      <c r="S888" s="303"/>
      <c r="T888" s="301"/>
    </row>
    <row r="889" spans="1:20" s="105" customFormat="1" ht="12.75" customHeight="1">
      <c r="A889" s="168"/>
      <c r="B889" s="168"/>
      <c r="C889" s="168"/>
      <c r="D889" s="301"/>
      <c r="E889" s="301"/>
      <c r="F889" s="168"/>
      <c r="G889" s="301"/>
      <c r="H889" s="301"/>
      <c r="I889" s="301"/>
      <c r="J889" s="168"/>
      <c r="K889" s="168"/>
      <c r="L889" s="303"/>
      <c r="M889" s="303"/>
      <c r="N889" s="303"/>
      <c r="O889" s="301"/>
      <c r="P889" s="168"/>
      <c r="Q889" s="303"/>
      <c r="R889" s="303"/>
      <c r="S889" s="303"/>
      <c r="T889" s="301"/>
    </row>
    <row r="890" spans="1:20" s="105" customFormat="1" ht="12.75" customHeight="1">
      <c r="A890" s="168"/>
      <c r="B890" s="168"/>
      <c r="C890" s="168"/>
      <c r="D890" s="301"/>
      <c r="E890" s="301"/>
      <c r="F890" s="168"/>
      <c r="G890" s="301"/>
      <c r="H890" s="301"/>
      <c r="I890" s="301"/>
      <c r="J890" s="168"/>
      <c r="K890" s="168"/>
      <c r="L890" s="303"/>
      <c r="M890" s="303"/>
      <c r="N890" s="303"/>
      <c r="O890" s="301"/>
      <c r="P890" s="168"/>
      <c r="Q890" s="303"/>
      <c r="R890" s="303"/>
      <c r="S890" s="303"/>
      <c r="T890" s="301"/>
    </row>
    <row r="891" spans="1:20" s="105" customFormat="1" ht="12.75" customHeight="1">
      <c r="A891" s="168"/>
      <c r="B891" s="168"/>
      <c r="C891" s="168"/>
      <c r="D891" s="301"/>
      <c r="E891" s="301"/>
      <c r="F891" s="168"/>
      <c r="G891" s="301"/>
      <c r="H891" s="301"/>
      <c r="I891" s="301"/>
      <c r="J891" s="168"/>
      <c r="K891" s="168"/>
      <c r="L891" s="303"/>
      <c r="M891" s="303"/>
      <c r="N891" s="303"/>
      <c r="O891" s="301"/>
      <c r="P891" s="168"/>
      <c r="Q891" s="303"/>
      <c r="R891" s="303"/>
      <c r="S891" s="303"/>
      <c r="T891" s="301"/>
    </row>
    <row r="892" spans="1:20" s="105" customFormat="1" ht="12.75" customHeight="1">
      <c r="A892" s="168"/>
      <c r="B892" s="168"/>
      <c r="C892" s="168"/>
      <c r="D892" s="301"/>
      <c r="E892" s="301"/>
      <c r="F892" s="168"/>
      <c r="G892" s="301"/>
      <c r="H892" s="301"/>
      <c r="I892" s="301"/>
      <c r="J892" s="168"/>
      <c r="K892" s="168"/>
      <c r="L892" s="303"/>
      <c r="M892" s="303"/>
      <c r="N892" s="303"/>
      <c r="O892" s="301"/>
      <c r="P892" s="168"/>
      <c r="Q892" s="303"/>
      <c r="R892" s="303"/>
      <c r="S892" s="303"/>
      <c r="T892" s="301"/>
    </row>
    <row r="893" spans="1:20" s="105" customFormat="1" ht="12.75" customHeight="1">
      <c r="A893" s="168"/>
      <c r="B893" s="168"/>
      <c r="C893" s="168"/>
      <c r="D893" s="301"/>
      <c r="E893" s="301"/>
      <c r="F893" s="168"/>
      <c r="G893" s="301"/>
      <c r="H893" s="301"/>
      <c r="I893" s="301"/>
      <c r="J893" s="168"/>
      <c r="K893" s="168"/>
      <c r="L893" s="303"/>
      <c r="M893" s="303"/>
      <c r="N893" s="303"/>
      <c r="O893" s="301"/>
      <c r="P893" s="168"/>
      <c r="Q893" s="303"/>
      <c r="R893" s="303"/>
      <c r="S893" s="303"/>
      <c r="T893" s="301"/>
    </row>
    <row r="894" spans="1:20" s="105" customFormat="1" ht="12.75" customHeight="1">
      <c r="A894" s="168"/>
      <c r="B894" s="168"/>
      <c r="C894" s="168"/>
      <c r="D894" s="301"/>
      <c r="E894" s="301"/>
      <c r="F894" s="168"/>
      <c r="G894" s="301"/>
      <c r="H894" s="301"/>
      <c r="I894" s="301"/>
      <c r="J894" s="168"/>
      <c r="K894" s="168"/>
      <c r="L894" s="303"/>
      <c r="M894" s="303"/>
      <c r="N894" s="303"/>
      <c r="O894" s="301"/>
      <c r="P894" s="168"/>
      <c r="Q894" s="303"/>
      <c r="R894" s="303"/>
      <c r="S894" s="303"/>
      <c r="T894" s="301"/>
    </row>
    <row r="895" spans="1:20" s="105" customFormat="1" ht="12.75" customHeight="1">
      <c r="A895" s="168"/>
      <c r="B895" s="168"/>
      <c r="C895" s="168"/>
      <c r="D895" s="301"/>
      <c r="E895" s="301"/>
      <c r="F895" s="168"/>
      <c r="G895" s="301"/>
      <c r="H895" s="301"/>
      <c r="I895" s="301"/>
      <c r="J895" s="168"/>
      <c r="K895" s="168"/>
      <c r="L895" s="303"/>
      <c r="M895" s="303"/>
      <c r="N895" s="303"/>
      <c r="O895" s="301"/>
      <c r="P895" s="168"/>
      <c r="Q895" s="303"/>
      <c r="R895" s="303"/>
      <c r="S895" s="303"/>
      <c r="T895" s="301"/>
    </row>
    <row r="896" spans="1:20" s="105" customFormat="1" ht="12.75" customHeight="1">
      <c r="A896" s="168"/>
      <c r="B896" s="168"/>
      <c r="C896" s="168"/>
      <c r="D896" s="301"/>
      <c r="E896" s="301"/>
      <c r="F896" s="168"/>
      <c r="G896" s="301"/>
      <c r="H896" s="301"/>
      <c r="I896" s="301"/>
      <c r="J896" s="168"/>
      <c r="K896" s="168"/>
      <c r="L896" s="303"/>
      <c r="M896" s="303"/>
      <c r="N896" s="303"/>
      <c r="O896" s="301"/>
      <c r="P896" s="168"/>
      <c r="Q896" s="303"/>
      <c r="R896" s="303"/>
      <c r="S896" s="303"/>
      <c r="T896" s="301"/>
    </row>
    <row r="897" spans="1:20" s="105" customFormat="1" ht="12.75" customHeight="1">
      <c r="A897" s="168"/>
      <c r="B897" s="168"/>
      <c r="C897" s="168"/>
      <c r="D897" s="301"/>
      <c r="E897" s="301"/>
      <c r="F897" s="168"/>
      <c r="G897" s="301"/>
      <c r="H897" s="301"/>
      <c r="I897" s="301"/>
      <c r="J897" s="168"/>
      <c r="K897" s="168"/>
      <c r="L897" s="303"/>
      <c r="M897" s="303"/>
      <c r="N897" s="303"/>
      <c r="O897" s="301"/>
      <c r="P897" s="168"/>
      <c r="Q897" s="303"/>
      <c r="R897" s="303"/>
      <c r="S897" s="303"/>
      <c r="T897" s="301"/>
    </row>
    <row r="898" spans="1:20" s="105" customFormat="1" ht="12.75" customHeight="1">
      <c r="A898" s="168"/>
      <c r="B898" s="168"/>
      <c r="C898" s="168"/>
      <c r="D898" s="301"/>
      <c r="E898" s="301"/>
      <c r="F898" s="168"/>
      <c r="G898" s="301"/>
      <c r="H898" s="301"/>
      <c r="I898" s="301"/>
      <c r="J898" s="168"/>
      <c r="K898" s="168"/>
      <c r="L898" s="303"/>
      <c r="M898" s="303"/>
      <c r="N898" s="303"/>
      <c r="O898" s="301"/>
      <c r="P898" s="168"/>
      <c r="Q898" s="303"/>
      <c r="R898" s="303"/>
      <c r="S898" s="303"/>
      <c r="T898" s="301"/>
    </row>
    <row r="899" spans="1:20" s="105" customFormat="1" ht="12.75" customHeight="1">
      <c r="A899" s="168"/>
      <c r="B899" s="168"/>
      <c r="C899" s="168"/>
      <c r="D899" s="301"/>
      <c r="E899" s="301"/>
      <c r="F899" s="168"/>
      <c r="G899" s="301"/>
      <c r="H899" s="301"/>
      <c r="I899" s="301"/>
      <c r="J899" s="168"/>
      <c r="K899" s="168"/>
      <c r="L899" s="303"/>
      <c r="M899" s="303"/>
      <c r="N899" s="303"/>
      <c r="O899" s="301"/>
      <c r="P899" s="168"/>
      <c r="Q899" s="303"/>
      <c r="R899" s="303"/>
      <c r="S899" s="303"/>
      <c r="T899" s="301"/>
    </row>
    <row r="900" spans="1:20" s="105" customFormat="1" ht="12.75" customHeight="1">
      <c r="A900" s="168"/>
      <c r="B900" s="168"/>
      <c r="C900" s="168"/>
      <c r="D900" s="301"/>
      <c r="E900" s="301"/>
      <c r="F900" s="168"/>
      <c r="G900" s="301"/>
      <c r="H900" s="301"/>
      <c r="I900" s="301"/>
      <c r="J900" s="168"/>
      <c r="K900" s="168"/>
      <c r="L900" s="303"/>
      <c r="M900" s="303"/>
      <c r="N900" s="303"/>
      <c r="O900" s="301"/>
      <c r="P900" s="168"/>
      <c r="Q900" s="303"/>
      <c r="R900" s="303"/>
      <c r="S900" s="303"/>
      <c r="T900" s="301"/>
    </row>
    <row r="901" spans="1:20" s="105" customFormat="1" ht="12.75" customHeight="1">
      <c r="A901" s="168"/>
      <c r="B901" s="168"/>
      <c r="C901" s="168"/>
      <c r="D901" s="301"/>
      <c r="E901" s="301"/>
      <c r="F901" s="168"/>
      <c r="G901" s="301"/>
      <c r="H901" s="301"/>
      <c r="I901" s="301"/>
      <c r="J901" s="168"/>
      <c r="K901" s="168"/>
      <c r="L901" s="303"/>
      <c r="M901" s="303"/>
      <c r="N901" s="303"/>
      <c r="O901" s="301"/>
      <c r="P901" s="168"/>
      <c r="Q901" s="303"/>
      <c r="R901" s="303"/>
      <c r="S901" s="303"/>
      <c r="T901" s="301"/>
    </row>
    <row r="902" spans="1:20" s="105" customFormat="1" ht="12.75" customHeight="1">
      <c r="A902" s="168"/>
      <c r="B902" s="168"/>
      <c r="C902" s="168"/>
      <c r="D902" s="301"/>
      <c r="E902" s="301"/>
      <c r="F902" s="168"/>
      <c r="G902" s="301"/>
      <c r="H902" s="301"/>
      <c r="I902" s="301"/>
      <c r="J902" s="168"/>
      <c r="K902" s="168"/>
      <c r="L902" s="303"/>
      <c r="M902" s="303"/>
      <c r="N902" s="303"/>
      <c r="O902" s="301"/>
      <c r="P902" s="168"/>
      <c r="Q902" s="303"/>
      <c r="R902" s="303"/>
      <c r="S902" s="303"/>
      <c r="T902" s="301"/>
    </row>
    <row r="903" spans="1:20" s="105" customFormat="1" ht="12.75" customHeight="1">
      <c r="A903" s="168"/>
      <c r="B903" s="168"/>
      <c r="C903" s="168"/>
      <c r="D903" s="301"/>
      <c r="E903" s="301"/>
      <c r="F903" s="168"/>
      <c r="G903" s="301"/>
      <c r="H903" s="301"/>
      <c r="I903" s="301"/>
      <c r="J903" s="168"/>
      <c r="K903" s="168"/>
      <c r="L903" s="303"/>
      <c r="M903" s="303"/>
      <c r="N903" s="303"/>
      <c r="O903" s="301"/>
      <c r="P903" s="168"/>
      <c r="Q903" s="303"/>
      <c r="R903" s="303"/>
      <c r="S903" s="303"/>
      <c r="T903" s="301"/>
    </row>
    <row r="904" spans="1:20" s="105" customFormat="1" ht="12.75" customHeight="1">
      <c r="A904" s="168"/>
      <c r="B904" s="168"/>
      <c r="C904" s="168"/>
      <c r="D904" s="301"/>
      <c r="E904" s="301"/>
      <c r="F904" s="168"/>
      <c r="G904" s="301"/>
      <c r="H904" s="301"/>
      <c r="I904" s="301"/>
      <c r="J904" s="168"/>
      <c r="K904" s="168"/>
      <c r="L904" s="303"/>
      <c r="M904" s="303"/>
      <c r="N904" s="303"/>
      <c r="O904" s="301"/>
      <c r="P904" s="168"/>
      <c r="Q904" s="303"/>
      <c r="R904" s="303"/>
      <c r="S904" s="303"/>
      <c r="T904" s="301"/>
    </row>
    <row r="905" spans="1:20" s="105" customFormat="1" ht="12.75" customHeight="1">
      <c r="A905" s="168"/>
      <c r="B905" s="168"/>
      <c r="C905" s="168"/>
      <c r="D905" s="301"/>
      <c r="E905" s="301"/>
      <c r="F905" s="168"/>
      <c r="G905" s="301"/>
      <c r="H905" s="301"/>
      <c r="I905" s="301"/>
      <c r="J905" s="168"/>
      <c r="K905" s="168"/>
      <c r="L905" s="303"/>
      <c r="M905" s="303"/>
      <c r="N905" s="303"/>
      <c r="O905" s="301"/>
      <c r="P905" s="168"/>
      <c r="Q905" s="303"/>
      <c r="R905" s="303"/>
      <c r="S905" s="303"/>
      <c r="T905" s="301"/>
    </row>
    <row r="906" spans="1:20" s="105" customFormat="1" ht="12.75" customHeight="1">
      <c r="A906" s="168"/>
      <c r="B906" s="168"/>
      <c r="C906" s="168"/>
      <c r="D906" s="301"/>
      <c r="E906" s="301"/>
      <c r="F906" s="168"/>
      <c r="G906" s="301"/>
      <c r="H906" s="301"/>
      <c r="I906" s="301"/>
      <c r="J906" s="168"/>
      <c r="K906" s="168"/>
      <c r="L906" s="303"/>
      <c r="M906" s="303"/>
      <c r="N906" s="303"/>
      <c r="O906" s="301"/>
      <c r="P906" s="168"/>
      <c r="Q906" s="303"/>
      <c r="R906" s="303"/>
      <c r="S906" s="303"/>
      <c r="T906" s="301"/>
    </row>
    <row r="907" spans="1:20" s="105" customFormat="1" ht="12.75" customHeight="1">
      <c r="A907" s="168"/>
      <c r="B907" s="168"/>
      <c r="C907" s="168"/>
      <c r="D907" s="301"/>
      <c r="E907" s="301"/>
      <c r="F907" s="168"/>
      <c r="G907" s="301"/>
      <c r="H907" s="301"/>
      <c r="I907" s="301"/>
      <c r="J907" s="168"/>
      <c r="K907" s="168"/>
      <c r="L907" s="303"/>
      <c r="M907" s="303"/>
      <c r="N907" s="303"/>
      <c r="O907" s="301"/>
      <c r="P907" s="168"/>
      <c r="Q907" s="303"/>
      <c r="R907" s="303"/>
      <c r="S907" s="303"/>
      <c r="T907" s="301"/>
    </row>
    <row r="908" spans="1:20" s="105" customFormat="1" ht="12.75" customHeight="1">
      <c r="A908" s="168"/>
      <c r="B908" s="168"/>
      <c r="C908" s="168"/>
      <c r="D908" s="301"/>
      <c r="E908" s="301"/>
      <c r="F908" s="168"/>
      <c r="G908" s="301"/>
      <c r="H908" s="301"/>
      <c r="I908" s="301"/>
      <c r="J908" s="168"/>
      <c r="K908" s="168"/>
      <c r="L908" s="303"/>
      <c r="M908" s="303"/>
      <c r="N908" s="303"/>
      <c r="O908" s="301"/>
      <c r="P908" s="168"/>
      <c r="Q908" s="303"/>
      <c r="R908" s="303"/>
      <c r="S908" s="303"/>
      <c r="T908" s="301"/>
    </row>
    <row r="909" spans="1:20" s="105" customFormat="1" ht="12.75" customHeight="1">
      <c r="A909" s="168"/>
      <c r="B909" s="168"/>
      <c r="C909" s="168"/>
      <c r="D909" s="301"/>
      <c r="E909" s="301"/>
      <c r="F909" s="168"/>
      <c r="G909" s="301"/>
      <c r="H909" s="301"/>
      <c r="I909" s="301"/>
      <c r="J909" s="168"/>
      <c r="K909" s="168"/>
      <c r="L909" s="303"/>
      <c r="M909" s="303"/>
      <c r="N909" s="303"/>
      <c r="O909" s="301"/>
      <c r="P909" s="168"/>
      <c r="Q909" s="303"/>
      <c r="R909" s="303"/>
      <c r="S909" s="303"/>
      <c r="T909" s="301"/>
    </row>
    <row r="910" spans="1:20" s="105" customFormat="1" ht="12.75" customHeight="1">
      <c r="A910" s="168"/>
      <c r="B910" s="168"/>
      <c r="C910" s="168"/>
      <c r="D910" s="301"/>
      <c r="E910" s="301"/>
      <c r="F910" s="168"/>
      <c r="G910" s="301"/>
      <c r="H910" s="301"/>
      <c r="I910" s="301"/>
      <c r="J910" s="168"/>
      <c r="K910" s="168"/>
      <c r="L910" s="303"/>
      <c r="M910" s="303"/>
      <c r="N910" s="303"/>
      <c r="O910" s="301"/>
      <c r="P910" s="168"/>
      <c r="Q910" s="303"/>
      <c r="R910" s="303"/>
      <c r="S910" s="303"/>
      <c r="T910" s="301"/>
    </row>
    <row r="911" spans="1:20" s="105" customFormat="1" ht="12.75" customHeight="1">
      <c r="A911" s="168"/>
      <c r="B911" s="168"/>
      <c r="C911" s="168"/>
      <c r="D911" s="301"/>
      <c r="E911" s="301"/>
      <c r="F911" s="168"/>
      <c r="G911" s="301"/>
      <c r="H911" s="301"/>
      <c r="I911" s="301"/>
      <c r="J911" s="168"/>
      <c r="K911" s="168"/>
      <c r="L911" s="303"/>
      <c r="M911" s="303"/>
      <c r="N911" s="303"/>
      <c r="O911" s="301"/>
      <c r="P911" s="168"/>
      <c r="Q911" s="303"/>
      <c r="R911" s="303"/>
      <c r="S911" s="303"/>
      <c r="T911" s="301"/>
    </row>
    <row r="912" spans="1:20" s="105" customFormat="1" ht="12.75" customHeight="1">
      <c r="A912" s="168"/>
      <c r="B912" s="168"/>
      <c r="C912" s="168"/>
      <c r="D912" s="301"/>
      <c r="E912" s="301"/>
      <c r="F912" s="168"/>
      <c r="G912" s="301"/>
      <c r="H912" s="301"/>
      <c r="I912" s="301"/>
      <c r="J912" s="168"/>
      <c r="K912" s="168"/>
      <c r="L912" s="303"/>
      <c r="M912" s="303"/>
      <c r="N912" s="303"/>
      <c r="O912" s="301"/>
      <c r="P912" s="168"/>
      <c r="Q912" s="303"/>
      <c r="R912" s="303"/>
      <c r="S912" s="303"/>
      <c r="T912" s="301"/>
    </row>
    <row r="913" spans="1:20" s="105" customFormat="1" ht="12.75" customHeight="1">
      <c r="A913" s="168"/>
      <c r="B913" s="168"/>
      <c r="C913" s="168"/>
      <c r="D913" s="301"/>
      <c r="E913" s="301"/>
      <c r="F913" s="168"/>
      <c r="G913" s="301"/>
      <c r="H913" s="301"/>
      <c r="I913" s="301"/>
      <c r="J913" s="168"/>
      <c r="K913" s="168"/>
      <c r="L913" s="303"/>
      <c r="M913" s="303"/>
      <c r="N913" s="303"/>
      <c r="O913" s="301"/>
      <c r="P913" s="168"/>
      <c r="Q913" s="303"/>
      <c r="R913" s="303"/>
      <c r="S913" s="303"/>
      <c r="T913" s="301"/>
    </row>
    <row r="914" spans="1:20" s="105" customFormat="1" ht="12.75" customHeight="1">
      <c r="A914" s="168"/>
      <c r="B914" s="168"/>
      <c r="C914" s="168"/>
      <c r="D914" s="301"/>
      <c r="E914" s="301"/>
      <c r="F914" s="168"/>
      <c r="G914" s="301"/>
      <c r="H914" s="301"/>
      <c r="I914" s="301"/>
      <c r="J914" s="168"/>
      <c r="K914" s="168"/>
      <c r="L914" s="303"/>
      <c r="M914" s="303"/>
      <c r="N914" s="303"/>
      <c r="O914" s="301"/>
      <c r="P914" s="168"/>
      <c r="Q914" s="303"/>
      <c r="R914" s="303"/>
      <c r="S914" s="303"/>
      <c r="T914" s="301"/>
    </row>
    <row r="915" spans="1:20" s="105" customFormat="1" ht="12.75" customHeight="1">
      <c r="A915" s="168"/>
      <c r="B915" s="168"/>
      <c r="C915" s="168"/>
      <c r="D915" s="301"/>
      <c r="E915" s="301"/>
      <c r="F915" s="168"/>
      <c r="G915" s="301"/>
      <c r="H915" s="301"/>
      <c r="I915" s="301"/>
      <c r="J915" s="168"/>
      <c r="K915" s="168"/>
      <c r="L915" s="303"/>
      <c r="M915" s="303"/>
      <c r="N915" s="303"/>
      <c r="O915" s="301"/>
      <c r="P915" s="168"/>
      <c r="Q915" s="303"/>
      <c r="R915" s="303"/>
      <c r="S915" s="303"/>
      <c r="T915" s="301"/>
    </row>
    <row r="916" spans="1:20" s="105" customFormat="1" ht="12.75" customHeight="1">
      <c r="A916" s="168"/>
      <c r="B916" s="168"/>
      <c r="C916" s="168"/>
      <c r="D916" s="301"/>
      <c r="E916" s="301"/>
      <c r="F916" s="168"/>
      <c r="G916" s="301"/>
      <c r="H916" s="301"/>
      <c r="I916" s="301"/>
      <c r="J916" s="168"/>
      <c r="K916" s="168"/>
      <c r="L916" s="303"/>
      <c r="M916" s="303"/>
      <c r="N916" s="303"/>
      <c r="O916" s="301"/>
      <c r="P916" s="168"/>
      <c r="Q916" s="303"/>
      <c r="R916" s="303"/>
      <c r="S916" s="303"/>
      <c r="T916" s="301"/>
    </row>
    <row r="917" spans="1:20" s="105" customFormat="1" ht="12.75" customHeight="1">
      <c r="A917" s="168"/>
      <c r="B917" s="168"/>
      <c r="C917" s="168"/>
      <c r="D917" s="301"/>
      <c r="E917" s="301"/>
      <c r="F917" s="168"/>
      <c r="G917" s="301"/>
      <c r="H917" s="301"/>
      <c r="I917" s="301"/>
      <c r="J917" s="168"/>
      <c r="K917" s="168"/>
      <c r="L917" s="303"/>
      <c r="M917" s="303"/>
      <c r="N917" s="303"/>
      <c r="O917" s="301"/>
      <c r="P917" s="168"/>
      <c r="Q917" s="303"/>
      <c r="R917" s="303"/>
      <c r="S917" s="303"/>
      <c r="T917" s="301"/>
    </row>
    <row r="918" spans="1:20" s="105" customFormat="1" ht="12.75" customHeight="1">
      <c r="A918" s="168"/>
      <c r="B918" s="168"/>
      <c r="C918" s="168"/>
      <c r="D918" s="301"/>
      <c r="E918" s="301"/>
      <c r="F918" s="168"/>
      <c r="G918" s="301"/>
      <c r="H918" s="301"/>
      <c r="I918" s="301"/>
      <c r="J918" s="168"/>
      <c r="K918" s="168"/>
      <c r="L918" s="303"/>
      <c r="M918" s="303"/>
      <c r="N918" s="303"/>
      <c r="O918" s="301"/>
      <c r="P918" s="168"/>
      <c r="Q918" s="303"/>
      <c r="R918" s="303"/>
      <c r="S918" s="303"/>
      <c r="T918" s="301"/>
    </row>
    <row r="919" spans="1:20" s="105" customFormat="1" ht="12.75" customHeight="1">
      <c r="A919" s="168"/>
      <c r="B919" s="168"/>
      <c r="C919" s="168"/>
      <c r="D919" s="301"/>
      <c r="E919" s="301"/>
      <c r="F919" s="168"/>
      <c r="G919" s="301"/>
      <c r="H919" s="301"/>
      <c r="I919" s="301"/>
      <c r="J919" s="168"/>
      <c r="K919" s="168"/>
      <c r="L919" s="303"/>
      <c r="M919" s="303"/>
      <c r="N919" s="303"/>
      <c r="O919" s="301"/>
      <c r="P919" s="168"/>
      <c r="Q919" s="303"/>
      <c r="R919" s="303"/>
      <c r="S919" s="303"/>
      <c r="T919" s="301"/>
    </row>
    <row r="920" spans="1:20" s="105" customFormat="1" ht="12.75" customHeight="1">
      <c r="A920" s="168"/>
      <c r="B920" s="168"/>
      <c r="C920" s="168"/>
      <c r="D920" s="301"/>
      <c r="E920" s="301"/>
      <c r="F920" s="168"/>
      <c r="G920" s="301"/>
      <c r="H920" s="301"/>
      <c r="I920" s="301"/>
      <c r="J920" s="168"/>
      <c r="K920" s="168"/>
      <c r="L920" s="303"/>
      <c r="M920" s="303"/>
      <c r="N920" s="303"/>
      <c r="O920" s="301"/>
      <c r="P920" s="168"/>
      <c r="Q920" s="303"/>
      <c r="R920" s="303"/>
      <c r="S920" s="303"/>
      <c r="T920" s="301"/>
    </row>
    <row r="921" spans="1:20" s="105" customFormat="1" ht="12.75" customHeight="1">
      <c r="A921" s="168"/>
      <c r="B921" s="168"/>
      <c r="C921" s="168"/>
      <c r="D921" s="301"/>
      <c r="E921" s="301"/>
      <c r="F921" s="168"/>
      <c r="G921" s="301"/>
      <c r="H921" s="301"/>
      <c r="I921" s="301"/>
      <c r="J921" s="168"/>
      <c r="K921" s="168"/>
      <c r="L921" s="303"/>
      <c r="M921" s="303"/>
      <c r="N921" s="303"/>
      <c r="O921" s="301"/>
      <c r="P921" s="168"/>
      <c r="Q921" s="303"/>
      <c r="R921" s="303"/>
      <c r="S921" s="303"/>
      <c r="T921" s="301"/>
    </row>
    <row r="922" spans="1:20" s="105" customFormat="1" ht="12.75" customHeight="1">
      <c r="A922" s="168"/>
      <c r="B922" s="168"/>
      <c r="C922" s="168"/>
      <c r="D922" s="301"/>
      <c r="E922" s="301"/>
      <c r="F922" s="168"/>
      <c r="G922" s="301"/>
      <c r="H922" s="301"/>
      <c r="I922" s="301"/>
      <c r="J922" s="168"/>
      <c r="K922" s="168"/>
      <c r="L922" s="303"/>
      <c r="M922" s="303"/>
      <c r="N922" s="303"/>
      <c r="O922" s="301"/>
      <c r="P922" s="168"/>
      <c r="Q922" s="303"/>
      <c r="R922" s="303"/>
      <c r="S922" s="303"/>
      <c r="T922" s="301"/>
    </row>
    <row r="923" spans="1:20" s="105" customFormat="1" ht="12.75" customHeight="1">
      <c r="A923" s="168"/>
      <c r="B923" s="168"/>
      <c r="C923" s="168"/>
      <c r="D923" s="301"/>
      <c r="E923" s="301"/>
      <c r="F923" s="168"/>
      <c r="G923" s="301"/>
      <c r="H923" s="301"/>
      <c r="I923" s="301"/>
      <c r="J923" s="168"/>
      <c r="K923" s="168"/>
      <c r="L923" s="303"/>
      <c r="M923" s="303"/>
      <c r="N923" s="303"/>
      <c r="O923" s="301"/>
      <c r="P923" s="168"/>
      <c r="Q923" s="303"/>
      <c r="R923" s="303"/>
      <c r="S923" s="303"/>
      <c r="T923" s="301"/>
    </row>
    <row r="924" spans="1:20" s="105" customFormat="1" ht="12.75" customHeight="1">
      <c r="A924" s="168"/>
      <c r="B924" s="168"/>
      <c r="C924" s="168"/>
      <c r="D924" s="301"/>
      <c r="E924" s="301"/>
      <c r="F924" s="168"/>
      <c r="G924" s="301"/>
      <c r="H924" s="301"/>
      <c r="I924" s="301"/>
      <c r="J924" s="168"/>
      <c r="K924" s="168"/>
      <c r="L924" s="303"/>
      <c r="M924" s="303"/>
      <c r="N924" s="303"/>
      <c r="O924" s="301"/>
      <c r="P924" s="168"/>
      <c r="Q924" s="303"/>
      <c r="R924" s="303"/>
      <c r="S924" s="303"/>
      <c r="T924" s="301"/>
    </row>
    <row r="925" spans="1:20" s="105" customFormat="1" ht="12.75" customHeight="1">
      <c r="A925" s="168"/>
      <c r="B925" s="168"/>
      <c r="C925" s="168"/>
      <c r="D925" s="301"/>
      <c r="E925" s="301"/>
      <c r="F925" s="168"/>
      <c r="G925" s="301"/>
      <c r="H925" s="301"/>
      <c r="I925" s="301"/>
      <c r="J925" s="168"/>
      <c r="K925" s="168"/>
      <c r="L925" s="303"/>
      <c r="M925" s="303"/>
      <c r="N925" s="303"/>
      <c r="O925" s="301"/>
      <c r="P925" s="168"/>
      <c r="Q925" s="303"/>
      <c r="R925" s="303"/>
      <c r="S925" s="303"/>
      <c r="T925" s="301"/>
    </row>
    <row r="926" spans="1:20" s="105" customFormat="1" ht="12.75" customHeight="1">
      <c r="A926" s="168"/>
      <c r="B926" s="168"/>
      <c r="C926" s="168"/>
      <c r="D926" s="301"/>
      <c r="E926" s="301"/>
      <c r="F926" s="168"/>
      <c r="G926" s="301"/>
      <c r="H926" s="301"/>
      <c r="I926" s="301"/>
      <c r="J926" s="168"/>
      <c r="K926" s="168"/>
      <c r="L926" s="303"/>
      <c r="M926" s="303"/>
      <c r="N926" s="303"/>
      <c r="O926" s="301"/>
      <c r="P926" s="168"/>
      <c r="Q926" s="303"/>
      <c r="R926" s="303"/>
      <c r="S926" s="303"/>
      <c r="T926" s="301"/>
    </row>
    <row r="927" spans="1:20" s="105" customFormat="1" ht="12.75" customHeight="1">
      <c r="A927" s="168"/>
      <c r="B927" s="168"/>
      <c r="C927" s="168"/>
      <c r="D927" s="301"/>
      <c r="E927" s="301"/>
      <c r="F927" s="168"/>
      <c r="G927" s="301"/>
      <c r="H927" s="301"/>
      <c r="I927" s="301"/>
      <c r="J927" s="168"/>
      <c r="K927" s="168"/>
      <c r="L927" s="303"/>
      <c r="M927" s="303"/>
      <c r="N927" s="303"/>
      <c r="O927" s="301"/>
      <c r="P927" s="168"/>
      <c r="Q927" s="303"/>
      <c r="R927" s="303"/>
      <c r="S927" s="303"/>
      <c r="T927" s="301"/>
    </row>
    <row r="928" spans="1:20" s="105" customFormat="1" ht="12.75" customHeight="1">
      <c r="A928" s="168"/>
      <c r="B928" s="168"/>
      <c r="C928" s="168"/>
      <c r="D928" s="301"/>
      <c r="E928" s="301"/>
      <c r="F928" s="168"/>
      <c r="G928" s="301"/>
      <c r="H928" s="301"/>
      <c r="I928" s="301"/>
      <c r="J928" s="168"/>
      <c r="K928" s="168"/>
      <c r="L928" s="303"/>
      <c r="M928" s="303"/>
      <c r="N928" s="303"/>
      <c r="O928" s="301"/>
      <c r="P928" s="168"/>
      <c r="Q928" s="303"/>
      <c r="R928" s="303"/>
      <c r="S928" s="303"/>
      <c r="T928" s="301"/>
    </row>
    <row r="929" spans="1:20" s="105" customFormat="1" ht="12.75" customHeight="1">
      <c r="A929" s="168"/>
      <c r="B929" s="168"/>
      <c r="C929" s="168"/>
      <c r="D929" s="301"/>
      <c r="E929" s="301"/>
      <c r="F929" s="168"/>
      <c r="G929" s="301"/>
      <c r="H929" s="301"/>
      <c r="I929" s="301"/>
      <c r="J929" s="168"/>
      <c r="K929" s="168"/>
      <c r="L929" s="303"/>
      <c r="M929" s="303"/>
      <c r="N929" s="303"/>
      <c r="O929" s="301"/>
      <c r="P929" s="168"/>
      <c r="Q929" s="303"/>
      <c r="R929" s="303"/>
      <c r="S929" s="303"/>
      <c r="T929" s="301"/>
    </row>
    <row r="930" spans="1:20" s="105" customFormat="1" ht="12.75" customHeight="1">
      <c r="A930" s="168"/>
      <c r="B930" s="168"/>
      <c r="C930" s="168"/>
      <c r="D930" s="301"/>
      <c r="E930" s="301"/>
      <c r="F930" s="168"/>
      <c r="G930" s="301"/>
      <c r="H930" s="301"/>
      <c r="I930" s="301"/>
      <c r="J930" s="168"/>
      <c r="K930" s="168"/>
      <c r="L930" s="303"/>
      <c r="M930" s="303"/>
      <c r="N930" s="303"/>
      <c r="O930" s="301"/>
      <c r="P930" s="168"/>
      <c r="Q930" s="303"/>
      <c r="R930" s="303"/>
      <c r="S930" s="303"/>
      <c r="T930" s="301"/>
    </row>
    <row r="931" spans="1:20" s="105" customFormat="1" ht="12.75" customHeight="1">
      <c r="A931" s="168"/>
      <c r="B931" s="168"/>
      <c r="C931" s="168"/>
      <c r="D931" s="301"/>
      <c r="E931" s="301"/>
      <c r="F931" s="168"/>
      <c r="G931" s="301"/>
      <c r="H931" s="301"/>
      <c r="I931" s="301"/>
      <c r="J931" s="168"/>
      <c r="K931" s="168"/>
      <c r="L931" s="303"/>
      <c r="M931" s="303"/>
      <c r="N931" s="303"/>
      <c r="O931" s="301"/>
      <c r="P931" s="168"/>
      <c r="Q931" s="303"/>
      <c r="R931" s="303"/>
      <c r="S931" s="303"/>
      <c r="T931" s="301"/>
    </row>
    <row r="932" spans="1:20" s="105" customFormat="1" ht="12.75" customHeight="1">
      <c r="A932" s="168"/>
      <c r="B932" s="168"/>
      <c r="C932" s="168"/>
      <c r="D932" s="301"/>
      <c r="E932" s="301"/>
      <c r="F932" s="168"/>
      <c r="G932" s="301"/>
      <c r="H932" s="301"/>
      <c r="I932" s="301"/>
      <c r="J932" s="168"/>
      <c r="K932" s="168"/>
      <c r="L932" s="303"/>
      <c r="M932" s="303"/>
      <c r="N932" s="303"/>
      <c r="O932" s="301"/>
      <c r="P932" s="168"/>
      <c r="Q932" s="303"/>
      <c r="R932" s="303"/>
      <c r="S932" s="303"/>
      <c r="T932" s="301"/>
    </row>
    <row r="933" spans="1:20" s="105" customFormat="1" ht="12.75" customHeight="1">
      <c r="A933" s="168"/>
      <c r="B933" s="168"/>
      <c r="C933" s="168"/>
      <c r="D933" s="301"/>
      <c r="E933" s="301"/>
      <c r="F933" s="168"/>
      <c r="G933" s="301"/>
      <c r="H933" s="301"/>
      <c r="I933" s="301"/>
      <c r="J933" s="168"/>
      <c r="K933" s="168"/>
      <c r="L933" s="303"/>
      <c r="M933" s="303"/>
      <c r="N933" s="303"/>
      <c r="O933" s="301"/>
      <c r="P933" s="168"/>
      <c r="Q933" s="303"/>
      <c r="R933" s="303"/>
      <c r="S933" s="303"/>
      <c r="T933" s="301"/>
    </row>
    <row r="934" spans="1:20" s="105" customFormat="1" ht="12.75" customHeight="1">
      <c r="A934" s="168"/>
      <c r="B934" s="168"/>
      <c r="C934" s="168"/>
      <c r="D934" s="301"/>
      <c r="E934" s="301"/>
      <c r="F934" s="168"/>
      <c r="G934" s="301"/>
      <c r="H934" s="301"/>
      <c r="I934" s="301"/>
      <c r="J934" s="168"/>
      <c r="K934" s="168"/>
      <c r="L934" s="303"/>
      <c r="M934" s="303"/>
      <c r="N934" s="303"/>
      <c r="O934" s="301"/>
      <c r="P934" s="168"/>
      <c r="Q934" s="303"/>
      <c r="R934" s="303"/>
      <c r="S934" s="303"/>
      <c r="T934" s="301"/>
    </row>
    <row r="935" spans="1:20" s="105" customFormat="1" ht="12.75" customHeight="1">
      <c r="A935" s="168"/>
      <c r="B935" s="168"/>
      <c r="C935" s="168"/>
      <c r="D935" s="301"/>
      <c r="E935" s="301"/>
      <c r="F935" s="168"/>
      <c r="G935" s="301"/>
      <c r="H935" s="301"/>
      <c r="I935" s="301"/>
      <c r="J935" s="168"/>
      <c r="K935" s="168"/>
      <c r="L935" s="303"/>
      <c r="M935" s="303"/>
      <c r="N935" s="303"/>
      <c r="O935" s="301"/>
      <c r="P935" s="168"/>
      <c r="Q935" s="303"/>
      <c r="R935" s="303"/>
      <c r="S935" s="303"/>
      <c r="T935" s="301"/>
    </row>
    <row r="936" spans="1:20" s="105" customFormat="1" ht="12.75" customHeight="1">
      <c r="A936" s="168"/>
      <c r="B936" s="168"/>
      <c r="C936" s="168"/>
      <c r="D936" s="301"/>
      <c r="E936" s="301"/>
      <c r="F936" s="168"/>
      <c r="G936" s="301"/>
      <c r="H936" s="301"/>
      <c r="I936" s="301"/>
      <c r="J936" s="168"/>
      <c r="K936" s="168"/>
      <c r="L936" s="303"/>
      <c r="M936" s="303"/>
      <c r="N936" s="303"/>
      <c r="O936" s="301"/>
      <c r="P936" s="168"/>
      <c r="Q936" s="303"/>
      <c r="R936" s="303"/>
      <c r="S936" s="303"/>
      <c r="T936" s="301"/>
    </row>
    <row r="937" spans="1:20" s="105" customFormat="1" ht="12.75" customHeight="1">
      <c r="A937" s="168"/>
      <c r="B937" s="168"/>
      <c r="C937" s="168"/>
      <c r="D937" s="301"/>
      <c r="E937" s="301"/>
      <c r="F937" s="168"/>
      <c r="G937" s="301"/>
      <c r="H937" s="301"/>
      <c r="I937" s="301"/>
      <c r="J937" s="168"/>
      <c r="K937" s="168"/>
      <c r="L937" s="303"/>
      <c r="M937" s="303"/>
      <c r="N937" s="303"/>
      <c r="O937" s="301"/>
      <c r="P937" s="168"/>
      <c r="Q937" s="303"/>
      <c r="R937" s="303"/>
      <c r="S937" s="303"/>
      <c r="T937" s="301"/>
    </row>
    <row r="938" spans="1:20" s="105" customFormat="1" ht="12.75" customHeight="1">
      <c r="A938" s="168"/>
      <c r="B938" s="168"/>
      <c r="C938" s="168"/>
      <c r="D938" s="301"/>
      <c r="E938" s="301"/>
      <c r="F938" s="168"/>
      <c r="G938" s="301"/>
      <c r="H938" s="301"/>
      <c r="I938" s="301"/>
      <c r="J938" s="168"/>
      <c r="K938" s="168"/>
      <c r="L938" s="303"/>
      <c r="M938" s="303"/>
      <c r="N938" s="303"/>
      <c r="O938" s="301"/>
      <c r="P938" s="168"/>
      <c r="Q938" s="303"/>
      <c r="R938" s="303"/>
      <c r="S938" s="303"/>
      <c r="T938" s="301"/>
    </row>
    <row r="939" spans="1:20" s="105" customFormat="1" ht="12.75" customHeight="1">
      <c r="A939" s="168"/>
      <c r="B939" s="168"/>
      <c r="C939" s="168"/>
      <c r="D939" s="301"/>
      <c r="E939" s="301"/>
      <c r="F939" s="168"/>
      <c r="G939" s="301"/>
      <c r="H939" s="301"/>
      <c r="I939" s="301"/>
      <c r="J939" s="168"/>
      <c r="K939" s="168"/>
      <c r="L939" s="303"/>
      <c r="M939" s="303"/>
      <c r="N939" s="303"/>
      <c r="O939" s="301"/>
      <c r="P939" s="168"/>
      <c r="Q939" s="303"/>
      <c r="R939" s="303"/>
      <c r="S939" s="303"/>
      <c r="T939" s="301"/>
    </row>
    <row r="940" spans="1:20" s="105" customFormat="1" ht="12.75" customHeight="1">
      <c r="A940" s="168"/>
      <c r="B940" s="168"/>
      <c r="C940" s="168"/>
      <c r="D940" s="301"/>
      <c r="E940" s="301"/>
      <c r="F940" s="168"/>
      <c r="G940" s="301"/>
      <c r="H940" s="301"/>
      <c r="I940" s="301"/>
      <c r="J940" s="168"/>
      <c r="K940" s="168"/>
      <c r="L940" s="303"/>
      <c r="M940" s="303"/>
      <c r="N940" s="303"/>
      <c r="O940" s="301"/>
      <c r="P940" s="168"/>
      <c r="Q940" s="303"/>
      <c r="R940" s="303"/>
      <c r="S940" s="303"/>
      <c r="T940" s="301"/>
    </row>
    <row r="941" spans="1:20" s="105" customFormat="1" ht="12.75" customHeight="1">
      <c r="A941" s="168"/>
      <c r="B941" s="168"/>
      <c r="C941" s="168"/>
      <c r="D941" s="301"/>
      <c r="E941" s="301"/>
      <c r="F941" s="168"/>
      <c r="G941" s="301"/>
      <c r="H941" s="301"/>
      <c r="I941" s="301"/>
      <c r="J941" s="168"/>
      <c r="K941" s="168"/>
      <c r="L941" s="303"/>
      <c r="M941" s="303"/>
      <c r="N941" s="303"/>
      <c r="O941" s="301"/>
      <c r="P941" s="168"/>
      <c r="Q941" s="303"/>
      <c r="R941" s="303"/>
      <c r="S941" s="303"/>
      <c r="T941" s="301"/>
    </row>
    <row r="942" spans="1:20" s="105" customFormat="1" ht="12.75" customHeight="1">
      <c r="A942" s="168"/>
      <c r="B942" s="168"/>
      <c r="C942" s="168"/>
      <c r="D942" s="301"/>
      <c r="E942" s="301"/>
      <c r="F942" s="168"/>
      <c r="G942" s="301"/>
      <c r="H942" s="301"/>
      <c r="I942" s="301"/>
      <c r="J942" s="168"/>
      <c r="K942" s="168"/>
      <c r="L942" s="303"/>
      <c r="M942" s="303"/>
      <c r="N942" s="303"/>
      <c r="O942" s="301"/>
      <c r="P942" s="168"/>
      <c r="Q942" s="303"/>
      <c r="R942" s="303"/>
      <c r="S942" s="303"/>
      <c r="T942" s="301"/>
    </row>
    <row r="943" spans="1:20" s="105" customFormat="1" ht="12.75" customHeight="1">
      <c r="A943" s="168"/>
      <c r="B943" s="168"/>
      <c r="C943" s="168"/>
      <c r="D943" s="301"/>
      <c r="E943" s="301"/>
      <c r="F943" s="168"/>
      <c r="G943" s="301"/>
      <c r="H943" s="301"/>
      <c r="I943" s="301"/>
      <c r="J943" s="168"/>
      <c r="K943" s="168"/>
      <c r="L943" s="303"/>
      <c r="M943" s="303"/>
      <c r="N943" s="303"/>
      <c r="O943" s="301"/>
      <c r="P943" s="168"/>
      <c r="Q943" s="303"/>
      <c r="R943" s="303"/>
      <c r="S943" s="303"/>
      <c r="T943" s="301"/>
    </row>
    <row r="944" spans="1:20" s="105" customFormat="1" ht="12.75" customHeight="1">
      <c r="A944" s="168"/>
      <c r="B944" s="168"/>
      <c r="C944" s="168"/>
      <c r="D944" s="301"/>
      <c r="E944" s="301"/>
      <c r="F944" s="168"/>
      <c r="G944" s="301"/>
      <c r="H944" s="301"/>
      <c r="I944" s="301"/>
      <c r="J944" s="168"/>
      <c r="K944" s="168"/>
      <c r="L944" s="303"/>
      <c r="M944" s="303"/>
      <c r="N944" s="303"/>
      <c r="O944" s="301"/>
      <c r="P944" s="168"/>
      <c r="Q944" s="303"/>
      <c r="R944" s="303"/>
      <c r="S944" s="303"/>
      <c r="T944" s="301"/>
    </row>
    <row r="945" spans="1:20" s="105" customFormat="1" ht="12.75" customHeight="1">
      <c r="A945" s="168"/>
      <c r="B945" s="168"/>
      <c r="C945" s="168"/>
      <c r="D945" s="301"/>
      <c r="E945" s="301"/>
      <c r="F945" s="168"/>
      <c r="G945" s="301"/>
      <c r="H945" s="301"/>
      <c r="I945" s="301"/>
      <c r="J945" s="168"/>
      <c r="K945" s="168"/>
      <c r="L945" s="303"/>
      <c r="M945" s="303"/>
      <c r="N945" s="303"/>
      <c r="O945" s="301"/>
      <c r="P945" s="168"/>
      <c r="Q945" s="303"/>
      <c r="R945" s="303"/>
      <c r="S945" s="303"/>
      <c r="T945" s="301"/>
    </row>
    <row r="946" spans="1:20" s="105" customFormat="1" ht="12.75" customHeight="1">
      <c r="A946" s="168"/>
      <c r="B946" s="168"/>
      <c r="C946" s="168"/>
      <c r="D946" s="301"/>
      <c r="E946" s="301"/>
      <c r="F946" s="168"/>
      <c r="G946" s="301"/>
      <c r="H946" s="301"/>
      <c r="I946" s="301"/>
      <c r="J946" s="168"/>
      <c r="K946" s="168"/>
      <c r="L946" s="303"/>
      <c r="M946" s="303"/>
      <c r="N946" s="303"/>
      <c r="O946" s="301"/>
      <c r="P946" s="168"/>
      <c r="Q946" s="303"/>
      <c r="R946" s="303"/>
      <c r="S946" s="303"/>
      <c r="T946" s="301"/>
    </row>
    <row r="947" spans="1:20" s="105" customFormat="1" ht="12.75" customHeight="1">
      <c r="A947" s="168"/>
      <c r="B947" s="168"/>
      <c r="C947" s="168"/>
      <c r="D947" s="301"/>
      <c r="E947" s="301"/>
      <c r="F947" s="168"/>
      <c r="G947" s="301"/>
      <c r="H947" s="301"/>
      <c r="I947" s="301"/>
      <c r="J947" s="168"/>
      <c r="K947" s="168"/>
      <c r="L947" s="303"/>
      <c r="M947" s="303"/>
      <c r="N947" s="303"/>
      <c r="O947" s="301"/>
      <c r="P947" s="168"/>
      <c r="Q947" s="303"/>
      <c r="R947" s="303"/>
      <c r="S947" s="303"/>
      <c r="T947" s="301"/>
    </row>
    <row r="948" spans="1:20" s="105" customFormat="1" ht="12.75" customHeight="1">
      <c r="A948" s="168"/>
      <c r="B948" s="168"/>
      <c r="C948" s="168"/>
      <c r="D948" s="301"/>
      <c r="E948" s="301"/>
      <c r="F948" s="168"/>
      <c r="G948" s="301"/>
      <c r="H948" s="301"/>
      <c r="I948" s="301"/>
      <c r="J948" s="168"/>
      <c r="K948" s="168"/>
      <c r="L948" s="303"/>
      <c r="M948" s="303"/>
      <c r="N948" s="303"/>
      <c r="O948" s="301"/>
      <c r="P948" s="168"/>
      <c r="Q948" s="303"/>
      <c r="R948" s="303"/>
      <c r="S948" s="303"/>
      <c r="T948" s="301"/>
    </row>
    <row r="949" spans="1:20" s="105" customFormat="1" ht="12.75" customHeight="1">
      <c r="A949" s="168"/>
      <c r="B949" s="168"/>
      <c r="C949" s="168"/>
      <c r="D949" s="301"/>
      <c r="E949" s="301"/>
      <c r="F949" s="168"/>
      <c r="G949" s="301"/>
      <c r="H949" s="301"/>
      <c r="I949" s="301"/>
      <c r="J949" s="168"/>
      <c r="K949" s="168"/>
      <c r="L949" s="303"/>
      <c r="M949" s="303"/>
      <c r="N949" s="303"/>
      <c r="O949" s="301"/>
      <c r="P949" s="168"/>
      <c r="Q949" s="303"/>
      <c r="R949" s="303"/>
      <c r="S949" s="303"/>
      <c r="T949" s="301"/>
    </row>
    <row r="950" spans="1:20" s="105" customFormat="1" ht="12.75" customHeight="1">
      <c r="A950" s="168"/>
      <c r="B950" s="168"/>
      <c r="C950" s="168"/>
      <c r="D950" s="301"/>
      <c r="E950" s="301"/>
      <c r="F950" s="168"/>
      <c r="G950" s="301"/>
      <c r="H950" s="301"/>
      <c r="I950" s="301"/>
      <c r="J950" s="168"/>
      <c r="K950" s="168"/>
      <c r="L950" s="303"/>
      <c r="M950" s="303"/>
      <c r="N950" s="303"/>
      <c r="O950" s="301"/>
      <c r="P950" s="168"/>
      <c r="Q950" s="303"/>
      <c r="R950" s="303"/>
      <c r="S950" s="303"/>
      <c r="T950" s="301"/>
    </row>
    <row r="951" spans="1:20" s="105" customFormat="1" ht="12.75" customHeight="1">
      <c r="A951" s="168"/>
      <c r="B951" s="168"/>
      <c r="C951" s="168"/>
      <c r="D951" s="301"/>
      <c r="E951" s="301"/>
      <c r="F951" s="168"/>
      <c r="G951" s="301"/>
      <c r="H951" s="301"/>
      <c r="I951" s="301"/>
      <c r="J951" s="168"/>
      <c r="K951" s="168"/>
      <c r="L951" s="303"/>
      <c r="M951" s="303"/>
      <c r="N951" s="303"/>
      <c r="O951" s="301"/>
      <c r="P951" s="168"/>
      <c r="Q951" s="303"/>
      <c r="R951" s="303"/>
      <c r="S951" s="303"/>
      <c r="T951" s="301"/>
    </row>
    <row r="952" spans="1:20" s="105" customFormat="1" ht="12.75" customHeight="1">
      <c r="A952" s="168"/>
      <c r="B952" s="168"/>
      <c r="C952" s="168"/>
      <c r="D952" s="301"/>
      <c r="E952" s="301"/>
      <c r="F952" s="168"/>
      <c r="G952" s="301"/>
      <c r="H952" s="301"/>
      <c r="I952" s="301"/>
      <c r="J952" s="168"/>
      <c r="K952" s="168"/>
      <c r="L952" s="303"/>
      <c r="M952" s="303"/>
      <c r="N952" s="303"/>
      <c r="O952" s="301"/>
      <c r="P952" s="168"/>
      <c r="Q952" s="303"/>
      <c r="R952" s="303"/>
      <c r="S952" s="303"/>
      <c r="T952" s="301"/>
    </row>
    <row r="953" spans="1:20" s="105" customFormat="1" ht="12.75" customHeight="1">
      <c r="A953" s="168"/>
      <c r="B953" s="168"/>
      <c r="C953" s="168"/>
      <c r="D953" s="301"/>
      <c r="E953" s="301"/>
      <c r="F953" s="168"/>
      <c r="G953" s="301"/>
      <c r="H953" s="301"/>
      <c r="I953" s="301"/>
      <c r="J953" s="168"/>
      <c r="K953" s="168"/>
      <c r="L953" s="303"/>
      <c r="M953" s="303"/>
      <c r="N953" s="303"/>
      <c r="O953" s="301"/>
      <c r="P953" s="168"/>
      <c r="Q953" s="303"/>
      <c r="R953" s="303"/>
      <c r="S953" s="303"/>
      <c r="T953" s="301"/>
    </row>
    <row r="954" spans="1:20" s="105" customFormat="1" ht="12.75" customHeight="1">
      <c r="A954" s="168"/>
      <c r="B954" s="168"/>
      <c r="C954" s="168"/>
      <c r="D954" s="301"/>
      <c r="E954" s="301"/>
      <c r="F954" s="168"/>
      <c r="G954" s="301"/>
      <c r="H954" s="301"/>
      <c r="I954" s="301"/>
      <c r="J954" s="168"/>
      <c r="K954" s="168"/>
      <c r="L954" s="303"/>
      <c r="M954" s="303"/>
      <c r="N954" s="303"/>
      <c r="O954" s="301"/>
      <c r="P954" s="168"/>
      <c r="Q954" s="303"/>
      <c r="R954" s="303"/>
      <c r="S954" s="303"/>
      <c r="T954" s="301"/>
    </row>
    <row r="955" spans="1:20" s="105" customFormat="1" ht="12.75" customHeight="1">
      <c r="A955" s="168"/>
      <c r="B955" s="168"/>
      <c r="C955" s="168"/>
      <c r="D955" s="301"/>
      <c r="E955" s="301"/>
      <c r="F955" s="168"/>
      <c r="G955" s="301"/>
      <c r="H955" s="301"/>
      <c r="I955" s="301"/>
      <c r="J955" s="168"/>
      <c r="K955" s="168"/>
      <c r="L955" s="303"/>
      <c r="M955" s="303"/>
      <c r="N955" s="303"/>
      <c r="O955" s="301"/>
      <c r="P955" s="168"/>
      <c r="Q955" s="303"/>
      <c r="R955" s="303"/>
      <c r="S955" s="303"/>
      <c r="T955" s="301"/>
    </row>
    <row r="956" spans="1:20" s="105" customFormat="1" ht="12.75" customHeight="1">
      <c r="A956" s="168"/>
      <c r="B956" s="168"/>
      <c r="C956" s="168"/>
      <c r="D956" s="301"/>
      <c r="E956" s="301"/>
      <c r="F956" s="168"/>
      <c r="G956" s="301"/>
      <c r="H956" s="301"/>
      <c r="I956" s="301"/>
      <c r="J956" s="168"/>
      <c r="K956" s="168"/>
      <c r="L956" s="303"/>
      <c r="M956" s="303"/>
      <c r="N956" s="303"/>
      <c r="O956" s="301"/>
      <c r="P956" s="168"/>
      <c r="Q956" s="303"/>
      <c r="R956" s="303"/>
      <c r="S956" s="303"/>
      <c r="T956" s="301"/>
    </row>
    <row r="957" spans="1:20" s="105" customFormat="1" ht="12.75" customHeight="1">
      <c r="A957" s="168"/>
      <c r="B957" s="168"/>
      <c r="C957" s="168"/>
      <c r="D957" s="301"/>
      <c r="E957" s="301"/>
      <c r="F957" s="168"/>
      <c r="G957" s="301"/>
      <c r="H957" s="301"/>
      <c r="I957" s="301"/>
      <c r="J957" s="168"/>
      <c r="K957" s="168"/>
      <c r="L957" s="303"/>
      <c r="M957" s="303"/>
      <c r="N957" s="303"/>
      <c r="O957" s="301"/>
      <c r="P957" s="168"/>
      <c r="Q957" s="303"/>
      <c r="R957" s="303"/>
      <c r="S957" s="303"/>
      <c r="T957" s="301"/>
    </row>
    <row r="958" spans="1:20" s="105" customFormat="1" ht="12.75" customHeight="1">
      <c r="A958" s="168"/>
      <c r="B958" s="168"/>
      <c r="C958" s="168"/>
      <c r="D958" s="301"/>
      <c r="E958" s="301"/>
      <c r="F958" s="168"/>
      <c r="G958" s="301"/>
      <c r="H958" s="301"/>
      <c r="I958" s="301"/>
      <c r="J958" s="168"/>
      <c r="K958" s="168"/>
      <c r="L958" s="303"/>
      <c r="M958" s="303"/>
      <c r="N958" s="303"/>
      <c r="O958" s="301"/>
      <c r="P958" s="168"/>
      <c r="Q958" s="303"/>
      <c r="R958" s="303"/>
      <c r="S958" s="303"/>
      <c r="T958" s="301"/>
    </row>
    <row r="959" spans="1:20" s="105" customFormat="1" ht="12.75" customHeight="1">
      <c r="A959" s="168"/>
      <c r="B959" s="168"/>
      <c r="C959" s="168"/>
      <c r="D959" s="301"/>
      <c r="E959" s="301"/>
      <c r="F959" s="168"/>
      <c r="G959" s="301"/>
      <c r="H959" s="301"/>
      <c r="I959" s="301"/>
      <c r="J959" s="168"/>
      <c r="K959" s="168"/>
      <c r="L959" s="303"/>
      <c r="M959" s="303"/>
      <c r="N959" s="303"/>
      <c r="O959" s="301"/>
      <c r="P959" s="168"/>
      <c r="Q959" s="303"/>
      <c r="R959" s="303"/>
      <c r="S959" s="303"/>
      <c r="T959" s="301"/>
    </row>
    <row r="960" spans="1:20" s="105" customFormat="1" ht="12.75" customHeight="1">
      <c r="A960" s="168"/>
      <c r="B960" s="168"/>
      <c r="C960" s="168"/>
      <c r="D960" s="301"/>
      <c r="E960" s="301"/>
      <c r="F960" s="168"/>
      <c r="G960" s="301"/>
      <c r="H960" s="301"/>
      <c r="I960" s="301"/>
      <c r="J960" s="168"/>
      <c r="K960" s="168"/>
      <c r="L960" s="303"/>
      <c r="M960" s="303"/>
      <c r="N960" s="303"/>
      <c r="O960" s="301"/>
      <c r="P960" s="168"/>
      <c r="Q960" s="303"/>
      <c r="R960" s="303"/>
      <c r="S960" s="303"/>
      <c r="T960" s="301"/>
    </row>
    <row r="961" spans="1:20" s="105" customFormat="1" ht="12.75" customHeight="1">
      <c r="A961" s="168"/>
      <c r="B961" s="168"/>
      <c r="C961" s="168"/>
      <c r="D961" s="301"/>
      <c r="E961" s="301"/>
      <c r="F961" s="168"/>
      <c r="G961" s="301"/>
      <c r="H961" s="301"/>
      <c r="I961" s="301"/>
      <c r="J961" s="168"/>
      <c r="K961" s="168"/>
      <c r="L961" s="303"/>
      <c r="M961" s="303"/>
      <c r="N961" s="303"/>
      <c r="O961" s="301"/>
      <c r="P961" s="168"/>
      <c r="Q961" s="303"/>
      <c r="R961" s="303"/>
      <c r="S961" s="303"/>
      <c r="T961" s="301"/>
    </row>
    <row r="962" spans="1:20" s="105" customFormat="1" ht="12.75" customHeight="1">
      <c r="A962" s="168"/>
      <c r="B962" s="168"/>
      <c r="C962" s="168"/>
      <c r="D962" s="301"/>
      <c r="E962" s="301"/>
      <c r="F962" s="168"/>
      <c r="G962" s="301"/>
      <c r="H962" s="301"/>
      <c r="I962" s="301"/>
      <c r="J962" s="168"/>
      <c r="K962" s="168"/>
      <c r="L962" s="303"/>
      <c r="M962" s="303"/>
      <c r="N962" s="303"/>
      <c r="O962" s="301"/>
      <c r="P962" s="168"/>
      <c r="Q962" s="303"/>
      <c r="R962" s="303"/>
      <c r="S962" s="303"/>
      <c r="T962" s="301"/>
    </row>
    <row r="963" spans="1:20" s="105" customFormat="1" ht="12.75" customHeight="1">
      <c r="A963" s="168"/>
      <c r="B963" s="168"/>
      <c r="C963" s="168"/>
      <c r="D963" s="301"/>
      <c r="E963" s="301"/>
      <c r="F963" s="168"/>
      <c r="G963" s="301"/>
      <c r="H963" s="301"/>
      <c r="I963" s="301"/>
      <c r="J963" s="168"/>
      <c r="K963" s="168"/>
      <c r="L963" s="303"/>
      <c r="M963" s="303"/>
      <c r="N963" s="303"/>
      <c r="O963" s="301"/>
      <c r="P963" s="168"/>
      <c r="Q963" s="303"/>
      <c r="R963" s="303"/>
      <c r="S963" s="303"/>
      <c r="T963" s="301"/>
    </row>
    <row r="964" spans="1:20" s="105" customFormat="1" ht="12.75" customHeight="1">
      <c r="A964" s="168"/>
      <c r="B964" s="168"/>
      <c r="C964" s="168"/>
      <c r="D964" s="301"/>
      <c r="E964" s="301"/>
      <c r="F964" s="168"/>
      <c r="G964" s="301"/>
      <c r="H964" s="301"/>
      <c r="I964" s="301"/>
      <c r="J964" s="168"/>
      <c r="K964" s="168"/>
      <c r="L964" s="303"/>
      <c r="M964" s="303"/>
      <c r="N964" s="303"/>
      <c r="O964" s="301"/>
      <c r="P964" s="168"/>
      <c r="Q964" s="303"/>
      <c r="R964" s="303"/>
      <c r="S964" s="303"/>
      <c r="T964" s="301"/>
    </row>
    <row r="965" spans="1:20" s="105" customFormat="1" ht="12.75" customHeight="1">
      <c r="A965" s="168"/>
      <c r="B965" s="168"/>
      <c r="C965" s="168"/>
      <c r="D965" s="301"/>
      <c r="E965" s="301"/>
      <c r="F965" s="168"/>
      <c r="G965" s="301"/>
      <c r="H965" s="301"/>
      <c r="I965" s="301"/>
      <c r="J965" s="168"/>
      <c r="K965" s="168"/>
      <c r="L965" s="303"/>
      <c r="M965" s="303"/>
      <c r="N965" s="303"/>
      <c r="O965" s="301"/>
      <c r="P965" s="168"/>
      <c r="Q965" s="303"/>
      <c r="R965" s="303"/>
      <c r="S965" s="303"/>
      <c r="T965" s="301"/>
    </row>
    <row r="966" spans="1:20" s="105" customFormat="1" ht="12.75" customHeight="1">
      <c r="A966" s="168"/>
      <c r="B966" s="168"/>
      <c r="C966" s="168"/>
      <c r="D966" s="301"/>
      <c r="E966" s="301"/>
      <c r="F966" s="168"/>
      <c r="G966" s="301"/>
      <c r="H966" s="301"/>
      <c r="I966" s="301"/>
      <c r="J966" s="168"/>
      <c r="K966" s="168"/>
      <c r="L966" s="303"/>
      <c r="M966" s="303"/>
      <c r="N966" s="303"/>
      <c r="O966" s="301"/>
      <c r="P966" s="168"/>
      <c r="Q966" s="303"/>
      <c r="R966" s="303"/>
      <c r="S966" s="303"/>
      <c r="T966" s="301"/>
    </row>
    <row r="967" spans="1:20" s="105" customFormat="1" ht="12.75" customHeight="1">
      <c r="A967" s="168"/>
      <c r="B967" s="168"/>
      <c r="C967" s="168"/>
      <c r="D967" s="301"/>
      <c r="E967" s="301"/>
      <c r="F967" s="168"/>
      <c r="G967" s="301"/>
      <c r="H967" s="301"/>
      <c r="I967" s="301"/>
      <c r="J967" s="168"/>
      <c r="K967" s="168"/>
      <c r="L967" s="303"/>
      <c r="M967" s="303"/>
      <c r="N967" s="303"/>
      <c r="O967" s="301"/>
      <c r="P967" s="168"/>
      <c r="Q967" s="303"/>
      <c r="R967" s="303"/>
      <c r="S967" s="303"/>
      <c r="T967" s="301"/>
    </row>
    <row r="968" spans="1:20" s="105" customFormat="1" ht="12.75" customHeight="1">
      <c r="A968" s="168"/>
      <c r="B968" s="168"/>
      <c r="C968" s="168"/>
      <c r="D968" s="301"/>
      <c r="E968" s="301"/>
      <c r="F968" s="168"/>
      <c r="G968" s="301"/>
      <c r="H968" s="301"/>
      <c r="I968" s="301"/>
      <c r="J968" s="168"/>
      <c r="K968" s="168"/>
      <c r="L968" s="303"/>
      <c r="M968" s="303"/>
      <c r="N968" s="303"/>
      <c r="O968" s="301"/>
      <c r="P968" s="168"/>
      <c r="Q968" s="303"/>
      <c r="R968" s="303"/>
      <c r="S968" s="303"/>
      <c r="T968" s="301"/>
    </row>
    <row r="969" spans="1:20" s="105" customFormat="1" ht="12.75" customHeight="1">
      <c r="A969" s="168"/>
      <c r="B969" s="168"/>
      <c r="C969" s="168"/>
      <c r="D969" s="301"/>
      <c r="E969" s="301"/>
      <c r="F969" s="168"/>
      <c r="G969" s="301"/>
      <c r="H969" s="301"/>
      <c r="I969" s="301"/>
      <c r="J969" s="168"/>
      <c r="K969" s="168"/>
      <c r="L969" s="303"/>
      <c r="M969" s="303"/>
      <c r="N969" s="303"/>
      <c r="O969" s="301"/>
      <c r="P969" s="168"/>
      <c r="Q969" s="303"/>
      <c r="R969" s="303"/>
      <c r="S969" s="303"/>
      <c r="T969" s="301"/>
    </row>
    <row r="970" spans="1:20" s="105" customFormat="1" ht="12.75" customHeight="1">
      <c r="A970" s="168"/>
      <c r="B970" s="168"/>
      <c r="C970" s="168"/>
      <c r="D970" s="301"/>
      <c r="E970" s="301"/>
      <c r="F970" s="168"/>
      <c r="G970" s="301"/>
      <c r="H970" s="301"/>
      <c r="I970" s="301"/>
      <c r="J970" s="168"/>
      <c r="K970" s="168"/>
      <c r="L970" s="303"/>
      <c r="M970" s="303"/>
      <c r="N970" s="303"/>
      <c r="O970" s="301"/>
      <c r="P970" s="168"/>
      <c r="Q970" s="303"/>
      <c r="R970" s="303"/>
      <c r="S970" s="303"/>
      <c r="T970" s="301"/>
    </row>
    <row r="971" spans="1:20" s="105" customFormat="1" ht="12.75" customHeight="1">
      <c r="A971" s="168"/>
      <c r="B971" s="168"/>
      <c r="C971" s="168"/>
      <c r="D971" s="301"/>
      <c r="E971" s="301"/>
      <c r="F971" s="168"/>
      <c r="G971" s="301"/>
      <c r="H971" s="301"/>
      <c r="I971" s="301"/>
      <c r="J971" s="168"/>
      <c r="K971" s="168"/>
      <c r="L971" s="303"/>
      <c r="M971" s="303"/>
      <c r="N971" s="303"/>
      <c r="O971" s="301"/>
      <c r="P971" s="168"/>
      <c r="Q971" s="303"/>
      <c r="R971" s="303"/>
      <c r="S971" s="303"/>
      <c r="T971" s="301"/>
    </row>
    <row r="972" spans="1:20" s="105" customFormat="1" ht="12.75" customHeight="1">
      <c r="A972" s="168"/>
      <c r="B972" s="168"/>
      <c r="C972" s="168"/>
      <c r="D972" s="301"/>
      <c r="E972" s="301"/>
      <c r="F972" s="168"/>
      <c r="G972" s="301"/>
      <c r="H972" s="301"/>
      <c r="I972" s="301"/>
      <c r="J972" s="168"/>
      <c r="K972" s="168"/>
      <c r="L972" s="303"/>
      <c r="M972" s="303"/>
      <c r="N972" s="303"/>
      <c r="O972" s="301"/>
      <c r="P972" s="168"/>
      <c r="Q972" s="303"/>
      <c r="R972" s="303"/>
      <c r="S972" s="303"/>
      <c r="T972" s="301"/>
    </row>
    <row r="973" spans="1:20" s="105" customFormat="1" ht="12.75" customHeight="1">
      <c r="A973" s="168"/>
      <c r="B973" s="168"/>
      <c r="C973" s="168"/>
      <c r="D973" s="301"/>
      <c r="E973" s="301"/>
      <c r="F973" s="168"/>
      <c r="G973" s="301"/>
      <c r="H973" s="301"/>
      <c r="I973" s="301"/>
      <c r="J973" s="168"/>
      <c r="K973" s="168"/>
      <c r="L973" s="303"/>
      <c r="M973" s="303"/>
      <c r="N973" s="303"/>
      <c r="O973" s="301"/>
      <c r="P973" s="168"/>
      <c r="Q973" s="303"/>
      <c r="R973" s="303"/>
      <c r="S973" s="303"/>
      <c r="T973" s="301"/>
    </row>
    <row r="974" spans="1:20" s="105" customFormat="1" ht="12.75" customHeight="1">
      <c r="A974" s="168"/>
      <c r="B974" s="168"/>
      <c r="C974" s="168"/>
      <c r="D974" s="301"/>
      <c r="E974" s="301"/>
      <c r="F974" s="168"/>
      <c r="G974" s="301"/>
      <c r="H974" s="301"/>
      <c r="I974" s="301"/>
      <c r="J974" s="168"/>
      <c r="K974" s="168"/>
      <c r="L974" s="303"/>
      <c r="M974" s="303"/>
      <c r="N974" s="303"/>
      <c r="O974" s="301"/>
      <c r="P974" s="168"/>
      <c r="Q974" s="303"/>
      <c r="R974" s="303"/>
      <c r="S974" s="303"/>
      <c r="T974" s="301"/>
    </row>
    <row r="975" spans="1:20" s="105" customFormat="1" ht="12.75" customHeight="1">
      <c r="A975" s="168"/>
      <c r="B975" s="168"/>
      <c r="C975" s="168"/>
      <c r="D975" s="301"/>
      <c r="E975" s="301"/>
      <c r="F975" s="168"/>
      <c r="G975" s="301"/>
      <c r="H975" s="301"/>
      <c r="I975" s="301"/>
      <c r="J975" s="168"/>
      <c r="K975" s="168"/>
      <c r="L975" s="303"/>
      <c r="M975" s="303"/>
      <c r="N975" s="303"/>
      <c r="O975" s="301"/>
      <c r="P975" s="168"/>
      <c r="Q975" s="303"/>
      <c r="R975" s="303"/>
      <c r="S975" s="303"/>
      <c r="T975" s="301"/>
    </row>
    <row r="976" spans="1:20" s="105" customFormat="1" ht="12.75" customHeight="1">
      <c r="A976" s="168"/>
      <c r="B976" s="168"/>
      <c r="C976" s="168"/>
      <c r="D976" s="301"/>
      <c r="E976" s="301"/>
      <c r="F976" s="168"/>
      <c r="G976" s="301"/>
      <c r="H976" s="301"/>
      <c r="I976" s="301"/>
      <c r="J976" s="168"/>
      <c r="K976" s="168"/>
      <c r="L976" s="303"/>
      <c r="M976" s="303"/>
      <c r="N976" s="303"/>
      <c r="O976" s="301"/>
      <c r="P976" s="168"/>
      <c r="Q976" s="303"/>
      <c r="R976" s="303"/>
      <c r="S976" s="303"/>
      <c r="T976" s="301"/>
    </row>
    <row r="977" spans="1:20" s="105" customFormat="1" ht="12.75" customHeight="1">
      <c r="A977" s="168"/>
      <c r="B977" s="168"/>
      <c r="C977" s="168"/>
      <c r="D977" s="301"/>
      <c r="E977" s="301"/>
      <c r="F977" s="168"/>
      <c r="G977" s="301"/>
      <c r="H977" s="301"/>
      <c r="I977" s="301"/>
      <c r="J977" s="168"/>
      <c r="K977" s="168"/>
      <c r="L977" s="303"/>
      <c r="M977" s="303"/>
      <c r="N977" s="303"/>
      <c r="O977" s="301"/>
      <c r="P977" s="168"/>
      <c r="Q977" s="303"/>
      <c r="R977" s="303"/>
      <c r="S977" s="303"/>
      <c r="T977" s="301"/>
    </row>
    <row r="978" spans="1:20" s="105" customFormat="1" ht="12.75" customHeight="1">
      <c r="A978" s="168"/>
      <c r="B978" s="168"/>
      <c r="C978" s="168"/>
      <c r="D978" s="301"/>
      <c r="E978" s="301"/>
      <c r="F978" s="168"/>
      <c r="G978" s="301"/>
      <c r="H978" s="301"/>
      <c r="I978" s="301"/>
      <c r="J978" s="168"/>
      <c r="K978" s="168"/>
      <c r="L978" s="303"/>
      <c r="M978" s="303"/>
      <c r="N978" s="303"/>
      <c r="O978" s="301"/>
      <c r="P978" s="168"/>
      <c r="Q978" s="303"/>
      <c r="R978" s="303"/>
      <c r="S978" s="303"/>
      <c r="T978" s="301"/>
    </row>
    <row r="979" spans="1:20" s="105" customFormat="1" ht="12.75" customHeight="1">
      <c r="A979" s="168"/>
      <c r="B979" s="168"/>
      <c r="C979" s="168"/>
      <c r="D979" s="301"/>
      <c r="E979" s="301"/>
      <c r="F979" s="168"/>
      <c r="G979" s="301"/>
      <c r="H979" s="301"/>
      <c r="I979" s="301"/>
      <c r="J979" s="168"/>
      <c r="K979" s="168"/>
      <c r="L979" s="303"/>
      <c r="M979" s="303"/>
      <c r="N979" s="303"/>
      <c r="O979" s="301"/>
      <c r="P979" s="168"/>
      <c r="Q979" s="303"/>
      <c r="R979" s="303"/>
      <c r="S979" s="303"/>
      <c r="T979" s="301"/>
    </row>
    <row r="980" spans="1:20" s="105" customFormat="1" ht="12.75" customHeight="1">
      <c r="A980" s="168"/>
      <c r="B980" s="168"/>
      <c r="C980" s="168"/>
      <c r="D980" s="301"/>
      <c r="E980" s="301"/>
      <c r="F980" s="168"/>
      <c r="G980" s="301"/>
      <c r="H980" s="301"/>
      <c r="I980" s="301"/>
      <c r="J980" s="168"/>
      <c r="K980" s="168"/>
      <c r="L980" s="303"/>
      <c r="M980" s="303"/>
      <c r="N980" s="303"/>
      <c r="O980" s="301"/>
      <c r="P980" s="168"/>
      <c r="Q980" s="303"/>
      <c r="R980" s="303"/>
      <c r="S980" s="303"/>
      <c r="T980" s="301"/>
    </row>
    <row r="981" spans="1:20" s="105" customFormat="1" ht="12.75" customHeight="1">
      <c r="A981" s="168"/>
      <c r="B981" s="168"/>
      <c r="C981" s="168"/>
      <c r="D981" s="301"/>
      <c r="E981" s="301"/>
      <c r="F981" s="168"/>
      <c r="G981" s="301"/>
      <c r="H981" s="301"/>
      <c r="I981" s="301"/>
      <c r="J981" s="168"/>
      <c r="K981" s="168"/>
      <c r="L981" s="303"/>
      <c r="M981" s="303"/>
      <c r="N981" s="303"/>
      <c r="O981" s="301"/>
      <c r="P981" s="168"/>
      <c r="Q981" s="303"/>
      <c r="R981" s="303"/>
      <c r="S981" s="303"/>
      <c r="T981" s="301"/>
    </row>
    <row r="982" spans="1:20" s="105" customFormat="1" ht="12.75" customHeight="1">
      <c r="A982" s="168"/>
      <c r="B982" s="168"/>
      <c r="C982" s="168"/>
      <c r="D982" s="301"/>
      <c r="E982" s="301"/>
      <c r="F982" s="168"/>
      <c r="G982" s="301"/>
      <c r="H982" s="301"/>
      <c r="I982" s="301"/>
      <c r="J982" s="168"/>
      <c r="K982" s="168"/>
      <c r="L982" s="303"/>
      <c r="M982" s="303"/>
      <c r="N982" s="303"/>
      <c r="O982" s="301"/>
      <c r="P982" s="168"/>
      <c r="Q982" s="303"/>
      <c r="R982" s="303"/>
      <c r="S982" s="303"/>
      <c r="T982" s="301"/>
    </row>
    <row r="983" spans="1:20" s="105" customFormat="1" ht="12.75" customHeight="1">
      <c r="A983" s="168"/>
      <c r="B983" s="168"/>
      <c r="C983" s="168"/>
      <c r="D983" s="301"/>
      <c r="E983" s="301"/>
      <c r="F983" s="168"/>
      <c r="G983" s="301"/>
      <c r="H983" s="301"/>
      <c r="I983" s="301"/>
      <c r="J983" s="168"/>
      <c r="K983" s="168"/>
      <c r="L983" s="303"/>
      <c r="M983" s="303"/>
      <c r="N983" s="303"/>
      <c r="O983" s="301"/>
      <c r="P983" s="168"/>
      <c r="Q983" s="303"/>
      <c r="R983" s="303"/>
      <c r="S983" s="303"/>
      <c r="T983" s="301"/>
    </row>
    <row r="984" spans="1:20" s="105" customFormat="1" ht="12.75" customHeight="1">
      <c r="A984" s="168"/>
      <c r="B984" s="168"/>
      <c r="C984" s="168"/>
      <c r="D984" s="301"/>
      <c r="E984" s="301"/>
      <c r="F984" s="168"/>
      <c r="G984" s="301"/>
      <c r="H984" s="301"/>
      <c r="I984" s="301"/>
      <c r="J984" s="168"/>
      <c r="K984" s="168"/>
      <c r="L984" s="303"/>
      <c r="M984" s="303"/>
      <c r="N984" s="303"/>
      <c r="O984" s="301"/>
      <c r="P984" s="168"/>
      <c r="Q984" s="303"/>
      <c r="R984" s="303"/>
      <c r="S984" s="303"/>
      <c r="T984" s="301"/>
    </row>
    <row r="985" spans="1:20" s="105" customFormat="1" ht="12.75" customHeight="1">
      <c r="A985" s="168"/>
      <c r="B985" s="168"/>
      <c r="C985" s="168"/>
      <c r="D985" s="301"/>
      <c r="E985" s="301"/>
      <c r="F985" s="168"/>
      <c r="G985" s="301"/>
      <c r="H985" s="301"/>
      <c r="I985" s="301"/>
      <c r="J985" s="168"/>
      <c r="K985" s="168"/>
      <c r="L985" s="303"/>
      <c r="M985" s="303"/>
      <c r="N985" s="303"/>
      <c r="O985" s="301"/>
      <c r="P985" s="168"/>
      <c r="Q985" s="303"/>
      <c r="R985" s="303"/>
      <c r="S985" s="303"/>
      <c r="T985" s="301"/>
    </row>
    <row r="986" spans="1:20" s="105" customFormat="1" ht="12.75" customHeight="1">
      <c r="A986" s="168"/>
      <c r="B986" s="168"/>
      <c r="C986" s="168"/>
      <c r="D986" s="301"/>
      <c r="E986" s="301"/>
      <c r="F986" s="168"/>
      <c r="G986" s="301"/>
      <c r="H986" s="301"/>
      <c r="I986" s="301"/>
      <c r="J986" s="168"/>
      <c r="K986" s="168"/>
      <c r="L986" s="303"/>
      <c r="M986" s="303"/>
      <c r="N986" s="303"/>
      <c r="O986" s="301"/>
      <c r="P986" s="168"/>
      <c r="Q986" s="303"/>
      <c r="R986" s="303"/>
      <c r="S986" s="303"/>
      <c r="T986" s="301"/>
    </row>
    <row r="987" spans="1:20" s="105" customFormat="1" ht="12.75" customHeight="1">
      <c r="A987" s="168"/>
      <c r="B987" s="168"/>
      <c r="C987" s="168"/>
      <c r="D987" s="301"/>
      <c r="E987" s="301"/>
      <c r="F987" s="168"/>
      <c r="G987" s="301"/>
      <c r="H987" s="301"/>
      <c r="I987" s="301"/>
      <c r="J987" s="168"/>
      <c r="K987" s="168"/>
      <c r="L987" s="303"/>
      <c r="M987" s="303"/>
      <c r="N987" s="303"/>
      <c r="O987" s="301"/>
      <c r="P987" s="168"/>
      <c r="Q987" s="303"/>
      <c r="R987" s="303"/>
      <c r="S987" s="303"/>
      <c r="T987" s="301"/>
    </row>
    <row r="988" spans="1:20" s="105" customFormat="1" ht="12.75" customHeight="1">
      <c r="A988" s="168"/>
      <c r="B988" s="168"/>
      <c r="C988" s="168"/>
      <c r="D988" s="301"/>
      <c r="E988" s="301"/>
      <c r="F988" s="168"/>
      <c r="G988" s="301"/>
      <c r="H988" s="301"/>
      <c r="I988" s="301"/>
      <c r="J988" s="168"/>
      <c r="K988" s="168"/>
      <c r="L988" s="303"/>
      <c r="M988" s="303"/>
      <c r="N988" s="303"/>
      <c r="O988" s="301"/>
      <c r="P988" s="168"/>
      <c r="Q988" s="303"/>
      <c r="R988" s="303"/>
      <c r="S988" s="303"/>
      <c r="T988" s="301"/>
    </row>
    <row r="989" spans="1:20" s="105" customFormat="1" ht="12.75" customHeight="1">
      <c r="A989" s="168"/>
      <c r="B989" s="168"/>
      <c r="C989" s="168"/>
      <c r="D989" s="301"/>
      <c r="E989" s="301"/>
      <c r="F989" s="168"/>
      <c r="G989" s="301"/>
      <c r="H989" s="301"/>
      <c r="I989" s="301"/>
      <c r="J989" s="168"/>
      <c r="K989" s="168"/>
      <c r="L989" s="303"/>
      <c r="M989" s="303"/>
      <c r="N989" s="303"/>
      <c r="O989" s="301"/>
      <c r="P989" s="168"/>
      <c r="Q989" s="303"/>
      <c r="R989" s="303"/>
      <c r="S989" s="303"/>
      <c r="T989" s="301"/>
    </row>
    <row r="990" spans="1:20" s="105" customFormat="1" ht="12.75" customHeight="1">
      <c r="A990" s="168"/>
      <c r="B990" s="168"/>
      <c r="C990" s="168"/>
      <c r="D990" s="301"/>
      <c r="E990" s="301"/>
      <c r="F990" s="168"/>
      <c r="G990" s="301"/>
      <c r="H990" s="301"/>
      <c r="I990" s="301"/>
      <c r="J990" s="168"/>
      <c r="K990" s="168"/>
      <c r="L990" s="303"/>
      <c r="M990" s="303"/>
      <c r="N990" s="303"/>
      <c r="O990" s="301"/>
      <c r="P990" s="168"/>
      <c r="Q990" s="303"/>
      <c r="R990" s="303"/>
      <c r="S990" s="303"/>
      <c r="T990" s="301"/>
    </row>
    <row r="991" spans="1:20" s="105" customFormat="1" ht="12.75" customHeight="1">
      <c r="A991" s="168"/>
      <c r="B991" s="168"/>
      <c r="C991" s="168"/>
      <c r="D991" s="301"/>
      <c r="E991" s="301"/>
      <c r="F991" s="168"/>
      <c r="G991" s="301"/>
      <c r="H991" s="301"/>
      <c r="I991" s="301"/>
      <c r="J991" s="168"/>
      <c r="K991" s="168"/>
      <c r="L991" s="303"/>
      <c r="M991" s="303"/>
      <c r="N991" s="303"/>
      <c r="O991" s="301"/>
      <c r="P991" s="168"/>
      <c r="Q991" s="303"/>
      <c r="R991" s="303"/>
      <c r="S991" s="303"/>
      <c r="T991" s="301"/>
    </row>
    <row r="992" spans="1:20" s="105" customFormat="1" ht="12.75" customHeight="1">
      <c r="A992" s="168"/>
      <c r="B992" s="168"/>
      <c r="C992" s="168"/>
      <c r="D992" s="301"/>
      <c r="E992" s="301"/>
      <c r="F992" s="168"/>
      <c r="G992" s="301"/>
      <c r="H992" s="301"/>
      <c r="I992" s="301"/>
      <c r="J992" s="168"/>
      <c r="K992" s="168"/>
      <c r="L992" s="303"/>
      <c r="M992" s="303"/>
      <c r="N992" s="303"/>
      <c r="O992" s="301"/>
      <c r="P992" s="168"/>
      <c r="Q992" s="303"/>
      <c r="R992" s="303"/>
      <c r="S992" s="303"/>
      <c r="T992" s="301"/>
    </row>
    <row r="993" spans="1:20" s="105" customFormat="1" ht="12.75" customHeight="1">
      <c r="A993" s="168"/>
      <c r="B993" s="168"/>
      <c r="C993" s="168"/>
      <c r="D993" s="301"/>
      <c r="E993" s="301"/>
      <c r="F993" s="168"/>
      <c r="G993" s="301"/>
      <c r="H993" s="301"/>
      <c r="I993" s="301"/>
      <c r="J993" s="168"/>
      <c r="K993" s="168"/>
      <c r="L993" s="303"/>
      <c r="M993" s="303"/>
      <c r="N993" s="303"/>
      <c r="O993" s="301"/>
      <c r="P993" s="168"/>
      <c r="Q993" s="303"/>
      <c r="R993" s="303"/>
      <c r="S993" s="303"/>
      <c r="T993" s="301"/>
    </row>
    <row r="994" spans="1:20" s="105" customFormat="1" ht="12.75" customHeight="1">
      <c r="A994" s="168"/>
      <c r="B994" s="168"/>
      <c r="C994" s="168"/>
      <c r="D994" s="301"/>
      <c r="E994" s="301"/>
      <c r="F994" s="168"/>
      <c r="G994" s="301"/>
      <c r="H994" s="301"/>
      <c r="I994" s="301"/>
      <c r="J994" s="168"/>
      <c r="K994" s="168"/>
      <c r="L994" s="303"/>
      <c r="M994" s="303"/>
      <c r="N994" s="303"/>
      <c r="O994" s="301"/>
      <c r="P994" s="168"/>
      <c r="Q994" s="303"/>
      <c r="R994" s="303"/>
      <c r="S994" s="303"/>
      <c r="T994" s="301"/>
    </row>
    <row r="995" spans="1:20" s="105" customFormat="1" ht="12.75" customHeight="1">
      <c r="A995" s="168"/>
      <c r="B995" s="168"/>
      <c r="C995" s="168"/>
      <c r="D995" s="301"/>
      <c r="E995" s="301"/>
      <c r="F995" s="168"/>
      <c r="G995" s="301"/>
      <c r="H995" s="301"/>
      <c r="I995" s="301"/>
      <c r="J995" s="168"/>
      <c r="K995" s="168"/>
      <c r="L995" s="303"/>
      <c r="M995" s="303"/>
      <c r="N995" s="303"/>
      <c r="O995" s="301"/>
      <c r="P995" s="168"/>
      <c r="Q995" s="303"/>
      <c r="R995" s="303"/>
      <c r="S995" s="303"/>
      <c r="T995" s="301"/>
    </row>
    <row r="996" spans="1:20" s="105" customFormat="1" ht="12.75" customHeight="1">
      <c r="A996" s="168"/>
      <c r="B996" s="168"/>
      <c r="C996" s="168"/>
      <c r="D996" s="301"/>
      <c r="E996" s="301"/>
      <c r="F996" s="168"/>
      <c r="G996" s="301"/>
      <c r="H996" s="301"/>
      <c r="I996" s="301"/>
      <c r="J996" s="168"/>
      <c r="K996" s="168"/>
      <c r="L996" s="303"/>
      <c r="M996" s="303"/>
      <c r="N996" s="303"/>
      <c r="O996" s="301"/>
      <c r="P996" s="168"/>
      <c r="Q996" s="303"/>
      <c r="R996" s="303"/>
      <c r="S996" s="303"/>
      <c r="T996" s="301"/>
    </row>
    <row r="997" spans="1:20" s="105" customFormat="1" ht="12.75" customHeight="1">
      <c r="A997" s="168"/>
      <c r="B997" s="168"/>
      <c r="C997" s="168"/>
      <c r="D997" s="301"/>
      <c r="E997" s="301"/>
      <c r="F997" s="168"/>
      <c r="G997" s="301"/>
      <c r="H997" s="301"/>
      <c r="I997" s="301"/>
      <c r="J997" s="168"/>
      <c r="K997" s="168"/>
      <c r="L997" s="303"/>
      <c r="M997" s="303"/>
      <c r="N997" s="303"/>
      <c r="O997" s="301"/>
      <c r="P997" s="168"/>
      <c r="Q997" s="303"/>
      <c r="R997" s="303"/>
      <c r="S997" s="303"/>
      <c r="T997" s="301"/>
    </row>
    <row r="998" spans="1:20" s="105" customFormat="1" ht="12.75" customHeight="1">
      <c r="A998" s="168"/>
      <c r="B998" s="168"/>
      <c r="C998" s="168"/>
      <c r="D998" s="301"/>
      <c r="E998" s="301"/>
      <c r="F998" s="168"/>
      <c r="G998" s="301"/>
      <c r="H998" s="301"/>
      <c r="I998" s="301"/>
      <c r="J998" s="168"/>
      <c r="K998" s="168"/>
      <c r="L998" s="303"/>
      <c r="M998" s="303"/>
      <c r="N998" s="303"/>
      <c r="O998" s="301"/>
      <c r="P998" s="168"/>
      <c r="Q998" s="303"/>
      <c r="R998" s="303"/>
      <c r="S998" s="303"/>
      <c r="T998" s="301"/>
    </row>
    <row r="999" spans="1:20" s="105" customFormat="1" ht="12.75" customHeight="1">
      <c r="A999" s="168"/>
      <c r="B999" s="168"/>
      <c r="C999" s="168"/>
      <c r="D999" s="301"/>
      <c r="E999" s="301"/>
      <c r="F999" s="168"/>
      <c r="G999" s="301"/>
      <c r="H999" s="301"/>
      <c r="I999" s="301"/>
      <c r="J999" s="168"/>
      <c r="K999" s="168"/>
      <c r="L999" s="303"/>
      <c r="M999" s="303"/>
      <c r="N999" s="303"/>
      <c r="O999" s="301"/>
      <c r="P999" s="168"/>
      <c r="Q999" s="303"/>
      <c r="R999" s="303"/>
      <c r="S999" s="303"/>
      <c r="T999" s="301"/>
    </row>
    <row r="1000" spans="1:20" s="105" customFormat="1" ht="12.75" customHeight="1">
      <c r="A1000" s="168"/>
      <c r="B1000" s="168"/>
      <c r="C1000" s="168"/>
      <c r="D1000" s="301"/>
      <c r="E1000" s="301"/>
      <c r="F1000" s="168"/>
      <c r="G1000" s="301"/>
      <c r="H1000" s="301"/>
      <c r="I1000" s="301"/>
      <c r="J1000" s="168"/>
      <c r="K1000" s="168"/>
      <c r="L1000" s="303"/>
      <c r="M1000" s="303"/>
      <c r="N1000" s="303"/>
      <c r="O1000" s="301"/>
      <c r="P1000" s="168"/>
      <c r="Q1000" s="303"/>
      <c r="R1000" s="303"/>
      <c r="S1000" s="303"/>
      <c r="T1000" s="301"/>
    </row>
    <row r="1001" spans="1:20" s="105" customFormat="1" ht="12.75" customHeight="1">
      <c r="A1001" s="168"/>
      <c r="B1001" s="168"/>
      <c r="C1001" s="168"/>
      <c r="D1001" s="301"/>
      <c r="E1001" s="301"/>
      <c r="F1001" s="168"/>
      <c r="G1001" s="301"/>
      <c r="H1001" s="301"/>
      <c r="I1001" s="301"/>
      <c r="J1001" s="168"/>
      <c r="K1001" s="168"/>
      <c r="L1001" s="303"/>
      <c r="M1001" s="303"/>
      <c r="N1001" s="303"/>
      <c r="O1001" s="301"/>
      <c r="P1001" s="168"/>
      <c r="Q1001" s="303"/>
      <c r="R1001" s="303"/>
      <c r="S1001" s="303"/>
      <c r="T1001" s="301"/>
    </row>
    <row r="1002" spans="1:20" s="105" customFormat="1" ht="12.75" customHeight="1">
      <c r="A1002" s="168"/>
      <c r="B1002" s="168"/>
      <c r="C1002" s="168"/>
      <c r="D1002" s="301"/>
      <c r="E1002" s="301"/>
      <c r="F1002" s="168"/>
      <c r="G1002" s="301"/>
      <c r="H1002" s="301"/>
      <c r="I1002" s="301"/>
      <c r="J1002" s="168"/>
      <c r="K1002" s="168"/>
      <c r="L1002" s="303"/>
      <c r="M1002" s="303"/>
      <c r="N1002" s="303"/>
      <c r="O1002" s="301"/>
      <c r="P1002" s="168"/>
      <c r="Q1002" s="303"/>
      <c r="R1002" s="303"/>
      <c r="S1002" s="303"/>
      <c r="T1002" s="301"/>
    </row>
    <row r="1003" spans="1:20" s="105" customFormat="1" ht="12.75" customHeight="1">
      <c r="A1003" s="168"/>
      <c r="B1003" s="168"/>
      <c r="C1003" s="168"/>
      <c r="D1003" s="301"/>
      <c r="E1003" s="301"/>
      <c r="F1003" s="168"/>
      <c r="G1003" s="301"/>
      <c r="H1003" s="301"/>
      <c r="I1003" s="301"/>
      <c r="J1003" s="168"/>
      <c r="K1003" s="168"/>
      <c r="L1003" s="303"/>
      <c r="M1003" s="303"/>
      <c r="N1003" s="303"/>
      <c r="O1003" s="301"/>
      <c r="P1003" s="168"/>
      <c r="Q1003" s="303"/>
      <c r="R1003" s="303"/>
      <c r="S1003" s="303"/>
      <c r="T1003" s="301"/>
    </row>
    <row r="1004" spans="1:20" s="105" customFormat="1" ht="12.75" customHeight="1">
      <c r="A1004" s="168"/>
      <c r="B1004" s="168"/>
      <c r="C1004" s="168"/>
      <c r="D1004" s="301"/>
      <c r="E1004" s="301"/>
      <c r="F1004" s="168"/>
      <c r="G1004" s="301"/>
      <c r="H1004" s="301"/>
      <c r="I1004" s="301"/>
      <c r="J1004" s="168"/>
      <c r="K1004" s="168"/>
      <c r="L1004" s="303"/>
      <c r="M1004" s="303"/>
      <c r="N1004" s="303"/>
      <c r="O1004" s="301"/>
      <c r="P1004" s="168"/>
      <c r="Q1004" s="303"/>
      <c r="R1004" s="303"/>
      <c r="S1004" s="303"/>
      <c r="T1004" s="301"/>
    </row>
    <row r="1005" spans="1:20" s="105" customFormat="1" ht="12.75" customHeight="1">
      <c r="A1005" s="168"/>
      <c r="B1005" s="168"/>
      <c r="C1005" s="168"/>
      <c r="D1005" s="301"/>
      <c r="E1005" s="301"/>
      <c r="F1005" s="168"/>
      <c r="G1005" s="301"/>
      <c r="H1005" s="301"/>
      <c r="I1005" s="301"/>
      <c r="J1005" s="168"/>
      <c r="K1005" s="168"/>
      <c r="L1005" s="303"/>
      <c r="M1005" s="303"/>
      <c r="N1005" s="303"/>
      <c r="O1005" s="301"/>
      <c r="P1005" s="168"/>
      <c r="Q1005" s="303"/>
      <c r="R1005" s="303"/>
      <c r="S1005" s="303"/>
      <c r="T1005" s="301"/>
    </row>
    <row r="1006" spans="1:20" s="105" customFormat="1" ht="12.75" customHeight="1">
      <c r="A1006" s="168"/>
      <c r="B1006" s="168"/>
      <c r="C1006" s="168"/>
      <c r="D1006" s="301"/>
      <c r="E1006" s="301"/>
      <c r="F1006" s="168"/>
      <c r="G1006" s="301"/>
      <c r="H1006" s="301"/>
      <c r="I1006" s="301"/>
      <c r="J1006" s="168"/>
      <c r="K1006" s="168"/>
      <c r="L1006" s="303"/>
      <c r="M1006" s="303"/>
      <c r="N1006" s="303"/>
      <c r="O1006" s="301"/>
      <c r="P1006" s="168"/>
      <c r="Q1006" s="303"/>
      <c r="R1006" s="303"/>
      <c r="S1006" s="303"/>
      <c r="T1006" s="301"/>
    </row>
    <row r="1007" spans="1:20" s="105" customFormat="1" ht="12.75" customHeight="1">
      <c r="A1007" s="168"/>
      <c r="B1007" s="168"/>
      <c r="C1007" s="168"/>
      <c r="D1007" s="301"/>
      <c r="E1007" s="301"/>
      <c r="F1007" s="168"/>
      <c r="G1007" s="301"/>
      <c r="H1007" s="301"/>
      <c r="I1007" s="301"/>
      <c r="J1007" s="168"/>
      <c r="K1007" s="168"/>
      <c r="L1007" s="303"/>
      <c r="M1007" s="303"/>
      <c r="N1007" s="303"/>
      <c r="O1007" s="301"/>
      <c r="P1007" s="168"/>
      <c r="Q1007" s="303"/>
      <c r="R1007" s="303"/>
      <c r="S1007" s="303"/>
      <c r="T1007" s="301"/>
    </row>
    <row r="1008" spans="1:20" s="105" customFormat="1" ht="12.75" customHeight="1">
      <c r="A1008" s="168"/>
      <c r="B1008" s="168"/>
      <c r="C1008" s="168"/>
      <c r="D1008" s="301"/>
      <c r="E1008" s="301"/>
      <c r="F1008" s="168"/>
      <c r="G1008" s="301"/>
      <c r="H1008" s="301"/>
      <c r="I1008" s="301"/>
      <c r="J1008" s="168"/>
      <c r="K1008" s="168"/>
      <c r="L1008" s="303"/>
      <c r="M1008" s="303"/>
      <c r="N1008" s="303"/>
      <c r="O1008" s="301"/>
      <c r="P1008" s="168"/>
      <c r="Q1008" s="303"/>
      <c r="R1008" s="303"/>
      <c r="S1008" s="303"/>
      <c r="T1008" s="301"/>
    </row>
    <row r="1009" spans="1:20" s="105" customFormat="1" ht="12.75" customHeight="1">
      <c r="A1009" s="168"/>
      <c r="B1009" s="168"/>
      <c r="C1009" s="168"/>
      <c r="D1009" s="301"/>
      <c r="E1009" s="301"/>
      <c r="F1009" s="168"/>
      <c r="G1009" s="301"/>
      <c r="H1009" s="301"/>
      <c r="I1009" s="301"/>
      <c r="J1009" s="168"/>
      <c r="K1009" s="168"/>
      <c r="L1009" s="303"/>
      <c r="M1009" s="303"/>
      <c r="N1009" s="303"/>
      <c r="O1009" s="301"/>
      <c r="P1009" s="168"/>
      <c r="Q1009" s="303"/>
      <c r="R1009" s="303"/>
      <c r="S1009" s="303"/>
      <c r="T1009" s="301"/>
    </row>
    <row r="1010" spans="1:20" s="105" customFormat="1" ht="12.75" customHeight="1">
      <c r="A1010" s="168"/>
      <c r="B1010" s="168"/>
      <c r="C1010" s="168"/>
      <c r="D1010" s="301"/>
      <c r="E1010" s="301"/>
      <c r="F1010" s="168"/>
      <c r="G1010" s="301"/>
      <c r="H1010" s="301"/>
      <c r="I1010" s="301"/>
      <c r="J1010" s="168"/>
      <c r="K1010" s="168"/>
      <c r="L1010" s="303"/>
      <c r="M1010" s="303"/>
      <c r="N1010" s="303"/>
      <c r="O1010" s="301"/>
      <c r="P1010" s="168"/>
      <c r="Q1010" s="303"/>
      <c r="R1010" s="303"/>
      <c r="S1010" s="303"/>
      <c r="T1010" s="301"/>
    </row>
    <row r="1011" spans="1:20" s="105" customFormat="1" ht="12.75" customHeight="1">
      <c r="A1011" s="168"/>
      <c r="B1011" s="168"/>
      <c r="C1011" s="168"/>
      <c r="D1011" s="301"/>
      <c r="E1011" s="301"/>
      <c r="F1011" s="168"/>
      <c r="G1011" s="301"/>
      <c r="H1011" s="301"/>
      <c r="I1011" s="301"/>
      <c r="J1011" s="168"/>
      <c r="K1011" s="168"/>
      <c r="L1011" s="303"/>
      <c r="M1011" s="303"/>
      <c r="N1011" s="303"/>
      <c r="O1011" s="301"/>
      <c r="P1011" s="168"/>
      <c r="Q1011" s="303"/>
      <c r="R1011" s="303"/>
      <c r="S1011" s="303"/>
      <c r="T1011" s="301"/>
    </row>
    <row r="1012" spans="1:20" s="105" customFormat="1" ht="12.75" customHeight="1">
      <c r="A1012" s="168"/>
      <c r="B1012" s="168"/>
      <c r="C1012" s="168"/>
      <c r="D1012" s="301"/>
      <c r="E1012" s="301"/>
      <c r="F1012" s="168"/>
      <c r="G1012" s="301"/>
      <c r="H1012" s="301"/>
      <c r="I1012" s="301"/>
      <c r="J1012" s="168"/>
      <c r="K1012" s="168"/>
      <c r="L1012" s="303"/>
      <c r="M1012" s="303"/>
      <c r="N1012" s="303"/>
      <c r="O1012" s="301"/>
      <c r="P1012" s="168"/>
      <c r="Q1012" s="303"/>
      <c r="R1012" s="303"/>
      <c r="S1012" s="303"/>
      <c r="T1012" s="301"/>
    </row>
    <row r="1013" spans="1:20" s="105" customFormat="1" ht="12.75" customHeight="1">
      <c r="A1013" s="168"/>
      <c r="B1013" s="168"/>
      <c r="C1013" s="168"/>
      <c r="D1013" s="301"/>
      <c r="E1013" s="301"/>
      <c r="F1013" s="168"/>
      <c r="G1013" s="301"/>
      <c r="H1013" s="301"/>
      <c r="I1013" s="301"/>
      <c r="J1013" s="168"/>
      <c r="K1013" s="168"/>
      <c r="L1013" s="303"/>
      <c r="M1013" s="303"/>
      <c r="N1013" s="303"/>
      <c r="O1013" s="301"/>
      <c r="P1013" s="168"/>
      <c r="Q1013" s="303"/>
      <c r="R1013" s="303"/>
      <c r="S1013" s="303"/>
      <c r="T1013" s="301"/>
    </row>
    <row r="1014" spans="1:20" s="105" customFormat="1" ht="12.75" customHeight="1">
      <c r="A1014" s="168"/>
      <c r="B1014" s="168"/>
      <c r="C1014" s="168"/>
      <c r="D1014" s="301"/>
      <c r="E1014" s="301"/>
      <c r="F1014" s="168"/>
      <c r="G1014" s="301"/>
      <c r="H1014" s="301"/>
      <c r="I1014" s="301"/>
      <c r="J1014" s="168"/>
      <c r="K1014" s="168"/>
      <c r="L1014" s="303"/>
      <c r="M1014" s="303"/>
      <c r="N1014" s="303"/>
      <c r="O1014" s="301"/>
      <c r="P1014" s="168"/>
      <c r="Q1014" s="303"/>
      <c r="R1014" s="303"/>
      <c r="S1014" s="303"/>
      <c r="T1014" s="301"/>
    </row>
    <row r="1015" spans="1:20" s="105" customFormat="1" ht="12.75" customHeight="1">
      <c r="A1015" s="168"/>
      <c r="B1015" s="168"/>
      <c r="C1015" s="168"/>
      <c r="D1015" s="301"/>
      <c r="E1015" s="301"/>
      <c r="F1015" s="168"/>
      <c r="G1015" s="301"/>
      <c r="H1015" s="301"/>
      <c r="I1015" s="301"/>
      <c r="J1015" s="168"/>
      <c r="K1015" s="168"/>
      <c r="L1015" s="303"/>
      <c r="M1015" s="303"/>
      <c r="N1015" s="303"/>
      <c r="O1015" s="301"/>
      <c r="P1015" s="168"/>
      <c r="Q1015" s="303"/>
      <c r="R1015" s="303"/>
      <c r="S1015" s="303"/>
      <c r="T1015" s="301"/>
    </row>
    <row r="1016" spans="1:20" s="105" customFormat="1" ht="12.75" customHeight="1">
      <c r="A1016" s="168"/>
      <c r="B1016" s="168"/>
      <c r="C1016" s="168"/>
      <c r="D1016" s="301"/>
      <c r="E1016" s="301"/>
      <c r="F1016" s="168"/>
      <c r="G1016" s="301"/>
      <c r="H1016" s="301"/>
      <c r="I1016" s="301"/>
      <c r="J1016" s="168"/>
      <c r="K1016" s="168"/>
      <c r="L1016" s="303"/>
      <c r="M1016" s="303"/>
      <c r="N1016" s="303"/>
      <c r="O1016" s="301"/>
      <c r="P1016" s="168"/>
      <c r="Q1016" s="303"/>
      <c r="R1016" s="303"/>
      <c r="S1016" s="303"/>
      <c r="T1016" s="301"/>
    </row>
    <row r="1017" spans="1:20" s="105" customFormat="1" ht="12.75" customHeight="1">
      <c r="A1017" s="168"/>
      <c r="B1017" s="168"/>
      <c r="C1017" s="168"/>
      <c r="D1017" s="301"/>
      <c r="E1017" s="301"/>
      <c r="F1017" s="168"/>
      <c r="G1017" s="301"/>
      <c r="H1017" s="301"/>
      <c r="I1017" s="301"/>
      <c r="J1017" s="168"/>
      <c r="K1017" s="168"/>
      <c r="L1017" s="303"/>
      <c r="M1017" s="303"/>
      <c r="N1017" s="303"/>
      <c r="O1017" s="301"/>
      <c r="P1017" s="168"/>
      <c r="Q1017" s="303"/>
      <c r="R1017" s="303"/>
      <c r="S1017" s="303"/>
      <c r="T1017" s="301"/>
    </row>
    <row r="1018" spans="1:20" s="105" customFormat="1" ht="12.75" customHeight="1">
      <c r="A1018" s="168"/>
      <c r="B1018" s="168"/>
      <c r="C1018" s="168"/>
      <c r="D1018" s="301"/>
      <c r="E1018" s="301"/>
      <c r="F1018" s="168"/>
      <c r="G1018" s="301"/>
      <c r="H1018" s="301"/>
      <c r="I1018" s="301"/>
      <c r="J1018" s="168"/>
      <c r="K1018" s="168"/>
      <c r="L1018" s="303"/>
      <c r="M1018" s="303"/>
      <c r="N1018" s="303"/>
      <c r="O1018" s="301"/>
      <c r="P1018" s="168"/>
      <c r="Q1018" s="303"/>
      <c r="R1018" s="303"/>
      <c r="S1018" s="303"/>
      <c r="T1018" s="301"/>
    </row>
    <row r="1019" spans="1:20" s="105" customFormat="1" ht="12.75" customHeight="1">
      <c r="A1019" s="168"/>
      <c r="B1019" s="168"/>
      <c r="C1019" s="168"/>
      <c r="D1019" s="301"/>
      <c r="E1019" s="301"/>
      <c r="F1019" s="168"/>
      <c r="G1019" s="301"/>
      <c r="H1019" s="301"/>
      <c r="I1019" s="301"/>
      <c r="J1019" s="168"/>
      <c r="K1019" s="168"/>
      <c r="L1019" s="303"/>
      <c r="M1019" s="303"/>
      <c r="N1019" s="303"/>
      <c r="O1019" s="301"/>
      <c r="P1019" s="168"/>
      <c r="Q1019" s="303"/>
      <c r="R1019" s="303"/>
      <c r="S1019" s="303"/>
      <c r="T1019" s="301"/>
    </row>
    <row r="1020" spans="1:20" s="105" customFormat="1" ht="12.75" customHeight="1">
      <c r="A1020" s="168"/>
      <c r="B1020" s="168"/>
      <c r="C1020" s="168"/>
      <c r="D1020" s="301"/>
      <c r="E1020" s="301"/>
      <c r="F1020" s="168"/>
      <c r="G1020" s="301"/>
      <c r="H1020" s="301"/>
      <c r="I1020" s="301"/>
      <c r="J1020" s="168"/>
      <c r="K1020" s="168"/>
      <c r="L1020" s="303"/>
      <c r="M1020" s="303"/>
      <c r="N1020" s="303"/>
      <c r="O1020" s="301"/>
      <c r="P1020" s="168"/>
      <c r="Q1020" s="303"/>
      <c r="R1020" s="303"/>
      <c r="S1020" s="303"/>
      <c r="T1020" s="301"/>
    </row>
    <row r="1021" spans="1:20" s="105" customFormat="1" ht="12.75" customHeight="1">
      <c r="A1021" s="168"/>
      <c r="B1021" s="168"/>
      <c r="C1021" s="168"/>
      <c r="D1021" s="301"/>
      <c r="E1021" s="301"/>
      <c r="F1021" s="168"/>
      <c r="G1021" s="301"/>
      <c r="H1021" s="301"/>
      <c r="I1021" s="301"/>
      <c r="J1021" s="168"/>
      <c r="K1021" s="168"/>
      <c r="L1021" s="303"/>
      <c r="M1021" s="303"/>
      <c r="N1021" s="303"/>
      <c r="O1021" s="301"/>
      <c r="P1021" s="168"/>
      <c r="Q1021" s="303"/>
      <c r="R1021" s="303"/>
      <c r="S1021" s="303"/>
      <c r="T1021" s="301"/>
    </row>
    <row r="1022" spans="1:20" s="105" customFormat="1" ht="12.75" customHeight="1">
      <c r="A1022" s="168"/>
      <c r="B1022" s="168"/>
      <c r="C1022" s="168"/>
      <c r="D1022" s="301"/>
      <c r="E1022" s="301"/>
      <c r="F1022" s="168"/>
      <c r="G1022" s="301"/>
      <c r="H1022" s="301"/>
      <c r="I1022" s="301"/>
      <c r="J1022" s="168"/>
      <c r="K1022" s="168"/>
      <c r="L1022" s="303"/>
      <c r="M1022" s="303"/>
      <c r="N1022" s="303"/>
      <c r="O1022" s="301"/>
      <c r="P1022" s="168"/>
      <c r="Q1022" s="303"/>
      <c r="R1022" s="303"/>
      <c r="S1022" s="303"/>
      <c r="T1022" s="301"/>
    </row>
    <row r="1023" spans="1:20" s="105" customFormat="1" ht="12.75" customHeight="1">
      <c r="A1023" s="168"/>
      <c r="B1023" s="168"/>
      <c r="C1023" s="168"/>
      <c r="D1023" s="301"/>
      <c r="E1023" s="301"/>
      <c r="F1023" s="168"/>
      <c r="G1023" s="301"/>
      <c r="H1023" s="301"/>
      <c r="I1023" s="301"/>
      <c r="J1023" s="168"/>
      <c r="K1023" s="168"/>
      <c r="L1023" s="303"/>
      <c r="M1023" s="303"/>
      <c r="N1023" s="303"/>
      <c r="O1023" s="301"/>
      <c r="P1023" s="168"/>
      <c r="Q1023" s="303"/>
      <c r="R1023" s="303"/>
      <c r="S1023" s="303"/>
      <c r="T1023" s="301"/>
    </row>
    <row r="1024" spans="1:20" s="105" customFormat="1" ht="12.75" customHeight="1">
      <c r="A1024" s="168"/>
      <c r="B1024" s="168"/>
      <c r="C1024" s="168"/>
      <c r="D1024" s="301"/>
      <c r="E1024" s="301"/>
      <c r="F1024" s="168"/>
      <c r="G1024" s="301"/>
      <c r="H1024" s="301"/>
      <c r="I1024" s="301"/>
      <c r="J1024" s="168"/>
      <c r="K1024" s="168"/>
      <c r="L1024" s="303"/>
      <c r="M1024" s="303"/>
      <c r="N1024" s="303"/>
      <c r="O1024" s="301"/>
      <c r="P1024" s="168"/>
      <c r="Q1024" s="303"/>
      <c r="R1024" s="303"/>
      <c r="S1024" s="303"/>
      <c r="T1024" s="301"/>
    </row>
    <row r="1025" spans="1:20" s="105" customFormat="1" ht="12.75" customHeight="1">
      <c r="A1025" s="168"/>
      <c r="B1025" s="168"/>
      <c r="C1025" s="168"/>
      <c r="D1025" s="301"/>
      <c r="E1025" s="301"/>
      <c r="F1025" s="168"/>
      <c r="G1025" s="301"/>
      <c r="H1025" s="301"/>
      <c r="I1025" s="301"/>
      <c r="J1025" s="168"/>
      <c r="K1025" s="168"/>
      <c r="L1025" s="303"/>
      <c r="M1025" s="303"/>
      <c r="N1025" s="303"/>
      <c r="O1025" s="301"/>
      <c r="P1025" s="168"/>
      <c r="Q1025" s="303"/>
      <c r="R1025" s="303"/>
      <c r="S1025" s="303"/>
      <c r="T1025" s="301"/>
    </row>
    <row r="1026" spans="1:20" s="105" customFormat="1" ht="12.75" customHeight="1">
      <c r="A1026" s="168"/>
      <c r="B1026" s="168"/>
      <c r="C1026" s="168"/>
      <c r="D1026" s="301"/>
      <c r="E1026" s="301"/>
      <c r="F1026" s="168"/>
      <c r="G1026" s="301"/>
      <c r="H1026" s="301"/>
      <c r="I1026" s="301"/>
      <c r="J1026" s="168"/>
      <c r="K1026" s="168"/>
      <c r="L1026" s="303"/>
      <c r="M1026" s="303"/>
      <c r="N1026" s="303"/>
      <c r="O1026" s="301"/>
      <c r="P1026" s="168"/>
      <c r="Q1026" s="303"/>
      <c r="R1026" s="303"/>
      <c r="S1026" s="303"/>
      <c r="T1026" s="301"/>
    </row>
    <row r="1027" spans="1:20" s="105" customFormat="1" ht="12.75" customHeight="1">
      <c r="A1027" s="168"/>
      <c r="B1027" s="168"/>
      <c r="C1027" s="168"/>
      <c r="D1027" s="301"/>
      <c r="E1027" s="301"/>
      <c r="F1027" s="168"/>
      <c r="G1027" s="301"/>
      <c r="H1027" s="301"/>
      <c r="I1027" s="301"/>
      <c r="J1027" s="168"/>
      <c r="K1027" s="168"/>
      <c r="L1027" s="303"/>
      <c r="M1027" s="303"/>
      <c r="N1027" s="303"/>
      <c r="O1027" s="301"/>
      <c r="P1027" s="168"/>
      <c r="Q1027" s="303"/>
      <c r="R1027" s="303"/>
      <c r="S1027" s="303"/>
      <c r="T1027" s="301"/>
    </row>
    <row r="1028" spans="1:20" s="105" customFormat="1" ht="12.75" customHeight="1">
      <c r="A1028" s="168"/>
      <c r="B1028" s="168"/>
      <c r="C1028" s="168"/>
      <c r="D1028" s="301"/>
      <c r="E1028" s="301"/>
      <c r="F1028" s="168"/>
      <c r="G1028" s="301"/>
      <c r="H1028" s="301"/>
      <c r="I1028" s="301"/>
      <c r="J1028" s="168"/>
      <c r="K1028" s="168"/>
      <c r="L1028" s="303"/>
      <c r="M1028" s="303"/>
      <c r="N1028" s="303"/>
      <c r="O1028" s="301"/>
      <c r="P1028" s="168"/>
      <c r="Q1028" s="303"/>
      <c r="R1028" s="303"/>
      <c r="S1028" s="303"/>
      <c r="T1028" s="301"/>
    </row>
    <row r="1029" spans="1:20" s="105" customFormat="1" ht="12.75" customHeight="1">
      <c r="A1029" s="168"/>
      <c r="B1029" s="168"/>
      <c r="C1029" s="168"/>
      <c r="D1029" s="301"/>
      <c r="E1029" s="301"/>
      <c r="F1029" s="168"/>
      <c r="G1029" s="301"/>
      <c r="H1029" s="301"/>
      <c r="I1029" s="301"/>
      <c r="J1029" s="168"/>
      <c r="K1029" s="168"/>
      <c r="L1029" s="303"/>
      <c r="M1029" s="303"/>
      <c r="N1029" s="303"/>
      <c r="O1029" s="301"/>
      <c r="P1029" s="168"/>
      <c r="Q1029" s="303"/>
      <c r="R1029" s="303"/>
      <c r="S1029" s="303"/>
      <c r="T1029" s="301"/>
    </row>
    <row r="1030" spans="1:20" s="105" customFormat="1" ht="12.75" customHeight="1">
      <c r="A1030" s="168"/>
      <c r="B1030" s="168"/>
      <c r="C1030" s="168"/>
      <c r="D1030" s="301"/>
      <c r="E1030" s="301"/>
      <c r="F1030" s="168"/>
      <c r="G1030" s="301"/>
      <c r="H1030" s="301"/>
      <c r="I1030" s="301"/>
      <c r="J1030" s="168"/>
      <c r="K1030" s="168"/>
      <c r="L1030" s="303"/>
      <c r="M1030" s="303"/>
      <c r="N1030" s="303"/>
      <c r="O1030" s="301"/>
      <c r="P1030" s="168"/>
      <c r="Q1030" s="303"/>
      <c r="R1030" s="303"/>
      <c r="S1030" s="303"/>
      <c r="T1030" s="301"/>
    </row>
    <row r="1031" spans="1:20" s="105" customFormat="1" ht="12.75" customHeight="1">
      <c r="A1031" s="168"/>
      <c r="B1031" s="168"/>
      <c r="C1031" s="168"/>
      <c r="D1031" s="301"/>
      <c r="E1031" s="301"/>
      <c r="F1031" s="168"/>
      <c r="G1031" s="301"/>
      <c r="H1031" s="301"/>
      <c r="I1031" s="301"/>
      <c r="J1031" s="168"/>
      <c r="K1031" s="168"/>
      <c r="L1031" s="303"/>
      <c r="M1031" s="303"/>
      <c r="N1031" s="303"/>
      <c r="O1031" s="301"/>
      <c r="P1031" s="168"/>
      <c r="Q1031" s="303"/>
      <c r="R1031" s="303"/>
      <c r="S1031" s="303"/>
      <c r="T1031" s="301"/>
    </row>
    <row r="1032" spans="1:20" s="105" customFormat="1" ht="12.75" customHeight="1">
      <c r="A1032" s="168"/>
      <c r="B1032" s="168"/>
      <c r="C1032" s="168"/>
      <c r="D1032" s="301"/>
      <c r="E1032" s="301"/>
      <c r="F1032" s="168"/>
      <c r="G1032" s="301"/>
      <c r="H1032" s="301"/>
      <c r="I1032" s="301"/>
      <c r="J1032" s="168"/>
      <c r="K1032" s="168"/>
      <c r="L1032" s="303"/>
      <c r="M1032" s="303"/>
      <c r="N1032" s="303"/>
      <c r="O1032" s="301"/>
      <c r="P1032" s="168"/>
      <c r="Q1032" s="303"/>
      <c r="R1032" s="303"/>
      <c r="S1032" s="303"/>
      <c r="T1032" s="301"/>
    </row>
    <row r="1033" spans="1:20" s="105" customFormat="1" ht="12.75" customHeight="1">
      <c r="A1033" s="168"/>
      <c r="B1033" s="168"/>
      <c r="C1033" s="168"/>
      <c r="D1033" s="301"/>
      <c r="E1033" s="301"/>
      <c r="F1033" s="168"/>
      <c r="G1033" s="301"/>
      <c r="H1033" s="301"/>
      <c r="I1033" s="301"/>
      <c r="J1033" s="168"/>
      <c r="K1033" s="168"/>
      <c r="L1033" s="303"/>
      <c r="M1033" s="303"/>
      <c r="N1033" s="303"/>
      <c r="O1033" s="301"/>
      <c r="P1033" s="168"/>
      <c r="Q1033" s="303"/>
      <c r="R1033" s="303"/>
      <c r="S1033" s="303"/>
      <c r="T1033" s="301"/>
    </row>
    <row r="1034" spans="1:20" s="105" customFormat="1" ht="12.75" customHeight="1">
      <c r="A1034" s="168"/>
      <c r="B1034" s="168"/>
      <c r="C1034" s="168"/>
      <c r="D1034" s="301"/>
      <c r="E1034" s="301"/>
      <c r="F1034" s="168"/>
      <c r="G1034" s="301"/>
      <c r="H1034" s="301"/>
      <c r="I1034" s="301"/>
      <c r="J1034" s="168"/>
      <c r="K1034" s="168"/>
      <c r="L1034" s="303"/>
      <c r="M1034" s="303"/>
      <c r="N1034" s="303"/>
      <c r="O1034" s="301"/>
      <c r="P1034" s="168"/>
      <c r="Q1034" s="303"/>
      <c r="R1034" s="303"/>
      <c r="S1034" s="303"/>
      <c r="T1034" s="301"/>
    </row>
    <row r="1035" spans="1:20" s="105" customFormat="1" ht="12.75" customHeight="1">
      <c r="A1035" s="168"/>
      <c r="B1035" s="168"/>
      <c r="C1035" s="168"/>
      <c r="D1035" s="301"/>
      <c r="E1035" s="301"/>
      <c r="F1035" s="168"/>
      <c r="G1035" s="301"/>
      <c r="H1035" s="301"/>
      <c r="I1035" s="301"/>
      <c r="J1035" s="168"/>
      <c r="K1035" s="168"/>
      <c r="L1035" s="303"/>
      <c r="M1035" s="303"/>
      <c r="N1035" s="303"/>
      <c r="O1035" s="301"/>
      <c r="P1035" s="168"/>
      <c r="Q1035" s="303"/>
      <c r="R1035" s="303"/>
      <c r="S1035" s="303"/>
      <c r="T1035" s="301"/>
    </row>
    <row r="1036" spans="1:20" s="105" customFormat="1" ht="12.75" customHeight="1">
      <c r="A1036" s="168"/>
      <c r="B1036" s="168"/>
      <c r="C1036" s="168"/>
      <c r="D1036" s="301"/>
      <c r="E1036" s="301"/>
      <c r="F1036" s="168"/>
      <c r="G1036" s="301"/>
      <c r="H1036" s="301"/>
      <c r="I1036" s="301"/>
      <c r="J1036" s="168"/>
      <c r="K1036" s="168"/>
      <c r="L1036" s="303"/>
      <c r="M1036" s="303"/>
      <c r="N1036" s="303"/>
      <c r="O1036" s="301"/>
      <c r="P1036" s="168"/>
      <c r="Q1036" s="303"/>
      <c r="R1036" s="303"/>
      <c r="S1036" s="303"/>
      <c r="T1036" s="301"/>
    </row>
    <row r="1037" spans="1:20" s="105" customFormat="1" ht="12.75" customHeight="1">
      <c r="A1037" s="168"/>
      <c r="B1037" s="168"/>
      <c r="C1037" s="168"/>
      <c r="D1037" s="301"/>
      <c r="E1037" s="301"/>
      <c r="F1037" s="168"/>
      <c r="G1037" s="301"/>
      <c r="H1037" s="301"/>
      <c r="I1037" s="301"/>
      <c r="J1037" s="168"/>
      <c r="K1037" s="168"/>
      <c r="L1037" s="303"/>
      <c r="M1037" s="303"/>
      <c r="N1037" s="303"/>
      <c r="O1037" s="301"/>
      <c r="P1037" s="168"/>
      <c r="Q1037" s="303"/>
      <c r="R1037" s="303"/>
      <c r="S1037" s="303"/>
      <c r="T1037" s="301"/>
    </row>
    <row r="1038" spans="1:20" s="105" customFormat="1" ht="12.75" customHeight="1">
      <c r="A1038" s="168"/>
      <c r="B1038" s="168"/>
      <c r="C1038" s="168"/>
      <c r="D1038" s="301"/>
      <c r="E1038" s="301"/>
      <c r="F1038" s="168"/>
      <c r="G1038" s="301"/>
      <c r="H1038" s="301"/>
      <c r="I1038" s="301"/>
      <c r="J1038" s="168"/>
      <c r="K1038" s="168"/>
      <c r="L1038" s="303"/>
      <c r="M1038" s="303"/>
      <c r="N1038" s="303"/>
      <c r="O1038" s="301"/>
      <c r="P1038" s="168"/>
      <c r="Q1038" s="303"/>
      <c r="R1038" s="303"/>
      <c r="S1038" s="303"/>
      <c r="T1038" s="301"/>
    </row>
    <row r="1039" spans="1:20" s="105" customFormat="1" ht="12.75" customHeight="1">
      <c r="A1039" s="168"/>
      <c r="B1039" s="168"/>
      <c r="C1039" s="168"/>
      <c r="D1039" s="301"/>
      <c r="E1039" s="301"/>
      <c r="F1039" s="168"/>
      <c r="G1039" s="301"/>
      <c r="H1039" s="301"/>
      <c r="I1039" s="301"/>
      <c r="J1039" s="168"/>
      <c r="K1039" s="168"/>
      <c r="L1039" s="303"/>
      <c r="M1039" s="303"/>
      <c r="N1039" s="303"/>
      <c r="O1039" s="301"/>
      <c r="P1039" s="168"/>
      <c r="Q1039" s="303"/>
      <c r="R1039" s="303"/>
      <c r="S1039" s="303"/>
      <c r="T1039" s="301"/>
    </row>
    <row r="1040" spans="1:20" s="105" customFormat="1" ht="12.75" customHeight="1">
      <c r="A1040" s="168"/>
      <c r="B1040" s="168"/>
      <c r="C1040" s="168"/>
      <c r="D1040" s="301"/>
      <c r="E1040" s="301"/>
      <c r="F1040" s="168"/>
      <c r="G1040" s="301"/>
      <c r="H1040" s="301"/>
      <c r="I1040" s="301"/>
      <c r="J1040" s="168"/>
      <c r="K1040" s="168"/>
      <c r="L1040" s="303"/>
      <c r="M1040" s="303"/>
      <c r="N1040" s="303"/>
      <c r="O1040" s="301"/>
      <c r="P1040" s="168"/>
      <c r="Q1040" s="303"/>
      <c r="R1040" s="303"/>
      <c r="S1040" s="303"/>
      <c r="T1040" s="301"/>
    </row>
    <row r="1041" spans="1:20" s="105" customFormat="1" ht="12.75" customHeight="1">
      <c r="A1041" s="168"/>
      <c r="B1041" s="168"/>
      <c r="C1041" s="168"/>
      <c r="D1041" s="301"/>
      <c r="E1041" s="301"/>
      <c r="F1041" s="168"/>
      <c r="G1041" s="301"/>
      <c r="H1041" s="301"/>
      <c r="I1041" s="301"/>
      <c r="J1041" s="168"/>
      <c r="K1041" s="168"/>
      <c r="L1041" s="303"/>
      <c r="M1041" s="303"/>
      <c r="N1041" s="303"/>
      <c r="O1041" s="301"/>
      <c r="P1041" s="168"/>
      <c r="Q1041" s="303"/>
      <c r="R1041" s="303"/>
      <c r="S1041" s="303"/>
      <c r="T1041" s="301"/>
    </row>
    <row r="1042" spans="1:20" s="105" customFormat="1" ht="12.75" customHeight="1">
      <c r="A1042" s="168"/>
      <c r="B1042" s="168"/>
      <c r="C1042" s="168"/>
      <c r="D1042" s="301"/>
      <c r="E1042" s="301"/>
      <c r="F1042" s="168"/>
      <c r="G1042" s="301"/>
      <c r="H1042" s="301"/>
      <c r="I1042" s="301"/>
      <c r="J1042" s="168"/>
      <c r="K1042" s="168"/>
      <c r="L1042" s="303"/>
      <c r="M1042" s="303"/>
      <c r="N1042" s="303"/>
      <c r="O1042" s="301"/>
      <c r="P1042" s="168"/>
      <c r="Q1042" s="303"/>
      <c r="R1042" s="303"/>
      <c r="S1042" s="303"/>
      <c r="T1042" s="301"/>
    </row>
    <row r="1043" spans="1:20" s="105" customFormat="1" ht="12.75" customHeight="1">
      <c r="A1043" s="168"/>
      <c r="B1043" s="168"/>
      <c r="C1043" s="168"/>
      <c r="D1043" s="301"/>
      <c r="E1043" s="301"/>
      <c r="F1043" s="168"/>
      <c r="G1043" s="301"/>
      <c r="H1043" s="301"/>
      <c r="I1043" s="301"/>
      <c r="J1043" s="168"/>
      <c r="K1043" s="168"/>
      <c r="L1043" s="303"/>
      <c r="M1043" s="303"/>
      <c r="N1043" s="303"/>
      <c r="O1043" s="301"/>
      <c r="P1043" s="168"/>
      <c r="Q1043" s="303"/>
      <c r="R1043" s="303"/>
      <c r="S1043" s="303"/>
      <c r="T1043" s="301"/>
    </row>
    <row r="1044" spans="1:20" s="105" customFormat="1" ht="12.75" customHeight="1">
      <c r="A1044" s="168"/>
      <c r="B1044" s="168"/>
      <c r="C1044" s="168"/>
      <c r="D1044" s="301"/>
      <c r="E1044" s="301"/>
      <c r="F1044" s="168"/>
      <c r="G1044" s="301"/>
      <c r="H1044" s="301"/>
      <c r="I1044" s="301"/>
      <c r="J1044" s="168"/>
      <c r="K1044" s="168"/>
      <c r="L1044" s="303"/>
      <c r="M1044" s="303"/>
      <c r="N1044" s="303"/>
      <c r="O1044" s="301"/>
      <c r="P1044" s="168"/>
      <c r="Q1044" s="303"/>
      <c r="R1044" s="303"/>
      <c r="S1044" s="303"/>
      <c r="T1044" s="301"/>
    </row>
    <row r="1045" spans="1:20" s="105" customFormat="1" ht="12.75" customHeight="1">
      <c r="A1045" s="168"/>
      <c r="B1045" s="168"/>
      <c r="C1045" s="168"/>
      <c r="D1045" s="301"/>
      <c r="E1045" s="301"/>
      <c r="F1045" s="168"/>
      <c r="G1045" s="301"/>
      <c r="H1045" s="301"/>
      <c r="I1045" s="301"/>
      <c r="J1045" s="168"/>
      <c r="K1045" s="168"/>
      <c r="L1045" s="303"/>
      <c r="M1045" s="303"/>
      <c r="N1045" s="303"/>
      <c r="O1045" s="301"/>
      <c r="P1045" s="168"/>
      <c r="Q1045" s="303"/>
      <c r="R1045" s="303"/>
      <c r="S1045" s="303"/>
      <c r="T1045" s="301"/>
    </row>
    <row r="1046" spans="1:20" s="105" customFormat="1" ht="12.75" customHeight="1">
      <c r="A1046" s="168"/>
      <c r="B1046" s="168"/>
      <c r="C1046" s="168"/>
      <c r="D1046" s="301"/>
      <c r="E1046" s="301"/>
      <c r="F1046" s="168"/>
      <c r="G1046" s="301"/>
      <c r="H1046" s="301"/>
      <c r="I1046" s="301"/>
      <c r="J1046" s="168"/>
      <c r="K1046" s="168"/>
      <c r="L1046" s="303"/>
      <c r="M1046" s="303"/>
      <c r="N1046" s="303"/>
      <c r="O1046" s="301"/>
      <c r="P1046" s="168"/>
      <c r="Q1046" s="303"/>
      <c r="R1046" s="303"/>
      <c r="S1046" s="303"/>
      <c r="T1046" s="301"/>
    </row>
    <row r="1047" spans="1:20" s="105" customFormat="1" ht="12.75" customHeight="1">
      <c r="A1047" s="168"/>
      <c r="B1047" s="168"/>
      <c r="C1047" s="168"/>
      <c r="D1047" s="301"/>
      <c r="E1047" s="301"/>
      <c r="F1047" s="168"/>
      <c r="G1047" s="301"/>
      <c r="H1047" s="301"/>
      <c r="I1047" s="301"/>
      <c r="J1047" s="168"/>
      <c r="K1047" s="168"/>
      <c r="L1047" s="303"/>
      <c r="M1047" s="303"/>
      <c r="N1047" s="303"/>
      <c r="O1047" s="301"/>
      <c r="P1047" s="168"/>
      <c r="Q1047" s="303"/>
      <c r="R1047" s="303"/>
      <c r="S1047" s="303"/>
      <c r="T1047" s="301"/>
    </row>
    <row r="1048" spans="1:20" s="105" customFormat="1" ht="12.75" customHeight="1">
      <c r="A1048" s="168"/>
      <c r="B1048" s="168"/>
      <c r="C1048" s="168"/>
      <c r="D1048" s="301"/>
      <c r="E1048" s="301"/>
      <c r="F1048" s="168"/>
      <c r="G1048" s="301"/>
      <c r="H1048" s="301"/>
      <c r="I1048" s="301"/>
      <c r="J1048" s="168"/>
      <c r="K1048" s="168"/>
      <c r="L1048" s="303"/>
      <c r="M1048" s="303"/>
      <c r="N1048" s="303"/>
      <c r="O1048" s="301"/>
      <c r="P1048" s="168"/>
      <c r="Q1048" s="303"/>
      <c r="R1048" s="303"/>
      <c r="S1048" s="303"/>
      <c r="T1048" s="301"/>
    </row>
    <row r="1049" spans="1:20" s="105" customFormat="1" ht="12.75" customHeight="1">
      <c r="A1049" s="168"/>
      <c r="B1049" s="168"/>
      <c r="C1049" s="168"/>
      <c r="D1049" s="301"/>
      <c r="E1049" s="301"/>
      <c r="F1049" s="168"/>
      <c r="G1049" s="301"/>
      <c r="H1049" s="301"/>
      <c r="I1049" s="301"/>
      <c r="J1049" s="168"/>
      <c r="K1049" s="168"/>
      <c r="L1049" s="303"/>
      <c r="M1049" s="303"/>
      <c r="N1049" s="303"/>
      <c r="O1049" s="301"/>
      <c r="P1049" s="168"/>
      <c r="Q1049" s="303"/>
      <c r="R1049" s="303"/>
      <c r="S1049" s="303"/>
      <c r="T1049" s="301"/>
    </row>
    <row r="1050" spans="1:20" s="105" customFormat="1" ht="12.75" customHeight="1">
      <c r="A1050" s="168"/>
      <c r="B1050" s="168"/>
      <c r="C1050" s="168"/>
      <c r="D1050" s="301"/>
      <c r="E1050" s="301"/>
      <c r="F1050" s="168"/>
      <c r="G1050" s="301"/>
      <c r="H1050" s="301"/>
      <c r="I1050" s="301"/>
      <c r="J1050" s="168"/>
      <c r="K1050" s="168"/>
      <c r="L1050" s="303"/>
      <c r="M1050" s="303"/>
      <c r="N1050" s="303"/>
      <c r="O1050" s="301"/>
      <c r="P1050" s="168"/>
      <c r="Q1050" s="303"/>
      <c r="R1050" s="303"/>
      <c r="S1050" s="303"/>
      <c r="T1050" s="301"/>
    </row>
    <row r="1051" spans="1:20" s="105" customFormat="1" ht="12.75" customHeight="1">
      <c r="A1051" s="168"/>
      <c r="B1051" s="168"/>
      <c r="C1051" s="168"/>
      <c r="D1051" s="301"/>
      <c r="E1051" s="301"/>
      <c r="F1051" s="168"/>
      <c r="G1051" s="301"/>
      <c r="H1051" s="301"/>
      <c r="I1051" s="301"/>
      <c r="J1051" s="168"/>
      <c r="K1051" s="168"/>
      <c r="L1051" s="303"/>
      <c r="M1051" s="303"/>
      <c r="N1051" s="303"/>
      <c r="O1051" s="301"/>
      <c r="P1051" s="168"/>
      <c r="Q1051" s="303"/>
      <c r="R1051" s="303"/>
      <c r="S1051" s="303"/>
      <c r="T1051" s="301"/>
    </row>
    <row r="1052" spans="1:20" s="105" customFormat="1" ht="12.75" customHeight="1">
      <c r="A1052" s="168"/>
      <c r="B1052" s="168"/>
      <c r="C1052" s="168"/>
      <c r="D1052" s="301"/>
      <c r="E1052" s="301"/>
      <c r="F1052" s="168"/>
      <c r="G1052" s="301"/>
      <c r="H1052" s="301"/>
      <c r="I1052" s="301"/>
      <c r="J1052" s="168"/>
      <c r="K1052" s="168"/>
      <c r="L1052" s="303"/>
      <c r="M1052" s="303"/>
      <c r="N1052" s="303"/>
      <c r="O1052" s="301"/>
      <c r="P1052" s="168"/>
      <c r="Q1052" s="303"/>
      <c r="R1052" s="303"/>
      <c r="S1052" s="303"/>
      <c r="T1052" s="301"/>
    </row>
    <row r="1053" spans="1:20" s="105" customFormat="1" ht="12.75" customHeight="1">
      <c r="A1053" s="168"/>
      <c r="B1053" s="168"/>
      <c r="C1053" s="168"/>
      <c r="D1053" s="301"/>
      <c r="E1053" s="301"/>
      <c r="F1053" s="168"/>
      <c r="G1053" s="301"/>
      <c r="H1053" s="301"/>
      <c r="I1053" s="301"/>
      <c r="J1053" s="168"/>
      <c r="K1053" s="168"/>
      <c r="L1053" s="303"/>
      <c r="M1053" s="303"/>
      <c r="N1053" s="303"/>
      <c r="O1053" s="301"/>
      <c r="P1053" s="168"/>
      <c r="Q1053" s="303"/>
      <c r="R1053" s="303"/>
      <c r="S1053" s="303"/>
      <c r="T1053" s="301"/>
    </row>
    <row r="1054" spans="1:20" s="105" customFormat="1" ht="12.75" customHeight="1">
      <c r="A1054" s="168"/>
      <c r="B1054" s="168"/>
      <c r="C1054" s="168"/>
      <c r="D1054" s="301"/>
      <c r="E1054" s="301"/>
      <c r="F1054" s="168"/>
      <c r="G1054" s="301"/>
      <c r="H1054" s="301"/>
      <c r="I1054" s="301"/>
      <c r="J1054" s="168"/>
      <c r="K1054" s="168"/>
      <c r="L1054" s="303"/>
      <c r="M1054" s="303"/>
      <c r="N1054" s="303"/>
      <c r="O1054" s="301"/>
      <c r="P1054" s="168"/>
      <c r="Q1054" s="303"/>
      <c r="R1054" s="303"/>
      <c r="S1054" s="303"/>
      <c r="T1054" s="301"/>
    </row>
    <row r="1055" spans="1:20" s="105" customFormat="1" ht="12.75" customHeight="1">
      <c r="A1055" s="168"/>
      <c r="B1055" s="168"/>
      <c r="C1055" s="168"/>
      <c r="D1055" s="301"/>
      <c r="E1055" s="301"/>
      <c r="F1055" s="168"/>
      <c r="G1055" s="301"/>
      <c r="H1055" s="301"/>
      <c r="I1055" s="301"/>
      <c r="J1055" s="168"/>
      <c r="K1055" s="168"/>
      <c r="L1055" s="303"/>
      <c r="M1055" s="303"/>
      <c r="N1055" s="303"/>
      <c r="O1055" s="301"/>
      <c r="P1055" s="168"/>
      <c r="Q1055" s="303"/>
      <c r="R1055" s="303"/>
      <c r="S1055" s="303"/>
      <c r="T1055" s="301"/>
    </row>
    <row r="1056" spans="1:20" s="105" customFormat="1" ht="12.75" customHeight="1">
      <c r="A1056" s="168"/>
      <c r="B1056" s="168"/>
      <c r="C1056" s="168"/>
      <c r="D1056" s="301"/>
      <c r="E1056" s="301"/>
      <c r="F1056" s="168"/>
      <c r="G1056" s="301"/>
      <c r="H1056" s="301"/>
      <c r="I1056" s="301"/>
      <c r="J1056" s="168"/>
      <c r="K1056" s="168"/>
      <c r="L1056" s="303"/>
      <c r="M1056" s="303"/>
      <c r="N1056" s="303"/>
      <c r="O1056" s="301"/>
      <c r="P1056" s="168"/>
      <c r="Q1056" s="303"/>
      <c r="R1056" s="303"/>
      <c r="S1056" s="303"/>
      <c r="T1056" s="301"/>
    </row>
    <row r="1057" spans="1:20" s="105" customFormat="1" ht="12.75" customHeight="1">
      <c r="A1057" s="168"/>
      <c r="B1057" s="168"/>
      <c r="C1057" s="168"/>
      <c r="D1057" s="301"/>
      <c r="E1057" s="301"/>
      <c r="F1057" s="168"/>
      <c r="G1057" s="301"/>
      <c r="H1057" s="301"/>
      <c r="I1057" s="301"/>
      <c r="J1057" s="168"/>
      <c r="K1057" s="168"/>
      <c r="L1057" s="303"/>
      <c r="M1057" s="303"/>
      <c r="N1057" s="303"/>
      <c r="O1057" s="301"/>
      <c r="P1057" s="168"/>
      <c r="Q1057" s="303"/>
      <c r="R1057" s="303"/>
      <c r="S1057" s="303"/>
      <c r="T1057" s="301"/>
    </row>
    <row r="1058" spans="1:20" s="105" customFormat="1" ht="12.75" customHeight="1">
      <c r="A1058" s="168"/>
      <c r="B1058" s="168"/>
      <c r="C1058" s="168"/>
      <c r="D1058" s="301"/>
      <c r="E1058" s="301"/>
      <c r="F1058" s="168"/>
      <c r="G1058" s="301"/>
      <c r="H1058" s="301"/>
      <c r="I1058" s="301"/>
      <c r="J1058" s="168"/>
      <c r="K1058" s="168"/>
      <c r="L1058" s="303"/>
      <c r="M1058" s="303"/>
      <c r="N1058" s="303"/>
      <c r="O1058" s="301"/>
      <c r="P1058" s="168"/>
      <c r="Q1058" s="303"/>
      <c r="R1058" s="303"/>
      <c r="S1058" s="303"/>
      <c r="T1058" s="301"/>
    </row>
    <row r="1059" spans="1:20" s="105" customFormat="1" ht="12.75" customHeight="1">
      <c r="A1059" s="168"/>
      <c r="B1059" s="168"/>
      <c r="C1059" s="168"/>
      <c r="D1059" s="301"/>
      <c r="E1059" s="301"/>
      <c r="F1059" s="168"/>
      <c r="G1059" s="301"/>
      <c r="H1059" s="301"/>
      <c r="I1059" s="301"/>
      <c r="J1059" s="168"/>
      <c r="K1059" s="168"/>
      <c r="L1059" s="303"/>
      <c r="M1059" s="303"/>
      <c r="N1059" s="303"/>
      <c r="O1059" s="301"/>
      <c r="P1059" s="168"/>
      <c r="Q1059" s="303"/>
      <c r="R1059" s="303"/>
      <c r="S1059" s="303"/>
      <c r="T1059" s="301"/>
    </row>
    <row r="1060" spans="1:20" s="105" customFormat="1" ht="12.75" customHeight="1">
      <c r="A1060" s="168"/>
      <c r="B1060" s="168"/>
      <c r="C1060" s="168"/>
      <c r="D1060" s="301"/>
      <c r="E1060" s="301"/>
      <c r="F1060" s="168"/>
      <c r="G1060" s="301"/>
      <c r="H1060" s="301"/>
      <c r="I1060" s="301"/>
      <c r="J1060" s="168"/>
      <c r="K1060" s="168"/>
      <c r="L1060" s="303"/>
      <c r="M1060" s="303"/>
      <c r="N1060" s="303"/>
      <c r="O1060" s="301"/>
      <c r="P1060" s="168"/>
      <c r="Q1060" s="303"/>
      <c r="R1060" s="303"/>
      <c r="S1060" s="303"/>
      <c r="T1060" s="301"/>
    </row>
    <row r="1061" spans="1:20" s="105" customFormat="1" ht="12.75" customHeight="1">
      <c r="A1061" s="168"/>
      <c r="B1061" s="168"/>
      <c r="C1061" s="168"/>
      <c r="D1061" s="301"/>
      <c r="E1061" s="301"/>
      <c r="F1061" s="168"/>
      <c r="G1061" s="301"/>
      <c r="H1061" s="301"/>
      <c r="I1061" s="301"/>
      <c r="J1061" s="168"/>
      <c r="K1061" s="168"/>
      <c r="L1061" s="303"/>
      <c r="M1061" s="303"/>
      <c r="N1061" s="303"/>
      <c r="O1061" s="301"/>
      <c r="P1061" s="168"/>
      <c r="Q1061" s="303"/>
      <c r="R1061" s="303"/>
      <c r="S1061" s="303"/>
      <c r="T1061" s="301"/>
    </row>
    <row r="1062" spans="1:20" s="105" customFormat="1" ht="12.75" customHeight="1">
      <c r="A1062" s="168"/>
      <c r="B1062" s="168"/>
      <c r="C1062" s="168"/>
      <c r="D1062" s="301"/>
      <c r="E1062" s="301"/>
      <c r="F1062" s="168"/>
      <c r="G1062" s="301"/>
      <c r="H1062" s="301"/>
      <c r="I1062" s="301"/>
      <c r="J1062" s="168"/>
      <c r="K1062" s="168"/>
      <c r="L1062" s="303"/>
      <c r="M1062" s="303"/>
      <c r="N1062" s="303"/>
      <c r="O1062" s="301"/>
      <c r="P1062" s="168"/>
      <c r="Q1062" s="303"/>
      <c r="R1062" s="303"/>
      <c r="S1062" s="303"/>
      <c r="T1062" s="301"/>
    </row>
    <row r="1063" spans="1:20" s="105" customFormat="1" ht="12.75" customHeight="1">
      <c r="A1063" s="168"/>
      <c r="B1063" s="168"/>
      <c r="C1063" s="168"/>
      <c r="D1063" s="301"/>
      <c r="E1063" s="301"/>
      <c r="F1063" s="168"/>
      <c r="G1063" s="301"/>
      <c r="H1063" s="301"/>
      <c r="I1063" s="301"/>
      <c r="J1063" s="168"/>
      <c r="K1063" s="168"/>
      <c r="L1063" s="303"/>
      <c r="M1063" s="303"/>
      <c r="N1063" s="303"/>
      <c r="O1063" s="301"/>
      <c r="P1063" s="168"/>
      <c r="Q1063" s="303"/>
      <c r="R1063" s="303"/>
      <c r="S1063" s="303"/>
      <c r="T1063" s="301"/>
    </row>
    <row r="1064" spans="1:20" s="105" customFormat="1" ht="12.75" customHeight="1">
      <c r="A1064" s="168"/>
      <c r="B1064" s="168"/>
      <c r="C1064" s="168"/>
      <c r="D1064" s="301"/>
      <c r="E1064" s="301"/>
      <c r="F1064" s="168"/>
      <c r="G1064" s="301"/>
      <c r="H1064" s="301"/>
      <c r="I1064" s="301"/>
      <c r="J1064" s="168"/>
      <c r="K1064" s="168"/>
      <c r="L1064" s="303"/>
      <c r="M1064" s="303"/>
      <c r="N1064" s="303"/>
      <c r="O1064" s="301"/>
      <c r="P1064" s="168"/>
      <c r="Q1064" s="303"/>
      <c r="R1064" s="303"/>
      <c r="S1064" s="303"/>
      <c r="T1064" s="301"/>
    </row>
    <row r="1065" spans="1:20" s="105" customFormat="1" ht="12.75" customHeight="1">
      <c r="A1065" s="168"/>
      <c r="B1065" s="168"/>
      <c r="C1065" s="168"/>
      <c r="D1065" s="301"/>
      <c r="E1065" s="301"/>
      <c r="F1065" s="168"/>
      <c r="G1065" s="301"/>
      <c r="H1065" s="301"/>
      <c r="I1065" s="301"/>
      <c r="J1065" s="168"/>
      <c r="K1065" s="168"/>
      <c r="L1065" s="303"/>
      <c r="M1065" s="303"/>
      <c r="N1065" s="303"/>
      <c r="O1065" s="301"/>
      <c r="P1065" s="168"/>
      <c r="Q1065" s="303"/>
      <c r="R1065" s="303"/>
      <c r="S1065" s="303"/>
      <c r="T1065" s="301"/>
    </row>
    <row r="1066" spans="1:20" s="105" customFormat="1" ht="12.75" customHeight="1">
      <c r="A1066" s="168"/>
      <c r="B1066" s="168"/>
      <c r="C1066" s="168"/>
      <c r="D1066" s="301"/>
      <c r="E1066" s="301"/>
      <c r="F1066" s="168"/>
      <c r="G1066" s="301"/>
      <c r="H1066" s="301"/>
      <c r="I1066" s="301"/>
      <c r="J1066" s="168"/>
      <c r="K1066" s="168"/>
      <c r="L1066" s="303"/>
      <c r="M1066" s="303"/>
      <c r="N1066" s="303"/>
      <c r="O1066" s="301"/>
      <c r="P1066" s="168"/>
      <c r="Q1066" s="303"/>
      <c r="R1066" s="303"/>
      <c r="S1066" s="303"/>
      <c r="T1066" s="301"/>
    </row>
    <row r="1067" spans="1:20" s="105" customFormat="1" ht="12.75" customHeight="1">
      <c r="A1067" s="168"/>
      <c r="B1067" s="168"/>
      <c r="C1067" s="168"/>
      <c r="D1067" s="301"/>
      <c r="E1067" s="301"/>
      <c r="F1067" s="168"/>
      <c r="G1067" s="301"/>
      <c r="H1067" s="301"/>
      <c r="I1067" s="301"/>
      <c r="J1067" s="168"/>
      <c r="K1067" s="168"/>
      <c r="L1067" s="303"/>
      <c r="M1067" s="303"/>
      <c r="N1067" s="303"/>
      <c r="O1067" s="301"/>
      <c r="P1067" s="168"/>
      <c r="Q1067" s="303"/>
      <c r="R1067" s="303"/>
      <c r="S1067" s="303"/>
      <c r="T1067" s="301"/>
    </row>
    <row r="1068" spans="1:20" s="105" customFormat="1" ht="12.75" customHeight="1">
      <c r="A1068" s="168"/>
      <c r="B1068" s="168"/>
      <c r="C1068" s="168"/>
      <c r="D1068" s="301"/>
      <c r="E1068" s="301"/>
      <c r="F1068" s="168"/>
      <c r="G1068" s="301"/>
      <c r="H1068" s="301"/>
      <c r="I1068" s="301"/>
      <c r="J1068" s="168"/>
      <c r="K1068" s="168"/>
      <c r="L1068" s="303"/>
      <c r="M1068" s="303"/>
      <c r="N1068" s="303"/>
      <c r="O1068" s="301"/>
      <c r="P1068" s="168"/>
      <c r="Q1068" s="303"/>
      <c r="R1068" s="303"/>
      <c r="S1068" s="303"/>
      <c r="T1068" s="301"/>
    </row>
    <row r="1069" spans="1:20" s="105" customFormat="1" ht="12.75" customHeight="1">
      <c r="A1069" s="168"/>
      <c r="B1069" s="168"/>
      <c r="C1069" s="168"/>
      <c r="D1069" s="301"/>
      <c r="E1069" s="301"/>
      <c r="F1069" s="168"/>
      <c r="G1069" s="301"/>
      <c r="H1069" s="301"/>
      <c r="I1069" s="301"/>
      <c r="J1069" s="168"/>
      <c r="K1069" s="168"/>
      <c r="L1069" s="303"/>
      <c r="M1069" s="303"/>
      <c r="N1069" s="303"/>
      <c r="O1069" s="301"/>
      <c r="P1069" s="168"/>
      <c r="Q1069" s="303"/>
      <c r="R1069" s="303"/>
      <c r="S1069" s="303"/>
      <c r="T1069" s="301"/>
    </row>
    <row r="1070" spans="1:20" s="105" customFormat="1" ht="12.75" customHeight="1">
      <c r="A1070" s="168"/>
      <c r="B1070" s="168"/>
      <c r="C1070" s="168"/>
      <c r="D1070" s="301"/>
      <c r="E1070" s="301"/>
      <c r="F1070" s="168"/>
      <c r="G1070" s="301"/>
      <c r="H1070" s="301"/>
      <c r="I1070" s="301"/>
      <c r="J1070" s="168"/>
      <c r="K1070" s="168"/>
      <c r="L1070" s="303"/>
      <c r="M1070" s="303"/>
      <c r="N1070" s="303"/>
      <c r="O1070" s="301"/>
      <c r="P1070" s="168"/>
      <c r="Q1070" s="303"/>
      <c r="R1070" s="303"/>
      <c r="S1070" s="303"/>
      <c r="T1070" s="301"/>
    </row>
    <row r="1071" spans="1:20" s="105" customFormat="1" ht="12.75" customHeight="1">
      <c r="A1071" s="168"/>
      <c r="B1071" s="168"/>
      <c r="C1071" s="168"/>
      <c r="D1071" s="301"/>
      <c r="E1071" s="301"/>
      <c r="F1071" s="168"/>
      <c r="G1071" s="301"/>
      <c r="H1071" s="301"/>
      <c r="I1071" s="301"/>
      <c r="J1071" s="168"/>
      <c r="K1071" s="168"/>
      <c r="L1071" s="303"/>
      <c r="M1071" s="303"/>
      <c r="N1071" s="303"/>
      <c r="O1071" s="301"/>
      <c r="P1071" s="168"/>
      <c r="Q1071" s="303"/>
      <c r="R1071" s="303"/>
      <c r="S1071" s="303"/>
      <c r="T1071" s="301"/>
    </row>
    <row r="1072" spans="1:20" s="105" customFormat="1" ht="12.75" customHeight="1">
      <c r="A1072" s="168"/>
      <c r="B1072" s="168"/>
      <c r="C1072" s="168"/>
      <c r="D1072" s="301"/>
      <c r="E1072" s="301"/>
      <c r="F1072" s="168"/>
      <c r="G1072" s="301"/>
      <c r="H1072" s="301"/>
      <c r="I1072" s="301"/>
      <c r="J1072" s="168"/>
      <c r="K1072" s="168"/>
      <c r="L1072" s="303"/>
      <c r="M1072" s="303"/>
      <c r="N1072" s="303"/>
      <c r="O1072" s="301"/>
      <c r="P1072" s="168"/>
      <c r="Q1072" s="303"/>
      <c r="R1072" s="303"/>
      <c r="S1072" s="303"/>
      <c r="T1072" s="301"/>
    </row>
    <row r="1073" spans="1:20" s="105" customFormat="1" ht="12.75" customHeight="1">
      <c r="A1073" s="168"/>
      <c r="B1073" s="168"/>
      <c r="C1073" s="168"/>
      <c r="D1073" s="301"/>
      <c r="E1073" s="301"/>
      <c r="F1073" s="168"/>
      <c r="G1073" s="301"/>
      <c r="H1073" s="301"/>
      <c r="I1073" s="301"/>
      <c r="J1073" s="168"/>
      <c r="K1073" s="168"/>
      <c r="L1073" s="303"/>
      <c r="M1073" s="303"/>
      <c r="N1073" s="303"/>
      <c r="O1073" s="301"/>
      <c r="P1073" s="168"/>
      <c r="Q1073" s="303"/>
      <c r="R1073" s="303"/>
      <c r="S1073" s="303"/>
      <c r="T1073" s="301"/>
    </row>
    <row r="1074" spans="1:20" s="105" customFormat="1" ht="12.75" customHeight="1">
      <c r="A1074" s="168"/>
      <c r="B1074" s="168"/>
      <c r="C1074" s="168"/>
      <c r="D1074" s="301"/>
      <c r="E1074" s="301"/>
      <c r="F1074" s="168"/>
      <c r="G1074" s="301"/>
      <c r="H1074" s="301"/>
      <c r="I1074" s="301"/>
      <c r="J1074" s="168"/>
      <c r="K1074" s="168"/>
      <c r="L1074" s="303"/>
      <c r="M1074" s="303"/>
      <c r="N1074" s="303"/>
      <c r="O1074" s="301"/>
      <c r="P1074" s="168"/>
      <c r="Q1074" s="303"/>
      <c r="R1074" s="303"/>
      <c r="S1074" s="303"/>
      <c r="T1074" s="301"/>
    </row>
    <row r="1075" spans="1:20" s="105" customFormat="1" ht="12.75" customHeight="1">
      <c r="A1075" s="168"/>
      <c r="B1075" s="168"/>
      <c r="C1075" s="168"/>
      <c r="D1075" s="301"/>
      <c r="E1075" s="301"/>
      <c r="F1075" s="168"/>
      <c r="G1075" s="301"/>
      <c r="H1075" s="301"/>
      <c r="I1075" s="301"/>
      <c r="J1075" s="168"/>
      <c r="K1075" s="168"/>
      <c r="L1075" s="303"/>
      <c r="M1075" s="303"/>
      <c r="N1075" s="303"/>
      <c r="O1075" s="301"/>
      <c r="P1075" s="168"/>
      <c r="Q1075" s="303"/>
      <c r="R1075" s="303"/>
      <c r="S1075" s="303"/>
      <c r="T1075" s="301"/>
    </row>
    <row r="1076" spans="1:20" s="105" customFormat="1" ht="12.75" customHeight="1">
      <c r="A1076" s="168"/>
      <c r="B1076" s="168"/>
      <c r="C1076" s="168"/>
      <c r="D1076" s="301"/>
      <c r="E1076" s="301"/>
      <c r="F1076" s="168"/>
      <c r="G1076" s="301"/>
      <c r="H1076" s="301"/>
      <c r="I1076" s="301"/>
      <c r="J1076" s="168"/>
      <c r="K1076" s="168"/>
      <c r="L1076" s="303"/>
      <c r="M1076" s="303"/>
      <c r="N1076" s="303"/>
      <c r="O1076" s="301"/>
      <c r="P1076" s="168"/>
      <c r="Q1076" s="303"/>
      <c r="R1076" s="303"/>
      <c r="S1076" s="303"/>
      <c r="T1076" s="301"/>
    </row>
    <row r="1077" spans="1:20" s="105" customFormat="1" ht="12.75" customHeight="1">
      <c r="A1077" s="168"/>
      <c r="B1077" s="168"/>
      <c r="C1077" s="168"/>
      <c r="D1077" s="301"/>
      <c r="E1077" s="301"/>
      <c r="F1077" s="168"/>
      <c r="G1077" s="301"/>
      <c r="H1077" s="301"/>
      <c r="I1077" s="301"/>
      <c r="J1077" s="168"/>
      <c r="K1077" s="168"/>
      <c r="L1077" s="303"/>
      <c r="M1077" s="303"/>
      <c r="N1077" s="303"/>
      <c r="O1077" s="301"/>
      <c r="P1077" s="168"/>
      <c r="Q1077" s="303"/>
      <c r="R1077" s="303"/>
      <c r="S1077" s="303"/>
      <c r="T1077" s="301"/>
    </row>
    <row r="1078" spans="1:20" s="105" customFormat="1" ht="12.75" customHeight="1">
      <c r="A1078" s="168"/>
      <c r="B1078" s="168"/>
      <c r="C1078" s="168"/>
      <c r="D1078" s="301"/>
      <c r="E1078" s="301"/>
      <c r="F1078" s="168"/>
      <c r="G1078" s="301"/>
      <c r="H1078" s="301"/>
      <c r="I1078" s="301"/>
      <c r="J1078" s="168"/>
      <c r="K1078" s="168"/>
      <c r="L1078" s="303"/>
      <c r="M1078" s="303"/>
      <c r="N1078" s="303"/>
      <c r="O1078" s="301"/>
      <c r="P1078" s="168"/>
      <c r="Q1078" s="303"/>
      <c r="R1078" s="303"/>
      <c r="S1078" s="303"/>
      <c r="T1078" s="301"/>
    </row>
    <row r="1079" spans="1:20" s="105" customFormat="1" ht="12.75" customHeight="1">
      <c r="A1079" s="168"/>
      <c r="B1079" s="168"/>
      <c r="C1079" s="168"/>
      <c r="D1079" s="301"/>
      <c r="E1079" s="301"/>
      <c r="F1079" s="168"/>
      <c r="G1079" s="301"/>
      <c r="H1079" s="301"/>
      <c r="I1079" s="301"/>
      <c r="J1079" s="168"/>
      <c r="K1079" s="168"/>
      <c r="L1079" s="303"/>
      <c r="M1079" s="303"/>
      <c r="N1079" s="303"/>
      <c r="O1079" s="301"/>
      <c r="P1079" s="168"/>
      <c r="Q1079" s="303"/>
      <c r="R1079" s="303"/>
      <c r="S1079" s="303"/>
      <c r="T1079" s="301"/>
    </row>
    <row r="1080" spans="1:20" s="105" customFormat="1" ht="12.75" customHeight="1">
      <c r="A1080" s="168"/>
      <c r="B1080" s="168"/>
      <c r="C1080" s="168"/>
      <c r="D1080" s="301"/>
      <c r="E1080" s="301"/>
      <c r="F1080" s="168"/>
      <c r="G1080" s="301"/>
      <c r="H1080" s="301"/>
      <c r="I1080" s="301"/>
      <c r="J1080" s="168"/>
      <c r="K1080" s="168"/>
      <c r="L1080" s="303"/>
      <c r="M1080" s="303"/>
      <c r="N1080" s="303"/>
      <c r="O1080" s="301"/>
      <c r="P1080" s="168"/>
      <c r="Q1080" s="303"/>
      <c r="R1080" s="303"/>
      <c r="S1080" s="303"/>
      <c r="T1080" s="301"/>
    </row>
    <row r="1081" spans="1:20" s="105" customFormat="1" ht="12.75" customHeight="1">
      <c r="A1081" s="168"/>
      <c r="B1081" s="168"/>
      <c r="C1081" s="168"/>
      <c r="D1081" s="301"/>
      <c r="E1081" s="301"/>
      <c r="F1081" s="168"/>
      <c r="G1081" s="301"/>
      <c r="H1081" s="301"/>
      <c r="I1081" s="301"/>
      <c r="J1081" s="168"/>
      <c r="K1081" s="168"/>
      <c r="L1081" s="303"/>
      <c r="M1081" s="303"/>
      <c r="N1081" s="303"/>
      <c r="O1081" s="301"/>
      <c r="P1081" s="168"/>
      <c r="Q1081" s="303"/>
      <c r="R1081" s="303"/>
      <c r="S1081" s="303"/>
      <c r="T1081" s="301"/>
    </row>
    <row r="1082" spans="1:20" s="105" customFormat="1" ht="12.75" customHeight="1">
      <c r="A1082" s="168"/>
      <c r="B1082" s="168"/>
      <c r="C1082" s="168"/>
      <c r="D1082" s="301"/>
      <c r="E1082" s="301"/>
      <c r="F1082" s="168"/>
      <c r="G1082" s="301"/>
      <c r="H1082" s="301"/>
      <c r="I1082" s="301"/>
      <c r="J1082" s="168"/>
      <c r="K1082" s="168"/>
      <c r="L1082" s="303"/>
      <c r="M1082" s="303"/>
      <c r="N1082" s="303"/>
      <c r="O1082" s="301"/>
      <c r="P1082" s="168"/>
      <c r="Q1082" s="303"/>
      <c r="R1082" s="303"/>
      <c r="S1082" s="303"/>
      <c r="T1082" s="301"/>
    </row>
    <row r="1083" spans="1:20" s="105" customFormat="1" ht="12.75" customHeight="1">
      <c r="A1083" s="168"/>
      <c r="B1083" s="168"/>
      <c r="C1083" s="168"/>
      <c r="D1083" s="301"/>
      <c r="E1083" s="301"/>
      <c r="F1083" s="168"/>
      <c r="G1083" s="301"/>
      <c r="H1083" s="301"/>
      <c r="I1083" s="301"/>
      <c r="J1083" s="168"/>
      <c r="K1083" s="168"/>
      <c r="L1083" s="303"/>
      <c r="M1083" s="303"/>
      <c r="N1083" s="303"/>
      <c r="O1083" s="301"/>
      <c r="P1083" s="168"/>
      <c r="Q1083" s="303"/>
      <c r="R1083" s="303"/>
      <c r="S1083" s="303"/>
      <c r="T1083" s="301"/>
    </row>
    <row r="1084" spans="1:20" s="105" customFormat="1" ht="12.75" customHeight="1">
      <c r="A1084" s="168"/>
      <c r="B1084" s="168"/>
      <c r="C1084" s="168"/>
      <c r="D1084" s="301"/>
      <c r="E1084" s="301"/>
      <c r="F1084" s="168"/>
      <c r="G1084" s="301"/>
      <c r="H1084" s="301"/>
      <c r="I1084" s="301"/>
      <c r="J1084" s="168"/>
      <c r="K1084" s="168"/>
      <c r="L1084" s="303"/>
      <c r="M1084" s="303"/>
      <c r="N1084" s="303"/>
      <c r="O1084" s="301"/>
      <c r="P1084" s="168"/>
      <c r="Q1084" s="303"/>
      <c r="R1084" s="303"/>
      <c r="S1084" s="303"/>
      <c r="T1084" s="301"/>
    </row>
    <row r="1085" spans="1:20" s="105" customFormat="1" ht="12.75" customHeight="1">
      <c r="A1085" s="168"/>
      <c r="B1085" s="168"/>
      <c r="C1085" s="168"/>
      <c r="D1085" s="301"/>
      <c r="E1085" s="301"/>
      <c r="F1085" s="168"/>
      <c r="G1085" s="301"/>
      <c r="H1085" s="301"/>
      <c r="I1085" s="301"/>
      <c r="J1085" s="168"/>
      <c r="K1085" s="168"/>
      <c r="L1085" s="303"/>
      <c r="M1085" s="303"/>
      <c r="N1085" s="303"/>
      <c r="O1085" s="301"/>
      <c r="P1085" s="168"/>
      <c r="Q1085" s="303"/>
      <c r="R1085" s="303"/>
      <c r="S1085" s="303"/>
      <c r="T1085" s="301"/>
    </row>
    <row r="1086" spans="1:20" s="105" customFormat="1" ht="12.75" customHeight="1">
      <c r="A1086" s="168"/>
      <c r="B1086" s="168"/>
      <c r="C1086" s="168"/>
      <c r="D1086" s="301"/>
      <c r="E1086" s="301"/>
      <c r="F1086" s="168"/>
      <c r="G1086" s="301"/>
      <c r="H1086" s="301"/>
      <c r="I1086" s="301"/>
      <c r="J1086" s="168"/>
      <c r="K1086" s="168"/>
      <c r="L1086" s="303"/>
      <c r="M1086" s="303"/>
      <c r="N1086" s="303"/>
      <c r="O1086" s="301"/>
      <c r="P1086" s="168"/>
      <c r="Q1086" s="303"/>
      <c r="R1086" s="303"/>
      <c r="S1086" s="303"/>
      <c r="T1086" s="301"/>
    </row>
    <row r="1087" spans="1:20" s="105" customFormat="1" ht="12.75" customHeight="1">
      <c r="A1087" s="168"/>
      <c r="B1087" s="168"/>
      <c r="C1087" s="168"/>
      <c r="D1087" s="301"/>
      <c r="E1087" s="301"/>
      <c r="F1087" s="168"/>
      <c r="G1087" s="301"/>
      <c r="H1087" s="301"/>
      <c r="I1087" s="301"/>
      <c r="J1087" s="168"/>
      <c r="K1087" s="168"/>
      <c r="L1087" s="303"/>
      <c r="M1087" s="303"/>
      <c r="N1087" s="303"/>
      <c r="O1087" s="301"/>
      <c r="P1087" s="168"/>
      <c r="Q1087" s="303"/>
      <c r="R1087" s="303"/>
      <c r="S1087" s="303"/>
      <c r="T1087" s="301"/>
    </row>
    <row r="1088" spans="1:20" s="105" customFormat="1" ht="12.75" customHeight="1">
      <c r="A1088" s="168"/>
      <c r="B1088" s="168"/>
      <c r="C1088" s="168"/>
      <c r="D1088" s="301"/>
      <c r="E1088" s="301"/>
      <c r="F1088" s="168"/>
      <c r="G1088" s="301"/>
      <c r="H1088" s="301"/>
      <c r="I1088" s="301"/>
      <c r="J1088" s="168"/>
      <c r="K1088" s="168"/>
      <c r="L1088" s="303"/>
      <c r="M1088" s="303"/>
      <c r="N1088" s="303"/>
      <c r="O1088" s="301"/>
      <c r="P1088" s="168"/>
      <c r="Q1088" s="303"/>
      <c r="R1088" s="303"/>
      <c r="S1088" s="303"/>
      <c r="T1088" s="301"/>
    </row>
    <row r="1089" spans="1:20" s="105" customFormat="1" ht="12.75" customHeight="1">
      <c r="A1089" s="168"/>
      <c r="B1089" s="168"/>
      <c r="C1089" s="168"/>
      <c r="D1089" s="301"/>
      <c r="E1089" s="301"/>
      <c r="F1089" s="168"/>
      <c r="G1089" s="301"/>
      <c r="H1089" s="301"/>
      <c r="I1089" s="301"/>
      <c r="J1089" s="168"/>
      <c r="K1089" s="168"/>
      <c r="L1089" s="303"/>
      <c r="M1089" s="303"/>
      <c r="N1089" s="303"/>
      <c r="O1089" s="301"/>
      <c r="P1089" s="168"/>
      <c r="Q1089" s="303"/>
      <c r="R1089" s="303"/>
      <c r="S1089" s="303"/>
      <c r="T1089" s="301"/>
    </row>
    <row r="1090" spans="1:20" s="105" customFormat="1" ht="12.75" customHeight="1">
      <c r="A1090" s="168"/>
      <c r="B1090" s="168"/>
      <c r="C1090" s="168"/>
      <c r="D1090" s="301"/>
      <c r="E1090" s="301"/>
      <c r="F1090" s="168"/>
      <c r="G1090" s="301"/>
      <c r="H1090" s="301"/>
      <c r="I1090" s="301"/>
      <c r="J1090" s="168"/>
      <c r="K1090" s="168"/>
      <c r="L1090" s="303"/>
      <c r="M1090" s="303"/>
      <c r="N1090" s="303"/>
      <c r="O1090" s="301"/>
      <c r="P1090" s="168"/>
      <c r="Q1090" s="303"/>
      <c r="R1090" s="303"/>
      <c r="S1090" s="303"/>
      <c r="T1090" s="301"/>
    </row>
    <row r="1091" spans="1:20" s="105" customFormat="1" ht="12.75" customHeight="1">
      <c r="A1091" s="168"/>
      <c r="B1091" s="168"/>
      <c r="C1091" s="168"/>
      <c r="D1091" s="301"/>
      <c r="E1091" s="301"/>
      <c r="F1091" s="168"/>
      <c r="G1091" s="301"/>
      <c r="H1091" s="301"/>
      <c r="I1091" s="301"/>
      <c r="J1091" s="168"/>
      <c r="K1091" s="168"/>
      <c r="L1091" s="303"/>
      <c r="M1091" s="303"/>
      <c r="N1091" s="303"/>
      <c r="O1091" s="301"/>
      <c r="P1091" s="168"/>
      <c r="Q1091" s="303"/>
      <c r="R1091" s="303"/>
      <c r="S1091" s="303"/>
      <c r="T1091" s="301"/>
    </row>
    <row r="1092" spans="1:20" s="105" customFormat="1" ht="12.75" customHeight="1">
      <c r="A1092" s="168"/>
      <c r="B1092" s="168"/>
      <c r="C1092" s="168"/>
      <c r="D1092" s="301"/>
      <c r="E1092" s="301"/>
      <c r="F1092" s="168"/>
      <c r="G1092" s="301"/>
      <c r="H1092" s="301"/>
      <c r="I1092" s="301"/>
      <c r="J1092" s="168"/>
      <c r="K1092" s="168"/>
      <c r="L1092" s="303"/>
      <c r="M1092" s="303"/>
      <c r="N1092" s="303"/>
      <c r="O1092" s="301"/>
      <c r="P1092" s="168"/>
      <c r="Q1092" s="303"/>
      <c r="R1092" s="303"/>
      <c r="S1092" s="303"/>
      <c r="T1092" s="301"/>
    </row>
    <row r="1093" spans="1:20" s="105" customFormat="1" ht="12.75" customHeight="1">
      <c r="A1093" s="168"/>
      <c r="B1093" s="168"/>
      <c r="C1093" s="168"/>
      <c r="D1093" s="301"/>
      <c r="E1093" s="301"/>
      <c r="F1093" s="168"/>
      <c r="G1093" s="301"/>
      <c r="H1093" s="301"/>
      <c r="I1093" s="301"/>
      <c r="J1093" s="168"/>
      <c r="K1093" s="168"/>
      <c r="L1093" s="303"/>
      <c r="M1093" s="303"/>
      <c r="N1093" s="303"/>
      <c r="O1093" s="301"/>
      <c r="P1093" s="168"/>
      <c r="Q1093" s="303"/>
      <c r="R1093" s="303"/>
      <c r="S1093" s="303"/>
      <c r="T1093" s="301"/>
    </row>
    <row r="1094" spans="1:20" s="105" customFormat="1" ht="12.75" customHeight="1">
      <c r="A1094" s="168"/>
      <c r="B1094" s="168"/>
      <c r="C1094" s="168"/>
      <c r="D1094" s="301"/>
      <c r="E1094" s="301"/>
      <c r="F1094" s="168"/>
      <c r="G1094" s="301"/>
      <c r="H1094" s="301"/>
      <c r="I1094" s="301"/>
      <c r="J1094" s="168"/>
      <c r="K1094" s="168"/>
      <c r="L1094" s="303"/>
      <c r="M1094" s="303"/>
      <c r="N1094" s="303"/>
      <c r="O1094" s="301"/>
      <c r="P1094" s="168"/>
      <c r="Q1094" s="303"/>
      <c r="R1094" s="303"/>
      <c r="S1094" s="303"/>
      <c r="T1094" s="301"/>
    </row>
    <row r="1095" spans="1:20" s="105" customFormat="1" ht="12.75" customHeight="1">
      <c r="A1095" s="168"/>
      <c r="B1095" s="168"/>
      <c r="C1095" s="168"/>
      <c r="D1095" s="301"/>
      <c r="E1095" s="301"/>
      <c r="F1095" s="168"/>
      <c r="G1095" s="301"/>
      <c r="H1095" s="301"/>
      <c r="I1095" s="301"/>
      <c r="J1095" s="168"/>
      <c r="K1095" s="168"/>
      <c r="L1095" s="303"/>
      <c r="M1095" s="303"/>
      <c r="N1095" s="303"/>
      <c r="O1095" s="301"/>
      <c r="P1095" s="168"/>
      <c r="Q1095" s="303"/>
      <c r="R1095" s="303"/>
      <c r="S1095" s="303"/>
      <c r="T1095" s="301"/>
    </row>
    <row r="1096" spans="1:20" s="105" customFormat="1" ht="12.75" customHeight="1">
      <c r="A1096" s="168"/>
      <c r="B1096" s="168"/>
      <c r="C1096" s="168"/>
      <c r="D1096" s="301"/>
      <c r="E1096" s="301"/>
      <c r="F1096" s="168"/>
      <c r="G1096" s="301"/>
      <c r="H1096" s="301"/>
      <c r="I1096" s="301"/>
      <c r="J1096" s="168"/>
      <c r="K1096" s="168"/>
      <c r="L1096" s="303"/>
      <c r="M1096" s="303"/>
      <c r="N1096" s="303"/>
      <c r="O1096" s="301"/>
      <c r="P1096" s="168"/>
      <c r="Q1096" s="303"/>
      <c r="R1096" s="303"/>
      <c r="S1096" s="303"/>
      <c r="T1096" s="301"/>
    </row>
    <row r="1097" spans="1:20" s="105" customFormat="1" ht="12.75" customHeight="1">
      <c r="A1097" s="168"/>
      <c r="B1097" s="168"/>
      <c r="C1097" s="168"/>
      <c r="D1097" s="301"/>
      <c r="E1097" s="301"/>
      <c r="F1097" s="168"/>
      <c r="G1097" s="301"/>
      <c r="H1097" s="301"/>
      <c r="I1097" s="301"/>
      <c r="J1097" s="168"/>
      <c r="K1097" s="168"/>
      <c r="L1097" s="303"/>
      <c r="M1097" s="303"/>
      <c r="N1097" s="303"/>
      <c r="O1097" s="301"/>
      <c r="P1097" s="168"/>
      <c r="Q1097" s="303"/>
      <c r="R1097" s="303"/>
      <c r="S1097" s="303"/>
      <c r="T1097" s="301"/>
    </row>
    <row r="1098" spans="1:20" s="105" customFormat="1" ht="12.75" customHeight="1">
      <c r="A1098" s="168"/>
      <c r="B1098" s="168"/>
      <c r="C1098" s="168"/>
      <c r="D1098" s="301"/>
      <c r="E1098" s="301"/>
      <c r="F1098" s="168"/>
      <c r="G1098" s="301"/>
      <c r="H1098" s="301"/>
      <c r="I1098" s="301"/>
      <c r="J1098" s="168"/>
      <c r="K1098" s="168"/>
      <c r="L1098" s="303"/>
      <c r="M1098" s="303"/>
      <c r="N1098" s="303"/>
      <c r="O1098" s="301"/>
      <c r="P1098" s="168"/>
      <c r="Q1098" s="303"/>
      <c r="R1098" s="303"/>
      <c r="S1098" s="303"/>
      <c r="T1098" s="301"/>
    </row>
    <row r="1099" spans="1:20" s="105" customFormat="1" ht="12.75" customHeight="1">
      <c r="A1099" s="168"/>
      <c r="B1099" s="168"/>
      <c r="C1099" s="168"/>
      <c r="D1099" s="301"/>
      <c r="E1099" s="301"/>
      <c r="F1099" s="168"/>
      <c r="G1099" s="301"/>
      <c r="H1099" s="301"/>
      <c r="I1099" s="301"/>
      <c r="J1099" s="168"/>
      <c r="K1099" s="168"/>
      <c r="L1099" s="303"/>
      <c r="M1099" s="303"/>
      <c r="N1099" s="303"/>
      <c r="O1099" s="301"/>
      <c r="P1099" s="168"/>
      <c r="Q1099" s="303"/>
      <c r="R1099" s="303"/>
      <c r="S1099" s="303"/>
      <c r="T1099" s="301"/>
    </row>
    <row r="1100" spans="1:20" s="105" customFormat="1" ht="12.75" customHeight="1">
      <c r="A1100" s="168"/>
      <c r="B1100" s="168"/>
      <c r="C1100" s="168"/>
      <c r="D1100" s="301"/>
      <c r="E1100" s="301"/>
      <c r="F1100" s="168"/>
      <c r="G1100" s="301"/>
      <c r="H1100" s="301"/>
      <c r="I1100" s="301"/>
      <c r="J1100" s="168"/>
      <c r="K1100" s="168"/>
      <c r="L1100" s="303"/>
      <c r="M1100" s="303"/>
      <c r="N1100" s="303"/>
      <c r="O1100" s="301"/>
      <c r="P1100" s="168"/>
      <c r="Q1100" s="303"/>
      <c r="R1100" s="303"/>
      <c r="S1100" s="303"/>
      <c r="T1100" s="301"/>
    </row>
    <row r="1101" spans="1:20" s="105" customFormat="1" ht="12.75" customHeight="1">
      <c r="A1101" s="168"/>
      <c r="B1101" s="168"/>
      <c r="C1101" s="168"/>
      <c r="D1101" s="301"/>
      <c r="E1101" s="301"/>
      <c r="F1101" s="168"/>
      <c r="G1101" s="301"/>
      <c r="H1101" s="301"/>
      <c r="I1101" s="301"/>
      <c r="J1101" s="168"/>
      <c r="K1101" s="168"/>
      <c r="L1101" s="303"/>
      <c r="M1101" s="303"/>
      <c r="N1101" s="303"/>
      <c r="O1101" s="301"/>
      <c r="P1101" s="168"/>
      <c r="Q1101" s="303"/>
      <c r="R1101" s="303"/>
      <c r="S1101" s="303"/>
      <c r="T1101" s="301"/>
    </row>
    <row r="1102" spans="1:20" s="105" customFormat="1" ht="12.75" customHeight="1">
      <c r="A1102" s="168"/>
      <c r="B1102" s="168"/>
      <c r="C1102" s="168"/>
      <c r="D1102" s="301"/>
      <c r="E1102" s="301"/>
      <c r="F1102" s="168"/>
      <c r="G1102" s="301"/>
      <c r="H1102" s="301"/>
      <c r="I1102" s="301"/>
      <c r="J1102" s="168"/>
      <c r="K1102" s="168"/>
      <c r="L1102" s="303"/>
      <c r="M1102" s="303"/>
      <c r="N1102" s="303"/>
      <c r="O1102" s="301"/>
      <c r="P1102" s="168"/>
      <c r="Q1102" s="303"/>
      <c r="R1102" s="303"/>
      <c r="S1102" s="303"/>
      <c r="T1102" s="301"/>
    </row>
    <row r="1103" spans="1:20" s="105" customFormat="1" ht="12.75" customHeight="1">
      <c r="A1103" s="168"/>
      <c r="B1103" s="168"/>
      <c r="C1103" s="168"/>
      <c r="D1103" s="301"/>
      <c r="E1103" s="301"/>
      <c r="F1103" s="168"/>
      <c r="G1103" s="301"/>
      <c r="H1103" s="301"/>
      <c r="I1103" s="301"/>
      <c r="J1103" s="168"/>
      <c r="K1103" s="168"/>
      <c r="L1103" s="303"/>
      <c r="M1103" s="303"/>
      <c r="N1103" s="303"/>
      <c r="O1103" s="301"/>
      <c r="P1103" s="168"/>
      <c r="Q1103" s="303"/>
      <c r="R1103" s="303"/>
      <c r="S1103" s="303"/>
      <c r="T1103" s="301"/>
    </row>
    <row r="1104" spans="1:20" s="105" customFormat="1" ht="12.75" customHeight="1">
      <c r="A1104" s="168"/>
      <c r="B1104" s="168"/>
      <c r="C1104" s="168"/>
      <c r="D1104" s="301"/>
      <c r="E1104" s="301"/>
      <c r="F1104" s="168"/>
      <c r="G1104" s="301"/>
      <c r="H1104" s="301"/>
      <c r="I1104" s="301"/>
      <c r="J1104" s="168"/>
      <c r="K1104" s="168"/>
      <c r="L1104" s="303"/>
      <c r="M1104" s="303"/>
      <c r="N1104" s="303"/>
      <c r="O1104" s="301"/>
      <c r="P1104" s="168"/>
      <c r="Q1104" s="303"/>
      <c r="R1104" s="303"/>
      <c r="S1104" s="303"/>
      <c r="T1104" s="301"/>
    </row>
    <row r="1105" spans="1:20" s="105" customFormat="1" ht="12.75" customHeight="1">
      <c r="A1105" s="168"/>
      <c r="B1105" s="168"/>
      <c r="C1105" s="168"/>
      <c r="D1105" s="301"/>
      <c r="E1105" s="301"/>
      <c r="F1105" s="168"/>
      <c r="G1105" s="301"/>
      <c r="H1105" s="301"/>
      <c r="I1105" s="301"/>
      <c r="J1105" s="168"/>
      <c r="K1105" s="168"/>
      <c r="L1105" s="303"/>
      <c r="M1105" s="303"/>
      <c r="N1105" s="303"/>
      <c r="O1105" s="301"/>
      <c r="P1105" s="168"/>
      <c r="Q1105" s="303"/>
      <c r="R1105" s="303"/>
      <c r="S1105" s="303"/>
      <c r="T1105" s="301"/>
    </row>
    <row r="1106" spans="1:20" s="105" customFormat="1" ht="12.75" customHeight="1">
      <c r="A1106" s="168"/>
      <c r="B1106" s="168"/>
      <c r="C1106" s="168"/>
      <c r="D1106" s="301"/>
      <c r="E1106" s="301"/>
      <c r="F1106" s="168"/>
      <c r="G1106" s="301"/>
      <c r="H1106" s="301"/>
      <c r="I1106" s="301"/>
      <c r="J1106" s="168"/>
      <c r="K1106" s="168"/>
      <c r="L1106" s="303"/>
      <c r="M1106" s="303"/>
      <c r="N1106" s="303"/>
      <c r="O1106" s="301"/>
      <c r="P1106" s="168"/>
      <c r="Q1106" s="303"/>
      <c r="R1106" s="303"/>
      <c r="S1106" s="303"/>
      <c r="T1106" s="301"/>
    </row>
    <row r="1107" spans="1:20" s="105" customFormat="1" ht="12.75" customHeight="1">
      <c r="A1107" s="168"/>
      <c r="B1107" s="168"/>
      <c r="C1107" s="168"/>
      <c r="D1107" s="301"/>
      <c r="E1107" s="301"/>
      <c r="F1107" s="168"/>
      <c r="G1107" s="301"/>
      <c r="H1107" s="301"/>
      <c r="I1107" s="301"/>
      <c r="J1107" s="168"/>
      <c r="K1107" s="168"/>
      <c r="L1107" s="303"/>
      <c r="M1107" s="303"/>
      <c r="N1107" s="303"/>
      <c r="O1107" s="301"/>
      <c r="P1107" s="168"/>
      <c r="Q1107" s="303"/>
      <c r="R1107" s="303"/>
      <c r="S1107" s="303"/>
      <c r="T1107" s="301"/>
    </row>
    <row r="1108" spans="1:20" s="105" customFormat="1" ht="12.75" customHeight="1">
      <c r="A1108" s="168"/>
      <c r="B1108" s="168"/>
      <c r="C1108" s="168"/>
      <c r="D1108" s="301"/>
      <c r="E1108" s="301"/>
      <c r="F1108" s="168"/>
      <c r="G1108" s="301"/>
      <c r="H1108" s="301"/>
      <c r="I1108" s="301"/>
      <c r="J1108" s="168"/>
      <c r="K1108" s="168"/>
      <c r="L1108" s="303"/>
      <c r="M1108" s="303"/>
      <c r="N1108" s="303"/>
      <c r="O1108" s="301"/>
      <c r="P1108" s="168"/>
      <c r="Q1108" s="303"/>
      <c r="R1108" s="303"/>
      <c r="S1108" s="303"/>
      <c r="T1108" s="301"/>
    </row>
    <row r="1109" spans="1:20" s="105" customFormat="1" ht="12.75" customHeight="1">
      <c r="A1109" s="168"/>
      <c r="B1109" s="168"/>
      <c r="C1109" s="168"/>
      <c r="D1109" s="301"/>
      <c r="E1109" s="301"/>
      <c r="F1109" s="168"/>
      <c r="G1109" s="301"/>
      <c r="H1109" s="301"/>
      <c r="I1109" s="301"/>
      <c r="J1109" s="168"/>
      <c r="K1109" s="168"/>
      <c r="L1109" s="303"/>
      <c r="M1109" s="303"/>
      <c r="N1109" s="303"/>
      <c r="O1109" s="301"/>
      <c r="P1109" s="168"/>
      <c r="Q1109" s="303"/>
      <c r="R1109" s="303"/>
      <c r="S1109" s="303"/>
      <c r="T1109" s="301"/>
    </row>
    <row r="1110" spans="1:20" s="105" customFormat="1" ht="12.75" customHeight="1">
      <c r="A1110" s="168"/>
      <c r="B1110" s="168"/>
      <c r="C1110" s="168"/>
      <c r="D1110" s="301"/>
      <c r="E1110" s="301"/>
      <c r="F1110" s="168"/>
      <c r="G1110" s="301"/>
      <c r="H1110" s="301"/>
      <c r="I1110" s="301"/>
      <c r="J1110" s="168"/>
      <c r="K1110" s="168"/>
      <c r="L1110" s="303"/>
      <c r="M1110" s="303"/>
      <c r="N1110" s="303"/>
      <c r="O1110" s="301"/>
      <c r="P1110" s="168"/>
      <c r="Q1110" s="303"/>
      <c r="R1110" s="303"/>
      <c r="S1110" s="303"/>
      <c r="T1110" s="301"/>
    </row>
    <row r="1111" spans="1:20" s="105" customFormat="1" ht="12.75" customHeight="1">
      <c r="A1111" s="168"/>
      <c r="B1111" s="168"/>
      <c r="C1111" s="168"/>
      <c r="D1111" s="301"/>
      <c r="E1111" s="301"/>
      <c r="F1111" s="168"/>
      <c r="G1111" s="301"/>
      <c r="H1111" s="301"/>
      <c r="I1111" s="301"/>
      <c r="J1111" s="168"/>
      <c r="K1111" s="168"/>
      <c r="L1111" s="303"/>
      <c r="M1111" s="303"/>
      <c r="N1111" s="303"/>
      <c r="O1111" s="301"/>
      <c r="P1111" s="168"/>
      <c r="Q1111" s="303"/>
      <c r="R1111" s="303"/>
      <c r="S1111" s="303"/>
      <c r="T1111" s="301"/>
    </row>
    <row r="1112" spans="1:20" s="105" customFormat="1">
      <c r="A1112" s="168"/>
      <c r="B1112" s="168"/>
      <c r="C1112" s="168"/>
      <c r="D1112" s="301"/>
      <c r="E1112" s="301"/>
      <c r="F1112" s="168"/>
      <c r="G1112" s="301"/>
      <c r="H1112" s="301"/>
      <c r="I1112" s="301"/>
      <c r="J1112" s="168"/>
      <c r="K1112" s="168"/>
      <c r="L1112" s="303"/>
      <c r="M1112" s="303"/>
      <c r="N1112" s="303"/>
      <c r="O1112" s="301"/>
      <c r="P1112" s="168"/>
      <c r="Q1112" s="303"/>
      <c r="R1112" s="303"/>
      <c r="S1112" s="303"/>
      <c r="T1112" s="301"/>
    </row>
    <row r="1113" spans="1:20" s="105" customFormat="1">
      <c r="A1113" s="168"/>
      <c r="B1113" s="168"/>
      <c r="C1113" s="168"/>
      <c r="D1113" s="301"/>
      <c r="E1113" s="301"/>
      <c r="F1113" s="168"/>
      <c r="G1113" s="301"/>
      <c r="H1113" s="301"/>
      <c r="I1113" s="301"/>
      <c r="J1113" s="168"/>
      <c r="K1113" s="168"/>
      <c r="L1113" s="303"/>
      <c r="M1113" s="303"/>
      <c r="N1113" s="303"/>
      <c r="O1113" s="301"/>
      <c r="P1113" s="168"/>
      <c r="Q1113" s="303"/>
      <c r="R1113" s="303"/>
      <c r="S1113" s="303"/>
      <c r="T1113" s="301"/>
    </row>
    <row r="1114" spans="1:20" s="105" customFormat="1">
      <c r="A1114" s="168"/>
      <c r="B1114" s="168"/>
      <c r="C1114" s="168"/>
      <c r="D1114" s="301"/>
      <c r="E1114" s="301"/>
      <c r="F1114" s="168"/>
      <c r="G1114" s="301"/>
      <c r="H1114" s="301"/>
      <c r="I1114" s="301"/>
      <c r="J1114" s="168"/>
      <c r="K1114" s="168"/>
      <c r="L1114" s="303"/>
      <c r="M1114" s="303"/>
      <c r="N1114" s="303"/>
      <c r="O1114" s="301"/>
      <c r="P1114" s="168"/>
      <c r="Q1114" s="303"/>
      <c r="R1114" s="303"/>
      <c r="S1114" s="303"/>
      <c r="T1114" s="301"/>
    </row>
    <row r="1115" spans="1:20" s="105" customFormat="1">
      <c r="A1115" s="168"/>
      <c r="B1115" s="168"/>
      <c r="C1115" s="168"/>
      <c r="D1115" s="301"/>
      <c r="E1115" s="301"/>
      <c r="F1115" s="168"/>
      <c r="G1115" s="301"/>
      <c r="H1115" s="301"/>
      <c r="I1115" s="301"/>
      <c r="J1115" s="168"/>
      <c r="K1115" s="168"/>
      <c r="L1115" s="303"/>
      <c r="M1115" s="303"/>
      <c r="N1115" s="303"/>
      <c r="O1115" s="301"/>
      <c r="P1115" s="168"/>
      <c r="Q1115" s="303"/>
      <c r="R1115" s="303"/>
      <c r="S1115" s="303"/>
      <c r="T1115" s="301"/>
    </row>
    <row r="1116" spans="1:20" s="105" customFormat="1">
      <c r="A1116" s="168"/>
      <c r="B1116" s="168"/>
      <c r="C1116" s="168"/>
      <c r="D1116" s="301"/>
      <c r="E1116" s="301"/>
      <c r="F1116" s="168"/>
      <c r="G1116" s="301"/>
      <c r="H1116" s="301"/>
      <c r="I1116" s="301"/>
      <c r="J1116" s="168"/>
      <c r="K1116" s="168"/>
      <c r="L1116" s="303"/>
      <c r="M1116" s="303"/>
      <c r="N1116" s="303"/>
      <c r="O1116" s="301"/>
      <c r="P1116" s="168"/>
      <c r="Q1116" s="303"/>
      <c r="R1116" s="303"/>
      <c r="S1116" s="303"/>
      <c r="T1116" s="301"/>
    </row>
    <row r="1117" spans="1:20" s="105" customFormat="1">
      <c r="A1117" s="168"/>
      <c r="B1117" s="168"/>
      <c r="C1117" s="168"/>
      <c r="D1117" s="301"/>
      <c r="E1117" s="301"/>
      <c r="F1117" s="168"/>
      <c r="G1117" s="301"/>
      <c r="H1117" s="301"/>
      <c r="I1117" s="301"/>
      <c r="J1117" s="168"/>
      <c r="K1117" s="168"/>
      <c r="L1117" s="303"/>
      <c r="M1117" s="303"/>
      <c r="N1117" s="303"/>
      <c r="O1117" s="301"/>
      <c r="P1117" s="168"/>
      <c r="Q1117" s="303"/>
      <c r="R1117" s="303"/>
      <c r="S1117" s="303"/>
      <c r="T1117" s="301"/>
    </row>
    <row r="1118" spans="1:20" s="105" customFormat="1">
      <c r="A1118" s="168"/>
      <c r="B1118" s="168"/>
      <c r="C1118" s="168"/>
      <c r="D1118" s="301"/>
      <c r="E1118" s="301"/>
      <c r="F1118" s="168"/>
      <c r="G1118" s="301"/>
      <c r="H1118" s="301"/>
      <c r="I1118" s="301"/>
      <c r="J1118" s="168"/>
      <c r="K1118" s="168"/>
      <c r="L1118" s="303"/>
      <c r="M1118" s="303"/>
      <c r="N1118" s="303"/>
      <c r="O1118" s="301"/>
      <c r="P1118" s="168"/>
      <c r="Q1118" s="303"/>
      <c r="R1118" s="303"/>
      <c r="S1118" s="303"/>
      <c r="T1118" s="301"/>
    </row>
    <row r="1119" spans="1:20" s="105" customFormat="1">
      <c r="A1119" s="168"/>
      <c r="B1119" s="168"/>
      <c r="C1119" s="168"/>
      <c r="D1119" s="301"/>
      <c r="E1119" s="301"/>
      <c r="F1119" s="168"/>
      <c r="G1119" s="301"/>
      <c r="H1119" s="301"/>
      <c r="I1119" s="301"/>
      <c r="J1119" s="168"/>
      <c r="K1119" s="168"/>
      <c r="L1119" s="303"/>
      <c r="M1119" s="303"/>
      <c r="N1119" s="303"/>
      <c r="O1119" s="301"/>
      <c r="P1119" s="168"/>
      <c r="Q1119" s="303"/>
      <c r="R1119" s="303"/>
      <c r="S1119" s="303"/>
      <c r="T1119" s="301"/>
    </row>
    <row r="1120" spans="1:20" s="105" customFormat="1">
      <c r="A1120" s="168"/>
      <c r="B1120" s="168"/>
      <c r="C1120" s="168"/>
      <c r="D1120" s="301"/>
      <c r="E1120" s="301"/>
      <c r="F1120" s="168"/>
      <c r="G1120" s="301"/>
      <c r="H1120" s="301"/>
      <c r="I1120" s="301"/>
      <c r="J1120" s="168"/>
      <c r="K1120" s="168"/>
      <c r="L1120" s="303"/>
      <c r="M1120" s="303"/>
      <c r="N1120" s="303"/>
      <c r="O1120" s="301"/>
      <c r="P1120" s="168"/>
      <c r="Q1120" s="303"/>
      <c r="R1120" s="303"/>
      <c r="S1120" s="303"/>
      <c r="T1120" s="301"/>
    </row>
    <row r="1121" spans="1:20" s="105" customFormat="1">
      <c r="A1121" s="168"/>
      <c r="B1121" s="168"/>
      <c r="C1121" s="168"/>
      <c r="D1121" s="301"/>
      <c r="E1121" s="301"/>
      <c r="F1121" s="168"/>
      <c r="G1121" s="301"/>
      <c r="H1121" s="301"/>
      <c r="I1121" s="301"/>
      <c r="J1121" s="168"/>
      <c r="K1121" s="168"/>
      <c r="L1121" s="303"/>
      <c r="M1121" s="303"/>
      <c r="N1121" s="303"/>
      <c r="O1121" s="301"/>
      <c r="P1121" s="168"/>
      <c r="Q1121" s="303"/>
      <c r="R1121" s="303"/>
      <c r="S1121" s="303"/>
      <c r="T1121" s="301"/>
    </row>
    <row r="1122" spans="1:20" s="105" customFormat="1">
      <c r="A1122" s="168"/>
      <c r="B1122" s="168"/>
      <c r="C1122" s="168"/>
      <c r="D1122" s="301"/>
      <c r="E1122" s="301"/>
      <c r="F1122" s="168"/>
      <c r="G1122" s="301"/>
      <c r="H1122" s="301"/>
      <c r="I1122" s="301"/>
      <c r="J1122" s="168"/>
      <c r="K1122" s="168"/>
      <c r="L1122" s="303"/>
      <c r="M1122" s="303"/>
      <c r="N1122" s="303"/>
      <c r="O1122" s="301"/>
      <c r="P1122" s="168"/>
      <c r="Q1122" s="303"/>
      <c r="R1122" s="303"/>
      <c r="S1122" s="303"/>
      <c r="T1122" s="301"/>
    </row>
    <row r="1123" spans="1:20" s="105" customFormat="1">
      <c r="A1123" s="168"/>
      <c r="B1123" s="168"/>
      <c r="C1123" s="168"/>
      <c r="D1123" s="301"/>
      <c r="E1123" s="301"/>
      <c r="F1123" s="168"/>
      <c r="G1123" s="301"/>
      <c r="H1123" s="301"/>
      <c r="I1123" s="301"/>
      <c r="J1123" s="168"/>
      <c r="K1123" s="168"/>
      <c r="L1123" s="303"/>
      <c r="M1123" s="303"/>
      <c r="N1123" s="303"/>
      <c r="O1123" s="301"/>
      <c r="P1123" s="168"/>
      <c r="Q1123" s="303"/>
      <c r="R1123" s="303"/>
      <c r="S1123" s="303"/>
      <c r="T1123" s="301"/>
    </row>
    <row r="1124" spans="1:20" s="105" customFormat="1">
      <c r="A1124" s="168"/>
      <c r="B1124" s="168"/>
      <c r="C1124" s="168"/>
      <c r="D1124" s="301"/>
      <c r="E1124" s="301"/>
      <c r="F1124" s="168"/>
      <c r="G1124" s="301"/>
      <c r="H1124" s="301"/>
      <c r="I1124" s="301"/>
      <c r="J1124" s="168"/>
      <c r="K1124" s="168"/>
      <c r="L1124" s="303"/>
      <c r="M1124" s="303"/>
      <c r="N1124" s="303"/>
      <c r="O1124" s="301"/>
      <c r="P1124" s="168"/>
      <c r="Q1124" s="303"/>
      <c r="R1124" s="303"/>
      <c r="S1124" s="303"/>
      <c r="T1124" s="301"/>
    </row>
    <row r="1125" spans="1:20" s="105" customFormat="1">
      <c r="A1125" s="168"/>
      <c r="B1125" s="168"/>
      <c r="C1125" s="168"/>
      <c r="D1125" s="301"/>
      <c r="E1125" s="301"/>
      <c r="F1125" s="168"/>
      <c r="G1125" s="301"/>
      <c r="H1125" s="301"/>
      <c r="I1125" s="301"/>
      <c r="J1125" s="168"/>
      <c r="K1125" s="168"/>
      <c r="L1125" s="303"/>
      <c r="M1125" s="303"/>
      <c r="N1125" s="303"/>
      <c r="O1125" s="301"/>
      <c r="P1125" s="168"/>
      <c r="Q1125" s="303"/>
      <c r="R1125" s="303"/>
      <c r="S1125" s="303"/>
      <c r="T1125" s="301"/>
    </row>
    <row r="1126" spans="1:20" s="105" customFormat="1">
      <c r="A1126" s="168"/>
      <c r="B1126" s="168"/>
      <c r="C1126" s="168"/>
      <c r="D1126" s="301"/>
      <c r="E1126" s="301"/>
      <c r="F1126" s="168"/>
      <c r="G1126" s="301"/>
      <c r="H1126" s="301"/>
      <c r="I1126" s="301"/>
      <c r="J1126" s="168"/>
      <c r="K1126" s="168"/>
      <c r="L1126" s="303"/>
      <c r="M1126" s="303"/>
      <c r="N1126" s="303"/>
      <c r="O1126" s="301"/>
      <c r="P1126" s="168"/>
      <c r="Q1126" s="303"/>
      <c r="R1126" s="303"/>
      <c r="S1126" s="303"/>
      <c r="T1126" s="301"/>
    </row>
    <row r="1127" spans="1:20" s="105" customFormat="1">
      <c r="A1127" s="168"/>
      <c r="B1127" s="168"/>
      <c r="C1127" s="168"/>
      <c r="D1127" s="301"/>
      <c r="E1127" s="301"/>
      <c r="F1127" s="168"/>
      <c r="G1127" s="301"/>
      <c r="H1127" s="301"/>
      <c r="I1127" s="301"/>
      <c r="J1127" s="168"/>
      <c r="K1127" s="168"/>
      <c r="L1127" s="303"/>
      <c r="M1127" s="303"/>
      <c r="N1127" s="303"/>
      <c r="O1127" s="301"/>
      <c r="P1127" s="168"/>
      <c r="Q1127" s="303"/>
      <c r="R1127" s="303"/>
      <c r="S1127" s="303"/>
      <c r="T1127" s="301"/>
    </row>
    <row r="1128" spans="1:20" s="105" customFormat="1">
      <c r="A1128" s="168"/>
      <c r="B1128" s="168"/>
      <c r="C1128" s="168"/>
      <c r="D1128" s="301"/>
      <c r="E1128" s="301"/>
      <c r="F1128" s="168"/>
      <c r="G1128" s="301"/>
      <c r="H1128" s="301"/>
      <c r="I1128" s="301"/>
      <c r="J1128" s="168"/>
      <c r="K1128" s="168"/>
      <c r="L1128" s="303"/>
      <c r="M1128" s="303"/>
      <c r="N1128" s="303"/>
      <c r="O1128" s="301"/>
      <c r="P1128" s="168"/>
      <c r="Q1128" s="303"/>
      <c r="R1128" s="303"/>
      <c r="S1128" s="303"/>
      <c r="T1128" s="301"/>
    </row>
    <row r="1129" spans="1:20" s="105" customFormat="1">
      <c r="A1129" s="168"/>
      <c r="B1129" s="168"/>
      <c r="C1129" s="168"/>
      <c r="D1129" s="301"/>
      <c r="E1129" s="301"/>
      <c r="F1129" s="168"/>
      <c r="G1129" s="301"/>
      <c r="H1129" s="301"/>
      <c r="I1129" s="301"/>
      <c r="J1129" s="168"/>
      <c r="K1129" s="168"/>
      <c r="L1129" s="303"/>
      <c r="M1129" s="303"/>
      <c r="N1129" s="303"/>
      <c r="O1129" s="301"/>
      <c r="P1129" s="168"/>
      <c r="Q1129" s="303"/>
      <c r="R1129" s="303"/>
      <c r="S1129" s="303"/>
      <c r="T1129" s="301"/>
    </row>
    <row r="1130" spans="1:20" s="105" customFormat="1">
      <c r="A1130" s="168"/>
      <c r="B1130" s="168"/>
      <c r="C1130" s="168"/>
      <c r="D1130" s="301"/>
      <c r="E1130" s="301"/>
      <c r="F1130" s="168"/>
      <c r="G1130" s="301"/>
      <c r="H1130" s="301"/>
      <c r="I1130" s="301"/>
      <c r="J1130" s="168"/>
      <c r="K1130" s="168"/>
      <c r="L1130" s="303"/>
      <c r="M1130" s="303"/>
      <c r="N1130" s="303"/>
      <c r="O1130" s="301"/>
      <c r="P1130" s="168"/>
      <c r="Q1130" s="303"/>
      <c r="R1130" s="303"/>
      <c r="S1130" s="303"/>
      <c r="T1130" s="301"/>
    </row>
    <row r="1131" spans="1:20" s="105" customFormat="1">
      <c r="A1131" s="168"/>
      <c r="B1131" s="168"/>
      <c r="C1131" s="168"/>
      <c r="D1131" s="301"/>
      <c r="E1131" s="301"/>
      <c r="F1131" s="168"/>
      <c r="G1131" s="301"/>
      <c r="H1131" s="301"/>
      <c r="I1131" s="301"/>
      <c r="J1131" s="168"/>
      <c r="K1131" s="168"/>
      <c r="L1131" s="303"/>
      <c r="M1131" s="303"/>
      <c r="N1131" s="303"/>
      <c r="O1131" s="301"/>
      <c r="P1131" s="168"/>
      <c r="Q1131" s="303"/>
      <c r="R1131" s="303"/>
      <c r="S1131" s="303"/>
      <c r="T1131" s="301"/>
    </row>
    <row r="1132" spans="1:20" s="105" customFormat="1">
      <c r="A1132" s="168"/>
      <c r="B1132" s="168"/>
      <c r="C1132" s="168"/>
      <c r="D1132" s="301"/>
      <c r="E1132" s="301"/>
      <c r="F1132" s="168"/>
      <c r="G1132" s="301"/>
      <c r="H1132" s="301"/>
      <c r="I1132" s="301"/>
      <c r="J1132" s="168"/>
      <c r="K1132" s="168"/>
      <c r="L1132" s="303"/>
      <c r="M1132" s="303"/>
      <c r="N1132" s="303"/>
      <c r="O1132" s="301"/>
      <c r="P1132" s="168"/>
      <c r="Q1132" s="303"/>
      <c r="R1132" s="303"/>
      <c r="S1132" s="303"/>
      <c r="T1132" s="301"/>
    </row>
    <row r="1133" spans="1:20" s="105" customFormat="1">
      <c r="A1133" s="168"/>
      <c r="B1133" s="168"/>
      <c r="C1133" s="168"/>
      <c r="D1133" s="301"/>
      <c r="E1133" s="301"/>
      <c r="F1133" s="168"/>
      <c r="G1133" s="301"/>
      <c r="H1133" s="301"/>
      <c r="I1133" s="301"/>
      <c r="J1133" s="168"/>
      <c r="K1133" s="168"/>
      <c r="L1133" s="303"/>
      <c r="M1133" s="303"/>
      <c r="N1133" s="303"/>
      <c r="O1133" s="301"/>
      <c r="P1133" s="168"/>
      <c r="Q1133" s="303"/>
      <c r="R1133" s="303"/>
      <c r="S1133" s="303"/>
      <c r="T1133" s="301"/>
    </row>
    <row r="1134" spans="1:20" s="105" customFormat="1">
      <c r="A1134" s="168"/>
      <c r="B1134" s="168"/>
      <c r="C1134" s="168"/>
      <c r="D1134" s="301"/>
      <c r="E1134" s="301"/>
      <c r="F1134" s="168"/>
      <c r="G1134" s="301"/>
      <c r="H1134" s="301"/>
      <c r="I1134" s="301"/>
      <c r="J1134" s="168"/>
      <c r="K1134" s="168"/>
      <c r="L1134" s="303"/>
      <c r="M1134" s="303"/>
      <c r="N1134" s="303"/>
      <c r="O1134" s="301"/>
      <c r="P1134" s="168"/>
      <c r="Q1134" s="303"/>
      <c r="R1134" s="303"/>
      <c r="S1134" s="303"/>
      <c r="T1134" s="301"/>
    </row>
    <row r="1135" spans="1:20" s="105" customFormat="1">
      <c r="A1135" s="168"/>
      <c r="B1135" s="168"/>
      <c r="C1135" s="168"/>
      <c r="D1135" s="301"/>
      <c r="E1135" s="301"/>
      <c r="F1135" s="168"/>
      <c r="G1135" s="301"/>
      <c r="H1135" s="301"/>
      <c r="I1135" s="301"/>
      <c r="J1135" s="168"/>
      <c r="K1135" s="168"/>
      <c r="L1135" s="303"/>
      <c r="M1135" s="303"/>
      <c r="N1135" s="303"/>
      <c r="O1135" s="301"/>
      <c r="P1135" s="168"/>
      <c r="Q1135" s="303"/>
      <c r="R1135" s="303"/>
      <c r="S1135" s="303"/>
      <c r="T1135" s="301"/>
    </row>
    <row r="1136" spans="1:20" s="105" customFormat="1">
      <c r="A1136" s="168"/>
      <c r="B1136" s="168"/>
      <c r="C1136" s="168"/>
      <c r="D1136" s="301"/>
      <c r="E1136" s="301"/>
      <c r="F1136" s="168"/>
      <c r="G1136" s="301"/>
      <c r="H1136" s="301"/>
      <c r="I1136" s="301"/>
      <c r="J1136" s="168"/>
      <c r="K1136" s="168"/>
      <c r="L1136" s="303"/>
      <c r="M1136" s="303"/>
      <c r="N1136" s="303"/>
      <c r="O1136" s="301"/>
      <c r="P1136" s="168"/>
      <c r="Q1136" s="303"/>
      <c r="R1136" s="303"/>
      <c r="S1136" s="303"/>
      <c r="T1136" s="301"/>
    </row>
    <row r="1137" spans="1:20" s="105" customFormat="1">
      <c r="A1137" s="168"/>
      <c r="B1137" s="168"/>
      <c r="C1137" s="168"/>
      <c r="D1137" s="301"/>
      <c r="E1137" s="301"/>
      <c r="F1137" s="168"/>
      <c r="G1137" s="301"/>
      <c r="H1137" s="301"/>
      <c r="I1137" s="301"/>
      <c r="J1137" s="168"/>
      <c r="K1137" s="168"/>
      <c r="L1137" s="303"/>
      <c r="M1137" s="303"/>
      <c r="N1137" s="303"/>
      <c r="O1137" s="301"/>
      <c r="P1137" s="168"/>
      <c r="Q1137" s="303"/>
      <c r="R1137" s="303"/>
      <c r="S1137" s="303"/>
      <c r="T1137" s="301"/>
    </row>
    <row r="1138" spans="1:20" s="105" customFormat="1">
      <c r="A1138" s="168"/>
      <c r="B1138" s="168"/>
      <c r="C1138" s="168"/>
      <c r="D1138" s="301"/>
      <c r="E1138" s="301"/>
      <c r="F1138" s="168"/>
      <c r="G1138" s="301"/>
      <c r="H1138" s="301"/>
      <c r="I1138" s="301"/>
      <c r="J1138" s="168"/>
      <c r="K1138" s="168"/>
      <c r="L1138" s="303"/>
      <c r="M1138" s="303"/>
      <c r="N1138" s="303"/>
      <c r="O1138" s="301"/>
      <c r="P1138" s="168"/>
      <c r="Q1138" s="303"/>
      <c r="R1138" s="303"/>
      <c r="S1138" s="303"/>
      <c r="T1138" s="301"/>
    </row>
    <row r="1139" spans="1:20" s="105" customFormat="1">
      <c r="A1139" s="168"/>
      <c r="B1139" s="168"/>
      <c r="C1139" s="168"/>
      <c r="D1139" s="301"/>
      <c r="E1139" s="301"/>
      <c r="F1139" s="168"/>
      <c r="G1139" s="301"/>
      <c r="H1139" s="301"/>
      <c r="I1139" s="301"/>
      <c r="J1139" s="168"/>
      <c r="K1139" s="168"/>
      <c r="L1139" s="303"/>
      <c r="M1139" s="303"/>
      <c r="N1139" s="303"/>
      <c r="O1139" s="301"/>
      <c r="P1139" s="168"/>
      <c r="Q1139" s="303"/>
      <c r="R1139" s="303"/>
      <c r="S1139" s="303"/>
      <c r="T1139" s="301"/>
    </row>
    <row r="1140" spans="1:20" s="105" customFormat="1">
      <c r="A1140" s="168"/>
      <c r="B1140" s="168"/>
      <c r="C1140" s="168"/>
      <c r="D1140" s="301"/>
      <c r="E1140" s="301"/>
      <c r="F1140" s="168"/>
      <c r="G1140" s="301"/>
      <c r="H1140" s="301"/>
      <c r="I1140" s="301"/>
      <c r="J1140" s="168"/>
      <c r="K1140" s="168"/>
      <c r="L1140" s="303"/>
      <c r="M1140" s="303"/>
      <c r="N1140" s="303"/>
      <c r="O1140" s="301"/>
      <c r="P1140" s="168"/>
      <c r="Q1140" s="303"/>
      <c r="R1140" s="303"/>
      <c r="S1140" s="303"/>
      <c r="T1140" s="301"/>
    </row>
    <row r="1141" spans="1:20" s="105" customFormat="1" ht="12.75" customHeight="1">
      <c r="A1141" s="168"/>
      <c r="B1141" s="168"/>
      <c r="C1141" s="168"/>
      <c r="D1141" s="301"/>
      <c r="E1141" s="301"/>
      <c r="F1141" s="168"/>
      <c r="G1141" s="301"/>
      <c r="H1141" s="301"/>
      <c r="I1141" s="301"/>
      <c r="J1141" s="168"/>
      <c r="K1141" s="168"/>
      <c r="L1141" s="303"/>
      <c r="M1141" s="303"/>
      <c r="N1141" s="303"/>
      <c r="O1141" s="301"/>
      <c r="P1141" s="168"/>
      <c r="Q1141" s="303"/>
      <c r="R1141" s="303"/>
      <c r="S1141" s="303"/>
      <c r="T1141" s="301"/>
    </row>
    <row r="1142" spans="1:20" s="105" customFormat="1" ht="12.75" customHeight="1">
      <c r="A1142" s="168"/>
      <c r="B1142" s="168"/>
      <c r="C1142" s="168"/>
      <c r="D1142" s="301"/>
      <c r="E1142" s="301"/>
      <c r="F1142" s="168"/>
      <c r="G1142" s="301"/>
      <c r="H1142" s="301"/>
      <c r="I1142" s="301"/>
      <c r="J1142" s="168"/>
      <c r="K1142" s="168"/>
      <c r="L1142" s="303"/>
      <c r="M1142" s="303"/>
      <c r="N1142" s="303"/>
      <c r="O1142" s="301"/>
      <c r="P1142" s="168"/>
      <c r="Q1142" s="303"/>
      <c r="R1142" s="303"/>
      <c r="S1142" s="303"/>
      <c r="T1142" s="301"/>
    </row>
    <row r="1143" spans="1:20" s="105" customFormat="1" ht="12.75" customHeight="1">
      <c r="A1143" s="168"/>
      <c r="B1143" s="168"/>
      <c r="C1143" s="168"/>
      <c r="D1143" s="301"/>
      <c r="E1143" s="301"/>
      <c r="F1143" s="168"/>
      <c r="G1143" s="301"/>
      <c r="H1143" s="301"/>
      <c r="I1143" s="301"/>
      <c r="J1143" s="168"/>
      <c r="K1143" s="168"/>
      <c r="L1143" s="303"/>
      <c r="M1143" s="303"/>
      <c r="N1143" s="303"/>
      <c r="O1143" s="301"/>
      <c r="P1143" s="168"/>
      <c r="Q1143" s="303"/>
      <c r="R1143" s="303"/>
      <c r="S1143" s="303"/>
      <c r="T1143" s="301"/>
    </row>
    <row r="1144" spans="1:20" s="105" customFormat="1" ht="12.75" customHeight="1">
      <c r="A1144" s="168"/>
      <c r="B1144" s="168"/>
      <c r="C1144" s="168"/>
      <c r="D1144" s="301"/>
      <c r="E1144" s="301"/>
      <c r="F1144" s="168"/>
      <c r="G1144" s="301"/>
      <c r="H1144" s="301"/>
      <c r="I1144" s="301"/>
      <c r="J1144" s="168"/>
      <c r="K1144" s="168"/>
      <c r="L1144" s="303"/>
      <c r="M1144" s="303"/>
      <c r="N1144" s="303"/>
      <c r="O1144" s="301"/>
      <c r="P1144" s="168"/>
      <c r="Q1144" s="303"/>
      <c r="R1144" s="303"/>
      <c r="S1144" s="303"/>
      <c r="T1144" s="301"/>
    </row>
    <row r="1145" spans="1:20" s="105" customFormat="1" ht="12.75" customHeight="1">
      <c r="A1145" s="168"/>
      <c r="B1145" s="168"/>
      <c r="C1145" s="168"/>
      <c r="D1145" s="301"/>
      <c r="E1145" s="301"/>
      <c r="F1145" s="168"/>
      <c r="G1145" s="301"/>
      <c r="H1145" s="301"/>
      <c r="I1145" s="301"/>
      <c r="J1145" s="168"/>
      <c r="K1145" s="168"/>
      <c r="L1145" s="303"/>
      <c r="M1145" s="303"/>
      <c r="N1145" s="303"/>
      <c r="O1145" s="301"/>
      <c r="P1145" s="168"/>
      <c r="Q1145" s="303"/>
      <c r="R1145" s="303"/>
      <c r="S1145" s="303"/>
      <c r="T1145" s="301"/>
    </row>
    <row r="1146" spans="1:20" s="105" customFormat="1" ht="12.75" customHeight="1">
      <c r="A1146" s="168"/>
      <c r="B1146" s="168"/>
      <c r="C1146" s="168"/>
      <c r="D1146" s="301"/>
      <c r="E1146" s="301"/>
      <c r="F1146" s="168"/>
      <c r="G1146" s="301"/>
      <c r="H1146" s="301"/>
      <c r="I1146" s="301"/>
      <c r="J1146" s="168"/>
      <c r="K1146" s="168"/>
      <c r="L1146" s="303"/>
      <c r="M1146" s="303"/>
      <c r="N1146" s="303"/>
      <c r="O1146" s="301"/>
      <c r="P1146" s="168"/>
      <c r="Q1146" s="303"/>
      <c r="R1146" s="303"/>
      <c r="S1146" s="303"/>
      <c r="T1146" s="301"/>
    </row>
    <row r="1147" spans="1:20" s="105" customFormat="1" ht="12.75" customHeight="1">
      <c r="A1147" s="168"/>
      <c r="B1147" s="168"/>
      <c r="C1147" s="168"/>
      <c r="D1147" s="301"/>
      <c r="E1147" s="301"/>
      <c r="F1147" s="168"/>
      <c r="G1147" s="301"/>
      <c r="H1147" s="301"/>
      <c r="I1147" s="301"/>
      <c r="J1147" s="168"/>
      <c r="K1147" s="168"/>
      <c r="L1147" s="303"/>
      <c r="M1147" s="303"/>
      <c r="N1147" s="303"/>
      <c r="O1147" s="301"/>
      <c r="P1147" s="168"/>
      <c r="Q1147" s="303"/>
      <c r="R1147" s="303"/>
      <c r="S1147" s="303"/>
      <c r="T1147" s="301"/>
    </row>
    <row r="1148" spans="1:20" s="105" customFormat="1" ht="12.75" customHeight="1">
      <c r="A1148" s="168"/>
      <c r="B1148" s="168"/>
      <c r="C1148" s="168"/>
      <c r="D1148" s="301"/>
      <c r="E1148" s="301"/>
      <c r="F1148" s="168"/>
      <c r="G1148" s="301"/>
      <c r="H1148" s="301"/>
      <c r="I1148" s="301"/>
      <c r="J1148" s="168"/>
      <c r="K1148" s="168"/>
      <c r="L1148" s="303"/>
      <c r="M1148" s="303"/>
      <c r="N1148" s="303"/>
      <c r="O1148" s="301"/>
      <c r="P1148" s="168"/>
      <c r="Q1148" s="303"/>
      <c r="R1148" s="303"/>
      <c r="S1148" s="303"/>
      <c r="T1148" s="301"/>
    </row>
    <row r="1149" spans="1:20" s="105" customFormat="1" ht="12.75" customHeight="1">
      <c r="A1149" s="168"/>
      <c r="B1149" s="168"/>
      <c r="C1149" s="168"/>
      <c r="D1149" s="301"/>
      <c r="E1149" s="301"/>
      <c r="F1149" s="168"/>
      <c r="G1149" s="301"/>
      <c r="H1149" s="301"/>
      <c r="I1149" s="301"/>
      <c r="J1149" s="168"/>
      <c r="K1149" s="168"/>
      <c r="L1149" s="303"/>
      <c r="M1149" s="303"/>
      <c r="N1149" s="303"/>
      <c r="O1149" s="301"/>
      <c r="P1149" s="168"/>
      <c r="Q1149" s="303"/>
      <c r="R1149" s="303"/>
      <c r="S1149" s="303"/>
      <c r="T1149" s="301"/>
    </row>
    <row r="1150" spans="1:20" s="105" customFormat="1" ht="12.75" customHeight="1">
      <c r="A1150" s="168"/>
      <c r="B1150" s="168"/>
      <c r="C1150" s="168"/>
      <c r="D1150" s="301"/>
      <c r="E1150" s="301"/>
      <c r="F1150" s="168"/>
      <c r="G1150" s="301"/>
      <c r="H1150" s="301"/>
      <c r="I1150" s="301"/>
      <c r="J1150" s="168"/>
      <c r="K1150" s="168"/>
      <c r="L1150" s="303"/>
      <c r="M1150" s="303"/>
      <c r="N1150" s="303"/>
      <c r="O1150" s="301"/>
      <c r="P1150" s="168"/>
      <c r="Q1150" s="303"/>
      <c r="R1150" s="303"/>
      <c r="S1150" s="303"/>
      <c r="T1150" s="301"/>
    </row>
    <row r="1151" spans="1:20" s="105" customFormat="1" ht="12.75" customHeight="1">
      <c r="A1151" s="168"/>
      <c r="B1151" s="168"/>
      <c r="C1151" s="168"/>
      <c r="D1151" s="301"/>
      <c r="E1151" s="301"/>
      <c r="F1151" s="168"/>
      <c r="G1151" s="301"/>
      <c r="H1151" s="301"/>
      <c r="I1151" s="301"/>
      <c r="J1151" s="168"/>
      <c r="K1151" s="168"/>
      <c r="L1151" s="303"/>
      <c r="M1151" s="301"/>
      <c r="N1151" s="301"/>
      <c r="O1151" s="301"/>
      <c r="P1151" s="168"/>
      <c r="Q1151" s="301"/>
      <c r="R1151" s="301"/>
      <c r="S1151" s="301"/>
      <c r="T1151" s="301"/>
    </row>
    <row r="1152" spans="1:20" s="105" customFormat="1" ht="12.75" customHeight="1">
      <c r="A1152" s="168"/>
      <c r="B1152" s="168"/>
      <c r="C1152" s="168"/>
      <c r="D1152" s="301"/>
      <c r="E1152" s="301"/>
      <c r="F1152" s="168"/>
      <c r="G1152" s="301"/>
      <c r="H1152" s="301"/>
      <c r="I1152" s="301"/>
      <c r="J1152" s="168"/>
      <c r="K1152" s="168"/>
      <c r="L1152" s="303"/>
      <c r="M1152" s="303"/>
      <c r="N1152" s="303"/>
      <c r="O1152" s="301"/>
      <c r="P1152" s="168"/>
      <c r="Q1152" s="303"/>
      <c r="R1152" s="303"/>
      <c r="S1152" s="303"/>
      <c r="T1152" s="301"/>
    </row>
    <row r="1153" spans="1:20" s="105" customFormat="1" ht="12.75" customHeight="1">
      <c r="A1153" s="168"/>
      <c r="B1153" s="168"/>
      <c r="C1153" s="168"/>
      <c r="D1153" s="301"/>
      <c r="E1153" s="301"/>
      <c r="F1153" s="168"/>
      <c r="G1153" s="301"/>
      <c r="H1153" s="301"/>
      <c r="I1153" s="301"/>
      <c r="J1153" s="168"/>
      <c r="K1153" s="168"/>
      <c r="L1153" s="303"/>
      <c r="M1153" s="301"/>
      <c r="N1153" s="301"/>
      <c r="O1153" s="301"/>
      <c r="P1153" s="168"/>
      <c r="Q1153" s="301"/>
      <c r="R1153" s="301"/>
      <c r="S1153" s="301"/>
      <c r="T1153" s="301"/>
    </row>
    <row r="1154" spans="1:20" s="105" customFormat="1" ht="12.75" customHeight="1">
      <c r="A1154" s="168"/>
      <c r="B1154" s="168"/>
      <c r="C1154" s="168"/>
      <c r="D1154" s="301"/>
      <c r="E1154" s="301"/>
      <c r="F1154" s="168"/>
      <c r="G1154" s="301"/>
      <c r="H1154" s="301"/>
      <c r="I1154" s="301"/>
      <c r="J1154" s="168"/>
      <c r="K1154" s="168"/>
      <c r="L1154" s="303"/>
      <c r="M1154" s="301"/>
      <c r="N1154" s="301"/>
      <c r="O1154" s="301"/>
      <c r="P1154" s="168"/>
      <c r="Q1154" s="301"/>
      <c r="R1154" s="301"/>
      <c r="S1154" s="301"/>
      <c r="T1154" s="301"/>
    </row>
    <row r="1155" spans="1:20" s="105" customFormat="1" ht="12.75" customHeight="1">
      <c r="A1155" s="168"/>
      <c r="B1155" s="168"/>
      <c r="C1155" s="168"/>
      <c r="D1155" s="301"/>
      <c r="E1155" s="301"/>
      <c r="F1155" s="168"/>
      <c r="G1155" s="301"/>
      <c r="H1155" s="301"/>
      <c r="I1155" s="301"/>
      <c r="J1155" s="168"/>
      <c r="K1155" s="168"/>
      <c r="L1155" s="303"/>
      <c r="M1155" s="303"/>
      <c r="N1155" s="303"/>
      <c r="O1155" s="301"/>
      <c r="P1155" s="168"/>
      <c r="Q1155" s="303"/>
      <c r="R1155" s="303"/>
      <c r="S1155" s="303"/>
      <c r="T1155" s="301"/>
    </row>
    <row r="1156" spans="1:20" s="105" customFormat="1" ht="12.75" customHeight="1">
      <c r="A1156" s="168"/>
      <c r="B1156" s="168"/>
      <c r="C1156" s="168"/>
      <c r="D1156" s="301"/>
      <c r="E1156" s="301"/>
      <c r="F1156" s="168"/>
      <c r="G1156" s="301"/>
      <c r="H1156" s="301"/>
      <c r="I1156" s="301"/>
      <c r="J1156" s="168"/>
      <c r="K1156" s="168"/>
      <c r="L1156" s="303"/>
      <c r="M1156" s="301"/>
      <c r="N1156" s="301"/>
      <c r="O1156" s="301"/>
      <c r="P1156" s="168"/>
      <c r="Q1156" s="301"/>
      <c r="R1156" s="301"/>
      <c r="S1156" s="301"/>
      <c r="T1156" s="301"/>
    </row>
    <row r="1157" spans="1:20" s="105" customFormat="1" ht="12.75" customHeight="1">
      <c r="A1157" s="168"/>
      <c r="B1157" s="168"/>
      <c r="C1157" s="168"/>
      <c r="D1157" s="301"/>
      <c r="E1157" s="301"/>
      <c r="F1157" s="168"/>
      <c r="G1157" s="301"/>
      <c r="H1157" s="301"/>
      <c r="I1157" s="301"/>
      <c r="J1157" s="168"/>
      <c r="K1157" s="168"/>
      <c r="L1157" s="303"/>
      <c r="M1157" s="301"/>
      <c r="N1157" s="301"/>
      <c r="O1157" s="301"/>
      <c r="P1157" s="168"/>
      <c r="Q1157" s="301"/>
      <c r="R1157" s="301"/>
      <c r="S1157" s="301"/>
      <c r="T1157" s="301"/>
    </row>
    <row r="1158" spans="1:20" s="105" customFormat="1" ht="12.75" customHeight="1">
      <c r="A1158" s="168"/>
      <c r="B1158" s="168"/>
      <c r="C1158" s="168"/>
      <c r="D1158" s="301"/>
      <c r="E1158" s="301"/>
      <c r="F1158" s="168"/>
      <c r="G1158" s="301"/>
      <c r="H1158" s="301"/>
      <c r="I1158" s="301"/>
      <c r="J1158" s="168"/>
      <c r="K1158" s="168"/>
      <c r="L1158" s="303"/>
      <c r="M1158" s="303"/>
      <c r="N1158" s="303"/>
      <c r="O1158" s="301"/>
      <c r="P1158" s="168"/>
      <c r="Q1158" s="303"/>
      <c r="R1158" s="303"/>
      <c r="S1158" s="303"/>
      <c r="T1158" s="301"/>
    </row>
    <row r="1159" spans="1:20" s="105" customFormat="1" ht="12.75" customHeight="1">
      <c r="A1159" s="168"/>
      <c r="B1159" s="168"/>
      <c r="C1159" s="168"/>
      <c r="D1159" s="301"/>
      <c r="E1159" s="301"/>
      <c r="F1159" s="168"/>
      <c r="G1159" s="301"/>
      <c r="H1159" s="301"/>
      <c r="I1159" s="301"/>
      <c r="J1159" s="168"/>
      <c r="K1159" s="168"/>
      <c r="L1159" s="303"/>
      <c r="M1159" s="301"/>
      <c r="N1159" s="301"/>
      <c r="O1159" s="301"/>
      <c r="P1159" s="168"/>
      <c r="Q1159" s="301"/>
      <c r="R1159" s="301"/>
      <c r="S1159" s="301"/>
      <c r="T1159" s="301"/>
    </row>
    <row r="1160" spans="1:20" s="105" customFormat="1" ht="12.75" customHeight="1">
      <c r="A1160" s="168"/>
      <c r="B1160" s="168"/>
      <c r="C1160" s="168"/>
      <c r="D1160" s="301"/>
      <c r="E1160" s="301"/>
      <c r="F1160" s="168"/>
      <c r="G1160" s="301"/>
      <c r="H1160" s="301"/>
      <c r="I1160" s="301"/>
      <c r="J1160" s="168"/>
      <c r="K1160" s="168"/>
      <c r="L1160" s="303"/>
      <c r="M1160" s="303"/>
      <c r="N1160" s="303"/>
      <c r="O1160" s="301"/>
      <c r="P1160" s="168"/>
      <c r="Q1160" s="303"/>
      <c r="R1160" s="303"/>
      <c r="S1160" s="303"/>
      <c r="T1160" s="301"/>
    </row>
    <row r="1161" spans="1:20" s="105" customFormat="1" ht="12.75" customHeight="1">
      <c r="A1161" s="168"/>
      <c r="B1161" s="168"/>
      <c r="C1161" s="168"/>
      <c r="D1161" s="301"/>
      <c r="E1161" s="301"/>
      <c r="F1161" s="168"/>
      <c r="G1161" s="301"/>
      <c r="H1161" s="301"/>
      <c r="I1161" s="301"/>
      <c r="J1161" s="168"/>
      <c r="K1161" s="168"/>
      <c r="L1161" s="303"/>
      <c r="M1161" s="301"/>
      <c r="N1161" s="301"/>
      <c r="O1161" s="301"/>
      <c r="P1161" s="168"/>
      <c r="Q1161" s="301"/>
      <c r="R1161" s="301"/>
      <c r="S1161" s="301"/>
      <c r="T1161" s="301"/>
    </row>
    <row r="1162" spans="1:20" s="105" customFormat="1" ht="12.75" customHeight="1">
      <c r="A1162" s="168"/>
      <c r="B1162" s="168"/>
      <c r="C1162" s="168"/>
      <c r="D1162" s="301"/>
      <c r="E1162" s="301"/>
      <c r="F1162" s="168"/>
      <c r="G1162" s="301"/>
      <c r="H1162" s="301"/>
      <c r="I1162" s="301"/>
      <c r="J1162" s="168"/>
      <c r="K1162" s="168"/>
      <c r="L1162" s="303"/>
      <c r="M1162" s="303"/>
      <c r="N1162" s="303"/>
      <c r="O1162" s="301"/>
      <c r="P1162" s="168"/>
      <c r="Q1162" s="303"/>
      <c r="R1162" s="303"/>
      <c r="S1162" s="303"/>
      <c r="T1162" s="301"/>
    </row>
    <row r="1163" spans="1:20" s="105" customFormat="1" ht="12.75" customHeight="1">
      <c r="A1163" s="168"/>
      <c r="B1163" s="168"/>
      <c r="C1163" s="168"/>
      <c r="D1163" s="301"/>
      <c r="E1163" s="301"/>
      <c r="F1163" s="168"/>
      <c r="G1163" s="301"/>
      <c r="H1163" s="301"/>
      <c r="I1163" s="301"/>
      <c r="J1163" s="168"/>
      <c r="K1163" s="168"/>
      <c r="L1163" s="303"/>
      <c r="M1163" s="303"/>
      <c r="N1163" s="303"/>
      <c r="O1163" s="301"/>
      <c r="P1163" s="168"/>
      <c r="Q1163" s="303"/>
      <c r="R1163" s="303"/>
      <c r="S1163" s="303"/>
      <c r="T1163" s="301"/>
    </row>
    <row r="1164" spans="1:20" s="105" customFormat="1" ht="12.75" customHeight="1">
      <c r="A1164" s="168"/>
      <c r="B1164" s="168"/>
      <c r="C1164" s="168"/>
      <c r="D1164" s="301"/>
      <c r="E1164" s="301"/>
      <c r="F1164" s="168"/>
      <c r="G1164" s="301"/>
      <c r="H1164" s="301"/>
      <c r="I1164" s="301"/>
      <c r="J1164" s="168"/>
      <c r="K1164" s="168"/>
      <c r="L1164" s="303"/>
      <c r="M1164" s="301"/>
      <c r="N1164" s="301"/>
      <c r="O1164" s="301"/>
      <c r="P1164" s="168"/>
      <c r="Q1164" s="301"/>
      <c r="R1164" s="301"/>
      <c r="S1164" s="301"/>
      <c r="T1164" s="301"/>
    </row>
    <row r="1165" spans="1:20" s="105" customFormat="1" ht="12.75" customHeight="1">
      <c r="A1165" s="168"/>
      <c r="B1165" s="168"/>
      <c r="C1165" s="168"/>
      <c r="D1165" s="301"/>
      <c r="E1165" s="301"/>
      <c r="F1165" s="168"/>
      <c r="G1165" s="301"/>
      <c r="H1165" s="301"/>
      <c r="I1165" s="301"/>
      <c r="J1165" s="168"/>
      <c r="K1165" s="168"/>
      <c r="L1165" s="303"/>
      <c r="M1165" s="303"/>
      <c r="N1165" s="303"/>
      <c r="O1165" s="301"/>
      <c r="P1165" s="168"/>
      <c r="Q1165" s="303"/>
      <c r="R1165" s="303"/>
      <c r="S1165" s="303"/>
      <c r="T1165" s="301"/>
    </row>
    <row r="1166" spans="1:20" s="105" customFormat="1" ht="12.75" customHeight="1">
      <c r="A1166" s="168"/>
      <c r="B1166" s="168"/>
      <c r="C1166" s="168"/>
      <c r="D1166" s="301"/>
      <c r="E1166" s="301"/>
      <c r="F1166" s="168"/>
      <c r="G1166" s="301"/>
      <c r="H1166" s="301"/>
      <c r="I1166" s="301"/>
      <c r="J1166" s="168"/>
      <c r="K1166" s="168"/>
      <c r="L1166" s="303"/>
      <c r="M1166" s="303"/>
      <c r="N1166" s="303"/>
      <c r="O1166" s="301"/>
      <c r="P1166" s="168"/>
      <c r="Q1166" s="303"/>
      <c r="R1166" s="303"/>
      <c r="S1166" s="303"/>
      <c r="T1166" s="301"/>
    </row>
    <row r="1167" spans="1:20" s="105" customFormat="1" ht="12.75" customHeight="1">
      <c r="A1167" s="168"/>
      <c r="B1167" s="168"/>
      <c r="C1167" s="168"/>
      <c r="D1167" s="301"/>
      <c r="E1167" s="301"/>
      <c r="F1167" s="168"/>
      <c r="G1167" s="301"/>
      <c r="H1167" s="301"/>
      <c r="I1167" s="301"/>
      <c r="J1167" s="168"/>
      <c r="K1167" s="168"/>
      <c r="L1167" s="303"/>
      <c r="M1167" s="303"/>
      <c r="N1167" s="303"/>
      <c r="O1167" s="301"/>
      <c r="P1167" s="168"/>
      <c r="Q1167" s="303"/>
      <c r="R1167" s="303"/>
      <c r="S1167" s="303"/>
      <c r="T1167" s="301"/>
    </row>
    <row r="1168" spans="1:20" s="105" customFormat="1" ht="12.75" customHeight="1">
      <c r="A1168" s="168"/>
      <c r="B1168" s="168"/>
      <c r="C1168" s="168"/>
      <c r="D1168" s="301"/>
      <c r="E1168" s="301"/>
      <c r="F1168" s="168"/>
      <c r="G1168" s="301"/>
      <c r="H1168" s="301"/>
      <c r="I1168" s="301"/>
      <c r="J1168" s="168"/>
      <c r="K1168" s="168"/>
      <c r="L1168" s="303"/>
      <c r="M1168" s="301"/>
      <c r="N1168" s="301"/>
      <c r="O1168" s="301"/>
      <c r="P1168" s="168"/>
      <c r="Q1168" s="301"/>
      <c r="R1168" s="301"/>
      <c r="S1168" s="301"/>
      <c r="T1168" s="301"/>
    </row>
    <row r="1169" spans="1:20" s="105" customFormat="1" ht="12.75" customHeight="1">
      <c r="A1169" s="168"/>
      <c r="B1169" s="168"/>
      <c r="C1169" s="168"/>
      <c r="D1169" s="301"/>
      <c r="E1169" s="301"/>
      <c r="F1169" s="168"/>
      <c r="G1169" s="301"/>
      <c r="H1169" s="301"/>
      <c r="I1169" s="301"/>
      <c r="J1169" s="168"/>
      <c r="K1169" s="168"/>
      <c r="L1169" s="303"/>
      <c r="M1169" s="303"/>
      <c r="N1169" s="303"/>
      <c r="O1169" s="301"/>
      <c r="P1169" s="168"/>
      <c r="Q1169" s="303"/>
      <c r="R1169" s="303"/>
      <c r="S1169" s="303"/>
      <c r="T1169" s="301"/>
    </row>
    <row r="1170" spans="1:20" s="105" customFormat="1" ht="12.75" customHeight="1">
      <c r="A1170" s="168"/>
      <c r="B1170" s="168"/>
      <c r="C1170" s="168"/>
      <c r="D1170" s="301"/>
      <c r="E1170" s="301"/>
      <c r="F1170" s="168"/>
      <c r="G1170" s="301"/>
      <c r="H1170" s="301"/>
      <c r="I1170" s="301"/>
      <c r="J1170" s="168"/>
      <c r="K1170" s="168"/>
      <c r="L1170" s="303"/>
      <c r="M1170" s="301"/>
      <c r="N1170" s="301"/>
      <c r="O1170" s="301"/>
      <c r="P1170" s="168"/>
      <c r="Q1170" s="301"/>
      <c r="R1170" s="301"/>
      <c r="S1170" s="301"/>
      <c r="T1170" s="301"/>
    </row>
    <row r="1171" spans="1:20" s="105" customFormat="1" ht="12.75" customHeight="1">
      <c r="A1171" s="168"/>
      <c r="B1171" s="168"/>
      <c r="C1171" s="168"/>
      <c r="D1171" s="301"/>
      <c r="E1171" s="301"/>
      <c r="F1171" s="168"/>
      <c r="G1171" s="301"/>
      <c r="H1171" s="301"/>
      <c r="I1171" s="301"/>
      <c r="J1171" s="168"/>
      <c r="K1171" s="168"/>
      <c r="L1171" s="303"/>
      <c r="M1171" s="301"/>
      <c r="N1171" s="301"/>
      <c r="O1171" s="301"/>
      <c r="P1171" s="168"/>
      <c r="Q1171" s="301"/>
      <c r="R1171" s="301"/>
      <c r="S1171" s="301"/>
      <c r="T1171" s="301"/>
    </row>
    <row r="1172" spans="1:20" s="105" customFormat="1" ht="12.75" customHeight="1">
      <c r="A1172" s="168"/>
      <c r="B1172" s="168"/>
      <c r="C1172" s="168"/>
      <c r="D1172" s="301"/>
      <c r="E1172" s="301"/>
      <c r="F1172" s="168"/>
      <c r="G1172" s="301"/>
      <c r="H1172" s="301"/>
      <c r="I1172" s="301"/>
      <c r="J1172" s="168"/>
      <c r="K1172" s="168"/>
      <c r="L1172" s="303"/>
      <c r="M1172" s="303"/>
      <c r="N1172" s="303"/>
      <c r="O1172" s="301"/>
      <c r="P1172" s="168"/>
      <c r="Q1172" s="303"/>
      <c r="R1172" s="303"/>
      <c r="S1172" s="303"/>
      <c r="T1172" s="301"/>
    </row>
    <row r="1173" spans="1:20" s="105" customFormat="1" ht="12.75" customHeight="1">
      <c r="A1173" s="168"/>
      <c r="B1173" s="168"/>
      <c r="C1173" s="168"/>
      <c r="D1173" s="301"/>
      <c r="E1173" s="301"/>
      <c r="F1173" s="168"/>
      <c r="G1173" s="301"/>
      <c r="H1173" s="301"/>
      <c r="I1173" s="301"/>
      <c r="J1173" s="168"/>
      <c r="K1173" s="168"/>
      <c r="L1173" s="303"/>
      <c r="M1173" s="301"/>
      <c r="N1173" s="301"/>
      <c r="O1173" s="301"/>
      <c r="P1173" s="168"/>
      <c r="Q1173" s="301"/>
      <c r="R1173" s="301"/>
      <c r="S1173" s="301"/>
      <c r="T1173" s="301"/>
    </row>
    <row r="1174" spans="1:20" s="105" customFormat="1" ht="12.75" customHeight="1">
      <c r="A1174" s="168"/>
      <c r="B1174" s="168"/>
      <c r="C1174" s="168"/>
      <c r="D1174" s="301"/>
      <c r="E1174" s="301"/>
      <c r="F1174" s="168"/>
      <c r="G1174" s="301"/>
      <c r="H1174" s="301"/>
      <c r="I1174" s="301"/>
      <c r="J1174" s="168"/>
      <c r="K1174" s="168"/>
      <c r="L1174" s="303"/>
      <c r="M1174" s="303"/>
      <c r="N1174" s="303"/>
      <c r="O1174" s="301"/>
      <c r="P1174" s="168"/>
      <c r="Q1174" s="303"/>
      <c r="R1174" s="303"/>
      <c r="S1174" s="303"/>
      <c r="T1174" s="301"/>
    </row>
    <row r="1175" spans="1:20" s="105" customFormat="1" ht="12.75" customHeight="1">
      <c r="A1175" s="168"/>
      <c r="B1175" s="168"/>
      <c r="C1175" s="168"/>
      <c r="D1175" s="301"/>
      <c r="E1175" s="301"/>
      <c r="F1175" s="168"/>
      <c r="G1175" s="301"/>
      <c r="H1175" s="301"/>
      <c r="I1175" s="301"/>
      <c r="J1175" s="168"/>
      <c r="K1175" s="168"/>
      <c r="L1175" s="303"/>
      <c r="M1175" s="303"/>
      <c r="N1175" s="303"/>
      <c r="O1175" s="301"/>
      <c r="P1175" s="168"/>
      <c r="Q1175" s="303"/>
      <c r="R1175" s="303"/>
      <c r="S1175" s="303"/>
      <c r="T1175" s="301"/>
    </row>
    <row r="1176" spans="1:20" s="105" customFormat="1" ht="12.75" customHeight="1">
      <c r="A1176" s="168"/>
      <c r="B1176" s="168"/>
      <c r="C1176" s="168"/>
      <c r="D1176" s="301"/>
      <c r="E1176" s="301"/>
      <c r="F1176" s="168"/>
      <c r="G1176" s="301"/>
      <c r="H1176" s="301"/>
      <c r="I1176" s="301"/>
      <c r="J1176" s="168"/>
      <c r="K1176" s="168"/>
      <c r="L1176" s="303"/>
      <c r="M1176" s="301"/>
      <c r="N1176" s="301"/>
      <c r="O1176" s="301"/>
      <c r="P1176" s="168"/>
      <c r="Q1176" s="301"/>
      <c r="R1176" s="301"/>
      <c r="S1176" s="301"/>
      <c r="T1176" s="301"/>
    </row>
    <row r="1177" spans="1:20" s="105" customFormat="1" ht="12.75" customHeight="1">
      <c r="A1177" s="168"/>
      <c r="B1177" s="168"/>
      <c r="C1177" s="168"/>
      <c r="D1177" s="301"/>
      <c r="E1177" s="301"/>
      <c r="F1177" s="168"/>
      <c r="G1177" s="301"/>
      <c r="H1177" s="301"/>
      <c r="I1177" s="301"/>
      <c r="J1177" s="168"/>
      <c r="K1177" s="168"/>
      <c r="L1177" s="303"/>
      <c r="M1177" s="303"/>
      <c r="N1177" s="303"/>
      <c r="O1177" s="301"/>
      <c r="P1177" s="168"/>
      <c r="Q1177" s="303"/>
      <c r="R1177" s="303"/>
      <c r="S1177" s="303"/>
      <c r="T1177" s="301"/>
    </row>
    <row r="1178" spans="1:20" s="105" customFormat="1" ht="12.75" customHeight="1">
      <c r="A1178" s="168"/>
      <c r="B1178" s="168"/>
      <c r="C1178" s="168"/>
      <c r="D1178" s="301"/>
      <c r="E1178" s="301"/>
      <c r="F1178" s="168"/>
      <c r="G1178" s="301"/>
      <c r="H1178" s="301"/>
      <c r="I1178" s="301"/>
      <c r="J1178" s="168"/>
      <c r="K1178" s="168"/>
      <c r="L1178" s="303"/>
      <c r="M1178" s="301"/>
      <c r="N1178" s="301"/>
      <c r="O1178" s="301"/>
      <c r="P1178" s="168"/>
      <c r="Q1178" s="301"/>
      <c r="R1178" s="301"/>
      <c r="S1178" s="301"/>
      <c r="T1178" s="301"/>
    </row>
    <row r="1179" spans="1:20" s="105" customFormat="1" ht="12.75" customHeight="1">
      <c r="A1179" s="168"/>
      <c r="B1179" s="168"/>
      <c r="C1179" s="168"/>
      <c r="D1179" s="301"/>
      <c r="E1179" s="301"/>
      <c r="F1179" s="168"/>
      <c r="G1179" s="301"/>
      <c r="H1179" s="301"/>
      <c r="I1179" s="301"/>
      <c r="J1179" s="168"/>
      <c r="K1179" s="168"/>
      <c r="L1179" s="303"/>
      <c r="M1179" s="303"/>
      <c r="N1179" s="303"/>
      <c r="O1179" s="301"/>
      <c r="P1179" s="168"/>
      <c r="Q1179" s="303"/>
      <c r="R1179" s="303"/>
      <c r="S1179" s="303"/>
      <c r="T1179" s="301"/>
    </row>
    <row r="1180" spans="1:20" s="105" customFormat="1" ht="12.75" customHeight="1">
      <c r="A1180" s="168"/>
      <c r="B1180" s="168"/>
      <c r="C1180" s="168"/>
      <c r="D1180" s="301"/>
      <c r="E1180" s="301"/>
      <c r="F1180" s="168"/>
      <c r="G1180" s="301"/>
      <c r="H1180" s="301"/>
      <c r="I1180" s="301"/>
      <c r="J1180" s="168"/>
      <c r="K1180" s="168"/>
      <c r="L1180" s="303"/>
      <c r="M1180" s="303"/>
      <c r="N1180" s="303"/>
      <c r="O1180" s="301"/>
      <c r="P1180" s="168"/>
      <c r="Q1180" s="303"/>
      <c r="R1180" s="303"/>
      <c r="S1180" s="303"/>
      <c r="T1180" s="301"/>
    </row>
    <row r="1181" spans="1:20" s="105" customFormat="1" ht="12.75" customHeight="1">
      <c r="A1181" s="168"/>
      <c r="B1181" s="168"/>
      <c r="C1181" s="168"/>
      <c r="D1181" s="301"/>
      <c r="E1181" s="301"/>
      <c r="F1181" s="168"/>
      <c r="G1181" s="301"/>
      <c r="H1181" s="301"/>
      <c r="I1181" s="301"/>
      <c r="J1181" s="168"/>
      <c r="K1181" s="168"/>
      <c r="L1181" s="303"/>
      <c r="M1181" s="303"/>
      <c r="N1181" s="303"/>
      <c r="O1181" s="301"/>
      <c r="P1181" s="168"/>
      <c r="Q1181" s="303"/>
      <c r="R1181" s="303"/>
      <c r="S1181" s="303"/>
      <c r="T1181" s="301"/>
    </row>
    <row r="1182" spans="1:20" s="105" customFormat="1" ht="12.75" customHeight="1">
      <c r="A1182" s="168"/>
      <c r="B1182" s="168"/>
      <c r="C1182" s="168"/>
      <c r="D1182" s="301"/>
      <c r="E1182" s="301"/>
      <c r="F1182" s="168"/>
      <c r="G1182" s="301"/>
      <c r="H1182" s="301"/>
      <c r="I1182" s="301"/>
      <c r="J1182" s="168"/>
      <c r="K1182" s="168"/>
      <c r="L1182" s="303"/>
      <c r="M1182" s="301"/>
      <c r="N1182" s="301"/>
      <c r="O1182" s="301"/>
      <c r="P1182" s="168"/>
      <c r="Q1182" s="301"/>
      <c r="R1182" s="301"/>
      <c r="S1182" s="301"/>
      <c r="T1182" s="301"/>
    </row>
    <row r="1183" spans="1:20" s="105" customFormat="1" ht="12.75" customHeight="1">
      <c r="A1183" s="168"/>
      <c r="B1183" s="168"/>
      <c r="C1183" s="168"/>
      <c r="D1183" s="301"/>
      <c r="E1183" s="301"/>
      <c r="F1183" s="168"/>
      <c r="G1183" s="301"/>
      <c r="H1183" s="301"/>
      <c r="I1183" s="301"/>
      <c r="J1183" s="168"/>
      <c r="K1183" s="168"/>
      <c r="L1183" s="303"/>
      <c r="M1183" s="301"/>
      <c r="N1183" s="301"/>
      <c r="O1183" s="301"/>
      <c r="P1183" s="168"/>
      <c r="Q1183" s="301"/>
      <c r="R1183" s="301"/>
      <c r="S1183" s="301"/>
      <c r="T1183" s="301"/>
    </row>
    <row r="1184" spans="1:20" s="105" customFormat="1" ht="12.75" customHeight="1">
      <c r="A1184" s="168"/>
      <c r="B1184" s="168"/>
      <c r="C1184" s="168"/>
      <c r="D1184" s="301"/>
      <c r="E1184" s="301"/>
      <c r="F1184" s="168"/>
      <c r="G1184" s="301"/>
      <c r="H1184" s="301"/>
      <c r="I1184" s="301"/>
      <c r="J1184" s="168"/>
      <c r="K1184" s="168"/>
      <c r="L1184" s="303"/>
      <c r="M1184" s="303"/>
      <c r="N1184" s="303"/>
      <c r="O1184" s="301"/>
      <c r="P1184" s="168"/>
      <c r="Q1184" s="303"/>
      <c r="R1184" s="303"/>
      <c r="S1184" s="303"/>
      <c r="T1184" s="301"/>
    </row>
    <row r="1185" spans="1:20" s="105" customFormat="1" ht="12.75" customHeight="1">
      <c r="A1185" s="168"/>
      <c r="B1185" s="168"/>
      <c r="C1185" s="168"/>
      <c r="D1185" s="301"/>
      <c r="E1185" s="301"/>
      <c r="F1185" s="168"/>
      <c r="G1185" s="301"/>
      <c r="H1185" s="301"/>
      <c r="I1185" s="301"/>
      <c r="J1185" s="168"/>
      <c r="K1185" s="168"/>
      <c r="L1185" s="303"/>
      <c r="M1185" s="303"/>
      <c r="N1185" s="303"/>
      <c r="O1185" s="301"/>
      <c r="P1185" s="168"/>
      <c r="Q1185" s="303"/>
      <c r="R1185" s="303"/>
      <c r="S1185" s="303"/>
      <c r="T1185" s="301"/>
    </row>
    <row r="1186" spans="1:20" s="105" customFormat="1" ht="12.75" customHeight="1">
      <c r="A1186" s="168"/>
      <c r="B1186" s="168"/>
      <c r="C1186" s="168"/>
      <c r="D1186" s="301"/>
      <c r="E1186" s="301"/>
      <c r="F1186" s="168"/>
      <c r="G1186" s="301"/>
      <c r="H1186" s="301"/>
      <c r="I1186" s="301"/>
      <c r="J1186" s="168"/>
      <c r="K1186" s="168"/>
      <c r="L1186" s="303"/>
      <c r="M1186" s="303"/>
      <c r="N1186" s="303"/>
      <c r="O1186" s="301"/>
      <c r="P1186" s="168"/>
      <c r="Q1186" s="303"/>
      <c r="R1186" s="303"/>
      <c r="S1186" s="303"/>
      <c r="T1186" s="301"/>
    </row>
    <row r="1187" spans="1:20" s="105" customFormat="1" ht="12.75" customHeight="1">
      <c r="A1187" s="168"/>
      <c r="B1187" s="168"/>
      <c r="C1187" s="168"/>
      <c r="D1187" s="301"/>
      <c r="E1187" s="301"/>
      <c r="F1187" s="168"/>
      <c r="G1187" s="301"/>
      <c r="H1187" s="301"/>
      <c r="I1187" s="301"/>
      <c r="J1187" s="168"/>
      <c r="K1187" s="168"/>
      <c r="L1187" s="303"/>
      <c r="M1187" s="301"/>
      <c r="N1187" s="301"/>
      <c r="O1187" s="301"/>
      <c r="P1187" s="168"/>
      <c r="Q1187" s="301"/>
      <c r="R1187" s="301"/>
      <c r="S1187" s="301"/>
      <c r="T1187" s="301"/>
    </row>
    <row r="1188" spans="1:20" s="105" customFormat="1" ht="12.75" customHeight="1">
      <c r="A1188" s="168"/>
      <c r="B1188" s="168"/>
      <c r="C1188" s="168"/>
      <c r="D1188" s="301"/>
      <c r="E1188" s="301"/>
      <c r="F1188" s="168"/>
      <c r="G1188" s="301"/>
      <c r="H1188" s="301"/>
      <c r="I1188" s="301"/>
      <c r="J1188" s="168"/>
      <c r="K1188" s="168"/>
      <c r="L1188" s="303"/>
      <c r="M1188" s="301"/>
      <c r="N1188" s="301"/>
      <c r="O1188" s="301"/>
      <c r="P1188" s="168"/>
      <c r="Q1188" s="301"/>
      <c r="R1188" s="301"/>
      <c r="S1188" s="301"/>
      <c r="T1188" s="301"/>
    </row>
    <row r="1189" spans="1:20" s="105" customFormat="1" ht="12.75" customHeight="1">
      <c r="A1189" s="168"/>
      <c r="B1189" s="168"/>
      <c r="C1189" s="168"/>
      <c r="D1189" s="301"/>
      <c r="E1189" s="301"/>
      <c r="F1189" s="168"/>
      <c r="G1189" s="301"/>
      <c r="H1189" s="301"/>
      <c r="I1189" s="301"/>
      <c r="J1189" s="168"/>
      <c r="K1189" s="168"/>
      <c r="L1189" s="303"/>
      <c r="M1189" s="301"/>
      <c r="N1189" s="301"/>
      <c r="O1189" s="301"/>
      <c r="P1189" s="168"/>
      <c r="Q1189" s="301"/>
      <c r="R1189" s="301"/>
      <c r="S1189" s="301"/>
      <c r="T1189" s="301"/>
    </row>
    <row r="1190" spans="1:20" s="105" customFormat="1" ht="12.75" customHeight="1">
      <c r="A1190" s="168"/>
      <c r="B1190" s="168"/>
      <c r="C1190" s="168"/>
      <c r="D1190" s="301"/>
      <c r="E1190" s="301"/>
      <c r="F1190" s="168"/>
      <c r="G1190" s="301"/>
      <c r="H1190" s="301"/>
      <c r="I1190" s="301"/>
      <c r="J1190" s="168"/>
      <c r="K1190" s="168"/>
      <c r="L1190" s="303"/>
      <c r="M1190" s="303"/>
      <c r="N1190" s="303"/>
      <c r="O1190" s="301"/>
      <c r="P1190" s="168"/>
      <c r="Q1190" s="303"/>
      <c r="R1190" s="303"/>
      <c r="S1190" s="303"/>
      <c r="T1190" s="301"/>
    </row>
    <row r="1191" spans="1:20" s="105" customFormat="1" ht="12.75" customHeight="1">
      <c r="A1191" s="168"/>
      <c r="B1191" s="168"/>
      <c r="C1191" s="168"/>
      <c r="D1191" s="301"/>
      <c r="E1191" s="301"/>
      <c r="F1191" s="168"/>
      <c r="G1191" s="301"/>
      <c r="H1191" s="301"/>
      <c r="I1191" s="301"/>
      <c r="J1191" s="168"/>
      <c r="K1191" s="168"/>
      <c r="L1191" s="303"/>
      <c r="M1191" s="301"/>
      <c r="N1191" s="301"/>
      <c r="O1191" s="301"/>
      <c r="P1191" s="168"/>
      <c r="Q1191" s="301"/>
      <c r="R1191" s="301"/>
      <c r="S1191" s="301"/>
      <c r="T1191" s="301"/>
    </row>
    <row r="1192" spans="1:20" s="105" customFormat="1" ht="12.75" customHeight="1">
      <c r="A1192" s="168"/>
      <c r="B1192" s="168"/>
      <c r="C1192" s="168"/>
      <c r="D1192" s="301"/>
      <c r="E1192" s="301"/>
      <c r="F1192" s="168"/>
      <c r="G1192" s="301"/>
      <c r="H1192" s="301"/>
      <c r="I1192" s="301"/>
      <c r="J1192" s="168"/>
      <c r="K1192" s="168"/>
      <c r="L1192" s="303"/>
      <c r="M1192" s="303"/>
      <c r="N1192" s="303"/>
      <c r="O1192" s="301"/>
      <c r="P1192" s="168"/>
      <c r="Q1192" s="303"/>
      <c r="R1192" s="303"/>
      <c r="S1192" s="303"/>
      <c r="T1192" s="301"/>
    </row>
    <row r="1193" spans="1:20" s="105" customFormat="1" ht="12.75" customHeight="1">
      <c r="A1193" s="168"/>
      <c r="B1193" s="168"/>
      <c r="C1193" s="168"/>
      <c r="D1193" s="301"/>
      <c r="E1193" s="301"/>
      <c r="F1193" s="168"/>
      <c r="G1193" s="301"/>
      <c r="H1193" s="301"/>
      <c r="I1193" s="301"/>
      <c r="J1193" s="168"/>
      <c r="K1193" s="168"/>
      <c r="L1193" s="303"/>
      <c r="M1193" s="303"/>
      <c r="N1193" s="303"/>
      <c r="O1193" s="301"/>
      <c r="P1193" s="168"/>
      <c r="Q1193" s="303"/>
      <c r="R1193" s="303"/>
      <c r="S1193" s="303"/>
      <c r="T1193" s="301"/>
    </row>
    <row r="1194" spans="1:20" s="105" customFormat="1" ht="12.75" customHeight="1">
      <c r="A1194" s="168"/>
      <c r="B1194" s="168"/>
      <c r="C1194" s="168"/>
      <c r="D1194" s="301"/>
      <c r="E1194" s="301"/>
      <c r="F1194" s="168"/>
      <c r="G1194" s="301"/>
      <c r="H1194" s="301"/>
      <c r="I1194" s="301"/>
      <c r="J1194" s="168"/>
      <c r="K1194" s="168"/>
      <c r="L1194" s="303"/>
      <c r="M1194" s="303"/>
      <c r="N1194" s="303"/>
      <c r="O1194" s="301"/>
      <c r="P1194" s="168"/>
      <c r="Q1194" s="303"/>
      <c r="R1194" s="303"/>
      <c r="S1194" s="303"/>
      <c r="T1194" s="301"/>
    </row>
    <row r="1195" spans="1:20" s="105" customFormat="1" ht="12.75" customHeight="1">
      <c r="A1195" s="168"/>
      <c r="B1195" s="168"/>
      <c r="C1195" s="168"/>
      <c r="D1195" s="301"/>
      <c r="E1195" s="301"/>
      <c r="F1195" s="168"/>
      <c r="G1195" s="301"/>
      <c r="H1195" s="301"/>
      <c r="I1195" s="301"/>
      <c r="J1195" s="168"/>
      <c r="K1195" s="168"/>
      <c r="L1195" s="303"/>
      <c r="M1195" s="303"/>
      <c r="N1195" s="303"/>
      <c r="O1195" s="301"/>
      <c r="P1195" s="168"/>
      <c r="Q1195" s="303"/>
      <c r="R1195" s="303"/>
      <c r="S1195" s="303"/>
      <c r="T1195" s="301"/>
    </row>
    <row r="1196" spans="1:20" s="105" customFormat="1" ht="12.75" customHeight="1">
      <c r="A1196" s="168"/>
      <c r="B1196" s="168"/>
      <c r="C1196" s="168"/>
      <c r="D1196" s="301"/>
      <c r="E1196" s="301"/>
      <c r="F1196" s="168"/>
      <c r="G1196" s="301"/>
      <c r="H1196" s="301"/>
      <c r="I1196" s="301"/>
      <c r="J1196" s="168"/>
      <c r="K1196" s="168"/>
      <c r="L1196" s="303"/>
      <c r="M1196" s="303"/>
      <c r="N1196" s="303"/>
      <c r="O1196" s="301"/>
      <c r="P1196" s="168"/>
      <c r="Q1196" s="303"/>
      <c r="R1196" s="303"/>
      <c r="S1196" s="303"/>
      <c r="T1196" s="301"/>
    </row>
    <row r="1197" spans="1:20" s="105" customFormat="1" ht="12.75" customHeight="1">
      <c r="A1197" s="168"/>
      <c r="B1197" s="168"/>
      <c r="C1197" s="168"/>
      <c r="D1197" s="301"/>
      <c r="E1197" s="301"/>
      <c r="F1197" s="168"/>
      <c r="G1197" s="301"/>
      <c r="H1197" s="301"/>
      <c r="I1197" s="301"/>
      <c r="J1197" s="168"/>
      <c r="K1197" s="168"/>
      <c r="L1197" s="303"/>
      <c r="M1197" s="301"/>
      <c r="N1197" s="301"/>
      <c r="O1197" s="301"/>
      <c r="P1197" s="168"/>
      <c r="Q1197" s="301"/>
      <c r="R1197" s="301"/>
      <c r="S1197" s="301"/>
      <c r="T1197" s="301"/>
    </row>
    <row r="1198" spans="1:20" s="105" customFormat="1" ht="12.75" customHeight="1">
      <c r="A1198" s="168"/>
      <c r="B1198" s="168"/>
      <c r="C1198" s="168"/>
      <c r="D1198" s="301"/>
      <c r="E1198" s="301"/>
      <c r="F1198" s="168"/>
      <c r="G1198" s="301"/>
      <c r="H1198" s="301"/>
      <c r="I1198" s="301"/>
      <c r="J1198" s="168"/>
      <c r="K1198" s="168"/>
      <c r="L1198" s="303"/>
      <c r="M1198" s="301"/>
      <c r="N1198" s="301"/>
      <c r="O1198" s="301"/>
      <c r="P1198" s="168"/>
      <c r="Q1198" s="301"/>
      <c r="R1198" s="301"/>
      <c r="S1198" s="301"/>
      <c r="T1198" s="301"/>
    </row>
    <row r="1199" spans="1:20" s="105" customFormat="1" ht="12.75" customHeight="1">
      <c r="A1199" s="168"/>
      <c r="B1199" s="168"/>
      <c r="C1199" s="168"/>
      <c r="D1199" s="301"/>
      <c r="E1199" s="301"/>
      <c r="F1199" s="168"/>
      <c r="G1199" s="301"/>
      <c r="H1199" s="301"/>
      <c r="I1199" s="301"/>
      <c r="J1199" s="168"/>
      <c r="K1199" s="168"/>
      <c r="L1199" s="303"/>
      <c r="M1199" s="301"/>
      <c r="N1199" s="301"/>
      <c r="O1199" s="301"/>
      <c r="P1199" s="168"/>
      <c r="Q1199" s="301"/>
      <c r="R1199" s="301"/>
      <c r="S1199" s="301"/>
      <c r="T1199" s="301"/>
    </row>
    <row r="1200" spans="1:20" s="105" customFormat="1" ht="12.75" customHeight="1">
      <c r="A1200" s="168"/>
      <c r="B1200" s="168"/>
      <c r="C1200" s="168"/>
      <c r="D1200" s="301"/>
      <c r="E1200" s="301"/>
      <c r="F1200" s="168"/>
      <c r="G1200" s="301"/>
      <c r="H1200" s="301"/>
      <c r="I1200" s="301"/>
      <c r="J1200" s="168"/>
      <c r="K1200" s="168"/>
      <c r="L1200" s="303"/>
      <c r="M1200" s="303"/>
      <c r="N1200" s="303"/>
      <c r="O1200" s="301"/>
      <c r="P1200" s="168"/>
      <c r="Q1200" s="303"/>
      <c r="R1200" s="303"/>
      <c r="S1200" s="303"/>
      <c r="T1200" s="301"/>
    </row>
    <row r="1201" spans="1:20" s="105" customFormat="1" ht="12.75" customHeight="1">
      <c r="A1201" s="168"/>
      <c r="B1201" s="168"/>
      <c r="C1201" s="168"/>
      <c r="D1201" s="301"/>
      <c r="E1201" s="301"/>
      <c r="F1201" s="168"/>
      <c r="G1201" s="301"/>
      <c r="H1201" s="301"/>
      <c r="I1201" s="301"/>
      <c r="J1201" s="168"/>
      <c r="K1201" s="168"/>
      <c r="L1201" s="303"/>
      <c r="M1201" s="301"/>
      <c r="N1201" s="301"/>
      <c r="O1201" s="301"/>
      <c r="P1201" s="168"/>
      <c r="Q1201" s="301"/>
      <c r="R1201" s="301"/>
      <c r="S1201" s="301"/>
      <c r="T1201" s="301"/>
    </row>
    <row r="1202" spans="1:20" s="105" customFormat="1" ht="12.75" customHeight="1">
      <c r="A1202" s="168"/>
      <c r="B1202" s="168"/>
      <c r="C1202" s="168"/>
      <c r="D1202" s="301"/>
      <c r="E1202" s="301"/>
      <c r="F1202" s="168"/>
      <c r="G1202" s="301"/>
      <c r="H1202" s="301"/>
      <c r="I1202" s="301"/>
      <c r="J1202" s="168"/>
      <c r="K1202" s="168"/>
      <c r="L1202" s="303"/>
      <c r="M1202" s="303"/>
      <c r="N1202" s="303"/>
      <c r="O1202" s="301"/>
      <c r="P1202" s="168"/>
      <c r="Q1202" s="303"/>
      <c r="R1202" s="303"/>
      <c r="S1202" s="303"/>
      <c r="T1202" s="301"/>
    </row>
    <row r="1203" spans="1:20" s="105" customFormat="1" ht="12.75" customHeight="1">
      <c r="A1203" s="168"/>
      <c r="B1203" s="168"/>
      <c r="C1203" s="168"/>
      <c r="D1203" s="301"/>
      <c r="E1203" s="301"/>
      <c r="F1203" s="168"/>
      <c r="G1203" s="301"/>
      <c r="H1203" s="301"/>
      <c r="I1203" s="301"/>
      <c r="J1203" s="168"/>
      <c r="K1203" s="168"/>
      <c r="L1203" s="303"/>
      <c r="M1203" s="301"/>
      <c r="N1203" s="301"/>
      <c r="O1203" s="301"/>
      <c r="P1203" s="168"/>
      <c r="Q1203" s="301"/>
      <c r="R1203" s="301"/>
      <c r="S1203" s="301"/>
      <c r="T1203" s="301"/>
    </row>
    <row r="1204" spans="1:20" s="105" customFormat="1" ht="12.75" customHeight="1">
      <c r="A1204" s="168"/>
      <c r="B1204" s="168"/>
      <c r="C1204" s="168"/>
      <c r="D1204" s="301"/>
      <c r="E1204" s="301"/>
      <c r="F1204" s="168"/>
      <c r="G1204" s="301"/>
      <c r="H1204" s="301"/>
      <c r="I1204" s="301"/>
      <c r="J1204" s="168"/>
      <c r="K1204" s="168"/>
      <c r="L1204" s="303"/>
      <c r="M1204" s="303"/>
      <c r="N1204" s="303"/>
      <c r="O1204" s="301"/>
      <c r="P1204" s="168"/>
      <c r="Q1204" s="303"/>
      <c r="R1204" s="303"/>
      <c r="S1204" s="303"/>
      <c r="T1204" s="301"/>
    </row>
    <row r="1205" spans="1:20" s="105" customFormat="1" ht="12.75" customHeight="1">
      <c r="A1205" s="168"/>
      <c r="B1205" s="168"/>
      <c r="C1205" s="168"/>
      <c r="D1205" s="301"/>
      <c r="E1205" s="301"/>
      <c r="F1205" s="168"/>
      <c r="G1205" s="301"/>
      <c r="H1205" s="301"/>
      <c r="I1205" s="301"/>
      <c r="J1205" s="168"/>
      <c r="K1205" s="168"/>
      <c r="L1205" s="303"/>
      <c r="M1205" s="301"/>
      <c r="N1205" s="301"/>
      <c r="O1205" s="301"/>
      <c r="P1205" s="168"/>
      <c r="Q1205" s="301"/>
      <c r="R1205" s="301"/>
      <c r="S1205" s="301"/>
      <c r="T1205" s="301"/>
    </row>
    <row r="1206" spans="1:20" s="105" customFormat="1" ht="12.75" customHeight="1">
      <c r="A1206" s="168"/>
      <c r="B1206" s="168"/>
      <c r="C1206" s="168"/>
      <c r="D1206" s="301"/>
      <c r="E1206" s="301"/>
      <c r="F1206" s="168"/>
      <c r="G1206" s="301"/>
      <c r="H1206" s="301"/>
      <c r="I1206" s="301"/>
      <c r="J1206" s="168"/>
      <c r="K1206" s="168"/>
      <c r="L1206" s="303"/>
      <c r="M1206" s="303"/>
      <c r="N1206" s="303"/>
      <c r="O1206" s="301"/>
      <c r="P1206" s="168"/>
      <c r="Q1206" s="303"/>
      <c r="R1206" s="303"/>
      <c r="S1206" s="303"/>
      <c r="T1206" s="301"/>
    </row>
    <row r="1207" spans="1:20" s="105" customFormat="1" ht="12.75" customHeight="1">
      <c r="A1207" s="168"/>
      <c r="B1207" s="168"/>
      <c r="C1207" s="168"/>
      <c r="D1207" s="301"/>
      <c r="E1207" s="301"/>
      <c r="F1207" s="168"/>
      <c r="G1207" s="301"/>
      <c r="H1207" s="301"/>
      <c r="I1207" s="301"/>
      <c r="J1207" s="168"/>
      <c r="K1207" s="168"/>
      <c r="L1207" s="303"/>
      <c r="M1207" s="301"/>
      <c r="N1207" s="301"/>
      <c r="O1207" s="301"/>
      <c r="P1207" s="168"/>
      <c r="Q1207" s="301"/>
      <c r="R1207" s="301"/>
      <c r="S1207" s="301"/>
      <c r="T1207" s="301"/>
    </row>
    <row r="1208" spans="1:20" s="105" customFormat="1" ht="12.75" customHeight="1">
      <c r="A1208" s="168"/>
      <c r="B1208" s="168"/>
      <c r="C1208" s="168"/>
      <c r="D1208" s="301"/>
      <c r="E1208" s="301"/>
      <c r="F1208" s="168"/>
      <c r="G1208" s="301"/>
      <c r="H1208" s="301"/>
      <c r="I1208" s="301"/>
      <c r="J1208" s="168"/>
      <c r="K1208" s="168"/>
      <c r="L1208" s="303"/>
      <c r="M1208" s="301"/>
      <c r="N1208" s="301"/>
      <c r="O1208" s="301"/>
      <c r="P1208" s="168"/>
      <c r="Q1208" s="301"/>
      <c r="R1208" s="301"/>
      <c r="S1208" s="301"/>
      <c r="T1208" s="301"/>
    </row>
    <row r="1209" spans="1:20" s="105" customFormat="1" ht="12.75" customHeight="1">
      <c r="A1209" s="168"/>
      <c r="B1209" s="168"/>
      <c r="C1209" s="168"/>
      <c r="D1209" s="301"/>
      <c r="E1209" s="301"/>
      <c r="F1209" s="168"/>
      <c r="G1209" s="301"/>
      <c r="H1209" s="301"/>
      <c r="I1209" s="301"/>
      <c r="J1209" s="168"/>
      <c r="K1209" s="168"/>
      <c r="L1209" s="303"/>
      <c r="M1209" s="303"/>
      <c r="N1209" s="303"/>
      <c r="O1209" s="301"/>
      <c r="P1209" s="168"/>
      <c r="Q1209" s="303"/>
      <c r="R1209" s="303"/>
      <c r="S1209" s="303"/>
      <c r="T1209" s="301"/>
    </row>
    <row r="1210" spans="1:20" s="105" customFormat="1" ht="12.75" customHeight="1">
      <c r="A1210" s="168"/>
      <c r="B1210" s="168"/>
      <c r="C1210" s="168"/>
      <c r="D1210" s="301"/>
      <c r="E1210" s="301"/>
      <c r="F1210" s="168"/>
      <c r="G1210" s="301"/>
      <c r="H1210" s="301"/>
      <c r="I1210" s="301"/>
      <c r="J1210" s="168"/>
      <c r="K1210" s="168"/>
      <c r="L1210" s="303"/>
      <c r="M1210" s="301"/>
      <c r="N1210" s="301"/>
      <c r="O1210" s="301"/>
      <c r="P1210" s="168"/>
      <c r="Q1210" s="301"/>
      <c r="R1210" s="301"/>
      <c r="S1210" s="301"/>
      <c r="T1210" s="301"/>
    </row>
    <row r="1211" spans="1:20" s="105" customFormat="1" ht="12.75" customHeight="1">
      <c r="A1211" s="168"/>
      <c r="B1211" s="168"/>
      <c r="C1211" s="168"/>
      <c r="D1211" s="301"/>
      <c r="E1211" s="301"/>
      <c r="F1211" s="168"/>
      <c r="G1211" s="301"/>
      <c r="H1211" s="301"/>
      <c r="I1211" s="301"/>
      <c r="J1211" s="168"/>
      <c r="K1211" s="168"/>
      <c r="L1211" s="303"/>
      <c r="M1211" s="301"/>
      <c r="N1211" s="301"/>
      <c r="O1211" s="301"/>
      <c r="P1211" s="168"/>
      <c r="Q1211" s="301"/>
      <c r="R1211" s="301"/>
      <c r="S1211" s="301"/>
      <c r="T1211" s="301"/>
    </row>
    <row r="1212" spans="1:20" s="105" customFormat="1" ht="12.75" customHeight="1">
      <c r="A1212" s="168"/>
      <c r="B1212" s="168"/>
      <c r="C1212" s="168"/>
      <c r="D1212" s="301"/>
      <c r="E1212" s="301"/>
      <c r="F1212" s="168"/>
      <c r="G1212" s="301"/>
      <c r="H1212" s="301"/>
      <c r="I1212" s="301"/>
      <c r="J1212" s="168"/>
      <c r="K1212" s="168"/>
      <c r="L1212" s="303"/>
      <c r="M1212" s="303"/>
      <c r="N1212" s="303"/>
      <c r="O1212" s="301"/>
      <c r="P1212" s="168"/>
      <c r="Q1212" s="303"/>
      <c r="R1212" s="303"/>
      <c r="S1212" s="303"/>
      <c r="T1212" s="301"/>
    </row>
    <row r="1213" spans="1:20" s="105" customFormat="1" ht="12.75" customHeight="1">
      <c r="A1213" s="168"/>
      <c r="B1213" s="168"/>
      <c r="C1213" s="168"/>
      <c r="D1213" s="301"/>
      <c r="E1213" s="301"/>
      <c r="F1213" s="168"/>
      <c r="G1213" s="301"/>
      <c r="H1213" s="301"/>
      <c r="I1213" s="301"/>
      <c r="J1213" s="168"/>
      <c r="K1213" s="168"/>
      <c r="L1213" s="303"/>
      <c r="M1213" s="303"/>
      <c r="N1213" s="303"/>
      <c r="O1213" s="301"/>
      <c r="P1213" s="168"/>
      <c r="Q1213" s="303"/>
      <c r="R1213" s="303"/>
      <c r="S1213" s="303"/>
      <c r="T1213" s="301"/>
    </row>
    <row r="1214" spans="1:20" s="105" customFormat="1" ht="12.75" customHeight="1">
      <c r="A1214" s="168"/>
      <c r="B1214" s="168"/>
      <c r="C1214" s="168"/>
      <c r="D1214" s="301"/>
      <c r="E1214" s="301"/>
      <c r="F1214" s="168"/>
      <c r="G1214" s="301"/>
      <c r="H1214" s="301"/>
      <c r="I1214" s="301"/>
      <c r="J1214" s="168"/>
      <c r="K1214" s="168"/>
      <c r="L1214" s="303"/>
      <c r="M1214" s="303"/>
      <c r="N1214" s="303"/>
      <c r="O1214" s="301"/>
      <c r="P1214" s="168"/>
      <c r="Q1214" s="303"/>
      <c r="R1214" s="303"/>
      <c r="S1214" s="303"/>
      <c r="T1214" s="301"/>
    </row>
    <row r="1215" spans="1:20" s="105" customFormat="1" ht="12.75" customHeight="1">
      <c r="A1215" s="168"/>
      <c r="B1215" s="168"/>
      <c r="C1215" s="168"/>
      <c r="D1215" s="301"/>
      <c r="E1215" s="301"/>
      <c r="F1215" s="168"/>
      <c r="G1215" s="301"/>
      <c r="H1215" s="301"/>
      <c r="I1215" s="301"/>
      <c r="J1215" s="168"/>
      <c r="K1215" s="168"/>
      <c r="L1215" s="303"/>
      <c r="M1215" s="301"/>
      <c r="N1215" s="301"/>
      <c r="O1215" s="301"/>
      <c r="P1215" s="168"/>
      <c r="Q1215" s="301"/>
      <c r="R1215" s="301"/>
      <c r="S1215" s="301"/>
      <c r="T1215" s="301"/>
    </row>
    <row r="1216" spans="1:20" s="105" customFormat="1" ht="12.75" customHeight="1">
      <c r="A1216" s="168"/>
      <c r="B1216" s="168"/>
      <c r="C1216" s="168"/>
      <c r="D1216" s="301"/>
      <c r="E1216" s="301"/>
      <c r="F1216" s="168"/>
      <c r="G1216" s="301"/>
      <c r="H1216" s="301"/>
      <c r="I1216" s="301"/>
      <c r="J1216" s="168"/>
      <c r="K1216" s="168"/>
      <c r="L1216" s="303"/>
      <c r="M1216" s="303"/>
      <c r="N1216" s="303"/>
      <c r="O1216" s="301"/>
      <c r="P1216" s="168"/>
      <c r="Q1216" s="303"/>
      <c r="R1216" s="303"/>
      <c r="S1216" s="303"/>
      <c r="T1216" s="301"/>
    </row>
    <row r="1217" spans="1:20" s="105" customFormat="1" ht="12.75" customHeight="1">
      <c r="A1217" s="168"/>
      <c r="B1217" s="168"/>
      <c r="C1217" s="168"/>
      <c r="D1217" s="301"/>
      <c r="E1217" s="301"/>
      <c r="F1217" s="168"/>
      <c r="G1217" s="301"/>
      <c r="H1217" s="301"/>
      <c r="I1217" s="301"/>
      <c r="J1217" s="168"/>
      <c r="K1217" s="168"/>
      <c r="L1217" s="303"/>
      <c r="M1217" s="301"/>
      <c r="N1217" s="301"/>
      <c r="O1217" s="301"/>
      <c r="P1217" s="168"/>
      <c r="Q1217" s="301"/>
      <c r="R1217" s="301"/>
      <c r="S1217" s="301"/>
      <c r="T1217" s="301"/>
    </row>
    <row r="1218" spans="1:20" s="105" customFormat="1" ht="12.75" customHeight="1">
      <c r="A1218" s="168"/>
      <c r="B1218" s="168"/>
      <c r="C1218" s="168"/>
      <c r="D1218" s="301"/>
      <c r="E1218" s="301"/>
      <c r="F1218" s="168"/>
      <c r="G1218" s="301"/>
      <c r="H1218" s="301"/>
      <c r="I1218" s="301"/>
      <c r="J1218" s="168"/>
      <c r="K1218" s="168"/>
      <c r="L1218" s="303"/>
      <c r="M1218" s="303"/>
      <c r="N1218" s="303"/>
      <c r="O1218" s="301"/>
      <c r="P1218" s="168"/>
      <c r="Q1218" s="303"/>
      <c r="R1218" s="303"/>
      <c r="S1218" s="303"/>
      <c r="T1218" s="301"/>
    </row>
    <row r="1219" spans="1:20" s="105" customFormat="1" ht="12.75" customHeight="1">
      <c r="A1219" s="168"/>
      <c r="B1219" s="168"/>
      <c r="C1219" s="168"/>
      <c r="D1219" s="301"/>
      <c r="E1219" s="301"/>
      <c r="F1219" s="168"/>
      <c r="G1219" s="301"/>
      <c r="H1219" s="301"/>
      <c r="I1219" s="301"/>
      <c r="J1219" s="168"/>
      <c r="K1219" s="168"/>
      <c r="L1219" s="303"/>
      <c r="M1219" s="301"/>
      <c r="N1219" s="301"/>
      <c r="O1219" s="301"/>
      <c r="P1219" s="168"/>
      <c r="Q1219" s="301"/>
      <c r="R1219" s="301"/>
      <c r="S1219" s="301"/>
      <c r="T1219" s="301"/>
    </row>
    <row r="1220" spans="1:20" s="105" customFormat="1" ht="12.75" customHeight="1">
      <c r="A1220" s="168"/>
      <c r="B1220" s="168"/>
      <c r="C1220" s="168"/>
      <c r="D1220" s="301"/>
      <c r="E1220" s="301"/>
      <c r="F1220" s="168"/>
      <c r="G1220" s="301"/>
      <c r="H1220" s="301"/>
      <c r="I1220" s="301"/>
      <c r="J1220" s="168"/>
      <c r="K1220" s="168"/>
      <c r="L1220" s="303"/>
      <c r="M1220" s="303"/>
      <c r="N1220" s="303"/>
      <c r="O1220" s="301"/>
      <c r="P1220" s="168"/>
      <c r="Q1220" s="303"/>
      <c r="R1220" s="303"/>
      <c r="S1220" s="303"/>
      <c r="T1220" s="301"/>
    </row>
    <row r="1221" spans="1:20" s="105" customFormat="1" ht="12.75" customHeight="1">
      <c r="A1221" s="168"/>
      <c r="B1221" s="168"/>
      <c r="C1221" s="168"/>
      <c r="D1221" s="301"/>
      <c r="E1221" s="301"/>
      <c r="F1221" s="168"/>
      <c r="G1221" s="301"/>
      <c r="H1221" s="301"/>
      <c r="I1221" s="301"/>
      <c r="J1221" s="168"/>
      <c r="K1221" s="168"/>
      <c r="L1221" s="303"/>
      <c r="M1221" s="301"/>
      <c r="N1221" s="301"/>
      <c r="O1221" s="301"/>
      <c r="P1221" s="168"/>
      <c r="Q1221" s="301"/>
      <c r="R1221" s="301"/>
      <c r="S1221" s="301"/>
      <c r="T1221" s="301"/>
    </row>
    <row r="1222" spans="1:20" s="105" customFormat="1" ht="12.75" customHeight="1">
      <c r="A1222" s="168"/>
      <c r="B1222" s="168"/>
      <c r="C1222" s="168"/>
      <c r="D1222" s="301"/>
      <c r="E1222" s="301"/>
      <c r="F1222" s="168"/>
      <c r="G1222" s="301"/>
      <c r="H1222" s="301"/>
      <c r="I1222" s="301"/>
      <c r="J1222" s="168"/>
      <c r="K1222" s="168"/>
      <c r="L1222" s="303"/>
      <c r="M1222" s="301"/>
      <c r="N1222" s="301"/>
      <c r="O1222" s="301"/>
      <c r="P1222" s="168"/>
      <c r="Q1222" s="301"/>
      <c r="R1222" s="301"/>
      <c r="S1222" s="301"/>
      <c r="T1222" s="301"/>
    </row>
    <row r="1223" spans="1:20" s="105" customFormat="1" ht="12.75" customHeight="1">
      <c r="A1223" s="168"/>
      <c r="B1223" s="168"/>
      <c r="C1223" s="168"/>
      <c r="D1223" s="301"/>
      <c r="E1223" s="301"/>
      <c r="F1223" s="168"/>
      <c r="G1223" s="301"/>
      <c r="H1223" s="301"/>
      <c r="I1223" s="301"/>
      <c r="J1223" s="168"/>
      <c r="K1223" s="168"/>
      <c r="L1223" s="303"/>
      <c r="M1223" s="303"/>
      <c r="N1223" s="303"/>
      <c r="O1223" s="301"/>
      <c r="P1223" s="168"/>
      <c r="Q1223" s="303"/>
      <c r="R1223" s="303"/>
      <c r="S1223" s="303"/>
      <c r="T1223" s="301"/>
    </row>
    <row r="1224" spans="1:20" s="105" customFormat="1" ht="12.75" customHeight="1">
      <c r="A1224" s="168"/>
      <c r="B1224" s="168"/>
      <c r="C1224" s="168"/>
      <c r="D1224" s="301"/>
      <c r="E1224" s="301"/>
      <c r="F1224" s="168"/>
      <c r="G1224" s="301"/>
      <c r="H1224" s="301"/>
      <c r="I1224" s="301"/>
      <c r="J1224" s="168"/>
      <c r="K1224" s="168"/>
      <c r="L1224" s="303"/>
      <c r="M1224" s="301"/>
      <c r="N1224" s="301"/>
      <c r="O1224" s="301"/>
      <c r="P1224" s="168"/>
      <c r="Q1224" s="301"/>
      <c r="R1224" s="301"/>
      <c r="S1224" s="301"/>
      <c r="T1224" s="301"/>
    </row>
    <row r="1225" spans="1:20" s="105" customFormat="1" ht="12.75" customHeight="1">
      <c r="A1225" s="168"/>
      <c r="B1225" s="168"/>
      <c r="C1225" s="168"/>
      <c r="D1225" s="301"/>
      <c r="E1225" s="301"/>
      <c r="F1225" s="168"/>
      <c r="G1225" s="301"/>
      <c r="H1225" s="301"/>
      <c r="I1225" s="301"/>
      <c r="J1225" s="168"/>
      <c r="K1225" s="168"/>
      <c r="L1225" s="303"/>
      <c r="M1225" s="303"/>
      <c r="N1225" s="303"/>
      <c r="O1225" s="301"/>
      <c r="P1225" s="168"/>
      <c r="Q1225" s="303"/>
      <c r="R1225" s="303"/>
      <c r="S1225" s="303"/>
      <c r="T1225" s="301"/>
    </row>
    <row r="1226" spans="1:20" s="105" customFormat="1" ht="12.75" customHeight="1">
      <c r="A1226" s="168"/>
      <c r="B1226" s="168"/>
      <c r="C1226" s="168"/>
      <c r="D1226" s="301"/>
      <c r="E1226" s="301"/>
      <c r="F1226" s="168"/>
      <c r="G1226" s="301"/>
      <c r="H1226" s="301"/>
      <c r="I1226" s="301"/>
      <c r="J1226" s="168"/>
      <c r="K1226" s="168"/>
      <c r="L1226" s="303"/>
      <c r="M1226" s="303"/>
      <c r="N1226" s="303"/>
      <c r="O1226" s="301"/>
      <c r="P1226" s="168"/>
      <c r="Q1226" s="303"/>
      <c r="R1226" s="303"/>
      <c r="S1226" s="303"/>
      <c r="T1226" s="301"/>
    </row>
    <row r="1227" spans="1:20" s="105" customFormat="1" ht="12.75" customHeight="1">
      <c r="A1227" s="168"/>
      <c r="B1227" s="168"/>
      <c r="C1227" s="168"/>
      <c r="D1227" s="301"/>
      <c r="E1227" s="301"/>
      <c r="F1227" s="168"/>
      <c r="G1227" s="301"/>
      <c r="H1227" s="301"/>
      <c r="I1227" s="301"/>
      <c r="J1227" s="168"/>
      <c r="K1227" s="168"/>
      <c r="L1227" s="303"/>
      <c r="M1227" s="303"/>
      <c r="N1227" s="303"/>
      <c r="O1227" s="301"/>
      <c r="P1227" s="168"/>
      <c r="Q1227" s="303"/>
      <c r="R1227" s="303"/>
      <c r="S1227" s="303"/>
      <c r="T1227" s="301"/>
    </row>
    <row r="1228" spans="1:20" s="105" customFormat="1" ht="12.75" customHeight="1">
      <c r="A1228" s="168"/>
      <c r="B1228" s="168"/>
      <c r="C1228" s="168"/>
      <c r="D1228" s="301"/>
      <c r="E1228" s="301"/>
      <c r="F1228" s="168"/>
      <c r="G1228" s="301"/>
      <c r="H1228" s="301"/>
      <c r="I1228" s="301"/>
      <c r="J1228" s="168"/>
      <c r="K1228" s="168"/>
      <c r="L1228" s="303"/>
      <c r="M1228" s="301"/>
      <c r="N1228" s="301"/>
      <c r="O1228" s="301"/>
      <c r="P1228" s="168"/>
      <c r="Q1228" s="301"/>
      <c r="R1228" s="301"/>
      <c r="S1228" s="301"/>
      <c r="T1228" s="301"/>
    </row>
    <row r="1229" spans="1:20" s="105" customFormat="1" ht="12.75" customHeight="1">
      <c r="A1229" s="168"/>
      <c r="B1229" s="168"/>
      <c r="C1229" s="168"/>
      <c r="D1229" s="301"/>
      <c r="E1229" s="301"/>
      <c r="F1229" s="168"/>
      <c r="G1229" s="301"/>
      <c r="H1229" s="301"/>
      <c r="I1229" s="301"/>
      <c r="J1229" s="168"/>
      <c r="K1229" s="168"/>
      <c r="L1229" s="303"/>
      <c r="M1229" s="303"/>
      <c r="N1229" s="303"/>
      <c r="O1229" s="301"/>
      <c r="P1229" s="168"/>
      <c r="Q1229" s="303"/>
      <c r="R1229" s="303"/>
      <c r="S1229" s="303"/>
      <c r="T1229" s="301"/>
    </row>
    <row r="1230" spans="1:20" s="105" customFormat="1" ht="12.75" customHeight="1">
      <c r="A1230" s="168"/>
      <c r="B1230" s="168"/>
      <c r="C1230" s="168"/>
      <c r="D1230" s="301"/>
      <c r="E1230" s="301"/>
      <c r="F1230" s="168"/>
      <c r="G1230" s="301"/>
      <c r="H1230" s="301"/>
      <c r="I1230" s="301"/>
      <c r="J1230" s="168"/>
      <c r="K1230" s="168"/>
      <c r="L1230" s="303"/>
      <c r="M1230" s="303"/>
      <c r="N1230" s="303"/>
      <c r="O1230" s="301"/>
      <c r="P1230" s="168"/>
      <c r="Q1230" s="303"/>
      <c r="R1230" s="303"/>
      <c r="S1230" s="303"/>
      <c r="T1230" s="301"/>
    </row>
    <row r="1231" spans="1:20" s="105" customFormat="1" ht="12.75" customHeight="1">
      <c r="A1231" s="168"/>
      <c r="B1231" s="168"/>
      <c r="C1231" s="168"/>
      <c r="D1231" s="301"/>
      <c r="E1231" s="301"/>
      <c r="F1231" s="168"/>
      <c r="G1231" s="301"/>
      <c r="H1231" s="301"/>
      <c r="I1231" s="301"/>
      <c r="J1231" s="168"/>
      <c r="K1231" s="168"/>
      <c r="L1231" s="303"/>
      <c r="M1231" s="303"/>
      <c r="N1231" s="303"/>
      <c r="O1231" s="301"/>
      <c r="P1231" s="168"/>
      <c r="Q1231" s="303"/>
      <c r="R1231" s="303"/>
      <c r="S1231" s="303"/>
      <c r="T1231" s="301"/>
    </row>
    <row r="1232" spans="1:20" s="105" customFormat="1" ht="12.75" customHeight="1">
      <c r="A1232" s="168"/>
      <c r="B1232" s="168"/>
      <c r="C1232" s="168"/>
      <c r="D1232" s="301"/>
      <c r="E1232" s="301"/>
      <c r="F1232" s="168"/>
      <c r="G1232" s="301"/>
      <c r="H1232" s="301"/>
      <c r="I1232" s="301"/>
      <c r="J1232" s="168"/>
      <c r="K1232" s="168"/>
      <c r="L1232" s="303"/>
      <c r="M1232" s="301"/>
      <c r="N1232" s="301"/>
      <c r="O1232" s="301"/>
      <c r="P1232" s="168"/>
      <c r="Q1232" s="301"/>
      <c r="R1232" s="301"/>
      <c r="S1232" s="301"/>
      <c r="T1232" s="301"/>
    </row>
    <row r="1233" spans="1:20" s="105" customFormat="1" ht="12.75" customHeight="1">
      <c r="A1233" s="168"/>
      <c r="B1233" s="168"/>
      <c r="C1233" s="168"/>
      <c r="D1233" s="301"/>
      <c r="E1233" s="301"/>
      <c r="F1233" s="168"/>
      <c r="G1233" s="301"/>
      <c r="H1233" s="301"/>
      <c r="I1233" s="301"/>
      <c r="J1233" s="168"/>
      <c r="K1233" s="168"/>
      <c r="L1233" s="303"/>
      <c r="M1233" s="303"/>
      <c r="N1233" s="303"/>
      <c r="O1233" s="301"/>
      <c r="P1233" s="168"/>
      <c r="Q1233" s="303"/>
      <c r="R1233" s="303"/>
      <c r="S1233" s="303"/>
      <c r="T1233" s="301"/>
    </row>
    <row r="1234" spans="1:20">
      <c r="A1234" s="305"/>
      <c r="B1234" s="305"/>
      <c r="C1234" s="305"/>
      <c r="D1234" s="301"/>
      <c r="E1234" s="304"/>
      <c r="F1234" s="305"/>
      <c r="G1234" s="304"/>
      <c r="H1234" s="304"/>
      <c r="I1234" s="304"/>
      <c r="J1234" s="305"/>
      <c r="K1234" s="305"/>
      <c r="L1234" s="304"/>
      <c r="M1234" s="304"/>
      <c r="N1234" s="304"/>
      <c r="O1234" s="304"/>
      <c r="P1234" s="305"/>
      <c r="Q1234" s="304"/>
      <c r="R1234" s="304"/>
      <c r="S1234" s="304"/>
      <c r="T1234" s="304"/>
    </row>
    <row r="1235" spans="1:20">
      <c r="A1235" s="305"/>
      <c r="B1235" s="305"/>
      <c r="C1235" s="305"/>
      <c r="D1235" s="301"/>
      <c r="E1235" s="304"/>
      <c r="F1235" s="305"/>
      <c r="G1235" s="304"/>
      <c r="H1235" s="304"/>
      <c r="I1235" s="304"/>
      <c r="J1235" s="305"/>
      <c r="K1235" s="305"/>
      <c r="L1235" s="304"/>
      <c r="M1235" s="304"/>
      <c r="N1235" s="304"/>
      <c r="O1235" s="304"/>
      <c r="P1235" s="305"/>
      <c r="Q1235" s="304"/>
      <c r="R1235" s="304"/>
      <c r="S1235" s="304"/>
      <c r="T1235" s="304"/>
    </row>
    <row r="1236" spans="1:20">
      <c r="A1236" s="305"/>
      <c r="B1236" s="305"/>
      <c r="C1236" s="305"/>
      <c r="D1236" s="301"/>
      <c r="E1236" s="304"/>
      <c r="F1236" s="305"/>
      <c r="G1236" s="304"/>
      <c r="H1236" s="304"/>
      <c r="I1236" s="304"/>
      <c r="J1236" s="305"/>
      <c r="K1236" s="305"/>
      <c r="L1236" s="304"/>
      <c r="M1236" s="304"/>
      <c r="N1236" s="304"/>
      <c r="O1236" s="304"/>
      <c r="P1236" s="305"/>
      <c r="Q1236" s="304"/>
      <c r="R1236" s="304"/>
      <c r="S1236" s="304"/>
      <c r="T1236" s="304"/>
    </row>
    <row r="1237" spans="1:20">
      <c r="A1237" s="305"/>
      <c r="B1237" s="305"/>
      <c r="C1237" s="305"/>
      <c r="D1237" s="301"/>
      <c r="E1237" s="304"/>
      <c r="F1237" s="305"/>
      <c r="G1237" s="304"/>
      <c r="H1237" s="304"/>
      <c r="I1237" s="304"/>
      <c r="J1237" s="305"/>
      <c r="K1237" s="305"/>
      <c r="L1237" s="304"/>
      <c r="M1237" s="304"/>
      <c r="N1237" s="304"/>
      <c r="O1237" s="304"/>
      <c r="P1237" s="305"/>
      <c r="Q1237" s="304"/>
      <c r="R1237" s="304"/>
      <c r="S1237" s="304"/>
      <c r="T1237" s="304"/>
    </row>
    <row r="1238" spans="1:20">
      <c r="A1238" s="305"/>
      <c r="B1238" s="305"/>
      <c r="C1238" s="305"/>
      <c r="D1238" s="301"/>
      <c r="E1238" s="304"/>
      <c r="F1238" s="305"/>
      <c r="G1238" s="304"/>
      <c r="H1238" s="304"/>
      <c r="I1238" s="304"/>
      <c r="J1238" s="305"/>
      <c r="K1238" s="305"/>
      <c r="L1238" s="304"/>
      <c r="M1238" s="304"/>
      <c r="N1238" s="304"/>
      <c r="O1238" s="304"/>
      <c r="P1238" s="305"/>
      <c r="Q1238" s="304"/>
      <c r="R1238" s="304"/>
      <c r="S1238" s="304"/>
      <c r="T1238" s="304"/>
    </row>
    <row r="1239" spans="1:20">
      <c r="A1239" s="305"/>
      <c r="B1239" s="305"/>
      <c r="C1239" s="305"/>
      <c r="D1239" s="301"/>
      <c r="E1239" s="304"/>
      <c r="F1239" s="305"/>
      <c r="G1239" s="304"/>
      <c r="H1239" s="304"/>
      <c r="I1239" s="304"/>
      <c r="J1239" s="305"/>
      <c r="K1239" s="305"/>
      <c r="L1239" s="304"/>
      <c r="M1239" s="304"/>
      <c r="N1239" s="304"/>
      <c r="O1239" s="304"/>
      <c r="P1239" s="305"/>
      <c r="Q1239" s="304"/>
      <c r="R1239" s="304"/>
      <c r="S1239" s="304"/>
      <c r="T1239" s="304"/>
    </row>
    <row r="1240" spans="1:20">
      <c r="A1240" s="305"/>
      <c r="B1240" s="305"/>
      <c r="C1240" s="305"/>
      <c r="D1240" s="301"/>
      <c r="E1240" s="304"/>
      <c r="F1240" s="305"/>
      <c r="G1240" s="304"/>
      <c r="H1240" s="304"/>
      <c r="I1240" s="304"/>
      <c r="J1240" s="305"/>
      <c r="K1240" s="305"/>
      <c r="L1240" s="304"/>
      <c r="M1240" s="304"/>
      <c r="N1240" s="304"/>
      <c r="O1240" s="304"/>
      <c r="P1240" s="305"/>
      <c r="Q1240" s="304"/>
      <c r="R1240" s="304"/>
      <c r="S1240" s="304"/>
      <c r="T1240" s="304"/>
    </row>
    <row r="1241" spans="1:20">
      <c r="A1241" s="305"/>
      <c r="B1241" s="305"/>
      <c r="C1241" s="305"/>
      <c r="D1241" s="301"/>
      <c r="E1241" s="304"/>
      <c r="F1241" s="305"/>
      <c r="G1241" s="304"/>
      <c r="H1241" s="304"/>
      <c r="I1241" s="304"/>
      <c r="J1241" s="305"/>
      <c r="K1241" s="305"/>
      <c r="L1241" s="304"/>
      <c r="M1241" s="304"/>
      <c r="N1241" s="304"/>
      <c r="O1241" s="304"/>
      <c r="P1241" s="305"/>
      <c r="Q1241" s="304"/>
      <c r="R1241" s="304"/>
      <c r="S1241" s="304"/>
      <c r="T1241" s="304"/>
    </row>
    <row r="1242" spans="1:20">
      <c r="A1242" s="305"/>
      <c r="B1242" s="305"/>
      <c r="C1242" s="305"/>
      <c r="D1242" s="301"/>
      <c r="E1242" s="304"/>
      <c r="F1242" s="305"/>
      <c r="G1242" s="304"/>
      <c r="H1242" s="304"/>
      <c r="I1242" s="304"/>
      <c r="J1242" s="305"/>
      <c r="K1242" s="305"/>
      <c r="L1242" s="304"/>
      <c r="M1242" s="304"/>
      <c r="N1242" s="304"/>
      <c r="O1242" s="304"/>
      <c r="P1242" s="305"/>
      <c r="Q1242" s="304"/>
      <c r="R1242" s="304"/>
      <c r="S1242" s="304"/>
      <c r="T1242" s="304"/>
    </row>
    <row r="1243" spans="1:20">
      <c r="A1243" s="305"/>
      <c r="B1243" s="305"/>
      <c r="C1243" s="305"/>
      <c r="D1243" s="301"/>
      <c r="E1243" s="304"/>
      <c r="F1243" s="305"/>
      <c r="G1243" s="304"/>
      <c r="H1243" s="304"/>
      <c r="I1243" s="304"/>
      <c r="J1243" s="305"/>
      <c r="K1243" s="305"/>
      <c r="L1243" s="304"/>
      <c r="M1243" s="304"/>
      <c r="N1243" s="304"/>
      <c r="O1243" s="304"/>
      <c r="P1243" s="305"/>
      <c r="Q1243" s="304"/>
      <c r="R1243" s="304"/>
      <c r="S1243" s="304"/>
      <c r="T1243" s="304"/>
    </row>
    <row r="1244" spans="1:20">
      <c r="A1244" s="305"/>
      <c r="B1244" s="305"/>
      <c r="C1244" s="305"/>
      <c r="D1244" s="301"/>
      <c r="E1244" s="304"/>
      <c r="F1244" s="305"/>
      <c r="G1244" s="304"/>
      <c r="H1244" s="304"/>
      <c r="I1244" s="304"/>
      <c r="J1244" s="305"/>
      <c r="K1244" s="305"/>
      <c r="L1244" s="304"/>
      <c r="M1244" s="304"/>
      <c r="N1244" s="304"/>
      <c r="O1244" s="304"/>
      <c r="P1244" s="305"/>
      <c r="Q1244" s="304"/>
      <c r="R1244" s="304"/>
      <c r="S1244" s="304"/>
      <c r="T1244" s="304"/>
    </row>
    <row r="1245" spans="1:20">
      <c r="A1245" s="305"/>
      <c r="B1245" s="305"/>
      <c r="C1245" s="305"/>
      <c r="D1245" s="301"/>
      <c r="E1245" s="304"/>
      <c r="F1245" s="305"/>
      <c r="G1245" s="304"/>
      <c r="H1245" s="304"/>
      <c r="I1245" s="304"/>
      <c r="J1245" s="305"/>
      <c r="K1245" s="305"/>
      <c r="L1245" s="304"/>
      <c r="M1245" s="304"/>
      <c r="N1245" s="304"/>
      <c r="O1245" s="304"/>
      <c r="P1245" s="305"/>
      <c r="Q1245" s="304"/>
      <c r="R1245" s="304"/>
      <c r="S1245" s="304"/>
      <c r="T1245" s="304"/>
    </row>
    <row r="1246" spans="1:20">
      <c r="A1246" s="305"/>
      <c r="B1246" s="305"/>
      <c r="C1246" s="305"/>
      <c r="D1246" s="301"/>
      <c r="E1246" s="304"/>
      <c r="F1246" s="305"/>
      <c r="G1246" s="304"/>
      <c r="H1246" s="304"/>
      <c r="I1246" s="304"/>
      <c r="J1246" s="305"/>
      <c r="K1246" s="305"/>
      <c r="L1246" s="304"/>
      <c r="M1246" s="304"/>
      <c r="N1246" s="304"/>
      <c r="O1246" s="304"/>
      <c r="P1246" s="305"/>
      <c r="Q1246" s="304"/>
      <c r="R1246" s="304"/>
      <c r="S1246" s="304"/>
      <c r="T1246" s="304"/>
    </row>
    <row r="1247" spans="1:20">
      <c r="A1247" s="305"/>
      <c r="B1247" s="305"/>
      <c r="C1247" s="305"/>
      <c r="D1247" s="301"/>
      <c r="E1247" s="304"/>
      <c r="F1247" s="305"/>
      <c r="G1247" s="304"/>
      <c r="H1247" s="304"/>
      <c r="I1247" s="304"/>
      <c r="J1247" s="305"/>
      <c r="K1247" s="305"/>
      <c r="L1247" s="304"/>
      <c r="M1247" s="304"/>
      <c r="N1247" s="304"/>
      <c r="O1247" s="304"/>
      <c r="P1247" s="305"/>
      <c r="Q1247" s="304"/>
      <c r="R1247" s="304"/>
      <c r="S1247" s="304"/>
      <c r="T1247" s="304"/>
    </row>
    <row r="1248" spans="1:20">
      <c r="A1248" s="305"/>
      <c r="B1248" s="305"/>
      <c r="C1248" s="305"/>
      <c r="D1248" s="301"/>
      <c r="E1248" s="304"/>
      <c r="F1248" s="305"/>
      <c r="G1248" s="304"/>
      <c r="H1248" s="304"/>
      <c r="I1248" s="304"/>
      <c r="J1248" s="305"/>
      <c r="K1248" s="305"/>
      <c r="L1248" s="304"/>
      <c r="M1248" s="304"/>
      <c r="N1248" s="304"/>
      <c r="O1248" s="304"/>
      <c r="P1248" s="305"/>
      <c r="Q1248" s="304"/>
      <c r="R1248" s="304"/>
      <c r="S1248" s="304"/>
      <c r="T1248" s="304"/>
    </row>
    <row r="1249" spans="1:20">
      <c r="A1249" s="305"/>
      <c r="B1249" s="305"/>
      <c r="C1249" s="305"/>
      <c r="D1249" s="301"/>
      <c r="E1249" s="304"/>
      <c r="F1249" s="305"/>
      <c r="G1249" s="304"/>
      <c r="H1249" s="304"/>
      <c r="I1249" s="304"/>
      <c r="J1249" s="305"/>
      <c r="K1249" s="305"/>
      <c r="L1249" s="304"/>
      <c r="M1249" s="304"/>
      <c r="N1249" s="304"/>
      <c r="O1249" s="304"/>
      <c r="P1249" s="305"/>
      <c r="Q1249" s="304"/>
      <c r="R1249" s="304"/>
      <c r="S1249" s="304"/>
      <c r="T1249" s="304"/>
    </row>
    <row r="1250" spans="1:20">
      <c r="A1250" s="305"/>
      <c r="B1250" s="305"/>
      <c r="C1250" s="305"/>
      <c r="D1250" s="301"/>
      <c r="E1250" s="304"/>
      <c r="F1250" s="305"/>
      <c r="G1250" s="304"/>
      <c r="H1250" s="304"/>
      <c r="I1250" s="304"/>
      <c r="J1250" s="305"/>
      <c r="K1250" s="305"/>
      <c r="L1250" s="304"/>
      <c r="M1250" s="304"/>
      <c r="N1250" s="304"/>
      <c r="O1250" s="304"/>
      <c r="P1250" s="305"/>
      <c r="Q1250" s="304"/>
      <c r="R1250" s="304"/>
      <c r="S1250" s="304"/>
      <c r="T1250" s="304"/>
    </row>
    <row r="1251" spans="1:20">
      <c r="A1251" s="305"/>
      <c r="B1251" s="305"/>
      <c r="C1251" s="305"/>
      <c r="D1251" s="301"/>
      <c r="E1251" s="304"/>
      <c r="F1251" s="305"/>
      <c r="G1251" s="304"/>
      <c r="H1251" s="304"/>
      <c r="I1251" s="304"/>
      <c r="J1251" s="305"/>
      <c r="K1251" s="305"/>
      <c r="L1251" s="304"/>
      <c r="M1251" s="304"/>
      <c r="N1251" s="304"/>
      <c r="O1251" s="304"/>
      <c r="P1251" s="305"/>
      <c r="Q1251" s="304"/>
      <c r="R1251" s="304"/>
      <c r="S1251" s="304"/>
      <c r="T1251" s="304"/>
    </row>
    <row r="1252" spans="1:20">
      <c r="A1252" s="305"/>
      <c r="B1252" s="305"/>
      <c r="C1252" s="305"/>
      <c r="D1252" s="301"/>
      <c r="E1252" s="304"/>
      <c r="F1252" s="305"/>
      <c r="G1252" s="304"/>
      <c r="H1252" s="304"/>
      <c r="I1252" s="304"/>
      <c r="J1252" s="305"/>
      <c r="K1252" s="305"/>
      <c r="L1252" s="304"/>
      <c r="M1252" s="304"/>
      <c r="N1252" s="304"/>
      <c r="O1252" s="304"/>
      <c r="P1252" s="305"/>
      <c r="Q1252" s="304"/>
      <c r="R1252" s="304"/>
      <c r="S1252" s="304"/>
      <c r="T1252" s="304"/>
    </row>
    <row r="1253" spans="1:20">
      <c r="A1253" s="305"/>
      <c r="B1253" s="305"/>
      <c r="C1253" s="305"/>
      <c r="D1253" s="301"/>
      <c r="E1253" s="304"/>
      <c r="F1253" s="305"/>
      <c r="G1253" s="304"/>
      <c r="H1253" s="304"/>
      <c r="I1253" s="304"/>
      <c r="J1253" s="305"/>
      <c r="K1253" s="305"/>
      <c r="L1253" s="304"/>
      <c r="M1253" s="304"/>
      <c r="N1253" s="304"/>
      <c r="O1253" s="304"/>
      <c r="P1253" s="305"/>
      <c r="Q1253" s="304"/>
      <c r="R1253" s="304"/>
      <c r="S1253" s="304"/>
      <c r="T1253" s="304"/>
    </row>
    <row r="1254" spans="1:20">
      <c r="A1254" s="305"/>
      <c r="B1254" s="305"/>
      <c r="C1254" s="305"/>
      <c r="D1254" s="301"/>
      <c r="E1254" s="304"/>
      <c r="F1254" s="305"/>
      <c r="G1254" s="304"/>
      <c r="H1254" s="304"/>
      <c r="I1254" s="304"/>
      <c r="J1254" s="305"/>
      <c r="K1254" s="305"/>
      <c r="L1254" s="304"/>
      <c r="M1254" s="304"/>
      <c r="N1254" s="304"/>
      <c r="O1254" s="304"/>
      <c r="P1254" s="305"/>
      <c r="Q1254" s="304"/>
      <c r="R1254" s="304"/>
      <c r="S1254" s="304"/>
      <c r="T1254" s="304"/>
    </row>
  </sheetData>
  <autoFilter ref="A1:S1233">
    <sortState ref="A130:S152">
      <sortCondition ref="C2:C1093" customList="полковник,подполковник,майор,капитан,ст. лейтенант,лейтенант,ст. прапорщик,прапорщик"/>
    </sortState>
  </autoFilter>
  <sortState ref="A50:J301">
    <sortCondition ref="F2:F301" customList="полковник,подполковник,майор,капитан,ст. лейтенант,лейтенант,ст. прапорщик,прапорщик,ст. сержант,сержант,мл. сержант,ефрейтор"/>
    <sortCondition ref="G2:G301"/>
    <sortCondition ref="H2:H301"/>
  </sortState>
  <customSheetViews>
    <customSheetView guid="{9C80F5BB-2041-4866-B668-5D20F7DCF520}" scale="70" showPageBreaks="1" fitToPage="1" printArea="1" filter="1" showAutoFilter="1">
      <selection activeCell="M14" sqref="M14"/>
      <pageMargins left="0.75" right="0.75" top="1" bottom="1" header="0.5" footer="0.5"/>
      <pageSetup paperSize="9" scale="10" orientation="portrait" r:id="rId1"/>
      <headerFooter alignWithMargins="0"/>
      <autoFilter ref="A1:AF1101">
        <filterColumn colId="6">
          <filters blank="1">
            <filter val="Д"/>
            <filter val="Х"/>
          </filters>
        </filterColumn>
        <sortState ref="A2:AF759">
          <sortCondition ref="B1:B742"/>
        </sortState>
      </autoFilter>
    </customSheetView>
    <customSheetView guid="{02FA8FE8-A21A-4BA6-9778-A92892052DF2}" scale="70" showPageBreaks="1" fitToPage="1" printArea="1" filter="1" showAutoFilter="1">
      <selection activeCell="M14" sqref="M14"/>
      <pageMargins left="0.75" right="0.75" top="1" bottom="1" header="0.5" footer="0.5"/>
      <pageSetup paperSize="9" scale="10" orientation="portrait" r:id="rId2"/>
      <headerFooter alignWithMargins="0"/>
      <autoFilter ref="A1:AF1101">
        <filterColumn colId="6">
          <filters blank="1">
            <filter val="Д"/>
            <filter val="Х"/>
          </filters>
        </filterColumn>
        <sortState ref="A2:AF759">
          <sortCondition ref="B1:B742"/>
        </sortState>
      </autoFilter>
    </customSheetView>
  </customSheetViews>
  <phoneticPr fontId="18" type="noConversion"/>
  <pageMargins left="0.75" right="0.75" top="1" bottom="1" header="0.5" footer="0.5"/>
  <pageSetup paperSize="9" scale="10" orientation="portrait" r:id="rId3"/>
  <headerFooter alignWithMargins="0"/>
  <drawing r:id="rId4"/>
  <legacyDrawing r:id="rId5"/>
  <controls>
    <mc:AlternateContent xmlns:mc="http://schemas.openxmlformats.org/markup-compatibility/2006">
      <mc:Choice Requires="x14">
        <control shapeId="124937" r:id="rId6" name="CommandButton1">
          <controlPr defaultSize="0" autoLine="0" r:id="rId7">
            <anchor moveWithCells="1">
              <from>
                <xdr:col>1</xdr:col>
                <xdr:colOff>38100</xdr:colOff>
                <xdr:row>0</xdr:row>
                <xdr:rowOff>19050</xdr:rowOff>
              </from>
              <to>
                <xdr:col>1</xdr:col>
                <xdr:colOff>228600</xdr:colOff>
                <xdr:row>0</xdr:row>
                <xdr:rowOff>142875</xdr:rowOff>
              </to>
            </anchor>
          </controlPr>
        </control>
      </mc:Choice>
      <mc:Fallback>
        <control shapeId="124937" r:id="rId6" name="CommandButton1"/>
      </mc:Fallback>
    </mc:AlternateContent>
  </control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3" filterMode="1">
    <tabColor theme="2"/>
    <pageSetUpPr fitToPage="1"/>
  </sheetPr>
  <dimension ref="A1:T83"/>
  <sheetViews>
    <sheetView view="pageBreakPreview" zoomScaleSheetLayoutView="100" workbookViewId="0">
      <selection activeCell="E20" sqref="A1:T83"/>
    </sheetView>
  </sheetViews>
  <sheetFormatPr defaultRowHeight="12.75"/>
  <cols>
    <col min="1" max="1" width="3.28515625" style="442" customWidth="1"/>
    <col min="2" max="2" width="13.5703125" style="442" bestFit="1" customWidth="1"/>
    <col min="3" max="3" width="24" style="442" customWidth="1"/>
    <col min="4" max="5" width="4.7109375" style="442" customWidth="1"/>
    <col min="6" max="6" width="7.28515625" style="442" customWidth="1"/>
    <col min="7" max="7" width="5.85546875" style="442" customWidth="1"/>
    <col min="8" max="8" width="7.28515625" style="442" customWidth="1"/>
    <col min="9" max="9" width="5.85546875" style="442" customWidth="1"/>
    <col min="10" max="10" width="7.28515625" style="442" customWidth="1"/>
    <col min="11" max="11" width="5.85546875" style="442" customWidth="1"/>
    <col min="12" max="16" width="6.42578125" style="442" customWidth="1"/>
    <col min="17" max="17" width="6.42578125" style="173" customWidth="1"/>
    <col min="18" max="19" width="2.85546875" style="442" customWidth="1"/>
    <col min="20" max="23" width="2.7109375" style="442" customWidth="1"/>
    <col min="24" max="16384" width="9.140625" style="442"/>
  </cols>
  <sheetData>
    <row r="1" spans="1:20" ht="41.25" customHeight="1">
      <c r="A1" s="782" t="s">
        <v>92</v>
      </c>
      <c r="B1" s="782"/>
      <c r="C1" s="782"/>
      <c r="D1" s="782"/>
      <c r="E1" s="782"/>
      <c r="F1" s="782"/>
      <c r="G1" s="782"/>
      <c r="H1" s="782"/>
      <c r="I1" s="782"/>
      <c r="J1" s="782"/>
      <c r="K1" s="782"/>
      <c r="L1" s="799"/>
      <c r="M1" s="799"/>
      <c r="N1" s="800"/>
      <c r="O1" s="800"/>
      <c r="P1" s="800"/>
      <c r="Q1" s="800"/>
    </row>
    <row r="2" spans="1:20" ht="23.25">
      <c r="A2" s="783" t="s">
        <v>582</v>
      </c>
      <c r="B2" s="783"/>
      <c r="C2" s="783"/>
      <c r="D2" s="783"/>
      <c r="E2" s="783"/>
      <c r="F2" s="783"/>
      <c r="G2" s="783"/>
      <c r="H2" s="783"/>
      <c r="I2" s="783"/>
      <c r="J2" s="783"/>
      <c r="K2" s="783"/>
      <c r="L2" s="783"/>
      <c r="M2" s="783"/>
      <c r="N2" s="783"/>
      <c r="O2" s="783"/>
      <c r="P2" s="783"/>
      <c r="Q2" s="783"/>
    </row>
    <row r="3" spans="1:20" s="136" customFormat="1" ht="47.25" customHeight="1">
      <c r="A3" s="784" t="s">
        <v>634</v>
      </c>
      <c r="B3" s="801"/>
      <c r="C3" s="801"/>
      <c r="D3" s="801"/>
      <c r="E3" s="801"/>
      <c r="F3" s="801"/>
      <c r="G3" s="801"/>
      <c r="H3" s="801"/>
      <c r="I3" s="801"/>
      <c r="J3" s="801"/>
      <c r="K3" s="801"/>
      <c r="L3" s="801"/>
      <c r="M3" s="801"/>
      <c r="N3" s="801"/>
      <c r="O3" s="801"/>
      <c r="P3" s="801"/>
      <c r="Q3" s="801"/>
    </row>
    <row r="4" spans="1:20" s="137" customFormat="1" ht="14.25" customHeight="1">
      <c r="A4" s="785" t="s">
        <v>698</v>
      </c>
      <c r="B4" s="786"/>
      <c r="C4" s="786"/>
      <c r="D4" s="786"/>
      <c r="E4" s="786"/>
      <c r="F4" s="786"/>
      <c r="G4" s="786"/>
      <c r="H4" s="786"/>
      <c r="I4" s="786"/>
      <c r="J4" s="786"/>
      <c r="K4" s="786"/>
      <c r="L4" s="786"/>
      <c r="M4" s="786"/>
      <c r="N4" s="786"/>
      <c r="O4" s="786"/>
      <c r="P4" s="786"/>
      <c r="Q4" s="786"/>
    </row>
    <row r="5" spans="1:20" s="137" customFormat="1" ht="14.25" customHeight="1">
      <c r="A5" s="802"/>
      <c r="B5" s="802"/>
      <c r="C5" s="802"/>
      <c r="D5" s="802"/>
      <c r="E5" s="802"/>
      <c r="F5" s="802"/>
      <c r="G5" s="802"/>
      <c r="H5" s="802"/>
      <c r="I5" s="802"/>
      <c r="J5" s="802"/>
      <c r="K5" s="802"/>
      <c r="L5" s="802"/>
      <c r="M5" s="802"/>
      <c r="N5" s="802"/>
      <c r="O5" s="802"/>
      <c r="P5" s="802"/>
      <c r="Q5" s="803"/>
    </row>
    <row r="6" spans="1:20" ht="27" customHeight="1">
      <c r="A6" s="795" t="s">
        <v>71</v>
      </c>
      <c r="B6" s="795" t="s">
        <v>44</v>
      </c>
      <c r="C6" s="795" t="s">
        <v>47</v>
      </c>
      <c r="D6" s="806" t="s">
        <v>98</v>
      </c>
      <c r="E6" s="806" t="s">
        <v>49</v>
      </c>
      <c r="F6" s="792" t="s">
        <v>50</v>
      </c>
      <c r="G6" s="793"/>
      <c r="H6" s="793"/>
      <c r="I6" s="793"/>
      <c r="J6" s="793"/>
      <c r="K6" s="794"/>
      <c r="L6" s="806" t="s">
        <v>70</v>
      </c>
      <c r="M6" s="806" t="s">
        <v>101</v>
      </c>
      <c r="N6" s="806" t="s">
        <v>102</v>
      </c>
      <c r="O6" s="806" t="s">
        <v>103</v>
      </c>
      <c r="P6" s="806" t="s">
        <v>104</v>
      </c>
      <c r="Q6" s="789" t="s">
        <v>7</v>
      </c>
    </row>
    <row r="7" spans="1:20" ht="22.5" customHeight="1">
      <c r="A7" s="795"/>
      <c r="B7" s="795"/>
      <c r="C7" s="795"/>
      <c r="D7" s="807"/>
      <c r="E7" s="807"/>
      <c r="F7" s="804" t="s">
        <v>100</v>
      </c>
      <c r="G7" s="805"/>
      <c r="H7" s="804" t="s">
        <v>100</v>
      </c>
      <c r="I7" s="805"/>
      <c r="J7" s="804" t="s">
        <v>100</v>
      </c>
      <c r="K7" s="805"/>
      <c r="L7" s="807"/>
      <c r="M7" s="807"/>
      <c r="N7" s="807"/>
      <c r="O7" s="807"/>
      <c r="P7" s="807"/>
      <c r="Q7" s="790"/>
    </row>
    <row r="8" spans="1:20" ht="21" customHeight="1">
      <c r="A8" s="795"/>
      <c r="B8" s="795"/>
      <c r="C8" s="795"/>
      <c r="D8" s="808"/>
      <c r="E8" s="808"/>
      <c r="F8" s="163" t="s">
        <v>99</v>
      </c>
      <c r="G8" s="164" t="s">
        <v>97</v>
      </c>
      <c r="H8" s="163" t="s">
        <v>99</v>
      </c>
      <c r="I8" s="163" t="s">
        <v>97</v>
      </c>
      <c r="J8" s="163" t="s">
        <v>99</v>
      </c>
      <c r="K8" s="163" t="s">
        <v>97</v>
      </c>
      <c r="L8" s="808"/>
      <c r="M8" s="808"/>
      <c r="N8" s="808"/>
      <c r="O8" s="808"/>
      <c r="P8" s="808"/>
      <c r="Q8" s="791"/>
    </row>
    <row r="9" spans="1:20">
      <c r="A9" s="441">
        <v>1</v>
      </c>
      <c r="B9" s="441">
        <v>2</v>
      </c>
      <c r="C9" s="441">
        <v>3</v>
      </c>
      <c r="D9" s="441">
        <v>4</v>
      </c>
      <c r="E9" s="441">
        <v>5</v>
      </c>
      <c r="F9" s="441">
        <v>6</v>
      </c>
      <c r="G9" s="441">
        <v>7</v>
      </c>
      <c r="H9" s="441">
        <v>8</v>
      </c>
      <c r="I9" s="441">
        <v>9</v>
      </c>
      <c r="J9" s="441">
        <v>10</v>
      </c>
      <c r="K9" s="441">
        <v>11</v>
      </c>
      <c r="L9" s="441">
        <v>12</v>
      </c>
      <c r="M9" s="441">
        <v>13</v>
      </c>
      <c r="N9" s="441">
        <v>14</v>
      </c>
      <c r="O9" s="441">
        <v>15</v>
      </c>
      <c r="P9" s="441">
        <v>16</v>
      </c>
      <c r="Q9" s="441">
        <v>17</v>
      </c>
    </row>
    <row r="10" spans="1:20" s="142" customFormat="1" ht="15" customHeight="1">
      <c r="A10" s="139">
        <v>1</v>
      </c>
      <c r="B10" s="139" t="s">
        <v>18</v>
      </c>
      <c r="C10" s="144" t="s">
        <v>280</v>
      </c>
      <c r="D10" s="381"/>
      <c r="E10" s="381"/>
      <c r="F10" s="381"/>
      <c r="G10" s="381"/>
      <c r="H10" s="381"/>
      <c r="I10" s="381"/>
      <c r="J10" s="381"/>
      <c r="K10" s="381"/>
      <c r="L10" s="381"/>
      <c r="M10" s="380"/>
      <c r="N10" s="147"/>
      <c r="O10" s="147"/>
      <c r="P10" s="147"/>
      <c r="Q10" s="380"/>
      <c r="S10" s="143">
        <f t="shared" ref="S10:S69" si="0">COUNTA(B10)</f>
        <v>1</v>
      </c>
      <c r="T10" s="143"/>
    </row>
    <row r="11" spans="1:20" s="142" customFormat="1" ht="15" customHeight="1">
      <c r="A11" s="139">
        <f>A10+1</f>
        <v>2</v>
      </c>
      <c r="B11" s="139" t="s">
        <v>18</v>
      </c>
      <c r="C11" s="144" t="s">
        <v>279</v>
      </c>
      <c r="D11" s="381"/>
      <c r="E11" s="381"/>
      <c r="F11" s="381"/>
      <c r="G11" s="381"/>
      <c r="H11" s="381"/>
      <c r="I11" s="381"/>
      <c r="J11" s="381"/>
      <c r="K11" s="381"/>
      <c r="L11" s="381"/>
      <c r="M11" s="380"/>
      <c r="N11" s="147"/>
      <c r="O11" s="147"/>
      <c r="P11" s="147"/>
      <c r="Q11" s="380"/>
      <c r="S11" s="143">
        <f t="shared" si="0"/>
        <v>1</v>
      </c>
      <c r="T11" s="143"/>
    </row>
    <row r="12" spans="1:20" s="142" customFormat="1" ht="15" customHeight="1">
      <c r="A12" s="139">
        <f t="shared" ref="A12:A56" si="1">A11+1</f>
        <v>3</v>
      </c>
      <c r="B12" s="139" t="s">
        <v>18</v>
      </c>
      <c r="C12" s="144" t="s">
        <v>307</v>
      </c>
      <c r="D12" s="381"/>
      <c r="E12" s="147"/>
      <c r="F12" s="147"/>
      <c r="G12" s="147"/>
      <c r="H12" s="147"/>
      <c r="I12" s="147"/>
      <c r="J12" s="147"/>
      <c r="K12" s="147"/>
      <c r="L12" s="170"/>
      <c r="M12" s="380"/>
      <c r="N12" s="147"/>
      <c r="O12" s="147"/>
      <c r="P12" s="147"/>
      <c r="Q12" s="380"/>
      <c r="S12" s="143">
        <f t="shared" si="0"/>
        <v>1</v>
      </c>
      <c r="T12" s="143"/>
    </row>
    <row r="13" spans="1:20" s="142" customFormat="1" ht="15" customHeight="1">
      <c r="A13" s="139">
        <f t="shared" si="1"/>
        <v>4</v>
      </c>
      <c r="B13" s="139" t="s">
        <v>4</v>
      </c>
      <c r="C13" s="144" t="s">
        <v>189</v>
      </c>
      <c r="D13" s="381"/>
      <c r="E13" s="147"/>
      <c r="F13" s="147"/>
      <c r="G13" s="147"/>
      <c r="H13" s="147"/>
      <c r="I13" s="147"/>
      <c r="J13" s="147"/>
      <c r="K13" s="147"/>
      <c r="L13" s="170"/>
      <c r="M13" s="380"/>
      <c r="N13" s="147"/>
      <c r="O13" s="147"/>
      <c r="P13" s="147"/>
      <c r="Q13" s="380"/>
      <c r="S13" s="143">
        <f t="shared" si="0"/>
        <v>1</v>
      </c>
      <c r="T13" s="143"/>
    </row>
    <row r="14" spans="1:20" s="142" customFormat="1" ht="15" customHeight="1">
      <c r="A14" s="139">
        <f t="shared" si="1"/>
        <v>5</v>
      </c>
      <c r="B14" s="139" t="s">
        <v>4</v>
      </c>
      <c r="C14" s="144" t="s">
        <v>284</v>
      </c>
      <c r="D14" s="381"/>
      <c r="E14" s="147"/>
      <c r="F14" s="147"/>
      <c r="G14" s="147"/>
      <c r="H14" s="147"/>
      <c r="I14" s="147"/>
      <c r="J14" s="147"/>
      <c r="K14" s="147"/>
      <c r="L14" s="170"/>
      <c r="M14" s="380"/>
      <c r="N14" s="147"/>
      <c r="O14" s="147"/>
      <c r="P14" s="147"/>
      <c r="Q14" s="380"/>
      <c r="S14" s="143">
        <f t="shared" si="0"/>
        <v>1</v>
      </c>
      <c r="T14" s="143"/>
    </row>
    <row r="15" spans="1:20" s="142" customFormat="1" ht="15" customHeight="1">
      <c r="A15" s="139">
        <f t="shared" si="1"/>
        <v>6</v>
      </c>
      <c r="B15" s="139" t="s">
        <v>4</v>
      </c>
      <c r="C15" s="144" t="s">
        <v>285</v>
      </c>
      <c r="D15" s="381"/>
      <c r="E15" s="147"/>
      <c r="F15" s="147"/>
      <c r="G15" s="147"/>
      <c r="H15" s="147"/>
      <c r="I15" s="147"/>
      <c r="J15" s="147"/>
      <c r="K15" s="147"/>
      <c r="L15" s="170"/>
      <c r="M15" s="380"/>
      <c r="N15" s="147"/>
      <c r="O15" s="147"/>
      <c r="P15" s="147"/>
      <c r="Q15" s="380"/>
      <c r="S15" s="143">
        <f t="shared" si="0"/>
        <v>1</v>
      </c>
      <c r="T15" s="143"/>
    </row>
    <row r="16" spans="1:20" s="142" customFormat="1" ht="15" customHeight="1">
      <c r="A16" s="139">
        <f t="shared" si="1"/>
        <v>7</v>
      </c>
      <c r="B16" s="139" t="s">
        <v>65</v>
      </c>
      <c r="C16" s="144" t="s">
        <v>292</v>
      </c>
      <c r="D16" s="381"/>
      <c r="E16" s="147"/>
      <c r="F16" s="147"/>
      <c r="G16" s="147"/>
      <c r="H16" s="147"/>
      <c r="I16" s="147"/>
      <c r="J16" s="147"/>
      <c r="K16" s="147"/>
      <c r="L16" s="170"/>
      <c r="M16" s="380"/>
      <c r="N16" s="147"/>
      <c r="O16" s="147"/>
      <c r="P16" s="147"/>
      <c r="Q16" s="380"/>
      <c r="S16" s="143">
        <f t="shared" si="0"/>
        <v>1</v>
      </c>
      <c r="T16" s="143"/>
    </row>
    <row r="17" spans="1:20" s="142" customFormat="1" ht="15" customHeight="1">
      <c r="A17" s="139">
        <f t="shared" si="1"/>
        <v>8</v>
      </c>
      <c r="B17" s="139" t="s">
        <v>65</v>
      </c>
      <c r="C17" s="144" t="s">
        <v>294</v>
      </c>
      <c r="D17" s="381"/>
      <c r="E17" s="147"/>
      <c r="F17" s="147"/>
      <c r="G17" s="147"/>
      <c r="H17" s="147"/>
      <c r="I17" s="147"/>
      <c r="J17" s="147"/>
      <c r="K17" s="147"/>
      <c r="L17" s="170"/>
      <c r="M17" s="380"/>
      <c r="N17" s="147"/>
      <c r="O17" s="147"/>
      <c r="P17" s="147"/>
      <c r="Q17" s="380"/>
      <c r="S17" s="143">
        <f t="shared" si="0"/>
        <v>1</v>
      </c>
      <c r="T17" s="143"/>
    </row>
    <row r="18" spans="1:20" s="142" customFormat="1" ht="15" customHeight="1">
      <c r="A18" s="139">
        <f t="shared" si="1"/>
        <v>9</v>
      </c>
      <c r="B18" s="139" t="s">
        <v>65</v>
      </c>
      <c r="C18" s="144" t="s">
        <v>636</v>
      </c>
      <c r="D18" s="381"/>
      <c r="E18" s="147"/>
      <c r="F18" s="147"/>
      <c r="G18" s="147"/>
      <c r="H18" s="147"/>
      <c r="I18" s="147"/>
      <c r="J18" s="147"/>
      <c r="K18" s="147"/>
      <c r="L18" s="170"/>
      <c r="M18" s="380"/>
      <c r="N18" s="147"/>
      <c r="O18" s="147"/>
      <c r="P18" s="147"/>
      <c r="Q18" s="380"/>
      <c r="S18" s="143">
        <f t="shared" si="0"/>
        <v>1</v>
      </c>
      <c r="T18" s="143"/>
    </row>
    <row r="19" spans="1:20" s="142" customFormat="1" ht="15" customHeight="1">
      <c r="A19" s="139">
        <f t="shared" si="1"/>
        <v>10</v>
      </c>
      <c r="B19" s="139" t="s">
        <v>65</v>
      </c>
      <c r="C19" s="144" t="s">
        <v>281</v>
      </c>
      <c r="D19" s="381"/>
      <c r="E19" s="147"/>
      <c r="F19" s="147"/>
      <c r="G19" s="147"/>
      <c r="H19" s="147"/>
      <c r="I19" s="147"/>
      <c r="J19" s="147"/>
      <c r="K19" s="147"/>
      <c r="L19" s="170"/>
      <c r="M19" s="380"/>
      <c r="N19" s="147"/>
      <c r="O19" s="147"/>
      <c r="P19" s="147"/>
      <c r="Q19" s="380"/>
      <c r="S19" s="143">
        <f t="shared" si="0"/>
        <v>1</v>
      </c>
      <c r="T19" s="143"/>
    </row>
    <row r="20" spans="1:20" s="142" customFormat="1" ht="15" customHeight="1">
      <c r="A20" s="139">
        <f t="shared" si="1"/>
        <v>11</v>
      </c>
      <c r="B20" s="139" t="s">
        <v>16</v>
      </c>
      <c r="C20" s="144" t="s">
        <v>297</v>
      </c>
      <c r="D20" s="381"/>
      <c r="E20" s="147"/>
      <c r="F20" s="147"/>
      <c r="G20" s="147"/>
      <c r="H20" s="147"/>
      <c r="I20" s="147"/>
      <c r="J20" s="147"/>
      <c r="K20" s="147"/>
      <c r="L20" s="170"/>
      <c r="M20" s="380"/>
      <c r="N20" s="147"/>
      <c r="O20" s="147"/>
      <c r="P20" s="147"/>
      <c r="Q20" s="380"/>
      <c r="S20" s="143">
        <f t="shared" si="0"/>
        <v>1</v>
      </c>
      <c r="T20" s="143"/>
    </row>
    <row r="21" spans="1:20" s="142" customFormat="1" ht="15" customHeight="1">
      <c r="A21" s="139">
        <f t="shared" si="1"/>
        <v>12</v>
      </c>
      <c r="B21" s="139" t="s">
        <v>16</v>
      </c>
      <c r="C21" s="144" t="s">
        <v>198</v>
      </c>
      <c r="D21" s="381"/>
      <c r="E21" s="147"/>
      <c r="F21" s="147"/>
      <c r="G21" s="147"/>
      <c r="H21" s="147"/>
      <c r="I21" s="147"/>
      <c r="J21" s="147"/>
      <c r="K21" s="147"/>
      <c r="L21" s="170"/>
      <c r="M21" s="380"/>
      <c r="N21" s="147"/>
      <c r="O21" s="147"/>
      <c r="P21" s="147"/>
      <c r="Q21" s="380"/>
      <c r="S21" s="143">
        <f t="shared" si="0"/>
        <v>1</v>
      </c>
      <c r="T21" s="143"/>
    </row>
    <row r="22" spans="1:20" s="142" customFormat="1" ht="15" customHeight="1">
      <c r="A22" s="139">
        <f t="shared" si="1"/>
        <v>13</v>
      </c>
      <c r="B22" s="139" t="s">
        <v>10</v>
      </c>
      <c r="C22" s="144" t="s">
        <v>352</v>
      </c>
      <c r="D22" s="381"/>
      <c r="E22" s="147"/>
      <c r="F22" s="147"/>
      <c r="G22" s="147"/>
      <c r="H22" s="147"/>
      <c r="I22" s="147"/>
      <c r="J22" s="147"/>
      <c r="K22" s="147"/>
      <c r="L22" s="170"/>
      <c r="M22" s="380"/>
      <c r="N22" s="147"/>
      <c r="O22" s="147"/>
      <c r="P22" s="147"/>
      <c r="Q22" s="380"/>
      <c r="S22" s="143">
        <f t="shared" si="0"/>
        <v>1</v>
      </c>
      <c r="T22" s="143"/>
    </row>
    <row r="23" spans="1:20" s="142" customFormat="1" ht="15" customHeight="1">
      <c r="A23" s="139">
        <f t="shared" si="1"/>
        <v>14</v>
      </c>
      <c r="B23" s="139" t="s">
        <v>10</v>
      </c>
      <c r="C23" s="144" t="s">
        <v>684</v>
      </c>
      <c r="D23" s="381"/>
      <c r="E23" s="147"/>
      <c r="F23" s="147"/>
      <c r="G23" s="147"/>
      <c r="H23" s="147"/>
      <c r="I23" s="147"/>
      <c r="J23" s="147"/>
      <c r="K23" s="147"/>
      <c r="L23" s="170"/>
      <c r="M23" s="380"/>
      <c r="N23" s="147"/>
      <c r="O23" s="147"/>
      <c r="P23" s="147"/>
      <c r="Q23" s="380"/>
      <c r="S23" s="143">
        <f t="shared" si="0"/>
        <v>1</v>
      </c>
      <c r="T23" s="143"/>
    </row>
    <row r="24" spans="1:20" s="142" customFormat="1" ht="15" customHeight="1">
      <c r="A24" s="139">
        <f t="shared" si="1"/>
        <v>15</v>
      </c>
      <c r="B24" s="139" t="s">
        <v>9</v>
      </c>
      <c r="C24" s="144" t="s">
        <v>322</v>
      </c>
      <c r="D24" s="381"/>
      <c r="E24" s="147"/>
      <c r="F24" s="147"/>
      <c r="G24" s="147"/>
      <c r="H24" s="147"/>
      <c r="I24" s="147"/>
      <c r="J24" s="147"/>
      <c r="K24" s="147"/>
      <c r="L24" s="170"/>
      <c r="M24" s="380"/>
      <c r="N24" s="147"/>
      <c r="O24" s="147"/>
      <c r="P24" s="147"/>
      <c r="Q24" s="380"/>
      <c r="S24" s="143">
        <f t="shared" si="0"/>
        <v>1</v>
      </c>
      <c r="T24" s="143"/>
    </row>
    <row r="25" spans="1:20" s="142" customFormat="1" ht="15" customHeight="1">
      <c r="A25" s="139">
        <f t="shared" si="1"/>
        <v>16</v>
      </c>
      <c r="B25" s="139" t="s">
        <v>9</v>
      </c>
      <c r="C25" s="144" t="s">
        <v>298</v>
      </c>
      <c r="D25" s="381"/>
      <c r="E25" s="147"/>
      <c r="F25" s="147"/>
      <c r="G25" s="147"/>
      <c r="H25" s="147"/>
      <c r="I25" s="147"/>
      <c r="J25" s="147"/>
      <c r="K25" s="147"/>
      <c r="L25" s="170"/>
      <c r="M25" s="380"/>
      <c r="N25" s="147"/>
      <c r="O25" s="147"/>
      <c r="P25" s="147"/>
      <c r="Q25" s="380"/>
      <c r="S25" s="143">
        <f t="shared" si="0"/>
        <v>1</v>
      </c>
      <c r="T25" s="143"/>
    </row>
    <row r="26" spans="1:20" s="142" customFormat="1" ht="15" hidden="1" customHeight="1">
      <c r="A26" s="139">
        <f t="shared" si="1"/>
        <v>17</v>
      </c>
      <c r="B26" s="139"/>
      <c r="C26" s="144"/>
      <c r="D26" s="381"/>
      <c r="E26" s="147"/>
      <c r="F26" s="147"/>
      <c r="G26" s="147"/>
      <c r="H26" s="147"/>
      <c r="I26" s="147"/>
      <c r="J26" s="147"/>
      <c r="K26" s="147"/>
      <c r="L26" s="170"/>
      <c r="M26" s="380"/>
      <c r="N26" s="147"/>
      <c r="O26" s="147"/>
      <c r="P26" s="147"/>
      <c r="Q26" s="380"/>
      <c r="S26" s="143">
        <f t="shared" si="0"/>
        <v>0</v>
      </c>
      <c r="T26" s="143"/>
    </row>
    <row r="27" spans="1:20" s="142" customFormat="1" ht="15" hidden="1" customHeight="1">
      <c r="A27" s="139">
        <f t="shared" si="1"/>
        <v>18</v>
      </c>
      <c r="B27" s="139"/>
      <c r="C27" s="144"/>
      <c r="D27" s="381"/>
      <c r="E27" s="147"/>
      <c r="F27" s="147"/>
      <c r="G27" s="147"/>
      <c r="H27" s="147"/>
      <c r="I27" s="147"/>
      <c r="J27" s="147"/>
      <c r="K27" s="147"/>
      <c r="L27" s="170"/>
      <c r="M27" s="380"/>
      <c r="N27" s="147"/>
      <c r="O27" s="147"/>
      <c r="P27" s="147"/>
      <c r="Q27" s="380"/>
      <c r="S27" s="143">
        <f t="shared" si="0"/>
        <v>0</v>
      </c>
      <c r="T27" s="143"/>
    </row>
    <row r="28" spans="1:20" s="142" customFormat="1" ht="15" hidden="1" customHeight="1">
      <c r="A28" s="139">
        <f t="shared" si="1"/>
        <v>19</v>
      </c>
      <c r="B28" s="139"/>
      <c r="C28" s="144"/>
      <c r="D28" s="381"/>
      <c r="E28" s="147"/>
      <c r="F28" s="147"/>
      <c r="G28" s="147"/>
      <c r="H28" s="147"/>
      <c r="I28" s="147"/>
      <c r="J28" s="147"/>
      <c r="K28" s="147"/>
      <c r="L28" s="170"/>
      <c r="M28" s="380"/>
      <c r="N28" s="147"/>
      <c r="O28" s="147"/>
      <c r="P28" s="147"/>
      <c r="Q28" s="380"/>
      <c r="S28" s="143">
        <f t="shared" si="0"/>
        <v>0</v>
      </c>
      <c r="T28" s="143"/>
    </row>
    <row r="29" spans="1:20" s="142" customFormat="1" ht="15" hidden="1" customHeight="1">
      <c r="A29" s="139">
        <f t="shared" si="1"/>
        <v>20</v>
      </c>
      <c r="B29" s="139"/>
      <c r="C29" s="144"/>
      <c r="D29" s="381"/>
      <c r="E29" s="147"/>
      <c r="F29" s="147"/>
      <c r="G29" s="147"/>
      <c r="H29" s="147"/>
      <c r="I29" s="147"/>
      <c r="J29" s="147"/>
      <c r="K29" s="147"/>
      <c r="L29" s="170"/>
      <c r="M29" s="380"/>
      <c r="N29" s="147"/>
      <c r="O29" s="147"/>
      <c r="P29" s="147"/>
      <c r="Q29" s="380"/>
      <c r="S29" s="143">
        <f t="shared" si="0"/>
        <v>0</v>
      </c>
      <c r="T29" s="143"/>
    </row>
    <row r="30" spans="1:20" s="142" customFormat="1" ht="15" hidden="1" customHeight="1">
      <c r="A30" s="139">
        <f t="shared" si="1"/>
        <v>21</v>
      </c>
      <c r="B30" s="139"/>
      <c r="C30" s="144"/>
      <c r="D30" s="381"/>
      <c r="E30" s="147"/>
      <c r="F30" s="147"/>
      <c r="G30" s="147"/>
      <c r="H30" s="147"/>
      <c r="I30" s="147"/>
      <c r="J30" s="147"/>
      <c r="K30" s="147"/>
      <c r="L30" s="170"/>
      <c r="M30" s="380"/>
      <c r="N30" s="147"/>
      <c r="O30" s="147"/>
      <c r="P30" s="147"/>
      <c r="Q30" s="380"/>
      <c r="S30" s="143">
        <f t="shared" si="0"/>
        <v>0</v>
      </c>
      <c r="T30" s="143"/>
    </row>
    <row r="31" spans="1:20" s="142" customFormat="1" ht="15" hidden="1" customHeight="1">
      <c r="A31" s="139">
        <f t="shared" si="1"/>
        <v>22</v>
      </c>
      <c r="B31" s="139"/>
      <c r="C31" s="144"/>
      <c r="D31" s="381"/>
      <c r="E31" s="147"/>
      <c r="F31" s="147"/>
      <c r="G31" s="147"/>
      <c r="H31" s="147"/>
      <c r="I31" s="147"/>
      <c r="J31" s="147"/>
      <c r="K31" s="147"/>
      <c r="L31" s="170"/>
      <c r="M31" s="380"/>
      <c r="N31" s="147"/>
      <c r="O31" s="147"/>
      <c r="P31" s="147"/>
      <c r="Q31" s="380"/>
      <c r="S31" s="143">
        <f t="shared" si="0"/>
        <v>0</v>
      </c>
      <c r="T31" s="143"/>
    </row>
    <row r="32" spans="1:20" s="142" customFormat="1" ht="15" hidden="1" customHeight="1">
      <c r="A32" s="139">
        <f t="shared" si="1"/>
        <v>23</v>
      </c>
      <c r="B32" s="139"/>
      <c r="C32" s="144"/>
      <c r="D32" s="381"/>
      <c r="E32" s="147"/>
      <c r="F32" s="147"/>
      <c r="G32" s="147"/>
      <c r="H32" s="147"/>
      <c r="I32" s="147"/>
      <c r="J32" s="147"/>
      <c r="K32" s="147"/>
      <c r="L32" s="170"/>
      <c r="M32" s="380"/>
      <c r="N32" s="147"/>
      <c r="O32" s="147"/>
      <c r="P32" s="147"/>
      <c r="Q32" s="380"/>
      <c r="S32" s="143">
        <f t="shared" si="0"/>
        <v>0</v>
      </c>
      <c r="T32" s="143"/>
    </row>
    <row r="33" spans="1:20" s="142" customFormat="1" ht="15" hidden="1" customHeight="1">
      <c r="A33" s="139">
        <f t="shared" si="1"/>
        <v>24</v>
      </c>
      <c r="B33" s="139"/>
      <c r="C33" s="144"/>
      <c r="D33" s="381"/>
      <c r="E33" s="147"/>
      <c r="F33" s="147"/>
      <c r="G33" s="147"/>
      <c r="H33" s="147"/>
      <c r="I33" s="147"/>
      <c r="J33" s="147"/>
      <c r="K33" s="147"/>
      <c r="L33" s="170"/>
      <c r="M33" s="380"/>
      <c r="N33" s="147"/>
      <c r="O33" s="147"/>
      <c r="P33" s="147"/>
      <c r="Q33" s="380"/>
      <c r="S33" s="143">
        <f t="shared" si="0"/>
        <v>0</v>
      </c>
      <c r="T33" s="143"/>
    </row>
    <row r="34" spans="1:20" s="142" customFormat="1" ht="15" hidden="1" customHeight="1">
      <c r="A34" s="139">
        <f t="shared" si="1"/>
        <v>25</v>
      </c>
      <c r="B34" s="139"/>
      <c r="C34" s="144"/>
      <c r="D34" s="381"/>
      <c r="E34" s="147"/>
      <c r="F34" s="147"/>
      <c r="G34" s="147"/>
      <c r="H34" s="147"/>
      <c r="I34" s="147"/>
      <c r="J34" s="147"/>
      <c r="K34" s="147"/>
      <c r="L34" s="170"/>
      <c r="M34" s="380"/>
      <c r="N34" s="147"/>
      <c r="O34" s="147"/>
      <c r="P34" s="147"/>
      <c r="Q34" s="380"/>
      <c r="S34" s="143">
        <f t="shared" si="0"/>
        <v>0</v>
      </c>
      <c r="T34" s="143"/>
    </row>
    <row r="35" spans="1:20" s="142" customFormat="1" ht="15" hidden="1" customHeight="1">
      <c r="A35" s="139">
        <f t="shared" si="1"/>
        <v>26</v>
      </c>
      <c r="B35" s="139"/>
      <c r="C35" s="144"/>
      <c r="D35" s="381"/>
      <c r="E35" s="147"/>
      <c r="F35" s="147"/>
      <c r="G35" s="147"/>
      <c r="H35" s="147"/>
      <c r="I35" s="147"/>
      <c r="J35" s="147"/>
      <c r="K35" s="147"/>
      <c r="L35" s="170"/>
      <c r="M35" s="380"/>
      <c r="N35" s="147"/>
      <c r="O35" s="147"/>
      <c r="P35" s="147"/>
      <c r="Q35" s="380"/>
      <c r="S35" s="143">
        <f t="shared" si="0"/>
        <v>0</v>
      </c>
      <c r="T35" s="143"/>
    </row>
    <row r="36" spans="1:20" s="142" customFormat="1" ht="15" hidden="1" customHeight="1">
      <c r="A36" s="139">
        <f t="shared" si="1"/>
        <v>27</v>
      </c>
      <c r="B36" s="139"/>
      <c r="C36" s="144"/>
      <c r="D36" s="381"/>
      <c r="E36" s="381"/>
      <c r="F36" s="381"/>
      <c r="G36" s="381"/>
      <c r="H36" s="381"/>
      <c r="I36" s="381"/>
      <c r="J36" s="381"/>
      <c r="K36" s="381"/>
      <c r="L36" s="381"/>
      <c r="M36" s="380"/>
      <c r="N36" s="147"/>
      <c r="O36" s="147"/>
      <c r="P36" s="147"/>
      <c r="Q36" s="380"/>
      <c r="S36" s="143">
        <f t="shared" si="0"/>
        <v>0</v>
      </c>
      <c r="T36" s="143"/>
    </row>
    <row r="37" spans="1:20" s="142" customFormat="1" ht="15" hidden="1" customHeight="1">
      <c r="A37" s="139">
        <f t="shared" si="1"/>
        <v>28</v>
      </c>
      <c r="B37" s="139"/>
      <c r="C37" s="144"/>
      <c r="D37" s="381"/>
      <c r="E37" s="147"/>
      <c r="F37" s="147"/>
      <c r="G37" s="147"/>
      <c r="H37" s="147"/>
      <c r="I37" s="147"/>
      <c r="J37" s="147"/>
      <c r="K37" s="147"/>
      <c r="L37" s="170"/>
      <c r="M37" s="380"/>
      <c r="N37" s="147"/>
      <c r="O37" s="147"/>
      <c r="P37" s="147"/>
      <c r="Q37" s="380"/>
      <c r="S37" s="143">
        <f t="shared" si="0"/>
        <v>0</v>
      </c>
      <c r="T37" s="143"/>
    </row>
    <row r="38" spans="1:20" s="142" customFormat="1" ht="15" hidden="1" customHeight="1">
      <c r="A38" s="139">
        <f t="shared" si="1"/>
        <v>29</v>
      </c>
      <c r="B38" s="139"/>
      <c r="C38" s="144"/>
      <c r="D38" s="381"/>
      <c r="E38" s="147"/>
      <c r="F38" s="147"/>
      <c r="G38" s="147"/>
      <c r="H38" s="147"/>
      <c r="I38" s="147"/>
      <c r="J38" s="147"/>
      <c r="K38" s="147"/>
      <c r="L38" s="170"/>
      <c r="M38" s="380"/>
      <c r="N38" s="147"/>
      <c r="O38" s="147"/>
      <c r="P38" s="147"/>
      <c r="Q38" s="380"/>
      <c r="S38" s="143">
        <f t="shared" si="0"/>
        <v>0</v>
      </c>
      <c r="T38" s="143"/>
    </row>
    <row r="39" spans="1:20" s="142" customFormat="1" ht="15" hidden="1" customHeight="1">
      <c r="A39" s="139">
        <f t="shared" si="1"/>
        <v>30</v>
      </c>
      <c r="B39" s="139"/>
      <c r="C39" s="144"/>
      <c r="D39" s="381"/>
      <c r="E39" s="147"/>
      <c r="F39" s="147"/>
      <c r="G39" s="147"/>
      <c r="H39" s="147"/>
      <c r="I39" s="147"/>
      <c r="J39" s="147"/>
      <c r="K39" s="147"/>
      <c r="L39" s="170"/>
      <c r="M39" s="380"/>
      <c r="N39" s="147"/>
      <c r="O39" s="147"/>
      <c r="P39" s="147"/>
      <c r="Q39" s="380"/>
      <c r="S39" s="143">
        <f t="shared" si="0"/>
        <v>0</v>
      </c>
      <c r="T39" s="143"/>
    </row>
    <row r="40" spans="1:20" s="142" customFormat="1" ht="15" hidden="1" customHeight="1">
      <c r="A40" s="139">
        <f t="shared" si="1"/>
        <v>31</v>
      </c>
      <c r="B40" s="139"/>
      <c r="C40" s="144"/>
      <c r="D40" s="381"/>
      <c r="E40" s="147"/>
      <c r="F40" s="147"/>
      <c r="G40" s="147"/>
      <c r="H40" s="147"/>
      <c r="I40" s="147"/>
      <c r="J40" s="147"/>
      <c r="K40" s="147"/>
      <c r="L40" s="170"/>
      <c r="M40" s="380"/>
      <c r="N40" s="147"/>
      <c r="O40" s="147"/>
      <c r="P40" s="147"/>
      <c r="Q40" s="380"/>
      <c r="S40" s="143">
        <f t="shared" si="0"/>
        <v>0</v>
      </c>
      <c r="T40" s="143"/>
    </row>
    <row r="41" spans="1:20" s="142" customFormat="1" ht="15" hidden="1" customHeight="1">
      <c r="A41" s="139">
        <f t="shared" si="1"/>
        <v>32</v>
      </c>
      <c r="B41" s="139"/>
      <c r="C41" s="144"/>
      <c r="D41" s="381"/>
      <c r="E41" s="381"/>
      <c r="F41" s="381"/>
      <c r="G41" s="381"/>
      <c r="H41" s="381"/>
      <c r="I41" s="381"/>
      <c r="J41" s="381"/>
      <c r="K41" s="381"/>
      <c r="L41" s="381"/>
      <c r="M41" s="380"/>
      <c r="N41" s="147"/>
      <c r="O41" s="147"/>
      <c r="P41" s="147"/>
      <c r="Q41" s="380"/>
      <c r="S41" s="143">
        <f t="shared" si="0"/>
        <v>0</v>
      </c>
      <c r="T41" s="143"/>
    </row>
    <row r="42" spans="1:20" s="142" customFormat="1" ht="15" hidden="1" customHeight="1">
      <c r="A42" s="139">
        <f t="shared" si="1"/>
        <v>33</v>
      </c>
      <c r="B42" s="139"/>
      <c r="C42" s="144"/>
      <c r="D42" s="381"/>
      <c r="E42" s="147"/>
      <c r="F42" s="147"/>
      <c r="G42" s="147"/>
      <c r="H42" s="147"/>
      <c r="I42" s="147"/>
      <c r="J42" s="147"/>
      <c r="K42" s="147"/>
      <c r="L42" s="170"/>
      <c r="M42" s="380"/>
      <c r="N42" s="147"/>
      <c r="O42" s="147"/>
      <c r="P42" s="147"/>
      <c r="Q42" s="380"/>
      <c r="S42" s="143">
        <f t="shared" si="0"/>
        <v>0</v>
      </c>
      <c r="T42" s="143"/>
    </row>
    <row r="43" spans="1:20" s="142" customFormat="1" ht="15" hidden="1" customHeight="1">
      <c r="A43" s="139">
        <f t="shared" si="1"/>
        <v>34</v>
      </c>
      <c r="B43" s="139"/>
      <c r="C43" s="144"/>
      <c r="D43" s="381"/>
      <c r="E43" s="147"/>
      <c r="F43" s="147"/>
      <c r="G43" s="147"/>
      <c r="H43" s="147"/>
      <c r="I43" s="147"/>
      <c r="J43" s="147"/>
      <c r="K43" s="147"/>
      <c r="L43" s="170"/>
      <c r="M43" s="380"/>
      <c r="N43" s="147"/>
      <c r="O43" s="147"/>
      <c r="P43" s="147"/>
      <c r="Q43" s="380"/>
      <c r="S43" s="143">
        <f t="shared" si="0"/>
        <v>0</v>
      </c>
      <c r="T43" s="143"/>
    </row>
    <row r="44" spans="1:20" s="142" customFormat="1" ht="15" hidden="1" customHeight="1">
      <c r="A44" s="139">
        <f t="shared" si="1"/>
        <v>35</v>
      </c>
      <c r="B44" s="139"/>
      <c r="C44" s="144"/>
      <c r="D44" s="381"/>
      <c r="E44" s="147"/>
      <c r="F44" s="147"/>
      <c r="G44" s="147"/>
      <c r="H44" s="147"/>
      <c r="I44" s="147"/>
      <c r="J44" s="147"/>
      <c r="K44" s="147"/>
      <c r="L44" s="170"/>
      <c r="M44" s="380"/>
      <c r="N44" s="147"/>
      <c r="O44" s="147"/>
      <c r="P44" s="147"/>
      <c r="Q44" s="380"/>
      <c r="S44" s="143">
        <f t="shared" si="0"/>
        <v>0</v>
      </c>
      <c r="T44" s="143"/>
    </row>
    <row r="45" spans="1:20" s="142" customFormat="1" ht="15" hidden="1" customHeight="1">
      <c r="A45" s="139">
        <f t="shared" si="1"/>
        <v>36</v>
      </c>
      <c r="B45" s="139"/>
      <c r="C45" s="144"/>
      <c r="D45" s="381"/>
      <c r="E45" s="147"/>
      <c r="F45" s="147"/>
      <c r="G45" s="147"/>
      <c r="H45" s="147"/>
      <c r="I45" s="147"/>
      <c r="J45" s="147"/>
      <c r="K45" s="147"/>
      <c r="L45" s="170"/>
      <c r="M45" s="380"/>
      <c r="N45" s="147"/>
      <c r="O45" s="147"/>
      <c r="P45" s="147"/>
      <c r="Q45" s="380"/>
      <c r="S45" s="143">
        <f t="shared" si="0"/>
        <v>0</v>
      </c>
      <c r="T45" s="143"/>
    </row>
    <row r="46" spans="1:20" s="142" customFormat="1" ht="15" hidden="1" customHeight="1">
      <c r="A46" s="139">
        <f t="shared" si="1"/>
        <v>37</v>
      </c>
      <c r="B46" s="139"/>
      <c r="C46" s="144"/>
      <c r="D46" s="381"/>
      <c r="E46" s="147"/>
      <c r="F46" s="147"/>
      <c r="G46" s="147"/>
      <c r="H46" s="147"/>
      <c r="I46" s="147"/>
      <c r="J46" s="147"/>
      <c r="K46" s="147"/>
      <c r="L46" s="170"/>
      <c r="M46" s="380"/>
      <c r="N46" s="147"/>
      <c r="O46" s="147"/>
      <c r="P46" s="147"/>
      <c r="Q46" s="380"/>
      <c r="S46" s="143">
        <f t="shared" si="0"/>
        <v>0</v>
      </c>
      <c r="T46" s="143"/>
    </row>
    <row r="47" spans="1:20" s="142" customFormat="1" ht="15" hidden="1" customHeight="1">
      <c r="A47" s="139">
        <f t="shared" si="1"/>
        <v>38</v>
      </c>
      <c r="B47" s="139"/>
      <c r="C47" s="144"/>
      <c r="D47" s="381"/>
      <c r="E47" s="147"/>
      <c r="F47" s="147"/>
      <c r="G47" s="147"/>
      <c r="H47" s="147"/>
      <c r="I47" s="147"/>
      <c r="J47" s="147"/>
      <c r="K47" s="147"/>
      <c r="L47" s="170"/>
      <c r="M47" s="380"/>
      <c r="N47" s="147"/>
      <c r="O47" s="147"/>
      <c r="P47" s="147"/>
      <c r="Q47" s="380"/>
      <c r="S47" s="143">
        <f t="shared" si="0"/>
        <v>0</v>
      </c>
      <c r="T47" s="143"/>
    </row>
    <row r="48" spans="1:20" s="142" customFormat="1" ht="15" hidden="1" customHeight="1">
      <c r="A48" s="139">
        <f t="shared" si="1"/>
        <v>39</v>
      </c>
      <c r="B48" s="139"/>
      <c r="C48" s="144"/>
      <c r="D48" s="381"/>
      <c r="E48" s="381"/>
      <c r="F48" s="381"/>
      <c r="G48" s="381"/>
      <c r="H48" s="381"/>
      <c r="I48" s="381"/>
      <c r="J48" s="381"/>
      <c r="K48" s="381"/>
      <c r="L48" s="381"/>
      <c r="M48" s="380"/>
      <c r="N48" s="147"/>
      <c r="O48" s="147"/>
      <c r="P48" s="147"/>
      <c r="Q48" s="380"/>
      <c r="S48" s="143">
        <f t="shared" si="0"/>
        <v>0</v>
      </c>
      <c r="T48" s="143"/>
    </row>
    <row r="49" spans="1:20" s="142" customFormat="1" ht="15" hidden="1" customHeight="1">
      <c r="A49" s="139">
        <f t="shared" si="1"/>
        <v>40</v>
      </c>
      <c r="B49" s="139"/>
      <c r="C49" s="144"/>
      <c r="D49" s="381"/>
      <c r="E49" s="147"/>
      <c r="F49" s="147"/>
      <c r="G49" s="147"/>
      <c r="H49" s="147"/>
      <c r="I49" s="147"/>
      <c r="J49" s="147"/>
      <c r="K49" s="147"/>
      <c r="L49" s="170"/>
      <c r="M49" s="380"/>
      <c r="N49" s="147"/>
      <c r="O49" s="147"/>
      <c r="P49" s="147"/>
      <c r="Q49" s="380"/>
      <c r="S49" s="143">
        <f t="shared" si="0"/>
        <v>0</v>
      </c>
      <c r="T49" s="143"/>
    </row>
    <row r="50" spans="1:20" s="142" customFormat="1" ht="15" hidden="1" customHeight="1">
      <c r="A50" s="139">
        <f t="shared" si="1"/>
        <v>41</v>
      </c>
      <c r="B50" s="139"/>
      <c r="C50" s="144"/>
      <c r="D50" s="381"/>
      <c r="E50" s="147"/>
      <c r="F50" s="147"/>
      <c r="G50" s="147"/>
      <c r="H50" s="147"/>
      <c r="I50" s="147"/>
      <c r="J50" s="147"/>
      <c r="K50" s="147"/>
      <c r="L50" s="170"/>
      <c r="M50" s="380"/>
      <c r="N50" s="147"/>
      <c r="O50" s="147"/>
      <c r="P50" s="147"/>
      <c r="Q50" s="380"/>
      <c r="S50" s="143">
        <f t="shared" si="0"/>
        <v>0</v>
      </c>
      <c r="T50" s="143"/>
    </row>
    <row r="51" spans="1:20" s="142" customFormat="1" ht="15" hidden="1" customHeight="1">
      <c r="A51" s="139">
        <f t="shared" si="1"/>
        <v>42</v>
      </c>
      <c r="B51" s="139"/>
      <c r="C51" s="144"/>
      <c r="D51" s="381"/>
      <c r="E51" s="147"/>
      <c r="F51" s="147"/>
      <c r="G51" s="147"/>
      <c r="H51" s="147"/>
      <c r="I51" s="147"/>
      <c r="J51" s="147"/>
      <c r="K51" s="147"/>
      <c r="L51" s="170"/>
      <c r="M51" s="380"/>
      <c r="N51" s="147"/>
      <c r="O51" s="147"/>
      <c r="P51" s="147"/>
      <c r="Q51" s="380"/>
      <c r="S51" s="143">
        <f t="shared" si="0"/>
        <v>0</v>
      </c>
      <c r="T51" s="143"/>
    </row>
    <row r="52" spans="1:20" s="142" customFormat="1" ht="15" hidden="1" customHeight="1">
      <c r="A52" s="139">
        <f t="shared" si="1"/>
        <v>43</v>
      </c>
      <c r="B52" s="139"/>
      <c r="C52" s="144"/>
      <c r="D52" s="381"/>
      <c r="E52" s="147"/>
      <c r="F52" s="147"/>
      <c r="G52" s="147"/>
      <c r="H52" s="147"/>
      <c r="I52" s="147"/>
      <c r="J52" s="147"/>
      <c r="K52" s="147"/>
      <c r="L52" s="170"/>
      <c r="M52" s="380"/>
      <c r="N52" s="147"/>
      <c r="O52" s="147"/>
      <c r="P52" s="147"/>
      <c r="Q52" s="380"/>
      <c r="S52" s="143">
        <f t="shared" si="0"/>
        <v>0</v>
      </c>
      <c r="T52" s="143"/>
    </row>
    <row r="53" spans="1:20" s="142" customFormat="1" ht="15" hidden="1" customHeight="1">
      <c r="A53" s="139">
        <f t="shared" si="1"/>
        <v>44</v>
      </c>
      <c r="B53" s="139"/>
      <c r="C53" s="144"/>
      <c r="D53" s="381"/>
      <c r="E53" s="381"/>
      <c r="F53" s="381"/>
      <c r="G53" s="381"/>
      <c r="H53" s="381"/>
      <c r="I53" s="381"/>
      <c r="J53" s="381"/>
      <c r="K53" s="381"/>
      <c r="L53" s="381"/>
      <c r="M53" s="380"/>
      <c r="N53" s="147"/>
      <c r="O53" s="147"/>
      <c r="P53" s="147"/>
      <c r="Q53" s="380"/>
      <c r="S53" s="143">
        <f t="shared" si="0"/>
        <v>0</v>
      </c>
      <c r="T53" s="143"/>
    </row>
    <row r="54" spans="1:20" s="142" customFormat="1" ht="15" hidden="1" customHeight="1">
      <c r="A54" s="139">
        <f t="shared" si="1"/>
        <v>45</v>
      </c>
      <c r="B54" s="139"/>
      <c r="C54" s="144"/>
      <c r="D54" s="381"/>
      <c r="E54" s="381"/>
      <c r="F54" s="381"/>
      <c r="G54" s="381"/>
      <c r="H54" s="381"/>
      <c r="I54" s="381"/>
      <c r="J54" s="381"/>
      <c r="K54" s="381"/>
      <c r="L54" s="381"/>
      <c r="M54" s="380"/>
      <c r="N54" s="147"/>
      <c r="O54" s="147"/>
      <c r="P54" s="147"/>
      <c r="Q54" s="380"/>
      <c r="S54" s="143">
        <f t="shared" si="0"/>
        <v>0</v>
      </c>
      <c r="T54" s="143"/>
    </row>
    <row r="55" spans="1:20" s="142" customFormat="1" ht="15" hidden="1" customHeight="1">
      <c r="A55" s="139">
        <f t="shared" si="1"/>
        <v>46</v>
      </c>
      <c r="B55" s="139"/>
      <c r="C55" s="144"/>
      <c r="D55" s="381"/>
      <c r="E55" s="381"/>
      <c r="F55" s="381"/>
      <c r="G55" s="381"/>
      <c r="H55" s="381"/>
      <c r="I55" s="381"/>
      <c r="J55" s="381"/>
      <c r="K55" s="381"/>
      <c r="L55" s="381"/>
      <c r="M55" s="380"/>
      <c r="N55" s="147"/>
      <c r="O55" s="147"/>
      <c r="P55" s="147"/>
      <c r="Q55" s="380"/>
      <c r="S55" s="143">
        <f t="shared" si="0"/>
        <v>0</v>
      </c>
      <c r="T55" s="143"/>
    </row>
    <row r="56" spans="1:20" s="142" customFormat="1" ht="15" hidden="1" customHeight="1">
      <c r="A56" s="139">
        <f t="shared" si="1"/>
        <v>47</v>
      </c>
      <c r="B56" s="139"/>
      <c r="C56" s="144"/>
      <c r="D56" s="381"/>
      <c r="E56" s="140"/>
      <c r="F56" s="140"/>
      <c r="G56" s="140"/>
      <c r="H56" s="140"/>
      <c r="I56" s="140"/>
      <c r="J56" s="140"/>
      <c r="K56" s="140"/>
      <c r="L56" s="171"/>
      <c r="M56" s="380"/>
      <c r="N56" s="147"/>
      <c r="O56" s="147"/>
      <c r="P56" s="147"/>
      <c r="Q56" s="380"/>
      <c r="S56" s="143">
        <f t="shared" si="0"/>
        <v>0</v>
      </c>
      <c r="T56" s="143"/>
    </row>
    <row r="57" spans="1:20" s="142" customFormat="1" ht="15" hidden="1" customHeight="1">
      <c r="A57" s="139">
        <v>49</v>
      </c>
      <c r="B57" s="139"/>
      <c r="C57" s="144"/>
      <c r="D57" s="147"/>
      <c r="E57" s="147"/>
      <c r="F57" s="147"/>
      <c r="G57" s="147"/>
      <c r="H57" s="147"/>
      <c r="I57" s="147"/>
      <c r="J57" s="147"/>
      <c r="K57" s="147"/>
      <c r="L57" s="147"/>
      <c r="M57" s="147"/>
      <c r="N57" s="147"/>
      <c r="O57" s="147"/>
      <c r="P57" s="147"/>
      <c r="Q57" s="443"/>
      <c r="S57" s="143">
        <f t="shared" si="0"/>
        <v>0</v>
      </c>
      <c r="T57" s="143"/>
    </row>
    <row r="58" spans="1:20" s="142" customFormat="1" ht="15" hidden="1" customHeight="1">
      <c r="A58" s="139">
        <v>50</v>
      </c>
      <c r="B58" s="139"/>
      <c r="C58" s="144"/>
      <c r="D58" s="147"/>
      <c r="E58" s="147"/>
      <c r="F58" s="147"/>
      <c r="G58" s="147"/>
      <c r="H58" s="147"/>
      <c r="I58" s="147"/>
      <c r="J58" s="147"/>
      <c r="K58" s="147"/>
      <c r="L58" s="147"/>
      <c r="M58" s="147"/>
      <c r="N58" s="147"/>
      <c r="O58" s="147"/>
      <c r="P58" s="147"/>
      <c r="Q58" s="443"/>
      <c r="S58" s="143">
        <f t="shared" si="0"/>
        <v>0</v>
      </c>
      <c r="T58" s="143"/>
    </row>
    <row r="59" spans="1:20" s="142" customFormat="1" ht="15" hidden="1" customHeight="1">
      <c r="A59" s="139">
        <v>51</v>
      </c>
      <c r="B59" s="139"/>
      <c r="C59" s="145"/>
      <c r="D59" s="170"/>
      <c r="E59" s="170"/>
      <c r="F59" s="170"/>
      <c r="G59" s="170"/>
      <c r="H59" s="170"/>
      <c r="I59" s="170"/>
      <c r="J59" s="170"/>
      <c r="K59" s="170"/>
      <c r="L59" s="170"/>
      <c r="M59" s="170"/>
      <c r="N59" s="170"/>
      <c r="O59" s="170"/>
      <c r="P59" s="170"/>
      <c r="Q59" s="443"/>
      <c r="S59" s="143">
        <f t="shared" si="0"/>
        <v>0</v>
      </c>
      <c r="T59" s="143"/>
    </row>
    <row r="60" spans="1:20" s="142" customFormat="1" ht="15" hidden="1" customHeight="1">
      <c r="A60" s="139">
        <v>52</v>
      </c>
      <c r="B60" s="139"/>
      <c r="C60" s="145"/>
      <c r="D60" s="170"/>
      <c r="E60" s="170"/>
      <c r="F60" s="170"/>
      <c r="G60" s="170"/>
      <c r="H60" s="170"/>
      <c r="I60" s="170"/>
      <c r="J60" s="170"/>
      <c r="K60" s="170"/>
      <c r="L60" s="170"/>
      <c r="M60" s="170"/>
      <c r="N60" s="170"/>
      <c r="O60" s="170"/>
      <c r="P60" s="170"/>
      <c r="Q60" s="443"/>
      <c r="S60" s="143">
        <f t="shared" si="0"/>
        <v>0</v>
      </c>
      <c r="T60" s="143"/>
    </row>
    <row r="61" spans="1:20" s="142" customFormat="1" ht="15" hidden="1" customHeight="1">
      <c r="A61" s="139">
        <v>53</v>
      </c>
      <c r="B61" s="139"/>
      <c r="C61" s="145"/>
      <c r="D61" s="170"/>
      <c r="E61" s="170"/>
      <c r="F61" s="170"/>
      <c r="G61" s="170"/>
      <c r="H61" s="170"/>
      <c r="I61" s="170"/>
      <c r="J61" s="170"/>
      <c r="K61" s="170"/>
      <c r="L61" s="170"/>
      <c r="M61" s="170"/>
      <c r="N61" s="170"/>
      <c r="O61" s="170"/>
      <c r="P61" s="170"/>
      <c r="Q61" s="443"/>
      <c r="S61" s="143">
        <f t="shared" si="0"/>
        <v>0</v>
      </c>
      <c r="T61" s="143"/>
    </row>
    <row r="62" spans="1:20" s="142" customFormat="1" ht="15" hidden="1" customHeight="1">
      <c r="A62" s="139">
        <v>54</v>
      </c>
      <c r="B62" s="139"/>
      <c r="C62" s="145"/>
      <c r="D62" s="170"/>
      <c r="E62" s="170"/>
      <c r="F62" s="170"/>
      <c r="G62" s="170"/>
      <c r="H62" s="170"/>
      <c r="I62" s="170"/>
      <c r="J62" s="170"/>
      <c r="K62" s="170"/>
      <c r="L62" s="170"/>
      <c r="M62" s="170"/>
      <c r="N62" s="170"/>
      <c r="O62" s="170"/>
      <c r="P62" s="170"/>
      <c r="Q62" s="443"/>
      <c r="S62" s="143">
        <f t="shared" si="0"/>
        <v>0</v>
      </c>
      <c r="T62" s="143"/>
    </row>
    <row r="63" spans="1:20" s="142" customFormat="1" ht="15" hidden="1" customHeight="1">
      <c r="A63" s="139">
        <v>55</v>
      </c>
      <c r="B63" s="139"/>
      <c r="C63" s="145"/>
      <c r="D63" s="170"/>
      <c r="E63" s="170"/>
      <c r="F63" s="170"/>
      <c r="G63" s="170"/>
      <c r="H63" s="170"/>
      <c r="I63" s="170"/>
      <c r="J63" s="170"/>
      <c r="K63" s="170"/>
      <c r="L63" s="170"/>
      <c r="M63" s="170"/>
      <c r="N63" s="170"/>
      <c r="O63" s="170"/>
      <c r="P63" s="170"/>
      <c r="Q63" s="170"/>
      <c r="S63" s="143">
        <f t="shared" si="0"/>
        <v>0</v>
      </c>
      <c r="T63" s="143"/>
    </row>
    <row r="64" spans="1:20" s="142" customFormat="1" ht="15" hidden="1" customHeight="1">
      <c r="A64" s="139">
        <v>56</v>
      </c>
      <c r="B64" s="139"/>
      <c r="C64" s="145"/>
      <c r="D64" s="170"/>
      <c r="E64" s="170"/>
      <c r="F64" s="170"/>
      <c r="G64" s="170"/>
      <c r="H64" s="170"/>
      <c r="I64" s="170"/>
      <c r="J64" s="170"/>
      <c r="K64" s="170"/>
      <c r="L64" s="170"/>
      <c r="M64" s="170"/>
      <c r="N64" s="170"/>
      <c r="O64" s="170"/>
      <c r="P64" s="170"/>
      <c r="Q64" s="170"/>
      <c r="S64" s="143">
        <f t="shared" si="0"/>
        <v>0</v>
      </c>
      <c r="T64" s="143"/>
    </row>
    <row r="65" spans="1:20" s="142" customFormat="1" ht="15" hidden="1" customHeight="1">
      <c r="A65" s="139">
        <v>57</v>
      </c>
      <c r="B65" s="139"/>
      <c r="C65" s="145"/>
      <c r="D65" s="170"/>
      <c r="E65" s="170"/>
      <c r="F65" s="170"/>
      <c r="G65" s="170"/>
      <c r="H65" s="170"/>
      <c r="I65" s="170"/>
      <c r="J65" s="170"/>
      <c r="K65" s="170"/>
      <c r="L65" s="170"/>
      <c r="M65" s="170"/>
      <c r="N65" s="170"/>
      <c r="O65" s="170"/>
      <c r="P65" s="170"/>
      <c r="Q65" s="170"/>
      <c r="S65" s="143">
        <f t="shared" si="0"/>
        <v>0</v>
      </c>
      <c r="T65" s="143"/>
    </row>
    <row r="66" spans="1:20" s="142" customFormat="1" ht="15" hidden="1" customHeight="1">
      <c r="A66" s="139">
        <v>58</v>
      </c>
      <c r="B66" s="139"/>
      <c r="C66" s="145"/>
      <c r="D66" s="170"/>
      <c r="E66" s="170"/>
      <c r="F66" s="170"/>
      <c r="G66" s="170"/>
      <c r="H66" s="170"/>
      <c r="I66" s="170"/>
      <c r="J66" s="170"/>
      <c r="K66" s="170"/>
      <c r="L66" s="170"/>
      <c r="M66" s="170"/>
      <c r="N66" s="170"/>
      <c r="O66" s="170"/>
      <c r="P66" s="170"/>
      <c r="Q66" s="170"/>
      <c r="S66" s="143">
        <f t="shared" si="0"/>
        <v>0</v>
      </c>
      <c r="T66" s="143"/>
    </row>
    <row r="67" spans="1:20" s="142" customFormat="1" ht="15" hidden="1" customHeight="1">
      <c r="A67" s="139">
        <v>59</v>
      </c>
      <c r="B67" s="139"/>
      <c r="C67" s="145"/>
      <c r="D67" s="170"/>
      <c r="E67" s="170"/>
      <c r="F67" s="170"/>
      <c r="G67" s="170"/>
      <c r="H67" s="170"/>
      <c r="I67" s="170"/>
      <c r="J67" s="170"/>
      <c r="K67" s="170"/>
      <c r="L67" s="170"/>
      <c r="M67" s="170"/>
      <c r="N67" s="170"/>
      <c r="O67" s="170"/>
      <c r="P67" s="170"/>
      <c r="Q67" s="170"/>
      <c r="S67" s="143">
        <f t="shared" si="0"/>
        <v>0</v>
      </c>
      <c r="T67" s="143"/>
    </row>
    <row r="68" spans="1:20" s="142" customFormat="1" ht="15" hidden="1" customHeight="1">
      <c r="A68" s="139">
        <v>60</v>
      </c>
      <c r="B68" s="139"/>
      <c r="C68" s="145"/>
      <c r="D68" s="170"/>
      <c r="E68" s="170"/>
      <c r="F68" s="170"/>
      <c r="G68" s="170"/>
      <c r="H68" s="170"/>
      <c r="I68" s="170"/>
      <c r="J68" s="170"/>
      <c r="K68" s="170"/>
      <c r="L68" s="170"/>
      <c r="M68" s="170"/>
      <c r="N68" s="170"/>
      <c r="O68" s="170"/>
      <c r="P68" s="170"/>
      <c r="Q68" s="170"/>
      <c r="S68" s="143">
        <f t="shared" si="0"/>
        <v>0</v>
      </c>
      <c r="T68" s="143"/>
    </row>
    <row r="69" spans="1:20" s="142" customFormat="1" ht="15" hidden="1" customHeight="1">
      <c r="A69" s="139">
        <v>61</v>
      </c>
      <c r="B69" s="139"/>
      <c r="C69" s="145"/>
      <c r="D69" s="170"/>
      <c r="E69" s="170"/>
      <c r="F69" s="170"/>
      <c r="G69" s="170"/>
      <c r="H69" s="170"/>
      <c r="I69" s="170"/>
      <c r="J69" s="170"/>
      <c r="K69" s="170"/>
      <c r="L69" s="170"/>
      <c r="M69" s="170"/>
      <c r="N69" s="170"/>
      <c r="O69" s="170"/>
      <c r="P69" s="170"/>
      <c r="Q69" s="170"/>
      <c r="S69" s="143">
        <f t="shared" si="0"/>
        <v>0</v>
      </c>
      <c r="T69" s="143"/>
    </row>
    <row r="70" spans="1:20" ht="20.100000000000001" customHeight="1">
      <c r="S70" s="138">
        <v>1</v>
      </c>
      <c r="T70" s="138"/>
    </row>
    <row r="71" spans="1:20" s="156" customFormat="1" ht="20.100000000000001" customHeight="1">
      <c r="A71" s="326" t="s">
        <v>29</v>
      </c>
      <c r="B71" s="159"/>
      <c r="C71" s="160"/>
      <c r="D71" s="160"/>
      <c r="E71" s="161"/>
      <c r="F71" s="161"/>
      <c r="G71" s="161"/>
      <c r="H71" s="161"/>
      <c r="I71" s="161"/>
      <c r="J71" s="161"/>
      <c r="K71" s="161"/>
      <c r="L71" s="161"/>
      <c r="M71" s="161"/>
      <c r="N71" s="161"/>
      <c r="O71" s="161"/>
      <c r="P71" s="161"/>
      <c r="Q71" s="161"/>
      <c r="S71" s="156">
        <v>1</v>
      </c>
    </row>
    <row r="72" spans="1:20" s="156" customFormat="1" ht="20.100000000000001" customHeight="1">
      <c r="A72" s="155" t="s">
        <v>30</v>
      </c>
      <c r="B72" s="155"/>
      <c r="C72" s="155"/>
      <c r="D72" s="155"/>
      <c r="E72" s="155"/>
      <c r="F72" s="155"/>
      <c r="G72" s="155"/>
      <c r="H72" s="155"/>
      <c r="I72" s="155"/>
      <c r="J72" s="155"/>
      <c r="K72" s="155"/>
      <c r="L72" s="155"/>
      <c r="M72" s="155"/>
      <c r="N72" s="155"/>
      <c r="O72" s="155"/>
      <c r="P72" s="155"/>
      <c r="Q72" s="155"/>
      <c r="S72" s="156">
        <v>1</v>
      </c>
    </row>
    <row r="73" spans="1:20" s="156" customFormat="1" ht="20.100000000000001" customHeight="1">
      <c r="A73" s="155" t="s">
        <v>31</v>
      </c>
      <c r="B73" s="155"/>
      <c r="C73" s="155"/>
      <c r="D73" s="155"/>
      <c r="E73" s="155"/>
      <c r="F73" s="155"/>
      <c r="G73" s="155"/>
      <c r="H73" s="155"/>
      <c r="I73" s="155"/>
      <c r="J73" s="155"/>
      <c r="K73" s="155"/>
      <c r="L73" s="155"/>
      <c r="M73" s="155"/>
      <c r="N73" s="155"/>
      <c r="O73" s="155"/>
      <c r="P73" s="155"/>
      <c r="Q73" s="155"/>
      <c r="S73" s="156">
        <v>1</v>
      </c>
    </row>
    <row r="74" spans="1:20" s="156" customFormat="1" ht="20.100000000000001" customHeight="1">
      <c r="A74" s="155" t="s">
        <v>32</v>
      </c>
      <c r="B74" s="155"/>
      <c r="C74" s="155"/>
      <c r="D74" s="155"/>
      <c r="E74" s="155"/>
      <c r="F74" s="155"/>
      <c r="G74" s="155"/>
      <c r="H74" s="155" t="s">
        <v>584</v>
      </c>
      <c r="J74" s="155"/>
      <c r="K74" s="155"/>
      <c r="L74" s="155"/>
      <c r="M74" s="155"/>
      <c r="N74" s="155"/>
      <c r="O74" s="155"/>
      <c r="P74" s="155"/>
      <c r="Q74" s="155"/>
      <c r="S74" s="156">
        <v>1</v>
      </c>
    </row>
    <row r="75" spans="1:20" s="156" customFormat="1" ht="20.100000000000001" customHeight="1">
      <c r="A75" s="155" t="s">
        <v>33</v>
      </c>
      <c r="B75" s="155"/>
      <c r="C75" s="155"/>
      <c r="D75" s="155"/>
      <c r="E75" s="155"/>
      <c r="F75" s="155"/>
      <c r="G75" s="155"/>
      <c r="H75" s="155" t="s">
        <v>34</v>
      </c>
      <c r="J75" s="155"/>
      <c r="K75" s="155"/>
      <c r="L75" s="155"/>
      <c r="M75" s="155"/>
      <c r="N75" s="155"/>
      <c r="O75" s="155"/>
      <c r="P75" s="155"/>
      <c r="Q75" s="155"/>
      <c r="S75" s="156">
        <v>1</v>
      </c>
    </row>
    <row r="76" spans="1:20" s="156" customFormat="1" ht="20.100000000000001" customHeight="1">
      <c r="A76" s="155" t="s">
        <v>35</v>
      </c>
      <c r="B76" s="155"/>
      <c r="C76" s="155"/>
      <c r="D76" s="155"/>
      <c r="E76" s="155"/>
      <c r="F76" s="155"/>
      <c r="G76" s="155"/>
      <c r="H76" s="155" t="s">
        <v>36</v>
      </c>
      <c r="J76" s="155"/>
      <c r="K76" s="155"/>
      <c r="L76" s="155"/>
      <c r="M76" s="155"/>
      <c r="N76" s="155"/>
      <c r="O76" s="155"/>
      <c r="P76" s="155"/>
      <c r="Q76" s="155"/>
      <c r="S76" s="156">
        <v>1</v>
      </c>
    </row>
    <row r="77" spans="1:20" s="156" customFormat="1" ht="20.100000000000001" customHeight="1">
      <c r="A77" s="155" t="s">
        <v>37</v>
      </c>
      <c r="B77" s="155"/>
      <c r="C77" s="155"/>
      <c r="D77" s="155"/>
      <c r="E77" s="155"/>
      <c r="F77" s="155"/>
      <c r="G77" s="155"/>
      <c r="H77" s="155" t="s">
        <v>38</v>
      </c>
      <c r="J77" s="155"/>
      <c r="K77" s="155"/>
      <c r="L77" s="155"/>
      <c r="M77" s="155"/>
      <c r="N77" s="155"/>
      <c r="O77" s="155"/>
      <c r="P77" s="155"/>
      <c r="Q77" s="155"/>
      <c r="S77" s="156">
        <v>1</v>
      </c>
    </row>
    <row r="78" spans="1:20" s="156" customFormat="1" ht="20.100000000000001" customHeight="1">
      <c r="A78" s="155" t="s">
        <v>39</v>
      </c>
      <c r="B78" s="155"/>
      <c r="C78" s="155"/>
      <c r="D78" s="155"/>
      <c r="E78" s="155"/>
      <c r="F78" s="155"/>
      <c r="G78" s="155"/>
      <c r="H78" s="155" t="s">
        <v>40</v>
      </c>
      <c r="J78" s="155"/>
      <c r="K78" s="155"/>
      <c r="L78" s="155"/>
      <c r="M78" s="155"/>
      <c r="N78" s="155"/>
      <c r="O78" s="155"/>
      <c r="P78" s="155"/>
      <c r="Q78" s="155"/>
      <c r="S78" s="156">
        <v>1</v>
      </c>
    </row>
    <row r="79" spans="1:20" s="156" customFormat="1" ht="20.100000000000001" customHeight="1">
      <c r="A79" s="155" t="s">
        <v>41</v>
      </c>
      <c r="B79" s="162"/>
      <c r="C79" s="155"/>
      <c r="D79" s="155"/>
      <c r="E79" s="155"/>
      <c r="F79" s="155"/>
      <c r="G79" s="155"/>
      <c r="H79" s="155" t="s">
        <v>585</v>
      </c>
      <c r="J79" s="155"/>
      <c r="K79" s="155"/>
      <c r="L79" s="155"/>
      <c r="M79" s="155"/>
      <c r="N79" s="155"/>
      <c r="O79" s="155"/>
      <c r="P79" s="155"/>
      <c r="Q79" s="155"/>
      <c r="S79" s="156">
        <v>1</v>
      </c>
    </row>
    <row r="80" spans="1:20" s="156" customFormat="1" ht="20.100000000000001" customHeight="1">
      <c r="A80" s="155"/>
      <c r="B80" s="162"/>
      <c r="C80" s="155"/>
      <c r="D80" s="155"/>
      <c r="E80" s="155"/>
      <c r="F80" s="155"/>
      <c r="G80" s="155"/>
      <c r="H80" s="155"/>
      <c r="J80" s="155"/>
      <c r="K80" s="155"/>
      <c r="L80" s="155"/>
      <c r="M80" s="155"/>
      <c r="N80" s="155"/>
      <c r="O80" s="155"/>
      <c r="P80" s="155"/>
      <c r="Q80" s="155"/>
      <c r="S80" s="156">
        <v>1</v>
      </c>
    </row>
    <row r="81" spans="1:19" s="156" customFormat="1" ht="20.100000000000001" customHeight="1">
      <c r="A81" s="155" t="s">
        <v>699</v>
      </c>
      <c r="B81" s="155"/>
      <c r="C81" s="155"/>
      <c r="D81" s="155"/>
      <c r="E81" s="155"/>
      <c r="F81" s="155"/>
      <c r="G81" s="155"/>
      <c r="H81" s="155"/>
      <c r="I81" s="155"/>
      <c r="J81" s="155"/>
      <c r="K81" s="155"/>
      <c r="L81" s="155"/>
      <c r="M81" s="155"/>
      <c r="N81" s="155"/>
      <c r="O81" s="155"/>
      <c r="P81" s="155"/>
      <c r="Q81" s="155"/>
      <c r="S81" s="156">
        <v>1</v>
      </c>
    </row>
    <row r="82" spans="1:19" s="156" customFormat="1" ht="20.100000000000001" customHeight="1">
      <c r="A82" s="440"/>
      <c r="B82" s="155"/>
      <c r="C82" s="155"/>
      <c r="D82" s="155"/>
      <c r="E82" s="155"/>
      <c r="F82" s="155"/>
      <c r="G82" s="155"/>
      <c r="H82" s="155"/>
      <c r="I82" s="155"/>
      <c r="J82" s="155"/>
      <c r="K82" s="155"/>
      <c r="L82" s="155"/>
      <c r="M82" s="155"/>
      <c r="N82" s="155"/>
      <c r="O82" s="155"/>
      <c r="P82" s="155"/>
      <c r="Q82" s="155"/>
      <c r="S82" s="156">
        <v>1</v>
      </c>
    </row>
    <row r="83" spans="1:19" s="156" customFormat="1" ht="20.100000000000001" customHeight="1">
      <c r="A83" s="788" t="s">
        <v>579</v>
      </c>
      <c r="B83" s="788"/>
      <c r="C83" s="788"/>
      <c r="D83" s="788"/>
      <c r="E83" s="788"/>
      <c r="F83" s="788"/>
      <c r="G83" s="788"/>
      <c r="H83" s="788"/>
      <c r="I83" s="788"/>
      <c r="J83" s="788"/>
      <c r="K83" s="788"/>
      <c r="L83" s="788"/>
      <c r="M83" s="788"/>
      <c r="N83" s="788"/>
      <c r="O83" s="788"/>
      <c r="P83" s="788"/>
      <c r="Q83" s="788"/>
      <c r="S83" s="156">
        <v>1</v>
      </c>
    </row>
  </sheetData>
  <autoFilter ref="S9:S83">
    <filterColumn colId="0">
      <filters>
        <filter val="1"/>
      </filters>
    </filterColumn>
  </autoFilter>
  <mergeCells count="21">
    <mergeCell ref="Q6:Q8"/>
    <mergeCell ref="F7:G7"/>
    <mergeCell ref="H7:I7"/>
    <mergeCell ref="J7:K7"/>
    <mergeCell ref="A83:Q83"/>
    <mergeCell ref="F6:K6"/>
    <mergeCell ref="L6:L8"/>
    <mergeCell ref="M6:M8"/>
    <mergeCell ref="N6:N8"/>
    <mergeCell ref="O6:O8"/>
    <mergeCell ref="P6:P8"/>
    <mergeCell ref="A6:A8"/>
    <mergeCell ref="B6:B8"/>
    <mergeCell ref="C6:C8"/>
    <mergeCell ref="D6:D8"/>
    <mergeCell ref="E6:E8"/>
    <mergeCell ref="A1:Q1"/>
    <mergeCell ref="A2:Q2"/>
    <mergeCell ref="A3:Q3"/>
    <mergeCell ref="A4:Q4"/>
    <mergeCell ref="A5:Q5"/>
  </mergeCells>
  <pageMargins left="1.03" right="0.31" top="0.49" bottom="0.39370078740157483" header="0.51181102362204722" footer="0.51181102362204722"/>
  <pageSetup paperSize="9" scale="70" orientation="portrait" horizontalDpi="300" verticalDpi="300" r:id="rId1"/>
  <headerFooter alignWithMargins="0"/>
  <drawing r:id="rId2"/>
  <legacyDrawing r:id="rId3"/>
  <controls>
    <mc:AlternateContent xmlns:mc="http://schemas.openxmlformats.org/markup-compatibility/2006">
      <mc:Choice Requires="x14">
        <control shapeId="182273" r:id="rId4" name="CommandButton1">
          <controlPr defaultSize="0" print="0" autoLine="0" r:id="rId5">
            <anchor moveWithCells="1">
              <from>
                <xdr:col>0</xdr:col>
                <xdr:colOff>0</xdr:colOff>
                <xdr:row>0</xdr:row>
                <xdr:rowOff>0</xdr:rowOff>
              </from>
              <to>
                <xdr:col>1</xdr:col>
                <xdr:colOff>47625</xdr:colOff>
                <xdr:row>0</xdr:row>
                <xdr:rowOff>266700</xdr:rowOff>
              </to>
            </anchor>
          </controlPr>
        </control>
      </mc:Choice>
      <mc:Fallback>
        <control shapeId="182273" r:id="rId4" name="CommandButton1"/>
      </mc:Fallback>
    </mc:AlternateContent>
  </control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3" filterMode="1">
    <tabColor theme="2"/>
    <pageSetUpPr fitToPage="1"/>
  </sheetPr>
  <dimension ref="A1:T83"/>
  <sheetViews>
    <sheetView view="pageBreakPreview" zoomScaleSheetLayoutView="100" workbookViewId="0">
      <selection activeCell="A3" sqref="A1:T83"/>
    </sheetView>
  </sheetViews>
  <sheetFormatPr defaultRowHeight="12.75"/>
  <cols>
    <col min="1" max="1" width="3.28515625" customWidth="1"/>
    <col min="2" max="2" width="13.5703125" bestFit="1" customWidth="1"/>
    <col min="3" max="3" width="24" customWidth="1"/>
    <col min="4" max="5" width="4.7109375" customWidth="1"/>
    <col min="6" max="6" width="7.28515625" customWidth="1"/>
    <col min="7" max="7" width="5.85546875" customWidth="1"/>
    <col min="8" max="8" width="7.28515625" customWidth="1"/>
    <col min="9" max="9" width="5.85546875" customWidth="1"/>
    <col min="10" max="10" width="7.28515625" customWidth="1"/>
    <col min="11" max="11" width="5.85546875" customWidth="1"/>
    <col min="12" max="16" width="6.42578125" customWidth="1"/>
    <col min="17" max="17" width="6.42578125" style="173" customWidth="1"/>
    <col min="18" max="19" width="2.85546875" customWidth="1"/>
    <col min="20" max="23" width="2.7109375" customWidth="1"/>
  </cols>
  <sheetData>
    <row r="1" spans="1:20" ht="41.25" customHeight="1">
      <c r="A1" s="782" t="s">
        <v>92</v>
      </c>
      <c r="B1" s="782"/>
      <c r="C1" s="782"/>
      <c r="D1" s="782"/>
      <c r="E1" s="782"/>
      <c r="F1" s="782"/>
      <c r="G1" s="782"/>
      <c r="H1" s="782"/>
      <c r="I1" s="782"/>
      <c r="J1" s="782"/>
      <c r="K1" s="782"/>
      <c r="L1" s="799"/>
      <c r="M1" s="799"/>
      <c r="N1" s="800"/>
      <c r="O1" s="800"/>
      <c r="P1" s="800"/>
      <c r="Q1" s="800"/>
    </row>
    <row r="2" spans="1:20" ht="23.25">
      <c r="A2" s="783" t="s">
        <v>582</v>
      </c>
      <c r="B2" s="783"/>
      <c r="C2" s="783"/>
      <c r="D2" s="783"/>
      <c r="E2" s="783"/>
      <c r="F2" s="783"/>
      <c r="G2" s="783"/>
      <c r="H2" s="783"/>
      <c r="I2" s="783"/>
      <c r="J2" s="783"/>
      <c r="K2" s="783"/>
      <c r="L2" s="783"/>
      <c r="M2" s="783"/>
      <c r="N2" s="783"/>
      <c r="O2" s="783"/>
      <c r="P2" s="783"/>
      <c r="Q2" s="783"/>
    </row>
    <row r="3" spans="1:20" s="136" customFormat="1" ht="47.25" customHeight="1">
      <c r="A3" s="784" t="s">
        <v>589</v>
      </c>
      <c r="B3" s="801"/>
      <c r="C3" s="801"/>
      <c r="D3" s="801"/>
      <c r="E3" s="801"/>
      <c r="F3" s="801"/>
      <c r="G3" s="801"/>
      <c r="H3" s="801"/>
      <c r="I3" s="801"/>
      <c r="J3" s="801"/>
      <c r="K3" s="801"/>
      <c r="L3" s="801"/>
      <c r="M3" s="801"/>
      <c r="N3" s="801"/>
      <c r="O3" s="801"/>
      <c r="P3" s="801"/>
      <c r="Q3" s="801"/>
    </row>
    <row r="4" spans="1:20" s="137" customFormat="1" ht="14.25" customHeight="1">
      <c r="A4" s="785" t="str">
        <f ca="1">СП!A4</f>
        <v>Дата сдачи: «___» апреля 2014 года</v>
      </c>
      <c r="B4" s="786"/>
      <c r="C4" s="786"/>
      <c r="D4" s="786"/>
      <c r="E4" s="786"/>
      <c r="F4" s="786"/>
      <c r="G4" s="786"/>
      <c r="H4" s="786"/>
      <c r="I4" s="786"/>
      <c r="J4" s="786"/>
      <c r="K4" s="786"/>
      <c r="L4" s="786"/>
      <c r="M4" s="786"/>
      <c r="N4" s="786"/>
      <c r="O4" s="786"/>
      <c r="P4" s="786"/>
      <c r="Q4" s="786"/>
    </row>
    <row r="5" spans="1:20" s="137" customFormat="1" ht="14.25" customHeight="1">
      <c r="A5" s="802"/>
      <c r="B5" s="802"/>
      <c r="C5" s="802"/>
      <c r="D5" s="802"/>
      <c r="E5" s="802"/>
      <c r="F5" s="802"/>
      <c r="G5" s="802"/>
      <c r="H5" s="802"/>
      <c r="I5" s="802"/>
      <c r="J5" s="802"/>
      <c r="K5" s="802"/>
      <c r="L5" s="802"/>
      <c r="M5" s="802"/>
      <c r="N5" s="802"/>
      <c r="O5" s="802"/>
      <c r="P5" s="802"/>
      <c r="Q5" s="803"/>
    </row>
    <row r="6" spans="1:20" ht="27" customHeight="1">
      <c r="A6" s="795" t="s">
        <v>71</v>
      </c>
      <c r="B6" s="795" t="s">
        <v>44</v>
      </c>
      <c r="C6" s="795" t="s">
        <v>47</v>
      </c>
      <c r="D6" s="806" t="s">
        <v>98</v>
      </c>
      <c r="E6" s="806" t="s">
        <v>49</v>
      </c>
      <c r="F6" s="792" t="s">
        <v>50</v>
      </c>
      <c r="G6" s="793"/>
      <c r="H6" s="793"/>
      <c r="I6" s="793"/>
      <c r="J6" s="793"/>
      <c r="K6" s="794"/>
      <c r="L6" s="806" t="s">
        <v>70</v>
      </c>
      <c r="M6" s="806" t="s">
        <v>101</v>
      </c>
      <c r="N6" s="806" t="s">
        <v>102</v>
      </c>
      <c r="O6" s="806" t="s">
        <v>103</v>
      </c>
      <c r="P6" s="806" t="s">
        <v>104</v>
      </c>
      <c r="Q6" s="789" t="s">
        <v>7</v>
      </c>
    </row>
    <row r="7" spans="1:20" ht="22.5" customHeight="1">
      <c r="A7" s="795"/>
      <c r="B7" s="795"/>
      <c r="C7" s="795"/>
      <c r="D7" s="807"/>
      <c r="E7" s="807"/>
      <c r="F7" s="804" t="s">
        <v>100</v>
      </c>
      <c r="G7" s="805"/>
      <c r="H7" s="804" t="s">
        <v>100</v>
      </c>
      <c r="I7" s="805"/>
      <c r="J7" s="804" t="s">
        <v>100</v>
      </c>
      <c r="K7" s="805"/>
      <c r="L7" s="807"/>
      <c r="M7" s="807"/>
      <c r="N7" s="807"/>
      <c r="O7" s="807"/>
      <c r="P7" s="807"/>
      <c r="Q7" s="790"/>
    </row>
    <row r="8" spans="1:20" ht="21" customHeight="1">
      <c r="A8" s="795"/>
      <c r="B8" s="795"/>
      <c r="C8" s="795"/>
      <c r="D8" s="808"/>
      <c r="E8" s="808"/>
      <c r="F8" s="163" t="s">
        <v>99</v>
      </c>
      <c r="G8" s="164" t="s">
        <v>97</v>
      </c>
      <c r="H8" s="163" t="s">
        <v>99</v>
      </c>
      <c r="I8" s="163" t="s">
        <v>97</v>
      </c>
      <c r="J8" s="163" t="s">
        <v>99</v>
      </c>
      <c r="K8" s="163" t="s">
        <v>97</v>
      </c>
      <c r="L8" s="808"/>
      <c r="M8" s="808"/>
      <c r="N8" s="808"/>
      <c r="O8" s="808"/>
      <c r="P8" s="808"/>
      <c r="Q8" s="791"/>
    </row>
    <row r="9" spans="1:20">
      <c r="A9" s="135">
        <v>1</v>
      </c>
      <c r="B9" s="135">
        <v>2</v>
      </c>
      <c r="C9" s="135">
        <v>3</v>
      </c>
      <c r="D9" s="135">
        <v>4</v>
      </c>
      <c r="E9" s="135">
        <v>5</v>
      </c>
      <c r="F9" s="135">
        <v>6</v>
      </c>
      <c r="G9" s="135">
        <v>7</v>
      </c>
      <c r="H9" s="135">
        <v>8</v>
      </c>
      <c r="I9" s="135">
        <v>9</v>
      </c>
      <c r="J9" s="135">
        <v>10</v>
      </c>
      <c r="K9" s="135">
        <v>11</v>
      </c>
      <c r="L9" s="135">
        <v>12</v>
      </c>
      <c r="M9" s="135">
        <v>13</v>
      </c>
      <c r="N9" s="135">
        <v>14</v>
      </c>
      <c r="O9" s="135">
        <v>15</v>
      </c>
      <c r="P9" s="135">
        <v>16</v>
      </c>
      <c r="Q9" s="175">
        <v>17</v>
      </c>
    </row>
    <row r="10" spans="1:20" s="142" customFormat="1" ht="15" customHeight="1">
      <c r="A10" s="139">
        <v>1</v>
      </c>
      <c r="B10" s="139" t="s">
        <v>18</v>
      </c>
      <c r="C10" s="144" t="s">
        <v>280</v>
      </c>
      <c r="D10" s="381"/>
      <c r="E10" s="381"/>
      <c r="F10" s="381"/>
      <c r="G10" s="381"/>
      <c r="H10" s="381"/>
      <c r="I10" s="381"/>
      <c r="J10" s="381"/>
      <c r="K10" s="381"/>
      <c r="L10" s="381"/>
      <c r="M10" s="380"/>
      <c r="N10" s="147"/>
      <c r="O10" s="147"/>
      <c r="P10" s="147"/>
      <c r="Q10" s="380"/>
      <c r="S10" s="143">
        <f t="shared" ref="S10:S69" si="0">COUNTA(B10)</f>
        <v>1</v>
      </c>
      <c r="T10" s="143"/>
    </row>
    <row r="11" spans="1:20" s="142" customFormat="1" ht="15" customHeight="1">
      <c r="A11" s="139">
        <f>A10+1</f>
        <v>2</v>
      </c>
      <c r="B11" s="139" t="s">
        <v>18</v>
      </c>
      <c r="C11" s="144" t="s">
        <v>279</v>
      </c>
      <c r="D11" s="381"/>
      <c r="E11" s="381"/>
      <c r="F11" s="381"/>
      <c r="G11" s="381"/>
      <c r="H11" s="381"/>
      <c r="I11" s="381"/>
      <c r="J11" s="381"/>
      <c r="K11" s="381"/>
      <c r="L11" s="381"/>
      <c r="M11" s="380"/>
      <c r="N11" s="147"/>
      <c r="O11" s="147"/>
      <c r="P11" s="147"/>
      <c r="Q11" s="380"/>
      <c r="S11" s="143">
        <f t="shared" si="0"/>
        <v>1</v>
      </c>
      <c r="T11" s="143"/>
    </row>
    <row r="12" spans="1:20" s="142" customFormat="1" ht="15" customHeight="1">
      <c r="A12" s="139">
        <f t="shared" ref="A12:A56" si="1">A11+1</f>
        <v>3</v>
      </c>
      <c r="B12" s="139" t="s">
        <v>18</v>
      </c>
      <c r="C12" s="144" t="s">
        <v>307</v>
      </c>
      <c r="D12" s="381"/>
      <c r="E12" s="147"/>
      <c r="F12" s="147"/>
      <c r="G12" s="147"/>
      <c r="H12" s="147"/>
      <c r="I12" s="147"/>
      <c r="J12" s="147"/>
      <c r="K12" s="147"/>
      <c r="L12" s="170"/>
      <c r="M12" s="380"/>
      <c r="N12" s="147"/>
      <c r="O12" s="147"/>
      <c r="P12" s="147"/>
      <c r="Q12" s="380"/>
      <c r="S12" s="143">
        <f t="shared" si="0"/>
        <v>1</v>
      </c>
      <c r="T12" s="143"/>
    </row>
    <row r="13" spans="1:20" s="142" customFormat="1" ht="15" customHeight="1">
      <c r="A13" s="139">
        <f t="shared" si="1"/>
        <v>4</v>
      </c>
      <c r="B13" s="139" t="s">
        <v>4</v>
      </c>
      <c r="C13" s="144" t="s">
        <v>189</v>
      </c>
      <c r="D13" s="381"/>
      <c r="E13" s="147"/>
      <c r="F13" s="147"/>
      <c r="G13" s="147"/>
      <c r="H13" s="147"/>
      <c r="I13" s="147"/>
      <c r="J13" s="147"/>
      <c r="K13" s="147"/>
      <c r="L13" s="170"/>
      <c r="M13" s="380"/>
      <c r="N13" s="147"/>
      <c r="O13" s="147"/>
      <c r="P13" s="147"/>
      <c r="Q13" s="380"/>
      <c r="S13" s="143">
        <f t="shared" si="0"/>
        <v>1</v>
      </c>
      <c r="T13" s="143"/>
    </row>
    <row r="14" spans="1:20" s="142" customFormat="1" ht="15" customHeight="1">
      <c r="A14" s="139">
        <f t="shared" si="1"/>
        <v>5</v>
      </c>
      <c r="B14" s="139" t="s">
        <v>4</v>
      </c>
      <c r="C14" s="144" t="s">
        <v>284</v>
      </c>
      <c r="D14" s="381"/>
      <c r="E14" s="147"/>
      <c r="F14" s="147"/>
      <c r="G14" s="147"/>
      <c r="H14" s="147"/>
      <c r="I14" s="147"/>
      <c r="J14" s="147"/>
      <c r="K14" s="147"/>
      <c r="L14" s="170"/>
      <c r="M14" s="380"/>
      <c r="N14" s="147"/>
      <c r="O14" s="147"/>
      <c r="P14" s="147"/>
      <c r="Q14" s="380"/>
      <c r="S14" s="143">
        <f t="shared" si="0"/>
        <v>1</v>
      </c>
      <c r="T14" s="143"/>
    </row>
    <row r="15" spans="1:20" s="142" customFormat="1" ht="15" customHeight="1">
      <c r="A15" s="139">
        <f t="shared" si="1"/>
        <v>6</v>
      </c>
      <c r="B15" s="139" t="s">
        <v>4</v>
      </c>
      <c r="C15" s="144" t="s">
        <v>285</v>
      </c>
      <c r="D15" s="381"/>
      <c r="E15" s="147"/>
      <c r="F15" s="147"/>
      <c r="G15" s="147"/>
      <c r="H15" s="147"/>
      <c r="I15" s="147"/>
      <c r="J15" s="147"/>
      <c r="K15" s="147"/>
      <c r="L15" s="170"/>
      <c r="M15" s="380"/>
      <c r="N15" s="147"/>
      <c r="O15" s="147"/>
      <c r="P15" s="147"/>
      <c r="Q15" s="380"/>
      <c r="S15" s="143">
        <f t="shared" si="0"/>
        <v>1</v>
      </c>
      <c r="T15" s="143"/>
    </row>
    <row r="16" spans="1:20" s="142" customFormat="1" ht="15" customHeight="1">
      <c r="A16" s="139">
        <f t="shared" si="1"/>
        <v>7</v>
      </c>
      <c r="B16" s="139" t="s">
        <v>65</v>
      </c>
      <c r="C16" s="144" t="s">
        <v>292</v>
      </c>
      <c r="D16" s="381"/>
      <c r="E16" s="147"/>
      <c r="F16" s="147"/>
      <c r="G16" s="147"/>
      <c r="H16" s="147"/>
      <c r="I16" s="147"/>
      <c r="J16" s="147"/>
      <c r="K16" s="147"/>
      <c r="L16" s="170"/>
      <c r="M16" s="380"/>
      <c r="N16" s="147"/>
      <c r="O16" s="147"/>
      <c r="P16" s="147"/>
      <c r="Q16" s="380"/>
      <c r="S16" s="143">
        <f t="shared" si="0"/>
        <v>1</v>
      </c>
      <c r="T16" s="143"/>
    </row>
    <row r="17" spans="1:20" s="142" customFormat="1" ht="15" customHeight="1">
      <c r="A17" s="139">
        <f t="shared" si="1"/>
        <v>8</v>
      </c>
      <c r="B17" s="139" t="s">
        <v>65</v>
      </c>
      <c r="C17" s="144" t="s">
        <v>294</v>
      </c>
      <c r="D17" s="381"/>
      <c r="E17" s="147"/>
      <c r="F17" s="147"/>
      <c r="G17" s="147"/>
      <c r="H17" s="147"/>
      <c r="I17" s="147"/>
      <c r="J17" s="147"/>
      <c r="K17" s="147"/>
      <c r="L17" s="170"/>
      <c r="M17" s="380"/>
      <c r="N17" s="147"/>
      <c r="O17" s="147"/>
      <c r="P17" s="147"/>
      <c r="Q17" s="380"/>
      <c r="S17" s="143">
        <f t="shared" si="0"/>
        <v>1</v>
      </c>
      <c r="T17" s="143"/>
    </row>
    <row r="18" spans="1:20" s="142" customFormat="1" ht="15" customHeight="1">
      <c r="A18" s="139">
        <f t="shared" si="1"/>
        <v>9</v>
      </c>
      <c r="B18" s="139" t="s">
        <v>65</v>
      </c>
      <c r="C18" s="144" t="s">
        <v>636</v>
      </c>
      <c r="D18" s="381"/>
      <c r="E18" s="147"/>
      <c r="F18" s="147"/>
      <c r="G18" s="147"/>
      <c r="H18" s="147"/>
      <c r="I18" s="147"/>
      <c r="J18" s="147"/>
      <c r="K18" s="147"/>
      <c r="L18" s="170"/>
      <c r="M18" s="380"/>
      <c r="N18" s="147"/>
      <c r="O18" s="147"/>
      <c r="P18" s="147"/>
      <c r="Q18" s="380"/>
      <c r="S18" s="143">
        <f t="shared" si="0"/>
        <v>1</v>
      </c>
      <c r="T18" s="143"/>
    </row>
    <row r="19" spans="1:20" s="142" customFormat="1" ht="15" customHeight="1">
      <c r="A19" s="139">
        <f t="shared" si="1"/>
        <v>10</v>
      </c>
      <c r="B19" s="139" t="s">
        <v>65</v>
      </c>
      <c r="C19" s="144" t="s">
        <v>281</v>
      </c>
      <c r="D19" s="381"/>
      <c r="E19" s="147"/>
      <c r="F19" s="147"/>
      <c r="G19" s="147"/>
      <c r="H19" s="147"/>
      <c r="I19" s="147"/>
      <c r="J19" s="147"/>
      <c r="K19" s="147"/>
      <c r="L19" s="170"/>
      <c r="M19" s="380"/>
      <c r="N19" s="147"/>
      <c r="O19" s="147"/>
      <c r="P19" s="147"/>
      <c r="Q19" s="380"/>
      <c r="S19" s="143">
        <f t="shared" si="0"/>
        <v>1</v>
      </c>
      <c r="T19" s="143"/>
    </row>
    <row r="20" spans="1:20" s="142" customFormat="1" ht="15" customHeight="1">
      <c r="A20" s="139">
        <f t="shared" si="1"/>
        <v>11</v>
      </c>
      <c r="B20" s="139" t="s">
        <v>16</v>
      </c>
      <c r="C20" s="144" t="s">
        <v>297</v>
      </c>
      <c r="D20" s="381"/>
      <c r="E20" s="147"/>
      <c r="F20" s="147"/>
      <c r="G20" s="147"/>
      <c r="H20" s="147"/>
      <c r="I20" s="147"/>
      <c r="J20" s="147"/>
      <c r="K20" s="147"/>
      <c r="L20" s="170"/>
      <c r="M20" s="380"/>
      <c r="N20" s="147"/>
      <c r="O20" s="147"/>
      <c r="P20" s="147"/>
      <c r="Q20" s="380"/>
      <c r="S20" s="143">
        <f t="shared" si="0"/>
        <v>1</v>
      </c>
      <c r="T20" s="143"/>
    </row>
    <row r="21" spans="1:20" s="142" customFormat="1" ht="15" customHeight="1">
      <c r="A21" s="139">
        <f t="shared" si="1"/>
        <v>12</v>
      </c>
      <c r="B21" s="139" t="s">
        <v>16</v>
      </c>
      <c r="C21" s="144" t="s">
        <v>198</v>
      </c>
      <c r="D21" s="381"/>
      <c r="E21" s="147"/>
      <c r="F21" s="147"/>
      <c r="G21" s="147"/>
      <c r="H21" s="147"/>
      <c r="I21" s="147"/>
      <c r="J21" s="147"/>
      <c r="K21" s="147"/>
      <c r="L21" s="170"/>
      <c r="M21" s="380"/>
      <c r="N21" s="147"/>
      <c r="O21" s="147"/>
      <c r="P21" s="147"/>
      <c r="Q21" s="380"/>
      <c r="S21" s="143">
        <f t="shared" si="0"/>
        <v>1</v>
      </c>
      <c r="T21" s="143"/>
    </row>
    <row r="22" spans="1:20" s="142" customFormat="1" ht="15" customHeight="1">
      <c r="A22" s="139">
        <f t="shared" si="1"/>
        <v>13</v>
      </c>
      <c r="B22" s="139" t="s">
        <v>10</v>
      </c>
      <c r="C22" s="144" t="s">
        <v>352</v>
      </c>
      <c r="D22" s="381"/>
      <c r="E22" s="147"/>
      <c r="F22" s="147"/>
      <c r="G22" s="147"/>
      <c r="H22" s="147"/>
      <c r="I22" s="147"/>
      <c r="J22" s="147"/>
      <c r="K22" s="147"/>
      <c r="L22" s="170"/>
      <c r="M22" s="380"/>
      <c r="N22" s="147"/>
      <c r="O22" s="147"/>
      <c r="P22" s="147"/>
      <c r="Q22" s="380"/>
      <c r="S22" s="143">
        <f t="shared" si="0"/>
        <v>1</v>
      </c>
      <c r="T22" s="143"/>
    </row>
    <row r="23" spans="1:20" s="142" customFormat="1" ht="15" customHeight="1">
      <c r="A23" s="139">
        <f t="shared" si="1"/>
        <v>14</v>
      </c>
      <c r="B23" s="139" t="s">
        <v>10</v>
      </c>
      <c r="C23" s="144" t="s">
        <v>684</v>
      </c>
      <c r="D23" s="381"/>
      <c r="E23" s="147"/>
      <c r="F23" s="147"/>
      <c r="G23" s="147"/>
      <c r="H23" s="147"/>
      <c r="I23" s="147"/>
      <c r="J23" s="147"/>
      <c r="K23" s="147"/>
      <c r="L23" s="170"/>
      <c r="M23" s="380"/>
      <c r="N23" s="147"/>
      <c r="O23" s="147"/>
      <c r="P23" s="147"/>
      <c r="Q23" s="380"/>
      <c r="S23" s="143">
        <f t="shared" si="0"/>
        <v>1</v>
      </c>
      <c r="T23" s="143"/>
    </row>
    <row r="24" spans="1:20" s="142" customFormat="1" ht="15" customHeight="1">
      <c r="A24" s="139">
        <f t="shared" si="1"/>
        <v>15</v>
      </c>
      <c r="B24" s="139" t="s">
        <v>9</v>
      </c>
      <c r="C24" s="144" t="s">
        <v>322</v>
      </c>
      <c r="D24" s="381"/>
      <c r="E24" s="147"/>
      <c r="F24" s="147"/>
      <c r="G24" s="147"/>
      <c r="H24" s="147"/>
      <c r="I24" s="147"/>
      <c r="J24" s="147"/>
      <c r="K24" s="147"/>
      <c r="L24" s="170"/>
      <c r="M24" s="380"/>
      <c r="N24" s="147"/>
      <c r="O24" s="147"/>
      <c r="P24" s="147"/>
      <c r="Q24" s="380"/>
      <c r="S24" s="143">
        <f t="shared" si="0"/>
        <v>1</v>
      </c>
      <c r="T24" s="143"/>
    </row>
    <row r="25" spans="1:20" s="142" customFormat="1" ht="15" customHeight="1">
      <c r="A25" s="139">
        <f t="shared" si="1"/>
        <v>16</v>
      </c>
      <c r="B25" s="139" t="s">
        <v>9</v>
      </c>
      <c r="C25" s="144" t="s">
        <v>298</v>
      </c>
      <c r="D25" s="381"/>
      <c r="E25" s="147"/>
      <c r="F25" s="147"/>
      <c r="G25" s="147"/>
      <c r="H25" s="147"/>
      <c r="I25" s="147"/>
      <c r="J25" s="147"/>
      <c r="K25" s="147"/>
      <c r="L25" s="170"/>
      <c r="M25" s="380"/>
      <c r="N25" s="147"/>
      <c r="O25" s="147"/>
      <c r="P25" s="147"/>
      <c r="Q25" s="380"/>
      <c r="S25" s="143">
        <f t="shared" si="0"/>
        <v>1</v>
      </c>
      <c r="T25" s="143"/>
    </row>
    <row r="26" spans="1:20" s="142" customFormat="1" ht="15" hidden="1" customHeight="1">
      <c r="A26" s="139">
        <f t="shared" si="1"/>
        <v>17</v>
      </c>
      <c r="B26" s="139"/>
      <c r="C26" s="144"/>
      <c r="D26" s="381"/>
      <c r="E26" s="147"/>
      <c r="F26" s="147"/>
      <c r="G26" s="147"/>
      <c r="H26" s="147"/>
      <c r="I26" s="147"/>
      <c r="J26" s="147"/>
      <c r="K26" s="147"/>
      <c r="L26" s="170"/>
      <c r="M26" s="380"/>
      <c r="N26" s="147"/>
      <c r="O26" s="147"/>
      <c r="P26" s="147"/>
      <c r="Q26" s="380"/>
      <c r="S26" s="143">
        <f t="shared" si="0"/>
        <v>0</v>
      </c>
      <c r="T26" s="143"/>
    </row>
    <row r="27" spans="1:20" s="142" customFormat="1" ht="15" hidden="1" customHeight="1">
      <c r="A27" s="139">
        <f t="shared" si="1"/>
        <v>18</v>
      </c>
      <c r="B27" s="139"/>
      <c r="C27" s="144"/>
      <c r="D27" s="381"/>
      <c r="E27" s="147"/>
      <c r="F27" s="147"/>
      <c r="G27" s="147"/>
      <c r="H27" s="147"/>
      <c r="I27" s="147"/>
      <c r="J27" s="147"/>
      <c r="K27" s="147"/>
      <c r="L27" s="170"/>
      <c r="M27" s="380"/>
      <c r="N27" s="147"/>
      <c r="O27" s="147"/>
      <c r="P27" s="147"/>
      <c r="Q27" s="380"/>
      <c r="S27" s="143">
        <f t="shared" si="0"/>
        <v>0</v>
      </c>
      <c r="T27" s="143"/>
    </row>
    <row r="28" spans="1:20" s="142" customFormat="1" ht="15" hidden="1" customHeight="1">
      <c r="A28" s="139">
        <f t="shared" si="1"/>
        <v>19</v>
      </c>
      <c r="B28" s="139"/>
      <c r="C28" s="144"/>
      <c r="D28" s="381"/>
      <c r="E28" s="147"/>
      <c r="F28" s="147"/>
      <c r="G28" s="147"/>
      <c r="H28" s="147"/>
      <c r="I28" s="147"/>
      <c r="J28" s="147"/>
      <c r="K28" s="147"/>
      <c r="L28" s="170"/>
      <c r="M28" s="380"/>
      <c r="N28" s="147"/>
      <c r="O28" s="147"/>
      <c r="P28" s="147"/>
      <c r="Q28" s="380"/>
      <c r="S28" s="143">
        <f t="shared" si="0"/>
        <v>0</v>
      </c>
      <c r="T28" s="143"/>
    </row>
    <row r="29" spans="1:20" s="142" customFormat="1" ht="15" hidden="1" customHeight="1">
      <c r="A29" s="139">
        <f t="shared" si="1"/>
        <v>20</v>
      </c>
      <c r="B29" s="139"/>
      <c r="C29" s="144"/>
      <c r="D29" s="381"/>
      <c r="E29" s="147"/>
      <c r="F29" s="147"/>
      <c r="G29" s="147"/>
      <c r="H29" s="147"/>
      <c r="I29" s="147"/>
      <c r="J29" s="147"/>
      <c r="K29" s="147"/>
      <c r="L29" s="170"/>
      <c r="M29" s="380"/>
      <c r="N29" s="147"/>
      <c r="O29" s="147"/>
      <c r="P29" s="147"/>
      <c r="Q29" s="380"/>
      <c r="S29" s="143">
        <f t="shared" si="0"/>
        <v>0</v>
      </c>
      <c r="T29" s="143"/>
    </row>
    <row r="30" spans="1:20" s="142" customFormat="1" ht="15" hidden="1" customHeight="1">
      <c r="A30" s="139">
        <f t="shared" si="1"/>
        <v>21</v>
      </c>
      <c r="B30" s="139"/>
      <c r="C30" s="144"/>
      <c r="D30" s="381"/>
      <c r="E30" s="147"/>
      <c r="F30" s="147"/>
      <c r="G30" s="147"/>
      <c r="H30" s="147"/>
      <c r="I30" s="147"/>
      <c r="J30" s="147"/>
      <c r="K30" s="147"/>
      <c r="L30" s="170"/>
      <c r="M30" s="380"/>
      <c r="N30" s="147"/>
      <c r="O30" s="147"/>
      <c r="P30" s="147"/>
      <c r="Q30" s="380"/>
      <c r="S30" s="143">
        <f t="shared" si="0"/>
        <v>0</v>
      </c>
      <c r="T30" s="143"/>
    </row>
    <row r="31" spans="1:20" s="142" customFormat="1" ht="15" hidden="1" customHeight="1">
      <c r="A31" s="139">
        <f t="shared" si="1"/>
        <v>22</v>
      </c>
      <c r="B31" s="139"/>
      <c r="C31" s="144"/>
      <c r="D31" s="381"/>
      <c r="E31" s="147"/>
      <c r="F31" s="147"/>
      <c r="G31" s="147"/>
      <c r="H31" s="147"/>
      <c r="I31" s="147"/>
      <c r="J31" s="147"/>
      <c r="K31" s="147"/>
      <c r="L31" s="170"/>
      <c r="M31" s="380"/>
      <c r="N31" s="147"/>
      <c r="O31" s="147"/>
      <c r="P31" s="147"/>
      <c r="Q31" s="380"/>
      <c r="S31" s="143">
        <f t="shared" si="0"/>
        <v>0</v>
      </c>
      <c r="T31" s="143"/>
    </row>
    <row r="32" spans="1:20" s="142" customFormat="1" ht="15" hidden="1" customHeight="1">
      <c r="A32" s="139">
        <f t="shared" si="1"/>
        <v>23</v>
      </c>
      <c r="B32" s="139"/>
      <c r="C32" s="144"/>
      <c r="D32" s="381"/>
      <c r="E32" s="147"/>
      <c r="F32" s="147"/>
      <c r="G32" s="147"/>
      <c r="H32" s="147"/>
      <c r="I32" s="147"/>
      <c r="J32" s="147"/>
      <c r="K32" s="147"/>
      <c r="L32" s="170"/>
      <c r="M32" s="380"/>
      <c r="N32" s="147"/>
      <c r="O32" s="147"/>
      <c r="P32" s="147"/>
      <c r="Q32" s="380"/>
      <c r="S32" s="143">
        <f t="shared" si="0"/>
        <v>0</v>
      </c>
      <c r="T32" s="143"/>
    </row>
    <row r="33" spans="1:20" s="142" customFormat="1" ht="15" hidden="1" customHeight="1">
      <c r="A33" s="139">
        <f t="shared" si="1"/>
        <v>24</v>
      </c>
      <c r="B33" s="139"/>
      <c r="C33" s="144"/>
      <c r="D33" s="381"/>
      <c r="E33" s="147"/>
      <c r="F33" s="147"/>
      <c r="G33" s="147"/>
      <c r="H33" s="147"/>
      <c r="I33" s="147"/>
      <c r="J33" s="147"/>
      <c r="K33" s="147"/>
      <c r="L33" s="170"/>
      <c r="M33" s="380"/>
      <c r="N33" s="147"/>
      <c r="O33" s="147"/>
      <c r="P33" s="147"/>
      <c r="Q33" s="380"/>
      <c r="S33" s="143">
        <f t="shared" si="0"/>
        <v>0</v>
      </c>
      <c r="T33" s="143"/>
    </row>
    <row r="34" spans="1:20" s="142" customFormat="1" ht="15" hidden="1" customHeight="1">
      <c r="A34" s="139">
        <f t="shared" si="1"/>
        <v>25</v>
      </c>
      <c r="B34" s="139"/>
      <c r="C34" s="144"/>
      <c r="D34" s="381"/>
      <c r="E34" s="147"/>
      <c r="F34" s="147"/>
      <c r="G34" s="147"/>
      <c r="H34" s="147"/>
      <c r="I34" s="147"/>
      <c r="J34" s="147"/>
      <c r="K34" s="147"/>
      <c r="L34" s="170"/>
      <c r="M34" s="380"/>
      <c r="N34" s="147"/>
      <c r="O34" s="147"/>
      <c r="P34" s="147"/>
      <c r="Q34" s="380"/>
      <c r="S34" s="143">
        <f t="shared" si="0"/>
        <v>0</v>
      </c>
      <c r="T34" s="143"/>
    </row>
    <row r="35" spans="1:20" s="142" customFormat="1" ht="15" hidden="1" customHeight="1">
      <c r="A35" s="139">
        <f t="shared" si="1"/>
        <v>26</v>
      </c>
      <c r="B35" s="139"/>
      <c r="C35" s="144"/>
      <c r="D35" s="381"/>
      <c r="E35" s="147"/>
      <c r="F35" s="147"/>
      <c r="G35" s="147"/>
      <c r="H35" s="147"/>
      <c r="I35" s="147"/>
      <c r="J35" s="147"/>
      <c r="K35" s="147"/>
      <c r="L35" s="170"/>
      <c r="M35" s="380"/>
      <c r="N35" s="147"/>
      <c r="O35" s="147"/>
      <c r="P35" s="147"/>
      <c r="Q35" s="380"/>
      <c r="S35" s="143">
        <f t="shared" ref="S35:S49" si="2">COUNTA(B35)</f>
        <v>0</v>
      </c>
      <c r="T35" s="143"/>
    </row>
    <row r="36" spans="1:20" s="142" customFormat="1" ht="15" hidden="1" customHeight="1">
      <c r="A36" s="139">
        <f t="shared" si="1"/>
        <v>27</v>
      </c>
      <c r="B36" s="139"/>
      <c r="C36" s="144"/>
      <c r="D36" s="381"/>
      <c r="E36" s="381"/>
      <c r="F36" s="381"/>
      <c r="G36" s="381"/>
      <c r="H36" s="381"/>
      <c r="I36" s="381"/>
      <c r="J36" s="381"/>
      <c r="K36" s="381"/>
      <c r="L36" s="381"/>
      <c r="M36" s="380"/>
      <c r="N36" s="147"/>
      <c r="O36" s="147"/>
      <c r="P36" s="147"/>
      <c r="Q36" s="380"/>
      <c r="S36" s="143">
        <f t="shared" si="2"/>
        <v>0</v>
      </c>
      <c r="T36" s="143"/>
    </row>
    <row r="37" spans="1:20" s="142" customFormat="1" ht="15" hidden="1" customHeight="1">
      <c r="A37" s="139">
        <f t="shared" si="1"/>
        <v>28</v>
      </c>
      <c r="B37" s="139"/>
      <c r="C37" s="144"/>
      <c r="D37" s="381"/>
      <c r="E37" s="147"/>
      <c r="F37" s="147"/>
      <c r="G37" s="147"/>
      <c r="H37" s="147"/>
      <c r="I37" s="147"/>
      <c r="J37" s="147"/>
      <c r="K37" s="147"/>
      <c r="L37" s="170"/>
      <c r="M37" s="380"/>
      <c r="N37" s="147"/>
      <c r="O37" s="147"/>
      <c r="P37" s="147"/>
      <c r="Q37" s="380"/>
      <c r="S37" s="143">
        <f t="shared" si="2"/>
        <v>0</v>
      </c>
      <c r="T37" s="143"/>
    </row>
    <row r="38" spans="1:20" s="142" customFormat="1" ht="15" hidden="1" customHeight="1">
      <c r="A38" s="139">
        <f t="shared" si="1"/>
        <v>29</v>
      </c>
      <c r="B38" s="139"/>
      <c r="C38" s="144"/>
      <c r="D38" s="381"/>
      <c r="E38" s="147"/>
      <c r="F38" s="147"/>
      <c r="G38" s="147"/>
      <c r="H38" s="147"/>
      <c r="I38" s="147"/>
      <c r="J38" s="147"/>
      <c r="K38" s="147"/>
      <c r="L38" s="170"/>
      <c r="M38" s="380"/>
      <c r="N38" s="147"/>
      <c r="O38" s="147"/>
      <c r="P38" s="147"/>
      <c r="Q38" s="380"/>
      <c r="S38" s="143">
        <f t="shared" si="2"/>
        <v>0</v>
      </c>
      <c r="T38" s="143"/>
    </row>
    <row r="39" spans="1:20" s="142" customFormat="1" ht="15" hidden="1" customHeight="1">
      <c r="A39" s="139">
        <f t="shared" si="1"/>
        <v>30</v>
      </c>
      <c r="B39" s="139"/>
      <c r="C39" s="144"/>
      <c r="D39" s="381"/>
      <c r="E39" s="147"/>
      <c r="F39" s="147"/>
      <c r="G39" s="147"/>
      <c r="H39" s="147"/>
      <c r="I39" s="147"/>
      <c r="J39" s="147"/>
      <c r="K39" s="147"/>
      <c r="L39" s="170"/>
      <c r="M39" s="380"/>
      <c r="N39" s="147"/>
      <c r="O39" s="147"/>
      <c r="P39" s="147"/>
      <c r="Q39" s="380"/>
      <c r="S39" s="143">
        <f t="shared" si="2"/>
        <v>0</v>
      </c>
      <c r="T39" s="143"/>
    </row>
    <row r="40" spans="1:20" s="142" customFormat="1" ht="15" hidden="1" customHeight="1">
      <c r="A40" s="139">
        <f t="shared" si="1"/>
        <v>31</v>
      </c>
      <c r="B40" s="139"/>
      <c r="C40" s="144"/>
      <c r="D40" s="381"/>
      <c r="E40" s="147"/>
      <c r="F40" s="147"/>
      <c r="G40" s="147"/>
      <c r="H40" s="147"/>
      <c r="I40" s="147"/>
      <c r="J40" s="147"/>
      <c r="K40" s="147"/>
      <c r="L40" s="170"/>
      <c r="M40" s="380"/>
      <c r="N40" s="147"/>
      <c r="O40" s="147"/>
      <c r="P40" s="147"/>
      <c r="Q40" s="380"/>
      <c r="S40" s="143">
        <f t="shared" si="2"/>
        <v>0</v>
      </c>
      <c r="T40" s="143"/>
    </row>
    <row r="41" spans="1:20" s="142" customFormat="1" ht="15" hidden="1" customHeight="1">
      <c r="A41" s="139">
        <f t="shared" si="1"/>
        <v>32</v>
      </c>
      <c r="B41" s="139"/>
      <c r="C41" s="144"/>
      <c r="D41" s="381"/>
      <c r="E41" s="381"/>
      <c r="F41" s="381"/>
      <c r="G41" s="381"/>
      <c r="H41" s="381"/>
      <c r="I41" s="381"/>
      <c r="J41" s="381"/>
      <c r="K41" s="381"/>
      <c r="L41" s="381"/>
      <c r="M41" s="380"/>
      <c r="N41" s="147"/>
      <c r="O41" s="147"/>
      <c r="P41" s="147"/>
      <c r="Q41" s="380"/>
      <c r="S41" s="143">
        <f t="shared" si="2"/>
        <v>0</v>
      </c>
      <c r="T41" s="143"/>
    </row>
    <row r="42" spans="1:20" s="142" customFormat="1" ht="15" hidden="1" customHeight="1">
      <c r="A42" s="139">
        <f t="shared" si="1"/>
        <v>33</v>
      </c>
      <c r="B42" s="139"/>
      <c r="C42" s="144"/>
      <c r="D42" s="381"/>
      <c r="E42" s="147"/>
      <c r="F42" s="147"/>
      <c r="G42" s="147"/>
      <c r="H42" s="147"/>
      <c r="I42" s="147"/>
      <c r="J42" s="147"/>
      <c r="K42" s="147"/>
      <c r="L42" s="170"/>
      <c r="M42" s="380"/>
      <c r="N42" s="147"/>
      <c r="O42" s="147"/>
      <c r="P42" s="147"/>
      <c r="Q42" s="380"/>
      <c r="S42" s="143">
        <f t="shared" si="2"/>
        <v>0</v>
      </c>
      <c r="T42" s="143"/>
    </row>
    <row r="43" spans="1:20" s="142" customFormat="1" ht="15" hidden="1" customHeight="1">
      <c r="A43" s="139">
        <f t="shared" si="1"/>
        <v>34</v>
      </c>
      <c r="B43" s="139"/>
      <c r="C43" s="144"/>
      <c r="D43" s="381"/>
      <c r="E43" s="147"/>
      <c r="F43" s="147"/>
      <c r="G43" s="147"/>
      <c r="H43" s="147"/>
      <c r="I43" s="147"/>
      <c r="J43" s="147"/>
      <c r="K43" s="147"/>
      <c r="L43" s="170"/>
      <c r="M43" s="380"/>
      <c r="N43" s="147"/>
      <c r="O43" s="147"/>
      <c r="P43" s="147"/>
      <c r="Q43" s="380"/>
      <c r="S43" s="143">
        <f t="shared" si="2"/>
        <v>0</v>
      </c>
      <c r="T43" s="143"/>
    </row>
    <row r="44" spans="1:20" s="142" customFormat="1" ht="15" hidden="1" customHeight="1">
      <c r="A44" s="139">
        <f t="shared" si="1"/>
        <v>35</v>
      </c>
      <c r="B44" s="139"/>
      <c r="C44" s="144"/>
      <c r="D44" s="381"/>
      <c r="E44" s="147"/>
      <c r="F44" s="147"/>
      <c r="G44" s="147"/>
      <c r="H44" s="147"/>
      <c r="I44" s="147"/>
      <c r="J44" s="147"/>
      <c r="K44" s="147"/>
      <c r="L44" s="170"/>
      <c r="M44" s="380"/>
      <c r="N44" s="147"/>
      <c r="O44" s="147"/>
      <c r="P44" s="147"/>
      <c r="Q44" s="380"/>
      <c r="S44" s="143">
        <f t="shared" si="2"/>
        <v>0</v>
      </c>
      <c r="T44" s="143"/>
    </row>
    <row r="45" spans="1:20" s="142" customFormat="1" ht="15" hidden="1" customHeight="1">
      <c r="A45" s="139">
        <f t="shared" si="1"/>
        <v>36</v>
      </c>
      <c r="B45" s="139"/>
      <c r="C45" s="144"/>
      <c r="D45" s="381"/>
      <c r="E45" s="147"/>
      <c r="F45" s="147"/>
      <c r="G45" s="147"/>
      <c r="H45" s="147"/>
      <c r="I45" s="147"/>
      <c r="J45" s="147"/>
      <c r="K45" s="147"/>
      <c r="L45" s="170"/>
      <c r="M45" s="380"/>
      <c r="N45" s="147"/>
      <c r="O45" s="147"/>
      <c r="P45" s="147"/>
      <c r="Q45" s="380"/>
      <c r="S45" s="143">
        <f t="shared" si="2"/>
        <v>0</v>
      </c>
      <c r="T45" s="143"/>
    </row>
    <row r="46" spans="1:20" s="142" customFormat="1" ht="15" hidden="1" customHeight="1">
      <c r="A46" s="139">
        <f t="shared" si="1"/>
        <v>37</v>
      </c>
      <c r="B46" s="139"/>
      <c r="C46" s="144"/>
      <c r="D46" s="381"/>
      <c r="E46" s="147"/>
      <c r="F46" s="147"/>
      <c r="G46" s="147"/>
      <c r="H46" s="147"/>
      <c r="I46" s="147"/>
      <c r="J46" s="147"/>
      <c r="K46" s="147"/>
      <c r="L46" s="170"/>
      <c r="M46" s="380"/>
      <c r="N46" s="147"/>
      <c r="O46" s="147"/>
      <c r="P46" s="147"/>
      <c r="Q46" s="380"/>
      <c r="S46" s="143">
        <f t="shared" si="2"/>
        <v>0</v>
      </c>
      <c r="T46" s="143"/>
    </row>
    <row r="47" spans="1:20" s="142" customFormat="1" ht="15" hidden="1" customHeight="1">
      <c r="A47" s="139">
        <f t="shared" si="1"/>
        <v>38</v>
      </c>
      <c r="B47" s="139"/>
      <c r="C47" s="144"/>
      <c r="D47" s="381"/>
      <c r="E47" s="147"/>
      <c r="F47" s="147"/>
      <c r="G47" s="147"/>
      <c r="H47" s="147"/>
      <c r="I47" s="147"/>
      <c r="J47" s="147"/>
      <c r="K47" s="147"/>
      <c r="L47" s="170"/>
      <c r="M47" s="380"/>
      <c r="N47" s="147"/>
      <c r="O47" s="147"/>
      <c r="P47" s="147"/>
      <c r="Q47" s="380"/>
      <c r="S47" s="143">
        <f t="shared" si="2"/>
        <v>0</v>
      </c>
      <c r="T47" s="143"/>
    </row>
    <row r="48" spans="1:20" s="142" customFormat="1" ht="15" hidden="1" customHeight="1">
      <c r="A48" s="139">
        <f t="shared" si="1"/>
        <v>39</v>
      </c>
      <c r="B48" s="139"/>
      <c r="C48" s="144"/>
      <c r="D48" s="381"/>
      <c r="E48" s="381"/>
      <c r="F48" s="381"/>
      <c r="G48" s="381"/>
      <c r="H48" s="381"/>
      <c r="I48" s="381"/>
      <c r="J48" s="381"/>
      <c r="K48" s="381"/>
      <c r="L48" s="381"/>
      <c r="M48" s="380"/>
      <c r="N48" s="147"/>
      <c r="O48" s="147"/>
      <c r="P48" s="147"/>
      <c r="Q48" s="380"/>
      <c r="S48" s="143">
        <f t="shared" si="2"/>
        <v>0</v>
      </c>
      <c r="T48" s="143"/>
    </row>
    <row r="49" spans="1:20" s="142" customFormat="1" ht="15" hidden="1" customHeight="1">
      <c r="A49" s="139">
        <f t="shared" si="1"/>
        <v>40</v>
      </c>
      <c r="B49" s="139"/>
      <c r="C49" s="144"/>
      <c r="D49" s="381"/>
      <c r="E49" s="147"/>
      <c r="F49" s="147"/>
      <c r="G49" s="147"/>
      <c r="H49" s="147"/>
      <c r="I49" s="147"/>
      <c r="J49" s="147"/>
      <c r="K49" s="147"/>
      <c r="L49" s="170"/>
      <c r="M49" s="380"/>
      <c r="N49" s="147"/>
      <c r="O49" s="147"/>
      <c r="P49" s="147"/>
      <c r="Q49" s="380"/>
      <c r="S49" s="143">
        <f t="shared" si="2"/>
        <v>0</v>
      </c>
      <c r="T49" s="143"/>
    </row>
    <row r="50" spans="1:20" s="142" customFormat="1" ht="15" hidden="1" customHeight="1">
      <c r="A50" s="139">
        <f t="shared" si="1"/>
        <v>41</v>
      </c>
      <c r="B50" s="139"/>
      <c r="C50" s="144"/>
      <c r="D50" s="381"/>
      <c r="E50" s="147"/>
      <c r="F50" s="147"/>
      <c r="G50" s="147"/>
      <c r="H50" s="147"/>
      <c r="I50" s="147"/>
      <c r="J50" s="147"/>
      <c r="K50" s="147"/>
      <c r="L50" s="170"/>
      <c r="M50" s="380"/>
      <c r="N50" s="147"/>
      <c r="O50" s="147"/>
      <c r="P50" s="147"/>
      <c r="Q50" s="380"/>
      <c r="S50" s="143">
        <f t="shared" si="0"/>
        <v>0</v>
      </c>
      <c r="T50" s="143"/>
    </row>
    <row r="51" spans="1:20" s="142" customFormat="1" ht="15" hidden="1" customHeight="1">
      <c r="A51" s="139">
        <f t="shared" si="1"/>
        <v>42</v>
      </c>
      <c r="B51" s="139"/>
      <c r="C51" s="144"/>
      <c r="D51" s="381"/>
      <c r="E51" s="147"/>
      <c r="F51" s="147"/>
      <c r="G51" s="147"/>
      <c r="H51" s="147"/>
      <c r="I51" s="147"/>
      <c r="J51" s="147"/>
      <c r="K51" s="147"/>
      <c r="L51" s="170"/>
      <c r="M51" s="380"/>
      <c r="N51" s="147"/>
      <c r="O51" s="147"/>
      <c r="P51" s="147"/>
      <c r="Q51" s="380"/>
      <c r="S51" s="143">
        <f t="shared" si="0"/>
        <v>0</v>
      </c>
      <c r="T51" s="143"/>
    </row>
    <row r="52" spans="1:20" s="142" customFormat="1" ht="15" hidden="1" customHeight="1">
      <c r="A52" s="139">
        <f t="shared" si="1"/>
        <v>43</v>
      </c>
      <c r="B52" s="139"/>
      <c r="C52" s="144"/>
      <c r="D52" s="381"/>
      <c r="E52" s="147"/>
      <c r="F52" s="147"/>
      <c r="G52" s="147"/>
      <c r="H52" s="147"/>
      <c r="I52" s="147"/>
      <c r="J52" s="147"/>
      <c r="K52" s="147"/>
      <c r="L52" s="170"/>
      <c r="M52" s="380"/>
      <c r="N52" s="147"/>
      <c r="O52" s="147"/>
      <c r="P52" s="147"/>
      <c r="Q52" s="380"/>
      <c r="S52" s="143">
        <f t="shared" si="0"/>
        <v>0</v>
      </c>
      <c r="T52" s="143"/>
    </row>
    <row r="53" spans="1:20" s="142" customFormat="1" ht="15" hidden="1" customHeight="1">
      <c r="A53" s="139">
        <f t="shared" si="1"/>
        <v>44</v>
      </c>
      <c r="B53" s="139"/>
      <c r="C53" s="144"/>
      <c r="D53" s="381"/>
      <c r="E53" s="381"/>
      <c r="F53" s="381"/>
      <c r="G53" s="381"/>
      <c r="H53" s="381"/>
      <c r="I53" s="381"/>
      <c r="J53" s="381"/>
      <c r="K53" s="381"/>
      <c r="L53" s="381"/>
      <c r="M53" s="380"/>
      <c r="N53" s="147"/>
      <c r="O53" s="147"/>
      <c r="P53" s="147"/>
      <c r="Q53" s="380"/>
      <c r="S53" s="143">
        <f t="shared" si="0"/>
        <v>0</v>
      </c>
      <c r="T53" s="143"/>
    </row>
    <row r="54" spans="1:20" s="142" customFormat="1" ht="15" hidden="1" customHeight="1">
      <c r="A54" s="139">
        <f t="shared" si="1"/>
        <v>45</v>
      </c>
      <c r="B54" s="139"/>
      <c r="C54" s="144"/>
      <c r="D54" s="381"/>
      <c r="E54" s="381"/>
      <c r="F54" s="381"/>
      <c r="G54" s="381"/>
      <c r="H54" s="381"/>
      <c r="I54" s="381"/>
      <c r="J54" s="381"/>
      <c r="K54" s="381"/>
      <c r="L54" s="381"/>
      <c r="M54" s="380"/>
      <c r="N54" s="147"/>
      <c r="O54" s="147"/>
      <c r="P54" s="147"/>
      <c r="Q54" s="380"/>
      <c r="S54" s="143">
        <f t="shared" si="0"/>
        <v>0</v>
      </c>
      <c r="T54" s="143"/>
    </row>
    <row r="55" spans="1:20" s="142" customFormat="1" ht="15" hidden="1" customHeight="1">
      <c r="A55" s="139">
        <f t="shared" si="1"/>
        <v>46</v>
      </c>
      <c r="B55" s="139"/>
      <c r="C55" s="144"/>
      <c r="D55" s="381"/>
      <c r="E55" s="381"/>
      <c r="F55" s="381"/>
      <c r="G55" s="381"/>
      <c r="H55" s="381"/>
      <c r="I55" s="381"/>
      <c r="J55" s="381"/>
      <c r="K55" s="381"/>
      <c r="L55" s="381"/>
      <c r="M55" s="380"/>
      <c r="N55" s="147"/>
      <c r="O55" s="147"/>
      <c r="P55" s="147"/>
      <c r="Q55" s="380"/>
      <c r="S55" s="143">
        <f t="shared" si="0"/>
        <v>0</v>
      </c>
      <c r="T55" s="143"/>
    </row>
    <row r="56" spans="1:20" s="142" customFormat="1" ht="15" hidden="1" customHeight="1">
      <c r="A56" s="139">
        <f t="shared" si="1"/>
        <v>47</v>
      </c>
      <c r="B56" s="139"/>
      <c r="C56" s="144"/>
      <c r="D56" s="381"/>
      <c r="E56" s="140"/>
      <c r="F56" s="140"/>
      <c r="G56" s="140"/>
      <c r="H56" s="140"/>
      <c r="I56" s="140"/>
      <c r="J56" s="140"/>
      <c r="K56" s="140"/>
      <c r="L56" s="171"/>
      <c r="M56" s="380"/>
      <c r="N56" s="147"/>
      <c r="O56" s="147"/>
      <c r="P56" s="147"/>
      <c r="Q56" s="380"/>
      <c r="S56" s="143">
        <f t="shared" si="0"/>
        <v>0</v>
      </c>
      <c r="T56" s="143"/>
    </row>
    <row r="57" spans="1:20" s="142" customFormat="1" ht="15" hidden="1" customHeight="1">
      <c r="A57" s="139">
        <v>49</v>
      </c>
      <c r="B57" s="139"/>
      <c r="C57" s="144"/>
      <c r="D57" s="147"/>
      <c r="E57" s="147"/>
      <c r="F57" s="147"/>
      <c r="G57" s="147"/>
      <c r="H57" s="147"/>
      <c r="I57" s="147"/>
      <c r="J57" s="147"/>
      <c r="K57" s="147"/>
      <c r="L57" s="147"/>
      <c r="M57" s="147"/>
      <c r="N57" s="147"/>
      <c r="O57" s="147"/>
      <c r="P57" s="147"/>
      <c r="Q57" s="176"/>
      <c r="S57" s="143">
        <f t="shared" si="0"/>
        <v>0</v>
      </c>
      <c r="T57" s="143"/>
    </row>
    <row r="58" spans="1:20" s="142" customFormat="1" ht="15" hidden="1" customHeight="1">
      <c r="A58" s="139">
        <v>50</v>
      </c>
      <c r="B58" s="139"/>
      <c r="C58" s="144"/>
      <c r="D58" s="147"/>
      <c r="E58" s="147"/>
      <c r="F58" s="147"/>
      <c r="G58" s="147"/>
      <c r="H58" s="147"/>
      <c r="I58" s="147"/>
      <c r="J58" s="147"/>
      <c r="K58" s="147"/>
      <c r="L58" s="147"/>
      <c r="M58" s="147"/>
      <c r="N58" s="147"/>
      <c r="O58" s="147"/>
      <c r="P58" s="147"/>
      <c r="Q58" s="176"/>
      <c r="S58" s="143">
        <f t="shared" si="0"/>
        <v>0</v>
      </c>
      <c r="T58" s="143"/>
    </row>
    <row r="59" spans="1:20" s="142" customFormat="1" ht="15" hidden="1" customHeight="1">
      <c r="A59" s="139">
        <v>51</v>
      </c>
      <c r="B59" s="139"/>
      <c r="C59" s="145"/>
      <c r="D59" s="170"/>
      <c r="E59" s="170"/>
      <c r="F59" s="170"/>
      <c r="G59" s="170"/>
      <c r="H59" s="170"/>
      <c r="I59" s="170"/>
      <c r="J59" s="170"/>
      <c r="K59" s="170"/>
      <c r="L59" s="170"/>
      <c r="M59" s="170"/>
      <c r="N59" s="170"/>
      <c r="O59" s="170"/>
      <c r="P59" s="170"/>
      <c r="Q59" s="176"/>
      <c r="S59" s="143">
        <f t="shared" si="0"/>
        <v>0</v>
      </c>
      <c r="T59" s="143"/>
    </row>
    <row r="60" spans="1:20" s="142" customFormat="1" ht="15" hidden="1" customHeight="1">
      <c r="A60" s="139">
        <v>52</v>
      </c>
      <c r="B60" s="139"/>
      <c r="C60" s="145"/>
      <c r="D60" s="170"/>
      <c r="E60" s="170"/>
      <c r="F60" s="170"/>
      <c r="G60" s="170"/>
      <c r="H60" s="170"/>
      <c r="I60" s="170"/>
      <c r="J60" s="170"/>
      <c r="K60" s="170"/>
      <c r="L60" s="170"/>
      <c r="M60" s="170"/>
      <c r="N60" s="170"/>
      <c r="O60" s="170"/>
      <c r="P60" s="170"/>
      <c r="Q60" s="176"/>
      <c r="S60" s="143">
        <f t="shared" si="0"/>
        <v>0</v>
      </c>
      <c r="T60" s="143"/>
    </row>
    <row r="61" spans="1:20" s="142" customFormat="1" ht="15" hidden="1" customHeight="1">
      <c r="A61" s="139">
        <v>53</v>
      </c>
      <c r="B61" s="139"/>
      <c r="C61" s="145"/>
      <c r="D61" s="170"/>
      <c r="E61" s="170"/>
      <c r="F61" s="170"/>
      <c r="G61" s="170"/>
      <c r="H61" s="170"/>
      <c r="I61" s="170"/>
      <c r="J61" s="170"/>
      <c r="K61" s="170"/>
      <c r="L61" s="170"/>
      <c r="M61" s="170"/>
      <c r="N61" s="170"/>
      <c r="O61" s="170"/>
      <c r="P61" s="170"/>
      <c r="Q61" s="176"/>
      <c r="S61" s="143">
        <f t="shared" si="0"/>
        <v>0</v>
      </c>
      <c r="T61" s="143"/>
    </row>
    <row r="62" spans="1:20" s="142" customFormat="1" ht="15" hidden="1" customHeight="1">
      <c r="A62" s="139">
        <v>54</v>
      </c>
      <c r="B62" s="139"/>
      <c r="C62" s="145"/>
      <c r="D62" s="170"/>
      <c r="E62" s="170"/>
      <c r="F62" s="170"/>
      <c r="G62" s="170"/>
      <c r="H62" s="170"/>
      <c r="I62" s="170"/>
      <c r="J62" s="170"/>
      <c r="K62" s="170"/>
      <c r="L62" s="170"/>
      <c r="M62" s="170"/>
      <c r="N62" s="170"/>
      <c r="O62" s="170"/>
      <c r="P62" s="170"/>
      <c r="Q62" s="176"/>
      <c r="S62" s="143">
        <f t="shared" si="0"/>
        <v>0</v>
      </c>
      <c r="T62" s="143"/>
    </row>
    <row r="63" spans="1:20" s="142" customFormat="1" ht="15" hidden="1" customHeight="1">
      <c r="A63" s="139">
        <v>55</v>
      </c>
      <c r="B63" s="139"/>
      <c r="C63" s="145"/>
      <c r="D63" s="170"/>
      <c r="E63" s="170"/>
      <c r="F63" s="170"/>
      <c r="G63" s="170"/>
      <c r="H63" s="170"/>
      <c r="I63" s="170"/>
      <c r="J63" s="170"/>
      <c r="K63" s="170"/>
      <c r="L63" s="170"/>
      <c r="M63" s="170"/>
      <c r="N63" s="170"/>
      <c r="O63" s="170"/>
      <c r="P63" s="170"/>
      <c r="Q63" s="170"/>
      <c r="S63" s="143">
        <f t="shared" si="0"/>
        <v>0</v>
      </c>
      <c r="T63" s="143"/>
    </row>
    <row r="64" spans="1:20" s="142" customFormat="1" ht="15" hidden="1" customHeight="1">
      <c r="A64" s="139">
        <v>56</v>
      </c>
      <c r="B64" s="139"/>
      <c r="C64" s="145"/>
      <c r="D64" s="170"/>
      <c r="E64" s="170"/>
      <c r="F64" s="170"/>
      <c r="G64" s="170"/>
      <c r="H64" s="170"/>
      <c r="I64" s="170"/>
      <c r="J64" s="170"/>
      <c r="K64" s="170"/>
      <c r="L64" s="170"/>
      <c r="M64" s="170"/>
      <c r="N64" s="170"/>
      <c r="O64" s="170"/>
      <c r="P64" s="170"/>
      <c r="Q64" s="170"/>
      <c r="S64" s="143">
        <f t="shared" si="0"/>
        <v>0</v>
      </c>
      <c r="T64" s="143"/>
    </row>
    <row r="65" spans="1:20" s="142" customFormat="1" ht="15" hidden="1" customHeight="1">
      <c r="A65" s="139">
        <v>57</v>
      </c>
      <c r="B65" s="139"/>
      <c r="C65" s="145"/>
      <c r="D65" s="170"/>
      <c r="E65" s="170"/>
      <c r="F65" s="170"/>
      <c r="G65" s="170"/>
      <c r="H65" s="170"/>
      <c r="I65" s="170"/>
      <c r="J65" s="170"/>
      <c r="K65" s="170"/>
      <c r="L65" s="170"/>
      <c r="M65" s="170"/>
      <c r="N65" s="170"/>
      <c r="O65" s="170"/>
      <c r="P65" s="170"/>
      <c r="Q65" s="170"/>
      <c r="S65" s="143">
        <f t="shared" si="0"/>
        <v>0</v>
      </c>
      <c r="T65" s="143"/>
    </row>
    <row r="66" spans="1:20" s="142" customFormat="1" ht="15" hidden="1" customHeight="1">
      <c r="A66" s="139">
        <v>58</v>
      </c>
      <c r="B66" s="139"/>
      <c r="C66" s="145"/>
      <c r="D66" s="170"/>
      <c r="E66" s="170"/>
      <c r="F66" s="170"/>
      <c r="G66" s="170"/>
      <c r="H66" s="170"/>
      <c r="I66" s="170"/>
      <c r="J66" s="170"/>
      <c r="K66" s="170"/>
      <c r="L66" s="170"/>
      <c r="M66" s="170"/>
      <c r="N66" s="170"/>
      <c r="O66" s="170"/>
      <c r="P66" s="170"/>
      <c r="Q66" s="170"/>
      <c r="S66" s="143">
        <f t="shared" si="0"/>
        <v>0</v>
      </c>
      <c r="T66" s="143"/>
    </row>
    <row r="67" spans="1:20" s="142" customFormat="1" ht="15" hidden="1" customHeight="1">
      <c r="A67" s="139">
        <v>59</v>
      </c>
      <c r="B67" s="139"/>
      <c r="C67" s="145"/>
      <c r="D67" s="170"/>
      <c r="E67" s="170"/>
      <c r="F67" s="170"/>
      <c r="G67" s="170"/>
      <c r="H67" s="170"/>
      <c r="I67" s="170"/>
      <c r="J67" s="170"/>
      <c r="K67" s="170"/>
      <c r="L67" s="170"/>
      <c r="M67" s="170"/>
      <c r="N67" s="170"/>
      <c r="O67" s="170"/>
      <c r="P67" s="170"/>
      <c r="Q67" s="170"/>
      <c r="S67" s="143">
        <f t="shared" si="0"/>
        <v>0</v>
      </c>
      <c r="T67" s="143"/>
    </row>
    <row r="68" spans="1:20" s="142" customFormat="1" ht="15" hidden="1" customHeight="1">
      <c r="A68" s="139">
        <v>60</v>
      </c>
      <c r="B68" s="139"/>
      <c r="C68" s="145"/>
      <c r="D68" s="170"/>
      <c r="E68" s="170"/>
      <c r="F68" s="170"/>
      <c r="G68" s="170"/>
      <c r="H68" s="170"/>
      <c r="I68" s="170"/>
      <c r="J68" s="170"/>
      <c r="K68" s="170"/>
      <c r="L68" s="170"/>
      <c r="M68" s="170"/>
      <c r="N68" s="170"/>
      <c r="O68" s="170"/>
      <c r="P68" s="170"/>
      <c r="Q68" s="170"/>
      <c r="S68" s="143">
        <f t="shared" si="0"/>
        <v>0</v>
      </c>
      <c r="T68" s="143"/>
    </row>
    <row r="69" spans="1:20" s="142" customFormat="1" ht="15" hidden="1" customHeight="1">
      <c r="A69" s="139">
        <v>61</v>
      </c>
      <c r="B69" s="139"/>
      <c r="C69" s="145"/>
      <c r="D69" s="170"/>
      <c r="E69" s="170"/>
      <c r="F69" s="170"/>
      <c r="G69" s="170"/>
      <c r="H69" s="170"/>
      <c r="I69" s="170"/>
      <c r="J69" s="170"/>
      <c r="K69" s="170"/>
      <c r="L69" s="170"/>
      <c r="M69" s="170"/>
      <c r="N69" s="170"/>
      <c r="O69" s="170"/>
      <c r="P69" s="170"/>
      <c r="Q69" s="170"/>
      <c r="S69" s="143">
        <f t="shared" si="0"/>
        <v>0</v>
      </c>
      <c r="T69" s="143"/>
    </row>
    <row r="70" spans="1:20" ht="20.100000000000001" customHeight="1">
      <c r="S70" s="138">
        <v>1</v>
      </c>
      <c r="T70" s="138"/>
    </row>
    <row r="71" spans="1:20" s="156" customFormat="1" ht="20.100000000000001" customHeight="1">
      <c r="A71" s="326" t="s">
        <v>29</v>
      </c>
      <c r="B71" s="159"/>
      <c r="C71" s="160"/>
      <c r="D71" s="160"/>
      <c r="E71" s="161"/>
      <c r="F71" s="161"/>
      <c r="G71" s="161"/>
      <c r="H71" s="161"/>
      <c r="I71" s="161"/>
      <c r="J71" s="161"/>
      <c r="K71" s="161"/>
      <c r="L71" s="161"/>
      <c r="M71" s="161"/>
      <c r="N71" s="161"/>
      <c r="O71" s="161"/>
      <c r="P71" s="161"/>
      <c r="Q71" s="161"/>
      <c r="S71" s="156">
        <v>1</v>
      </c>
    </row>
    <row r="72" spans="1:20" s="156" customFormat="1" ht="20.100000000000001" customHeight="1">
      <c r="A72" s="155" t="s">
        <v>30</v>
      </c>
      <c r="B72" s="155"/>
      <c r="C72" s="155"/>
      <c r="D72" s="155"/>
      <c r="E72" s="155"/>
      <c r="F72" s="155"/>
      <c r="G72" s="155"/>
      <c r="H72" s="155"/>
      <c r="I72" s="155"/>
      <c r="J72" s="155"/>
      <c r="K72" s="155"/>
      <c r="L72" s="155"/>
      <c r="M72" s="155"/>
      <c r="N72" s="155"/>
      <c r="O72" s="155"/>
      <c r="P72" s="155"/>
      <c r="Q72" s="155"/>
      <c r="S72" s="156">
        <v>1</v>
      </c>
    </row>
    <row r="73" spans="1:20" s="156" customFormat="1" ht="20.100000000000001" customHeight="1">
      <c r="A73" s="155" t="s">
        <v>31</v>
      </c>
      <c r="B73" s="155"/>
      <c r="C73" s="155"/>
      <c r="D73" s="155"/>
      <c r="E73" s="155"/>
      <c r="F73" s="155"/>
      <c r="G73" s="155"/>
      <c r="H73" s="155"/>
      <c r="I73" s="155"/>
      <c r="J73" s="155"/>
      <c r="K73" s="155"/>
      <c r="L73" s="155"/>
      <c r="M73" s="155"/>
      <c r="N73" s="155"/>
      <c r="O73" s="155"/>
      <c r="P73" s="155"/>
      <c r="Q73" s="155"/>
      <c r="S73" s="156">
        <v>1</v>
      </c>
    </row>
    <row r="74" spans="1:20" s="156" customFormat="1" ht="20.100000000000001" customHeight="1">
      <c r="A74" s="155" t="s">
        <v>32</v>
      </c>
      <c r="B74" s="155"/>
      <c r="C74" s="155"/>
      <c r="D74" s="155"/>
      <c r="E74" s="155"/>
      <c r="F74" s="155"/>
      <c r="G74" s="155"/>
      <c r="H74" s="155" t="s">
        <v>584</v>
      </c>
      <c r="J74" s="155"/>
      <c r="K74" s="155"/>
      <c r="L74" s="155"/>
      <c r="M74" s="155"/>
      <c r="N74" s="155"/>
      <c r="O74" s="155"/>
      <c r="P74" s="155"/>
      <c r="Q74" s="155"/>
      <c r="S74" s="156">
        <v>1</v>
      </c>
    </row>
    <row r="75" spans="1:20" s="156" customFormat="1" ht="20.100000000000001" customHeight="1">
      <c r="A75" s="155" t="s">
        <v>33</v>
      </c>
      <c r="B75" s="155"/>
      <c r="C75" s="155"/>
      <c r="D75" s="155"/>
      <c r="E75" s="155"/>
      <c r="F75" s="155"/>
      <c r="G75" s="155"/>
      <c r="H75" s="155" t="s">
        <v>34</v>
      </c>
      <c r="J75" s="155"/>
      <c r="K75" s="155"/>
      <c r="L75" s="155"/>
      <c r="M75" s="155"/>
      <c r="N75" s="155"/>
      <c r="O75" s="155"/>
      <c r="P75" s="155"/>
      <c r="Q75" s="155"/>
      <c r="S75" s="156">
        <v>1</v>
      </c>
    </row>
    <row r="76" spans="1:20" s="156" customFormat="1" ht="20.100000000000001" customHeight="1">
      <c r="A76" s="155" t="s">
        <v>35</v>
      </c>
      <c r="B76" s="155"/>
      <c r="C76" s="155"/>
      <c r="D76" s="155"/>
      <c r="E76" s="155"/>
      <c r="F76" s="155"/>
      <c r="G76" s="155"/>
      <c r="H76" s="155" t="s">
        <v>36</v>
      </c>
      <c r="J76" s="155"/>
      <c r="K76" s="155"/>
      <c r="L76" s="155"/>
      <c r="M76" s="155"/>
      <c r="N76" s="155"/>
      <c r="O76" s="155"/>
      <c r="P76" s="155"/>
      <c r="Q76" s="155"/>
      <c r="S76" s="156">
        <v>1</v>
      </c>
    </row>
    <row r="77" spans="1:20" s="156" customFormat="1" ht="20.100000000000001" customHeight="1">
      <c r="A77" s="155" t="s">
        <v>37</v>
      </c>
      <c r="B77" s="155"/>
      <c r="C77" s="155"/>
      <c r="D77" s="155"/>
      <c r="E77" s="155"/>
      <c r="F77" s="155"/>
      <c r="G77" s="155"/>
      <c r="H77" s="155" t="s">
        <v>38</v>
      </c>
      <c r="J77" s="155"/>
      <c r="K77" s="155"/>
      <c r="L77" s="155"/>
      <c r="M77" s="155"/>
      <c r="N77" s="155"/>
      <c r="O77" s="155"/>
      <c r="P77" s="155"/>
      <c r="Q77" s="155"/>
      <c r="S77" s="156">
        <v>1</v>
      </c>
    </row>
    <row r="78" spans="1:20" s="156" customFormat="1" ht="20.100000000000001" customHeight="1">
      <c r="A78" s="155" t="s">
        <v>39</v>
      </c>
      <c r="B78" s="155"/>
      <c r="C78" s="155"/>
      <c r="D78" s="155"/>
      <c r="E78" s="155"/>
      <c r="F78" s="155"/>
      <c r="G78" s="155"/>
      <c r="H78" s="155" t="s">
        <v>40</v>
      </c>
      <c r="J78" s="155"/>
      <c r="K78" s="155"/>
      <c r="L78" s="155"/>
      <c r="M78" s="155"/>
      <c r="N78" s="155"/>
      <c r="O78" s="155"/>
      <c r="P78" s="155"/>
      <c r="Q78" s="155"/>
      <c r="S78" s="156">
        <v>1</v>
      </c>
    </row>
    <row r="79" spans="1:20" s="156" customFormat="1" ht="20.100000000000001" customHeight="1">
      <c r="A79" s="155" t="s">
        <v>41</v>
      </c>
      <c r="B79" s="162"/>
      <c r="C79" s="155"/>
      <c r="D79" s="155"/>
      <c r="E79" s="155"/>
      <c r="F79" s="155"/>
      <c r="G79" s="155"/>
      <c r="H79" s="155" t="s">
        <v>585</v>
      </c>
      <c r="J79" s="155"/>
      <c r="K79" s="155"/>
      <c r="L79" s="155"/>
      <c r="M79" s="155"/>
      <c r="N79" s="155"/>
      <c r="O79" s="155"/>
      <c r="P79" s="155"/>
      <c r="Q79" s="155"/>
      <c r="S79" s="156">
        <v>1</v>
      </c>
    </row>
    <row r="80" spans="1:20" s="156" customFormat="1" ht="20.100000000000001" customHeight="1">
      <c r="A80" s="155"/>
      <c r="B80" s="162"/>
      <c r="C80" s="155"/>
      <c r="D80" s="155"/>
      <c r="E80" s="155"/>
      <c r="F80" s="155"/>
      <c r="G80" s="155"/>
      <c r="H80" s="155"/>
      <c r="J80" s="155"/>
      <c r="K80" s="155"/>
      <c r="L80" s="155"/>
      <c r="M80" s="155"/>
      <c r="N80" s="155"/>
      <c r="O80" s="155"/>
      <c r="P80" s="155"/>
      <c r="Q80" s="155"/>
      <c r="S80" s="156">
        <v>1</v>
      </c>
    </row>
    <row r="81" spans="1:19" s="156" customFormat="1" ht="20.100000000000001" customHeight="1">
      <c r="A81" s="155" t="str">
        <f>CONCATENATE("« __ »_____________ ",Главная!AA2)</f>
        <v>« __ »_____________ 2014 года</v>
      </c>
      <c r="B81" s="155"/>
      <c r="C81" s="155"/>
      <c r="D81" s="155"/>
      <c r="E81" s="155"/>
      <c r="F81" s="155"/>
      <c r="G81" s="155"/>
      <c r="H81" s="155"/>
      <c r="I81" s="155"/>
      <c r="J81" s="155"/>
      <c r="K81" s="155"/>
      <c r="L81" s="155"/>
      <c r="M81" s="155"/>
      <c r="N81" s="155"/>
      <c r="O81" s="155"/>
      <c r="P81" s="155"/>
      <c r="Q81" s="155"/>
      <c r="S81" s="156">
        <v>1</v>
      </c>
    </row>
    <row r="82" spans="1:19" s="156" customFormat="1" ht="20.100000000000001" customHeight="1">
      <c r="A82" s="325"/>
      <c r="B82" s="155"/>
      <c r="C82" s="155"/>
      <c r="D82" s="155"/>
      <c r="E82" s="155"/>
      <c r="F82" s="155"/>
      <c r="G82" s="155"/>
      <c r="H82" s="155"/>
      <c r="I82" s="155"/>
      <c r="J82" s="155"/>
      <c r="K82" s="155"/>
      <c r="L82" s="155"/>
      <c r="M82" s="155"/>
      <c r="N82" s="155"/>
      <c r="O82" s="155"/>
      <c r="P82" s="155"/>
      <c r="Q82" s="155"/>
      <c r="S82" s="156">
        <v>1</v>
      </c>
    </row>
    <row r="83" spans="1:19" s="156" customFormat="1" ht="20.100000000000001" customHeight="1">
      <c r="A83" s="788" t="s">
        <v>579</v>
      </c>
      <c r="B83" s="788"/>
      <c r="C83" s="788"/>
      <c r="D83" s="788"/>
      <c r="E83" s="788"/>
      <c r="F83" s="788"/>
      <c r="G83" s="788"/>
      <c r="H83" s="788"/>
      <c r="I83" s="788"/>
      <c r="J83" s="788"/>
      <c r="K83" s="788"/>
      <c r="L83" s="788"/>
      <c r="M83" s="788"/>
      <c r="N83" s="788"/>
      <c r="O83" s="788"/>
      <c r="P83" s="788"/>
      <c r="Q83" s="788"/>
      <c r="S83" s="156">
        <v>1</v>
      </c>
    </row>
  </sheetData>
  <autoFilter ref="S9:S83">
    <filterColumn colId="0">
      <filters>
        <filter val="1"/>
      </filters>
    </filterColumn>
  </autoFilter>
  <customSheetViews>
    <customSheetView guid="{9C80F5BB-2041-4866-B668-5D20F7DCF520}" showPageBreaks="1" fitToPage="1" printArea="1" filter="1" showAutoFilter="1" view="pageBreakPreview">
      <selection activeCell="A7" sqref="A7:Q7"/>
      <pageMargins left="1.03" right="0.31" top="0.39370078740157483" bottom="0.39370078740157483" header="0.51181102362204722" footer="0.51181102362204722"/>
      <pageSetup paperSize="9" scale="70" orientation="portrait" horizontalDpi="300" verticalDpi="300" r:id="rId1"/>
      <headerFooter alignWithMargins="0"/>
      <autoFilter ref="S16:S63">
        <filterColumn colId="0">
          <filters>
            <filter val="1"/>
          </filters>
        </filterColumn>
      </autoFilter>
    </customSheetView>
    <customSheetView guid="{02FA8FE8-A21A-4BA6-9778-A92892052DF2}" showPageBreaks="1" fitToPage="1" printArea="1" filter="1" showAutoFilter="1" view="pageBreakPreview">
      <selection activeCell="A7" sqref="A7:Q7"/>
      <pageMargins left="1.03" right="0.31" top="0.39370078740157483" bottom="0.39370078740157483" header="0.51181102362204722" footer="0.51181102362204722"/>
      <pageSetup paperSize="9" scale="70" orientation="portrait" horizontalDpi="300" verticalDpi="300" r:id="rId2"/>
      <headerFooter alignWithMargins="0"/>
      <autoFilter ref="S16:S63">
        <filterColumn colId="0">
          <filters>
            <filter val="1"/>
          </filters>
        </filterColumn>
      </autoFilter>
    </customSheetView>
  </customSheetViews>
  <mergeCells count="21">
    <mergeCell ref="A83:Q83"/>
    <mergeCell ref="A5:Q5"/>
    <mergeCell ref="N6:N8"/>
    <mergeCell ref="M6:M8"/>
    <mergeCell ref="L6:L8"/>
    <mergeCell ref="Q6:Q8"/>
    <mergeCell ref="A3:Q3"/>
    <mergeCell ref="A2:Q2"/>
    <mergeCell ref="A1:Q1"/>
    <mergeCell ref="E6:E8"/>
    <mergeCell ref="F6:K6"/>
    <mergeCell ref="B6:B8"/>
    <mergeCell ref="C6:C8"/>
    <mergeCell ref="P6:P8"/>
    <mergeCell ref="D6:D8"/>
    <mergeCell ref="F7:G7"/>
    <mergeCell ref="A6:A8"/>
    <mergeCell ref="J7:K7"/>
    <mergeCell ref="H7:I7"/>
    <mergeCell ref="A4:Q4"/>
    <mergeCell ref="O6:O8"/>
  </mergeCells>
  <phoneticPr fontId="18" type="noConversion"/>
  <pageMargins left="1.03" right="0.31" top="0.39370078740157483" bottom="0.39370078740157483" header="0.51181102362204722" footer="0.51181102362204722"/>
  <pageSetup paperSize="9" scale="70" orientation="portrait" horizontalDpi="300" verticalDpi="300" r:id="rId3"/>
  <headerFooter alignWithMargins="0"/>
  <drawing r:id="rId4"/>
  <legacyDrawing r:id="rId5"/>
  <controls>
    <mc:AlternateContent xmlns:mc="http://schemas.openxmlformats.org/markup-compatibility/2006">
      <mc:Choice Requires="x14">
        <control shapeId="128003" r:id="rId6" name="CommandButton1">
          <controlPr defaultSize="0" print="0" autoLine="0" r:id="rId7">
            <anchor moveWithCells="1">
              <from>
                <xdr:col>0</xdr:col>
                <xdr:colOff>0</xdr:colOff>
                <xdr:row>0</xdr:row>
                <xdr:rowOff>0</xdr:rowOff>
              </from>
              <to>
                <xdr:col>1</xdr:col>
                <xdr:colOff>47625</xdr:colOff>
                <xdr:row>0</xdr:row>
                <xdr:rowOff>266700</xdr:rowOff>
              </to>
            </anchor>
          </controlPr>
        </control>
      </mc:Choice>
      <mc:Fallback>
        <control shapeId="128003" r:id="rId6" name="CommandButton1"/>
      </mc:Fallback>
    </mc:AlternateContent>
  </control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0" filterMode="1">
    <tabColor theme="2"/>
    <pageSetUpPr fitToPage="1"/>
  </sheetPr>
  <dimension ref="A1:Q81"/>
  <sheetViews>
    <sheetView view="pageBreakPreview" zoomScale="85" zoomScaleNormal="100" zoomScaleSheetLayoutView="85" workbookViewId="0">
      <selection activeCell="B10" sqref="A1:Q81"/>
    </sheetView>
  </sheetViews>
  <sheetFormatPr defaultRowHeight="12.75"/>
  <cols>
    <col min="1" max="1" width="3.85546875" style="180" customWidth="1"/>
    <col min="2" max="2" width="13.5703125" style="180" bestFit="1" customWidth="1"/>
    <col min="3" max="3" width="24" style="180" customWidth="1"/>
    <col min="4" max="11" width="6" style="180" customWidth="1"/>
    <col min="12" max="12" width="6.7109375" style="180" customWidth="1"/>
    <col min="13" max="13" width="6.7109375" style="173" customWidth="1"/>
    <col min="14" max="14" width="2.85546875" style="180" customWidth="1"/>
    <col min="15" max="15" width="2.5703125" style="138" customWidth="1"/>
    <col min="16" max="19" width="2.7109375" style="180" customWidth="1"/>
    <col min="20" max="16384" width="9.140625" style="180"/>
  </cols>
  <sheetData>
    <row r="1" spans="1:17" ht="33" customHeight="1">
      <c r="A1" s="782" t="s">
        <v>92</v>
      </c>
      <c r="B1" s="782"/>
      <c r="C1" s="782"/>
      <c r="D1" s="782"/>
      <c r="E1" s="782"/>
      <c r="F1" s="782"/>
      <c r="G1" s="782"/>
      <c r="H1" s="782"/>
      <c r="I1" s="782"/>
      <c r="J1" s="782"/>
      <c r="K1" s="782"/>
      <c r="L1" s="782"/>
      <c r="M1" s="782"/>
    </row>
    <row r="2" spans="1:17" ht="23.25">
      <c r="A2" s="783" t="s">
        <v>587</v>
      </c>
      <c r="B2" s="783"/>
      <c r="C2" s="783"/>
      <c r="D2" s="783"/>
      <c r="E2" s="783"/>
      <c r="F2" s="783"/>
      <c r="G2" s="783"/>
      <c r="H2" s="783"/>
      <c r="I2" s="783"/>
      <c r="J2" s="783"/>
      <c r="K2" s="783"/>
      <c r="L2" s="783"/>
      <c r="M2" s="783"/>
    </row>
    <row r="3" spans="1:17" s="136" customFormat="1" ht="46.5" customHeight="1">
      <c r="A3" s="784" t="s">
        <v>763</v>
      </c>
      <c r="B3" s="784"/>
      <c r="C3" s="784"/>
      <c r="D3" s="784"/>
      <c r="E3" s="784"/>
      <c r="F3" s="784"/>
      <c r="G3" s="784"/>
      <c r="H3" s="784"/>
      <c r="I3" s="784"/>
      <c r="J3" s="784"/>
      <c r="K3" s="784"/>
      <c r="L3" s="784"/>
      <c r="M3" s="784"/>
      <c r="N3" s="167"/>
      <c r="O3" s="167"/>
      <c r="P3" s="167"/>
      <c r="Q3" s="167"/>
    </row>
    <row r="4" spans="1:17" s="137" customFormat="1" ht="14.25" customHeight="1">
      <c r="A4" s="785" t="str">
        <f ca="1">ТСП!A4</f>
        <v>Дата сдачи: «___» апреля 2014 года</v>
      </c>
      <c r="B4" s="786"/>
      <c r="C4" s="786"/>
      <c r="D4" s="786"/>
      <c r="E4" s="786"/>
      <c r="F4" s="786"/>
      <c r="G4" s="786"/>
      <c r="H4" s="786"/>
      <c r="I4" s="786"/>
      <c r="J4" s="786"/>
      <c r="K4" s="786"/>
      <c r="L4" s="786"/>
      <c r="M4" s="786"/>
      <c r="O4" s="138"/>
    </row>
    <row r="5" spans="1:17" s="137" customFormat="1" ht="14.25" customHeight="1">
      <c r="A5" s="785"/>
      <c r="B5" s="785"/>
      <c r="C5" s="785"/>
      <c r="D5" s="785"/>
      <c r="E5" s="785"/>
      <c r="F5" s="785"/>
      <c r="G5" s="785"/>
      <c r="H5" s="785"/>
      <c r="I5" s="785"/>
      <c r="J5" s="785"/>
      <c r="K5" s="785"/>
      <c r="L5" s="785"/>
      <c r="M5" s="787"/>
      <c r="O5" s="138"/>
    </row>
    <row r="6" spans="1:17" ht="27" customHeight="1">
      <c r="A6" s="795" t="s">
        <v>71</v>
      </c>
      <c r="B6" s="795" t="s">
        <v>46</v>
      </c>
      <c r="C6" s="795" t="s">
        <v>47</v>
      </c>
      <c r="D6" s="792" t="s">
        <v>51</v>
      </c>
      <c r="E6" s="793"/>
      <c r="F6" s="793"/>
      <c r="G6" s="794"/>
      <c r="H6" s="792" t="s">
        <v>52</v>
      </c>
      <c r="I6" s="793"/>
      <c r="J6" s="793"/>
      <c r="K6" s="794"/>
      <c r="L6" s="789" t="s">
        <v>42</v>
      </c>
      <c r="M6" s="789" t="s">
        <v>7</v>
      </c>
    </row>
    <row r="7" spans="1:17" ht="12.75" customHeight="1">
      <c r="A7" s="795"/>
      <c r="B7" s="795"/>
      <c r="C7" s="795"/>
      <c r="D7" s="792" t="s">
        <v>53</v>
      </c>
      <c r="E7" s="793"/>
      <c r="F7" s="794"/>
      <c r="G7" s="789" t="s">
        <v>7</v>
      </c>
      <c r="H7" s="792" t="s">
        <v>53</v>
      </c>
      <c r="I7" s="793"/>
      <c r="J7" s="794"/>
      <c r="K7" s="789" t="s">
        <v>7</v>
      </c>
      <c r="L7" s="790"/>
      <c r="M7" s="790"/>
    </row>
    <row r="8" spans="1:17" ht="32.25" customHeight="1">
      <c r="A8" s="795"/>
      <c r="B8" s="795"/>
      <c r="C8" s="795"/>
      <c r="D8" s="177">
        <v>1</v>
      </c>
      <c r="E8" s="177">
        <v>2</v>
      </c>
      <c r="F8" s="177">
        <v>3</v>
      </c>
      <c r="G8" s="791"/>
      <c r="H8" s="177">
        <v>1</v>
      </c>
      <c r="I8" s="177">
        <v>2</v>
      </c>
      <c r="J8" s="177">
        <v>3</v>
      </c>
      <c r="K8" s="791"/>
      <c r="L8" s="791"/>
      <c r="M8" s="791"/>
    </row>
    <row r="9" spans="1:17">
      <c r="A9" s="320">
        <v>1</v>
      </c>
      <c r="B9" s="320">
        <v>2</v>
      </c>
      <c r="C9" s="320">
        <v>3</v>
      </c>
      <c r="D9" s="177">
        <v>4</v>
      </c>
      <c r="E9" s="177">
        <v>5</v>
      </c>
      <c r="F9" s="177">
        <v>6</v>
      </c>
      <c r="G9" s="177">
        <v>7</v>
      </c>
      <c r="H9" s="177">
        <v>8</v>
      </c>
      <c r="I9" s="177">
        <v>9</v>
      </c>
      <c r="J9" s="177">
        <v>10</v>
      </c>
      <c r="K9" s="177">
        <v>11</v>
      </c>
      <c r="L9" s="177">
        <v>12</v>
      </c>
      <c r="M9" s="177">
        <v>13</v>
      </c>
    </row>
    <row r="10" spans="1:17" s="142" customFormat="1" ht="15" customHeight="1">
      <c r="A10" s="149">
        <v>1</v>
      </c>
      <c r="B10" s="490" t="s">
        <v>4</v>
      </c>
      <c r="C10" s="144" t="s">
        <v>258</v>
      </c>
      <c r="D10" s="381"/>
      <c r="E10" s="381"/>
      <c r="F10" s="381"/>
      <c r="G10" s="381"/>
      <c r="H10" s="381"/>
      <c r="I10" s="381"/>
      <c r="J10" s="381"/>
      <c r="K10" s="381"/>
      <c r="L10" s="381"/>
      <c r="M10" s="380"/>
      <c r="O10" s="143">
        <f>COUNTA($C10)</f>
        <v>1</v>
      </c>
    </row>
    <row r="11" spans="1:17" s="142" customFormat="1" ht="15" customHeight="1">
      <c r="A11" s="149">
        <f>A10+1</f>
        <v>2</v>
      </c>
      <c r="B11" s="491" t="s">
        <v>16</v>
      </c>
      <c r="C11" s="144" t="s">
        <v>106</v>
      </c>
      <c r="D11" s="381"/>
      <c r="E11" s="381"/>
      <c r="F11" s="381"/>
      <c r="G11" s="381"/>
      <c r="H11" s="381"/>
      <c r="I11" s="381"/>
      <c r="J11" s="381"/>
      <c r="K11" s="381"/>
      <c r="L11" s="381"/>
      <c r="M11" s="380"/>
      <c r="O11" s="143">
        <f t="shared" ref="O11:O69" si="0">COUNTA($C11)</f>
        <v>1</v>
      </c>
    </row>
    <row r="12" spans="1:17" s="142" customFormat="1" ht="15" customHeight="1">
      <c r="A12" s="149">
        <f t="shared" ref="A12:A56" si="1">A11+1</f>
        <v>3</v>
      </c>
      <c r="B12" s="490" t="s">
        <v>16</v>
      </c>
      <c r="C12" s="144" t="s">
        <v>167</v>
      </c>
      <c r="D12" s="381"/>
      <c r="E12" s="147"/>
      <c r="F12" s="147"/>
      <c r="G12" s="147"/>
      <c r="H12" s="147"/>
      <c r="I12" s="147"/>
      <c r="J12" s="147"/>
      <c r="K12" s="147"/>
      <c r="L12" s="170"/>
      <c r="M12" s="380"/>
      <c r="O12" s="143">
        <f t="shared" si="0"/>
        <v>1</v>
      </c>
    </row>
    <row r="13" spans="1:17" s="142" customFormat="1" ht="15" customHeight="1">
      <c r="A13" s="149">
        <f t="shared" si="1"/>
        <v>4</v>
      </c>
      <c r="B13" s="490" t="s">
        <v>17</v>
      </c>
      <c r="C13" s="144" t="s">
        <v>666</v>
      </c>
      <c r="D13" s="381"/>
      <c r="E13" s="147"/>
      <c r="F13" s="147"/>
      <c r="G13" s="147"/>
      <c r="H13" s="147"/>
      <c r="I13" s="147"/>
      <c r="J13" s="147"/>
      <c r="K13" s="147"/>
      <c r="L13" s="170"/>
      <c r="M13" s="380"/>
      <c r="O13" s="143">
        <f t="shared" si="0"/>
        <v>1</v>
      </c>
    </row>
    <row r="14" spans="1:17" s="142" customFormat="1" ht="15" customHeight="1">
      <c r="A14" s="149">
        <f t="shared" si="1"/>
        <v>5</v>
      </c>
      <c r="B14" s="491" t="s">
        <v>4</v>
      </c>
      <c r="C14" s="144" t="s">
        <v>714</v>
      </c>
      <c r="D14" s="381"/>
      <c r="E14" s="147"/>
      <c r="F14" s="147"/>
      <c r="G14" s="147"/>
      <c r="H14" s="147"/>
      <c r="I14" s="147"/>
      <c r="J14" s="147"/>
      <c r="K14" s="147"/>
      <c r="L14" s="170"/>
      <c r="M14" s="380"/>
      <c r="O14" s="143">
        <f t="shared" si="0"/>
        <v>1</v>
      </c>
    </row>
    <row r="15" spans="1:17" s="142" customFormat="1" ht="15" hidden="1" customHeight="1">
      <c r="A15" s="149">
        <f t="shared" si="1"/>
        <v>6</v>
      </c>
      <c r="B15" s="490"/>
      <c r="C15" s="144"/>
      <c r="D15" s="381"/>
      <c r="E15" s="147"/>
      <c r="F15" s="147"/>
      <c r="G15" s="147"/>
      <c r="H15" s="147"/>
      <c r="I15" s="147"/>
      <c r="J15" s="147"/>
      <c r="K15" s="147"/>
      <c r="L15" s="170"/>
      <c r="M15" s="380"/>
      <c r="O15" s="143">
        <f t="shared" si="0"/>
        <v>0</v>
      </c>
    </row>
    <row r="16" spans="1:17" s="142" customFormat="1" ht="15" hidden="1" customHeight="1">
      <c r="A16" s="149">
        <f t="shared" si="1"/>
        <v>7</v>
      </c>
      <c r="B16" s="490"/>
      <c r="C16" s="144"/>
      <c r="D16" s="381"/>
      <c r="E16" s="147"/>
      <c r="F16" s="147"/>
      <c r="G16" s="147"/>
      <c r="H16" s="147"/>
      <c r="I16" s="147"/>
      <c r="J16" s="147"/>
      <c r="K16" s="147"/>
      <c r="L16" s="170"/>
      <c r="M16" s="380"/>
      <c r="O16" s="143">
        <f t="shared" si="0"/>
        <v>0</v>
      </c>
    </row>
    <row r="17" spans="1:15" s="142" customFormat="1" ht="15" hidden="1" customHeight="1">
      <c r="A17" s="149">
        <f t="shared" si="1"/>
        <v>8</v>
      </c>
      <c r="B17" s="491"/>
      <c r="C17" s="144"/>
      <c r="D17" s="381"/>
      <c r="E17" s="147"/>
      <c r="F17" s="147"/>
      <c r="G17" s="147"/>
      <c r="H17" s="147"/>
      <c r="I17" s="147"/>
      <c r="J17" s="147"/>
      <c r="K17" s="147"/>
      <c r="L17" s="170"/>
      <c r="M17" s="380"/>
      <c r="O17" s="143">
        <f t="shared" si="0"/>
        <v>0</v>
      </c>
    </row>
    <row r="18" spans="1:15" s="142" customFormat="1" ht="15" hidden="1" customHeight="1">
      <c r="A18" s="149">
        <f t="shared" si="1"/>
        <v>9</v>
      </c>
      <c r="B18" s="491"/>
      <c r="C18" s="492"/>
      <c r="D18" s="381"/>
      <c r="E18" s="147"/>
      <c r="F18" s="147"/>
      <c r="G18" s="147"/>
      <c r="H18" s="147"/>
      <c r="I18" s="147"/>
      <c r="J18" s="147"/>
      <c r="K18" s="147"/>
      <c r="L18" s="170"/>
      <c r="M18" s="380"/>
      <c r="O18" s="143">
        <f t="shared" si="0"/>
        <v>0</v>
      </c>
    </row>
    <row r="19" spans="1:15" s="142" customFormat="1" ht="15" hidden="1" customHeight="1">
      <c r="A19" s="149">
        <f t="shared" si="1"/>
        <v>10</v>
      </c>
      <c r="B19" s="491"/>
      <c r="C19" s="144"/>
      <c r="D19" s="381"/>
      <c r="E19" s="147"/>
      <c r="F19" s="147"/>
      <c r="G19" s="147"/>
      <c r="H19" s="147"/>
      <c r="I19" s="147"/>
      <c r="J19" s="147"/>
      <c r="K19" s="147"/>
      <c r="L19" s="170"/>
      <c r="M19" s="380"/>
      <c r="O19" s="143">
        <f t="shared" si="0"/>
        <v>0</v>
      </c>
    </row>
    <row r="20" spans="1:15" s="142" customFormat="1" ht="15" hidden="1" customHeight="1">
      <c r="A20" s="149">
        <f t="shared" si="1"/>
        <v>11</v>
      </c>
      <c r="B20" s="493"/>
      <c r="C20" s="492"/>
      <c r="D20" s="381"/>
      <c r="E20" s="147"/>
      <c r="F20" s="147"/>
      <c r="G20" s="147"/>
      <c r="H20" s="147"/>
      <c r="I20" s="147"/>
      <c r="J20" s="147"/>
      <c r="K20" s="147"/>
      <c r="L20" s="170"/>
      <c r="M20" s="380"/>
      <c r="O20" s="143">
        <f t="shared" si="0"/>
        <v>0</v>
      </c>
    </row>
    <row r="21" spans="1:15" s="142" customFormat="1" ht="15" hidden="1" customHeight="1">
      <c r="A21" s="149">
        <f t="shared" si="1"/>
        <v>12</v>
      </c>
      <c r="B21" s="493"/>
      <c r="C21" s="492"/>
      <c r="D21" s="381"/>
      <c r="E21" s="147"/>
      <c r="F21" s="147"/>
      <c r="G21" s="147"/>
      <c r="H21" s="147"/>
      <c r="I21" s="147"/>
      <c r="J21" s="147"/>
      <c r="K21" s="147"/>
      <c r="L21" s="170"/>
      <c r="M21" s="380"/>
      <c r="O21" s="143">
        <f t="shared" si="0"/>
        <v>0</v>
      </c>
    </row>
    <row r="22" spans="1:15" s="142" customFormat="1" ht="15" hidden="1" customHeight="1">
      <c r="A22" s="149">
        <f t="shared" si="1"/>
        <v>13</v>
      </c>
      <c r="B22" s="491"/>
      <c r="C22" s="144"/>
      <c r="D22" s="381"/>
      <c r="E22" s="147"/>
      <c r="F22" s="147"/>
      <c r="G22" s="147"/>
      <c r="H22" s="147"/>
      <c r="I22" s="147"/>
      <c r="J22" s="147"/>
      <c r="K22" s="147"/>
      <c r="L22" s="170"/>
      <c r="M22" s="380"/>
      <c r="O22" s="143">
        <f t="shared" si="0"/>
        <v>0</v>
      </c>
    </row>
    <row r="23" spans="1:15" s="142" customFormat="1" ht="15" hidden="1" customHeight="1">
      <c r="A23" s="149">
        <f t="shared" si="1"/>
        <v>14</v>
      </c>
      <c r="B23" s="491"/>
      <c r="C23" s="144"/>
      <c r="D23" s="381"/>
      <c r="E23" s="147"/>
      <c r="F23" s="147"/>
      <c r="G23" s="147"/>
      <c r="H23" s="147"/>
      <c r="I23" s="147"/>
      <c r="J23" s="147"/>
      <c r="K23" s="147"/>
      <c r="L23" s="170"/>
      <c r="M23" s="380"/>
      <c r="O23" s="143">
        <f t="shared" si="0"/>
        <v>0</v>
      </c>
    </row>
    <row r="24" spans="1:15" s="142" customFormat="1" ht="15" hidden="1" customHeight="1">
      <c r="A24" s="149">
        <f t="shared" si="1"/>
        <v>15</v>
      </c>
      <c r="B24" s="491"/>
      <c r="C24" s="144"/>
      <c r="D24" s="381"/>
      <c r="E24" s="147"/>
      <c r="F24" s="147"/>
      <c r="G24" s="147"/>
      <c r="H24" s="147"/>
      <c r="I24" s="147"/>
      <c r="J24" s="147"/>
      <c r="K24" s="147"/>
      <c r="L24" s="170"/>
      <c r="M24" s="380"/>
      <c r="O24" s="143">
        <f t="shared" si="0"/>
        <v>0</v>
      </c>
    </row>
    <row r="25" spans="1:15" s="142" customFormat="1" ht="15" hidden="1" customHeight="1">
      <c r="A25" s="149">
        <f t="shared" si="1"/>
        <v>16</v>
      </c>
      <c r="B25" s="490"/>
      <c r="C25" s="144"/>
      <c r="D25" s="381"/>
      <c r="E25" s="147"/>
      <c r="F25" s="147"/>
      <c r="G25" s="147"/>
      <c r="H25" s="147"/>
      <c r="I25" s="147"/>
      <c r="J25" s="147"/>
      <c r="K25" s="147"/>
      <c r="L25" s="170"/>
      <c r="M25" s="380"/>
      <c r="O25" s="143">
        <f t="shared" si="0"/>
        <v>0</v>
      </c>
    </row>
    <row r="26" spans="1:15" s="142" customFormat="1" ht="15" hidden="1" customHeight="1">
      <c r="A26" s="149">
        <f t="shared" si="1"/>
        <v>17</v>
      </c>
      <c r="B26" s="491"/>
      <c r="C26" s="144"/>
      <c r="D26" s="381"/>
      <c r="E26" s="147"/>
      <c r="F26" s="147"/>
      <c r="G26" s="147"/>
      <c r="H26" s="147"/>
      <c r="I26" s="147"/>
      <c r="J26" s="147"/>
      <c r="K26" s="147"/>
      <c r="L26" s="170"/>
      <c r="M26" s="380"/>
      <c r="O26" s="143">
        <f t="shared" si="0"/>
        <v>0</v>
      </c>
    </row>
    <row r="27" spans="1:15" s="142" customFormat="1" ht="15" hidden="1" customHeight="1">
      <c r="A27" s="149">
        <f t="shared" si="1"/>
        <v>18</v>
      </c>
      <c r="B27" s="490"/>
      <c r="C27" s="144"/>
      <c r="D27" s="381"/>
      <c r="E27" s="147"/>
      <c r="F27" s="147"/>
      <c r="G27" s="147"/>
      <c r="H27" s="147"/>
      <c r="I27" s="147"/>
      <c r="J27" s="147"/>
      <c r="K27" s="147"/>
      <c r="L27" s="170"/>
      <c r="M27" s="380"/>
      <c r="O27" s="143">
        <f t="shared" si="0"/>
        <v>0</v>
      </c>
    </row>
    <row r="28" spans="1:15" s="142" customFormat="1" ht="15" hidden="1" customHeight="1">
      <c r="A28" s="149">
        <f t="shared" si="1"/>
        <v>19</v>
      </c>
      <c r="B28" s="490"/>
      <c r="C28" s="144"/>
      <c r="D28" s="381"/>
      <c r="E28" s="147"/>
      <c r="F28" s="147"/>
      <c r="G28" s="147"/>
      <c r="H28" s="147"/>
      <c r="I28" s="147"/>
      <c r="J28" s="147"/>
      <c r="K28" s="147"/>
      <c r="L28" s="170"/>
      <c r="M28" s="380"/>
      <c r="O28" s="143">
        <f t="shared" si="0"/>
        <v>0</v>
      </c>
    </row>
    <row r="29" spans="1:15" s="142" customFormat="1" ht="15" hidden="1" customHeight="1">
      <c r="A29" s="149">
        <f t="shared" si="1"/>
        <v>20</v>
      </c>
      <c r="B29" s="490"/>
      <c r="C29" s="144"/>
      <c r="D29" s="381"/>
      <c r="E29" s="147"/>
      <c r="F29" s="147"/>
      <c r="G29" s="147"/>
      <c r="H29" s="147"/>
      <c r="I29" s="147"/>
      <c r="J29" s="147"/>
      <c r="K29" s="147"/>
      <c r="L29" s="170"/>
      <c r="M29" s="380"/>
      <c r="O29" s="143">
        <f t="shared" si="0"/>
        <v>0</v>
      </c>
    </row>
    <row r="30" spans="1:15" s="142" customFormat="1" ht="15" hidden="1" customHeight="1">
      <c r="A30" s="149">
        <f t="shared" si="1"/>
        <v>21</v>
      </c>
      <c r="B30" s="491"/>
      <c r="C30" s="144"/>
      <c r="D30" s="381"/>
      <c r="E30" s="147"/>
      <c r="F30" s="147"/>
      <c r="G30" s="147"/>
      <c r="H30" s="147"/>
      <c r="I30" s="147"/>
      <c r="J30" s="147"/>
      <c r="K30" s="147"/>
      <c r="L30" s="170"/>
      <c r="M30" s="380"/>
      <c r="O30" s="143">
        <f t="shared" si="0"/>
        <v>0</v>
      </c>
    </row>
    <row r="31" spans="1:15" s="142" customFormat="1" ht="15" hidden="1" customHeight="1">
      <c r="A31" s="149">
        <f t="shared" si="1"/>
        <v>22</v>
      </c>
      <c r="B31" s="490"/>
      <c r="C31" s="144"/>
      <c r="D31" s="381"/>
      <c r="E31" s="147"/>
      <c r="F31" s="147"/>
      <c r="G31" s="147"/>
      <c r="H31" s="147"/>
      <c r="I31" s="147"/>
      <c r="J31" s="147"/>
      <c r="K31" s="147"/>
      <c r="L31" s="170"/>
      <c r="M31" s="380"/>
      <c r="O31" s="143">
        <f t="shared" si="0"/>
        <v>0</v>
      </c>
    </row>
    <row r="32" spans="1:15" s="142" customFormat="1" ht="15" hidden="1" customHeight="1">
      <c r="A32" s="149">
        <f t="shared" si="1"/>
        <v>23</v>
      </c>
      <c r="B32" s="491"/>
      <c r="C32" s="144"/>
      <c r="D32" s="381"/>
      <c r="E32" s="147"/>
      <c r="F32" s="147"/>
      <c r="G32" s="147"/>
      <c r="H32" s="147"/>
      <c r="I32" s="147"/>
      <c r="J32" s="147"/>
      <c r="K32" s="147"/>
      <c r="L32" s="170"/>
      <c r="M32" s="380"/>
      <c r="O32" s="143">
        <f t="shared" si="0"/>
        <v>0</v>
      </c>
    </row>
    <row r="33" spans="1:15" s="142" customFormat="1" ht="15" hidden="1" customHeight="1">
      <c r="A33" s="149">
        <f t="shared" si="1"/>
        <v>24</v>
      </c>
      <c r="B33" s="490"/>
      <c r="C33" s="144"/>
      <c r="D33" s="381"/>
      <c r="E33" s="147"/>
      <c r="F33" s="147"/>
      <c r="G33" s="147"/>
      <c r="H33" s="147"/>
      <c r="I33" s="147"/>
      <c r="J33" s="147"/>
      <c r="K33" s="147"/>
      <c r="L33" s="170"/>
      <c r="M33" s="380"/>
      <c r="O33" s="143">
        <f t="shared" si="0"/>
        <v>0</v>
      </c>
    </row>
    <row r="34" spans="1:15" s="142" customFormat="1" ht="15" hidden="1" customHeight="1">
      <c r="A34" s="149">
        <f t="shared" si="1"/>
        <v>25</v>
      </c>
      <c r="B34" s="490"/>
      <c r="C34" s="144"/>
      <c r="D34" s="381"/>
      <c r="E34" s="147"/>
      <c r="F34" s="147"/>
      <c r="G34" s="147"/>
      <c r="H34" s="147"/>
      <c r="I34" s="147"/>
      <c r="J34" s="147"/>
      <c r="K34" s="147"/>
      <c r="L34" s="170"/>
      <c r="M34" s="380"/>
      <c r="O34" s="143">
        <f t="shared" si="0"/>
        <v>0</v>
      </c>
    </row>
    <row r="35" spans="1:15" s="142" customFormat="1" ht="15" hidden="1" customHeight="1">
      <c r="A35" s="149">
        <f t="shared" si="1"/>
        <v>26</v>
      </c>
      <c r="B35" s="491"/>
      <c r="C35" s="144"/>
      <c r="D35" s="381"/>
      <c r="E35" s="147"/>
      <c r="F35" s="147"/>
      <c r="G35" s="147"/>
      <c r="H35" s="147"/>
      <c r="I35" s="147"/>
      <c r="J35" s="147"/>
      <c r="K35" s="147"/>
      <c r="L35" s="170"/>
      <c r="M35" s="380"/>
      <c r="O35" s="143">
        <f t="shared" si="0"/>
        <v>0</v>
      </c>
    </row>
    <row r="36" spans="1:15" s="142" customFormat="1" ht="15" hidden="1" customHeight="1">
      <c r="A36" s="149">
        <f t="shared" si="1"/>
        <v>27</v>
      </c>
      <c r="B36" s="491"/>
      <c r="C36" s="144"/>
      <c r="D36" s="381"/>
      <c r="E36" s="381"/>
      <c r="F36" s="381"/>
      <c r="G36" s="381"/>
      <c r="H36" s="381"/>
      <c r="I36" s="381"/>
      <c r="J36" s="381"/>
      <c r="K36" s="381"/>
      <c r="L36" s="381"/>
      <c r="M36" s="380"/>
      <c r="O36" s="143">
        <f t="shared" si="0"/>
        <v>0</v>
      </c>
    </row>
    <row r="37" spans="1:15" s="142" customFormat="1" ht="15" hidden="1" customHeight="1">
      <c r="A37" s="149">
        <f t="shared" si="1"/>
        <v>28</v>
      </c>
      <c r="B37" s="491"/>
      <c r="C37" s="144"/>
      <c r="D37" s="381"/>
      <c r="E37" s="147"/>
      <c r="F37" s="147"/>
      <c r="G37" s="147"/>
      <c r="H37" s="147"/>
      <c r="I37" s="147"/>
      <c r="J37" s="147"/>
      <c r="K37" s="147"/>
      <c r="L37" s="170"/>
      <c r="M37" s="380"/>
      <c r="O37" s="143">
        <f t="shared" si="0"/>
        <v>0</v>
      </c>
    </row>
    <row r="38" spans="1:15" s="142" customFormat="1" ht="15" hidden="1" customHeight="1">
      <c r="A38" s="149">
        <f t="shared" si="1"/>
        <v>29</v>
      </c>
      <c r="B38" s="491"/>
      <c r="C38" s="144"/>
      <c r="D38" s="381"/>
      <c r="E38" s="147"/>
      <c r="F38" s="147"/>
      <c r="G38" s="147"/>
      <c r="H38" s="147"/>
      <c r="I38" s="147"/>
      <c r="J38" s="147"/>
      <c r="K38" s="147"/>
      <c r="L38" s="170"/>
      <c r="M38" s="380"/>
      <c r="O38" s="143">
        <f t="shared" si="0"/>
        <v>0</v>
      </c>
    </row>
    <row r="39" spans="1:15" s="142" customFormat="1" ht="15" hidden="1" customHeight="1">
      <c r="A39" s="149">
        <f t="shared" si="1"/>
        <v>30</v>
      </c>
      <c r="B39" s="491"/>
      <c r="C39" s="144"/>
      <c r="D39" s="381"/>
      <c r="E39" s="147"/>
      <c r="F39" s="147"/>
      <c r="G39" s="147"/>
      <c r="H39" s="147"/>
      <c r="I39" s="147"/>
      <c r="J39" s="147"/>
      <c r="K39" s="147"/>
      <c r="L39" s="170"/>
      <c r="M39" s="380"/>
      <c r="O39" s="143">
        <f t="shared" si="0"/>
        <v>0</v>
      </c>
    </row>
    <row r="40" spans="1:15" s="142" customFormat="1" ht="15" hidden="1" customHeight="1">
      <c r="A40" s="139">
        <f t="shared" si="1"/>
        <v>31</v>
      </c>
      <c r="B40" s="139"/>
      <c r="C40" s="144"/>
      <c r="D40" s="381"/>
      <c r="E40" s="147"/>
      <c r="F40" s="147"/>
      <c r="G40" s="147"/>
      <c r="H40" s="147"/>
      <c r="I40" s="147"/>
      <c r="J40" s="147"/>
      <c r="K40" s="147"/>
      <c r="L40" s="170"/>
      <c r="M40" s="380"/>
      <c r="O40" s="143">
        <f t="shared" si="0"/>
        <v>0</v>
      </c>
    </row>
    <row r="41" spans="1:15" s="142" customFormat="1" ht="15" hidden="1" customHeight="1">
      <c r="A41" s="139">
        <f t="shared" si="1"/>
        <v>32</v>
      </c>
      <c r="B41" s="139"/>
      <c r="C41" s="144"/>
      <c r="D41" s="381"/>
      <c r="E41" s="381"/>
      <c r="F41" s="381"/>
      <c r="G41" s="381"/>
      <c r="H41" s="381"/>
      <c r="I41" s="381"/>
      <c r="J41" s="381"/>
      <c r="K41" s="381"/>
      <c r="L41" s="381"/>
      <c r="M41" s="380"/>
      <c r="O41" s="143">
        <f t="shared" si="0"/>
        <v>0</v>
      </c>
    </row>
    <row r="42" spans="1:15" s="142" customFormat="1" ht="15" hidden="1" customHeight="1">
      <c r="A42" s="139">
        <f t="shared" si="1"/>
        <v>33</v>
      </c>
      <c r="B42" s="139"/>
      <c r="C42" s="144"/>
      <c r="D42" s="381"/>
      <c r="E42" s="147"/>
      <c r="F42" s="147"/>
      <c r="G42" s="147"/>
      <c r="H42" s="147"/>
      <c r="I42" s="147"/>
      <c r="J42" s="147"/>
      <c r="K42" s="147"/>
      <c r="L42" s="170"/>
      <c r="M42" s="380"/>
      <c r="O42" s="143">
        <f t="shared" si="0"/>
        <v>0</v>
      </c>
    </row>
    <row r="43" spans="1:15" s="142" customFormat="1" ht="15" hidden="1" customHeight="1">
      <c r="A43" s="139">
        <f t="shared" si="1"/>
        <v>34</v>
      </c>
      <c r="B43" s="139"/>
      <c r="C43" s="144"/>
      <c r="D43" s="381"/>
      <c r="E43" s="147"/>
      <c r="F43" s="147"/>
      <c r="G43" s="147"/>
      <c r="H43" s="147"/>
      <c r="I43" s="147"/>
      <c r="J43" s="147"/>
      <c r="K43" s="147"/>
      <c r="L43" s="170"/>
      <c r="M43" s="380"/>
      <c r="O43" s="143">
        <f t="shared" si="0"/>
        <v>0</v>
      </c>
    </row>
    <row r="44" spans="1:15" s="142" customFormat="1" ht="15" hidden="1" customHeight="1">
      <c r="A44" s="139">
        <f t="shared" si="1"/>
        <v>35</v>
      </c>
      <c r="B44" s="139"/>
      <c r="C44" s="144"/>
      <c r="D44" s="381"/>
      <c r="E44" s="147"/>
      <c r="F44" s="147"/>
      <c r="G44" s="147"/>
      <c r="H44" s="147"/>
      <c r="I44" s="147"/>
      <c r="J44" s="147"/>
      <c r="K44" s="147"/>
      <c r="L44" s="170"/>
      <c r="M44" s="380"/>
      <c r="O44" s="143">
        <f t="shared" si="0"/>
        <v>0</v>
      </c>
    </row>
    <row r="45" spans="1:15" s="142" customFormat="1" ht="15" hidden="1" customHeight="1">
      <c r="A45" s="139">
        <f t="shared" si="1"/>
        <v>36</v>
      </c>
      <c r="B45" s="139"/>
      <c r="C45" s="144"/>
      <c r="D45" s="381"/>
      <c r="E45" s="147"/>
      <c r="F45" s="147"/>
      <c r="G45" s="147"/>
      <c r="H45" s="147"/>
      <c r="I45" s="147"/>
      <c r="J45" s="147"/>
      <c r="K45" s="147"/>
      <c r="L45" s="170"/>
      <c r="M45" s="380"/>
      <c r="O45" s="143">
        <f t="shared" si="0"/>
        <v>0</v>
      </c>
    </row>
    <row r="46" spans="1:15" s="142" customFormat="1" ht="15" hidden="1" customHeight="1">
      <c r="A46" s="139">
        <f t="shared" si="1"/>
        <v>37</v>
      </c>
      <c r="B46" s="139"/>
      <c r="C46" s="144"/>
      <c r="D46" s="381"/>
      <c r="E46" s="147"/>
      <c r="F46" s="147"/>
      <c r="G46" s="147"/>
      <c r="H46" s="147"/>
      <c r="I46" s="147"/>
      <c r="J46" s="147"/>
      <c r="K46" s="147"/>
      <c r="L46" s="170"/>
      <c r="M46" s="380"/>
      <c r="O46" s="143">
        <f t="shared" si="0"/>
        <v>0</v>
      </c>
    </row>
    <row r="47" spans="1:15" s="142" customFormat="1" ht="15" hidden="1" customHeight="1">
      <c r="A47" s="139">
        <f t="shared" si="1"/>
        <v>38</v>
      </c>
      <c r="B47" s="139"/>
      <c r="C47" s="144"/>
      <c r="D47" s="381"/>
      <c r="E47" s="147"/>
      <c r="F47" s="147"/>
      <c r="G47" s="147"/>
      <c r="H47" s="147"/>
      <c r="I47" s="147"/>
      <c r="J47" s="147"/>
      <c r="K47" s="147"/>
      <c r="L47" s="170"/>
      <c r="M47" s="380"/>
      <c r="O47" s="143">
        <f t="shared" si="0"/>
        <v>0</v>
      </c>
    </row>
    <row r="48" spans="1:15" s="142" customFormat="1" ht="15" hidden="1" customHeight="1">
      <c r="A48" s="139">
        <f t="shared" si="1"/>
        <v>39</v>
      </c>
      <c r="B48" s="139"/>
      <c r="C48" s="144"/>
      <c r="D48" s="381"/>
      <c r="E48" s="381"/>
      <c r="F48" s="381"/>
      <c r="G48" s="381"/>
      <c r="H48" s="381"/>
      <c r="I48" s="381"/>
      <c r="J48" s="381"/>
      <c r="K48" s="381"/>
      <c r="L48" s="381"/>
      <c r="M48" s="380"/>
      <c r="O48" s="143">
        <f t="shared" si="0"/>
        <v>0</v>
      </c>
    </row>
    <row r="49" spans="1:15" s="142" customFormat="1" ht="15" hidden="1" customHeight="1">
      <c r="A49" s="139">
        <f t="shared" si="1"/>
        <v>40</v>
      </c>
      <c r="B49" s="139"/>
      <c r="C49" s="144"/>
      <c r="D49" s="381"/>
      <c r="E49" s="147"/>
      <c r="F49" s="147"/>
      <c r="G49" s="147"/>
      <c r="H49" s="147"/>
      <c r="I49" s="147"/>
      <c r="J49" s="147"/>
      <c r="K49" s="147"/>
      <c r="L49" s="170"/>
      <c r="M49" s="380"/>
      <c r="O49" s="143">
        <f t="shared" si="0"/>
        <v>0</v>
      </c>
    </row>
    <row r="50" spans="1:15" s="142" customFormat="1" ht="15" hidden="1" customHeight="1">
      <c r="A50" s="139">
        <f t="shared" si="1"/>
        <v>41</v>
      </c>
      <c r="B50" s="139"/>
      <c r="C50" s="144"/>
      <c r="D50" s="381"/>
      <c r="E50" s="147"/>
      <c r="F50" s="147"/>
      <c r="G50" s="147"/>
      <c r="H50" s="147"/>
      <c r="I50" s="147"/>
      <c r="J50" s="147"/>
      <c r="K50" s="147"/>
      <c r="L50" s="170"/>
      <c r="M50" s="380"/>
      <c r="O50" s="143">
        <f t="shared" si="0"/>
        <v>0</v>
      </c>
    </row>
    <row r="51" spans="1:15" s="142" customFormat="1" ht="15" hidden="1" customHeight="1">
      <c r="A51" s="139">
        <f t="shared" si="1"/>
        <v>42</v>
      </c>
      <c r="B51" s="139"/>
      <c r="C51" s="144"/>
      <c r="D51" s="381"/>
      <c r="E51" s="147"/>
      <c r="F51" s="147"/>
      <c r="G51" s="147"/>
      <c r="H51" s="147"/>
      <c r="I51" s="147"/>
      <c r="J51" s="147"/>
      <c r="K51" s="147"/>
      <c r="L51" s="170"/>
      <c r="M51" s="380"/>
      <c r="O51" s="143">
        <f t="shared" si="0"/>
        <v>0</v>
      </c>
    </row>
    <row r="52" spans="1:15" s="142" customFormat="1" ht="15" hidden="1" customHeight="1">
      <c r="A52" s="139">
        <f t="shared" si="1"/>
        <v>43</v>
      </c>
      <c r="B52" s="139"/>
      <c r="C52" s="144"/>
      <c r="D52" s="381"/>
      <c r="E52" s="147"/>
      <c r="F52" s="147"/>
      <c r="G52" s="147"/>
      <c r="H52" s="147"/>
      <c r="I52" s="147"/>
      <c r="J52" s="147"/>
      <c r="K52" s="147"/>
      <c r="L52" s="170"/>
      <c r="M52" s="380"/>
      <c r="O52" s="143">
        <f t="shared" si="0"/>
        <v>0</v>
      </c>
    </row>
    <row r="53" spans="1:15" s="142" customFormat="1" ht="15" hidden="1" customHeight="1">
      <c r="A53" s="139">
        <f t="shared" si="1"/>
        <v>44</v>
      </c>
      <c r="B53" s="139"/>
      <c r="C53" s="144"/>
      <c r="D53" s="381"/>
      <c r="E53" s="381"/>
      <c r="F53" s="381"/>
      <c r="G53" s="381"/>
      <c r="H53" s="381"/>
      <c r="I53" s="381"/>
      <c r="J53" s="381"/>
      <c r="K53" s="381"/>
      <c r="L53" s="381"/>
      <c r="M53" s="380"/>
      <c r="O53" s="143">
        <f t="shared" si="0"/>
        <v>0</v>
      </c>
    </row>
    <row r="54" spans="1:15" s="142" customFormat="1" ht="15" hidden="1" customHeight="1">
      <c r="A54" s="139">
        <f t="shared" si="1"/>
        <v>45</v>
      </c>
      <c r="B54" s="139"/>
      <c r="C54" s="144"/>
      <c r="D54" s="381"/>
      <c r="E54" s="381"/>
      <c r="F54" s="381"/>
      <c r="G54" s="381"/>
      <c r="H54" s="381"/>
      <c r="I54" s="381"/>
      <c r="J54" s="381"/>
      <c r="K54" s="381"/>
      <c r="L54" s="381"/>
      <c r="M54" s="380"/>
      <c r="O54" s="143">
        <f t="shared" si="0"/>
        <v>0</v>
      </c>
    </row>
    <row r="55" spans="1:15" s="142" customFormat="1" ht="15" hidden="1" customHeight="1">
      <c r="A55" s="139">
        <f t="shared" si="1"/>
        <v>46</v>
      </c>
      <c r="B55" s="139"/>
      <c r="C55" s="144"/>
      <c r="D55" s="381"/>
      <c r="E55" s="381"/>
      <c r="F55" s="381"/>
      <c r="G55" s="381"/>
      <c r="H55" s="381"/>
      <c r="I55" s="381"/>
      <c r="J55" s="381"/>
      <c r="K55" s="381"/>
      <c r="L55" s="381"/>
      <c r="M55" s="380"/>
      <c r="O55" s="143">
        <f t="shared" si="0"/>
        <v>0</v>
      </c>
    </row>
    <row r="56" spans="1:15" s="142" customFormat="1" ht="15" hidden="1" customHeight="1">
      <c r="A56" s="139">
        <f t="shared" si="1"/>
        <v>47</v>
      </c>
      <c r="B56" s="139"/>
      <c r="C56" s="144"/>
      <c r="D56" s="381"/>
      <c r="E56" s="140"/>
      <c r="F56" s="140"/>
      <c r="G56" s="140"/>
      <c r="H56" s="140"/>
      <c r="I56" s="140"/>
      <c r="J56" s="140"/>
      <c r="K56" s="140"/>
      <c r="L56" s="171"/>
      <c r="M56" s="380"/>
      <c r="O56" s="143">
        <f t="shared" si="0"/>
        <v>0</v>
      </c>
    </row>
    <row r="57" spans="1:15" s="142" customFormat="1" ht="15" hidden="1" customHeight="1">
      <c r="A57" s="139">
        <v>49</v>
      </c>
      <c r="B57" s="139"/>
      <c r="C57" s="144"/>
      <c r="D57" s="147"/>
      <c r="E57" s="140"/>
      <c r="F57" s="140"/>
      <c r="G57" s="140"/>
      <c r="H57" s="140"/>
      <c r="I57" s="140"/>
      <c r="J57" s="140"/>
      <c r="K57" s="140"/>
      <c r="L57" s="171"/>
      <c r="M57" s="321"/>
      <c r="O57" s="143">
        <f t="shared" si="0"/>
        <v>0</v>
      </c>
    </row>
    <row r="58" spans="1:15" s="142" customFormat="1" ht="15" hidden="1" customHeight="1">
      <c r="A58" s="139">
        <v>50</v>
      </c>
      <c r="B58" s="139"/>
      <c r="C58" s="144"/>
      <c r="D58" s="147"/>
      <c r="E58" s="140"/>
      <c r="F58" s="140"/>
      <c r="G58" s="140"/>
      <c r="H58" s="140"/>
      <c r="I58" s="140"/>
      <c r="J58" s="140"/>
      <c r="K58" s="140"/>
      <c r="L58" s="171"/>
      <c r="M58" s="171"/>
      <c r="O58" s="143">
        <f t="shared" si="0"/>
        <v>0</v>
      </c>
    </row>
    <row r="59" spans="1:15" s="142" customFormat="1" ht="15" hidden="1" customHeight="1">
      <c r="A59" s="139">
        <v>51</v>
      </c>
      <c r="B59" s="139"/>
      <c r="C59" s="145"/>
      <c r="D59" s="170"/>
      <c r="E59" s="321"/>
      <c r="F59" s="321"/>
      <c r="G59" s="321"/>
      <c r="H59" s="321"/>
      <c r="I59" s="321"/>
      <c r="J59" s="321"/>
      <c r="K59" s="321"/>
      <c r="L59" s="171"/>
      <c r="M59" s="171"/>
      <c r="O59" s="143">
        <f t="shared" si="0"/>
        <v>0</v>
      </c>
    </row>
    <row r="60" spans="1:15" s="142" customFormat="1" ht="15" hidden="1" customHeight="1">
      <c r="A60" s="139">
        <v>52</v>
      </c>
      <c r="B60" s="139"/>
      <c r="C60" s="145"/>
      <c r="D60" s="170"/>
      <c r="E60" s="171"/>
      <c r="F60" s="171"/>
      <c r="G60" s="171"/>
      <c r="H60" s="171"/>
      <c r="I60" s="171"/>
      <c r="J60" s="171"/>
      <c r="K60" s="171"/>
      <c r="L60" s="171"/>
      <c r="M60" s="171"/>
      <c r="O60" s="143">
        <f t="shared" si="0"/>
        <v>0</v>
      </c>
    </row>
    <row r="61" spans="1:15" s="142" customFormat="1" ht="15" hidden="1" customHeight="1">
      <c r="A61" s="139">
        <v>53</v>
      </c>
      <c r="B61" s="139"/>
      <c r="C61" s="145"/>
      <c r="D61" s="170"/>
      <c r="E61" s="171"/>
      <c r="F61" s="171"/>
      <c r="G61" s="171"/>
      <c r="H61" s="171"/>
      <c r="I61" s="171"/>
      <c r="J61" s="171"/>
      <c r="K61" s="171"/>
      <c r="L61" s="171"/>
      <c r="M61" s="171"/>
      <c r="O61" s="143">
        <f t="shared" si="0"/>
        <v>0</v>
      </c>
    </row>
    <row r="62" spans="1:15" s="142" customFormat="1" ht="15" hidden="1" customHeight="1">
      <c r="A62" s="139">
        <v>54</v>
      </c>
      <c r="B62" s="139"/>
      <c r="C62" s="145"/>
      <c r="D62" s="170"/>
      <c r="E62" s="171"/>
      <c r="F62" s="171"/>
      <c r="G62" s="171"/>
      <c r="H62" s="171"/>
      <c r="I62" s="171"/>
      <c r="J62" s="171"/>
      <c r="K62" s="171"/>
      <c r="L62" s="171"/>
      <c r="M62" s="171"/>
      <c r="O62" s="143">
        <f t="shared" si="0"/>
        <v>0</v>
      </c>
    </row>
    <row r="63" spans="1:15" s="142" customFormat="1" ht="15" hidden="1" customHeight="1">
      <c r="A63" s="139">
        <v>55</v>
      </c>
      <c r="B63" s="139"/>
      <c r="C63" s="145"/>
      <c r="D63" s="170"/>
      <c r="E63" s="171"/>
      <c r="F63" s="171"/>
      <c r="G63" s="171"/>
      <c r="H63" s="171"/>
      <c r="I63" s="171"/>
      <c r="J63" s="171"/>
      <c r="K63" s="171"/>
      <c r="L63" s="171"/>
      <c r="M63" s="171"/>
      <c r="O63" s="143">
        <f t="shared" si="0"/>
        <v>0</v>
      </c>
    </row>
    <row r="64" spans="1:15" s="142" customFormat="1" ht="15" hidden="1" customHeight="1">
      <c r="A64" s="139">
        <v>56</v>
      </c>
      <c r="B64" s="139"/>
      <c r="C64" s="145"/>
      <c r="D64" s="170"/>
      <c r="E64" s="171"/>
      <c r="F64" s="171"/>
      <c r="G64" s="171"/>
      <c r="H64" s="171"/>
      <c r="I64" s="171"/>
      <c r="J64" s="171"/>
      <c r="K64" s="171"/>
      <c r="L64" s="171"/>
      <c r="M64" s="171"/>
      <c r="O64" s="143">
        <f t="shared" si="0"/>
        <v>0</v>
      </c>
    </row>
    <row r="65" spans="1:15" s="142" customFormat="1" ht="15" hidden="1" customHeight="1">
      <c r="A65" s="139">
        <v>57</v>
      </c>
      <c r="B65" s="139"/>
      <c r="C65" s="145"/>
      <c r="D65" s="170"/>
      <c r="E65" s="171"/>
      <c r="F65" s="171"/>
      <c r="G65" s="171"/>
      <c r="H65" s="171"/>
      <c r="I65" s="171"/>
      <c r="J65" s="171"/>
      <c r="K65" s="171"/>
      <c r="L65" s="171"/>
      <c r="M65" s="171"/>
      <c r="O65" s="143">
        <f t="shared" si="0"/>
        <v>0</v>
      </c>
    </row>
    <row r="66" spans="1:15" s="142" customFormat="1" ht="15" hidden="1" customHeight="1">
      <c r="A66" s="139">
        <v>58</v>
      </c>
      <c r="B66" s="139"/>
      <c r="C66" s="145"/>
      <c r="D66" s="170"/>
      <c r="E66" s="171"/>
      <c r="F66" s="171"/>
      <c r="G66" s="171"/>
      <c r="H66" s="171"/>
      <c r="I66" s="171"/>
      <c r="J66" s="171"/>
      <c r="K66" s="171"/>
      <c r="L66" s="171"/>
      <c r="M66" s="171"/>
      <c r="O66" s="143">
        <f t="shared" si="0"/>
        <v>0</v>
      </c>
    </row>
    <row r="67" spans="1:15" s="142" customFormat="1" ht="15" hidden="1" customHeight="1">
      <c r="A67" s="139">
        <v>59</v>
      </c>
      <c r="B67" s="139"/>
      <c r="C67" s="145"/>
      <c r="D67" s="170"/>
      <c r="E67" s="171"/>
      <c r="F67" s="171"/>
      <c r="G67" s="171"/>
      <c r="H67" s="171"/>
      <c r="I67" s="171"/>
      <c r="J67" s="171"/>
      <c r="K67" s="171"/>
      <c r="L67" s="171"/>
      <c r="M67" s="171"/>
      <c r="O67" s="143">
        <f t="shared" si="0"/>
        <v>0</v>
      </c>
    </row>
    <row r="68" spans="1:15" s="142" customFormat="1" ht="15" hidden="1" customHeight="1">
      <c r="A68" s="139">
        <v>60</v>
      </c>
      <c r="B68" s="139"/>
      <c r="C68" s="145"/>
      <c r="D68" s="170"/>
      <c r="E68" s="171"/>
      <c r="F68" s="171"/>
      <c r="G68" s="171"/>
      <c r="H68" s="171"/>
      <c r="I68" s="171"/>
      <c r="J68" s="171"/>
      <c r="K68" s="171"/>
      <c r="L68" s="171"/>
      <c r="M68" s="171"/>
      <c r="O68" s="143">
        <f t="shared" si="0"/>
        <v>0</v>
      </c>
    </row>
    <row r="69" spans="1:15" s="142" customFormat="1" ht="15" hidden="1" customHeight="1">
      <c r="A69" s="139">
        <v>61</v>
      </c>
      <c r="B69" s="139"/>
      <c r="C69" s="145"/>
      <c r="D69" s="170"/>
      <c r="E69" s="171"/>
      <c r="F69" s="171"/>
      <c r="G69" s="171"/>
      <c r="H69" s="171"/>
      <c r="I69" s="171"/>
      <c r="J69" s="171"/>
      <c r="K69" s="171"/>
      <c r="L69" s="171"/>
      <c r="M69" s="171"/>
      <c r="O69" s="143">
        <f t="shared" si="0"/>
        <v>0</v>
      </c>
    </row>
    <row r="70" spans="1:15" ht="20.100000000000001" customHeight="1">
      <c r="O70" s="138">
        <v>1</v>
      </c>
    </row>
    <row r="71" spans="1:15" s="156" customFormat="1" ht="20.100000000000001" customHeight="1">
      <c r="A71" s="155" t="s">
        <v>576</v>
      </c>
      <c r="B71" s="155"/>
      <c r="C71" s="155"/>
      <c r="D71" s="155"/>
      <c r="E71" s="155"/>
      <c r="F71" s="155"/>
      <c r="G71" s="155"/>
      <c r="H71" s="155"/>
      <c r="I71" s="155"/>
      <c r="J71" s="155"/>
      <c r="K71" s="155"/>
      <c r="L71" s="155"/>
      <c r="O71" s="156">
        <v>1</v>
      </c>
    </row>
    <row r="72" spans="1:15" s="156" customFormat="1" ht="20.100000000000001" customHeight="1">
      <c r="A72" s="155" t="s">
        <v>31</v>
      </c>
      <c r="B72" s="155"/>
      <c r="C72" s="155"/>
      <c r="D72" s="155"/>
      <c r="E72" s="155"/>
      <c r="F72" s="155"/>
      <c r="G72" s="155"/>
      <c r="H72" s="155"/>
      <c r="I72" s="155"/>
      <c r="J72" s="155"/>
      <c r="K72" s="155"/>
      <c r="L72" s="155"/>
      <c r="O72" s="156">
        <v>1</v>
      </c>
    </row>
    <row r="73" spans="1:15" s="156" customFormat="1" ht="20.100000000000001" customHeight="1">
      <c r="A73" s="155" t="s">
        <v>32</v>
      </c>
      <c r="B73" s="155"/>
      <c r="C73" s="155"/>
      <c r="D73" s="155"/>
      <c r="E73" s="155"/>
      <c r="F73" s="155"/>
      <c r="G73" s="155"/>
      <c r="H73" s="155"/>
      <c r="I73" s="155"/>
      <c r="J73" s="155"/>
      <c r="K73" s="155"/>
      <c r="L73" s="155"/>
      <c r="O73" s="156">
        <v>1</v>
      </c>
    </row>
    <row r="74" spans="1:15" s="156" customFormat="1" ht="20.100000000000001" customHeight="1">
      <c r="A74" s="155" t="s">
        <v>33</v>
      </c>
      <c r="B74" s="155"/>
      <c r="C74" s="155"/>
      <c r="D74" s="155"/>
      <c r="E74" s="155"/>
      <c r="F74" s="155"/>
      <c r="G74" s="155"/>
      <c r="H74" s="155"/>
      <c r="I74" s="155"/>
      <c r="J74" s="155"/>
      <c r="K74" s="155"/>
      <c r="L74" s="155"/>
      <c r="O74" s="156">
        <v>1</v>
      </c>
    </row>
    <row r="75" spans="1:15" s="156" customFormat="1" ht="20.100000000000001" customHeight="1">
      <c r="A75" s="155" t="s">
        <v>35</v>
      </c>
      <c r="B75" s="155"/>
      <c r="C75" s="155"/>
      <c r="D75" s="155"/>
      <c r="E75" s="155"/>
      <c r="F75" s="155"/>
      <c r="G75" s="155"/>
      <c r="H75" s="155"/>
      <c r="I75" s="155"/>
      <c r="J75" s="155"/>
      <c r="K75" s="155"/>
      <c r="L75" s="155"/>
      <c r="M75" s="155"/>
      <c r="O75" s="156">
        <v>1</v>
      </c>
    </row>
    <row r="76" spans="1:15" s="156" customFormat="1" ht="20.100000000000001" customHeight="1">
      <c r="A76" s="155" t="s">
        <v>37</v>
      </c>
      <c r="B76" s="155"/>
      <c r="C76" s="155"/>
      <c r="D76" s="155"/>
      <c r="E76" s="155"/>
      <c r="F76" s="155"/>
      <c r="G76" s="155"/>
      <c r="H76" s="155"/>
      <c r="I76" s="155"/>
      <c r="J76" s="155"/>
      <c r="K76" s="155"/>
      <c r="L76" s="155"/>
      <c r="M76" s="155"/>
      <c r="O76" s="156">
        <v>1</v>
      </c>
    </row>
    <row r="77" spans="1:15" s="156" customFormat="1" ht="20.100000000000001" customHeight="1">
      <c r="A77" s="155" t="s">
        <v>577</v>
      </c>
      <c r="B77" s="155"/>
      <c r="C77" s="155"/>
      <c r="D77" s="155"/>
      <c r="E77" s="155"/>
      <c r="F77" s="155"/>
      <c r="G77" s="155"/>
      <c r="H77" s="155"/>
      <c r="I77" s="155"/>
      <c r="J77" s="155"/>
      <c r="K77" s="155"/>
      <c r="L77" s="155"/>
      <c r="M77" s="155"/>
      <c r="O77" s="156">
        <v>1</v>
      </c>
    </row>
    <row r="78" spans="1:15" s="156" customFormat="1" ht="20.100000000000001" customHeight="1">
      <c r="A78" s="155"/>
      <c r="B78" s="155"/>
      <c r="C78" s="155"/>
      <c r="D78" s="155"/>
      <c r="E78" s="155"/>
      <c r="F78" s="155"/>
      <c r="G78" s="155"/>
      <c r="H78" s="155"/>
      <c r="I78" s="155"/>
      <c r="J78" s="155"/>
      <c r="K78" s="155"/>
      <c r="L78" s="155"/>
      <c r="M78" s="155"/>
      <c r="O78" s="156">
        <v>1</v>
      </c>
    </row>
    <row r="79" spans="1:15" s="156" customFormat="1" ht="20.100000000000001" customHeight="1">
      <c r="A79" s="325" t="s">
        <v>578</v>
      </c>
      <c r="B79" s="155"/>
      <c r="C79" s="155"/>
      <c r="D79" s="155"/>
      <c r="E79" s="155"/>
      <c r="F79" s="155"/>
      <c r="G79" s="155"/>
      <c r="H79" s="155"/>
      <c r="I79" s="155"/>
      <c r="J79" s="155"/>
      <c r="K79" s="155"/>
      <c r="L79" s="155"/>
      <c r="M79" s="155"/>
      <c r="O79" s="156">
        <v>1</v>
      </c>
    </row>
    <row r="80" spans="1:15" s="156" customFormat="1" ht="20.100000000000001" customHeight="1">
      <c r="A80" s="325"/>
      <c r="B80" s="155"/>
      <c r="C80" s="155"/>
      <c r="D80" s="155"/>
      <c r="E80" s="155"/>
      <c r="F80" s="155"/>
      <c r="G80" s="155"/>
      <c r="H80" s="155"/>
      <c r="I80" s="155"/>
      <c r="J80" s="155"/>
      <c r="K80" s="155"/>
      <c r="L80" s="155"/>
      <c r="M80" s="155"/>
      <c r="O80" s="156">
        <v>1</v>
      </c>
    </row>
    <row r="81" spans="1:15" s="156" customFormat="1" ht="20.100000000000001" customHeight="1">
      <c r="A81" s="788" t="s">
        <v>579</v>
      </c>
      <c r="B81" s="788"/>
      <c r="C81" s="788"/>
      <c r="D81" s="788"/>
      <c r="E81" s="788"/>
      <c r="F81" s="788"/>
      <c r="G81" s="788"/>
      <c r="H81" s="788"/>
      <c r="I81" s="788"/>
      <c r="J81" s="788"/>
      <c r="K81" s="788"/>
      <c r="L81" s="788"/>
      <c r="M81" s="788"/>
      <c r="O81" s="156">
        <v>1</v>
      </c>
    </row>
  </sheetData>
  <autoFilter ref="O9:O81">
    <filterColumn colId="0">
      <filters>
        <filter val="1"/>
      </filters>
    </filterColumn>
  </autoFilter>
  <mergeCells count="17">
    <mergeCell ref="A81:M81"/>
    <mergeCell ref="L6:L8"/>
    <mergeCell ref="M6:M8"/>
    <mergeCell ref="D7:F7"/>
    <mergeCell ref="G7:G8"/>
    <mergeCell ref="H7:J7"/>
    <mergeCell ref="K7:K8"/>
    <mergeCell ref="A6:A8"/>
    <mergeCell ref="B6:B8"/>
    <mergeCell ref="C6:C8"/>
    <mergeCell ref="D6:G6"/>
    <mergeCell ref="H6:K6"/>
    <mergeCell ref="A1:M1"/>
    <mergeCell ref="A2:M2"/>
    <mergeCell ref="A3:M3"/>
    <mergeCell ref="A4:M4"/>
    <mergeCell ref="A5:M5"/>
  </mergeCells>
  <pageMargins left="1.1811023622047245" right="0.39370078740157483" top="0.39370078740157483" bottom="0.39370078740157483" header="0.51181102362204722" footer="0.51181102362204722"/>
  <pageSetup paperSize="9" scale="84" orientation="portrait" horizontalDpi="300" verticalDpi="300" r:id="rId1"/>
  <headerFooter alignWithMargins="0"/>
  <drawing r:id="rId2"/>
  <legacyDrawing r:id="rId3"/>
  <controls>
    <mc:AlternateContent xmlns:mc="http://schemas.openxmlformats.org/markup-compatibility/2006">
      <mc:Choice Requires="x14">
        <control shapeId="155649" r:id="rId4" name="CommandButton1">
          <controlPr defaultSize="0" print="0" autoLine="0" r:id="rId5">
            <anchor moveWithCells="1">
              <from>
                <xdr:col>0</xdr:col>
                <xdr:colOff>0</xdr:colOff>
                <xdr:row>0</xdr:row>
                <xdr:rowOff>0</xdr:rowOff>
              </from>
              <to>
                <xdr:col>1</xdr:col>
                <xdr:colOff>9525</xdr:colOff>
                <xdr:row>0</xdr:row>
                <xdr:rowOff>266700</xdr:rowOff>
              </to>
            </anchor>
          </controlPr>
        </control>
      </mc:Choice>
      <mc:Fallback>
        <control shapeId="155649" r:id="rId4" name="CommandButton1"/>
      </mc:Fallback>
    </mc:AlternateContent>
  </controls>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8" filterMode="1">
    <tabColor theme="2"/>
    <pageSetUpPr fitToPage="1"/>
  </sheetPr>
  <dimension ref="A1:Q82"/>
  <sheetViews>
    <sheetView view="pageBreakPreview" zoomScale="85" zoomScaleNormal="100" zoomScaleSheetLayoutView="85" workbookViewId="0">
      <selection activeCell="D74" sqref="A1:Q82"/>
    </sheetView>
  </sheetViews>
  <sheetFormatPr defaultRowHeight="12.75"/>
  <cols>
    <col min="1" max="1" width="3.85546875" style="180" customWidth="1"/>
    <col min="2" max="2" width="13.5703125" style="180" bestFit="1" customWidth="1"/>
    <col min="3" max="3" width="24" style="180" customWidth="1"/>
    <col min="4" max="11" width="6" style="180" customWidth="1"/>
    <col min="12" max="12" width="6.7109375" style="180" customWidth="1"/>
    <col min="13" max="13" width="6.7109375" style="173" customWidth="1"/>
    <col min="14" max="14" width="2.85546875" style="180" customWidth="1"/>
    <col min="15" max="15" width="2.5703125" style="138" customWidth="1"/>
    <col min="16" max="19" width="2.7109375" style="180" customWidth="1"/>
    <col min="20" max="16384" width="9.140625" style="180"/>
  </cols>
  <sheetData>
    <row r="1" spans="1:17" ht="33" customHeight="1">
      <c r="A1" s="782" t="s">
        <v>92</v>
      </c>
      <c r="B1" s="782"/>
      <c r="C1" s="782"/>
      <c r="D1" s="782"/>
      <c r="E1" s="782"/>
      <c r="F1" s="782"/>
      <c r="G1" s="782"/>
      <c r="H1" s="782"/>
      <c r="I1" s="782"/>
      <c r="J1" s="782"/>
      <c r="K1" s="782"/>
      <c r="L1" s="782"/>
      <c r="M1" s="782"/>
    </row>
    <row r="2" spans="1:17" ht="23.25">
      <c r="A2" s="783" t="s">
        <v>588</v>
      </c>
      <c r="B2" s="783"/>
      <c r="C2" s="783"/>
      <c r="D2" s="783"/>
      <c r="E2" s="783"/>
      <c r="F2" s="783"/>
      <c r="G2" s="783"/>
      <c r="H2" s="783"/>
      <c r="I2" s="783"/>
      <c r="J2" s="783"/>
      <c r="K2" s="783"/>
      <c r="L2" s="783"/>
      <c r="M2" s="783"/>
    </row>
    <row r="3" spans="1:17" s="136" customFormat="1" ht="46.5" customHeight="1">
      <c r="A3" s="784" t="s">
        <v>634</v>
      </c>
      <c r="B3" s="784"/>
      <c r="C3" s="784"/>
      <c r="D3" s="784"/>
      <c r="E3" s="784"/>
      <c r="F3" s="784"/>
      <c r="G3" s="784"/>
      <c r="H3" s="784"/>
      <c r="I3" s="784"/>
      <c r="J3" s="784"/>
      <c r="K3" s="784"/>
      <c r="L3" s="784"/>
      <c r="M3" s="784"/>
      <c r="N3" s="167"/>
      <c r="O3" s="167"/>
      <c r="P3" s="167"/>
      <c r="Q3" s="167"/>
    </row>
    <row r="4" spans="1:17" s="137" customFormat="1" ht="14.25" customHeight="1">
      <c r="A4" s="785" t="str">
        <f ca="1">ТСП!A4</f>
        <v>Дата сдачи: «___» апреля 2014 года</v>
      </c>
      <c r="B4" s="786"/>
      <c r="C4" s="786"/>
      <c r="D4" s="786"/>
      <c r="E4" s="786"/>
      <c r="F4" s="786"/>
      <c r="G4" s="786"/>
      <c r="H4" s="786"/>
      <c r="I4" s="786"/>
      <c r="J4" s="786"/>
      <c r="K4" s="786"/>
      <c r="L4" s="786"/>
      <c r="M4" s="786"/>
      <c r="O4" s="138"/>
    </row>
    <row r="5" spans="1:17" s="137" customFormat="1" ht="14.25" customHeight="1">
      <c r="A5" s="785"/>
      <c r="B5" s="785"/>
      <c r="C5" s="785"/>
      <c r="D5" s="785"/>
      <c r="E5" s="785"/>
      <c r="F5" s="785"/>
      <c r="G5" s="785"/>
      <c r="H5" s="785"/>
      <c r="I5" s="785"/>
      <c r="J5" s="785"/>
      <c r="K5" s="785"/>
      <c r="L5" s="785"/>
      <c r="M5" s="787"/>
      <c r="O5" s="138"/>
    </row>
    <row r="6" spans="1:17" ht="27" customHeight="1">
      <c r="A6" s="795" t="s">
        <v>71</v>
      </c>
      <c r="B6" s="795" t="s">
        <v>46</v>
      </c>
      <c r="C6" s="795" t="s">
        <v>47</v>
      </c>
      <c r="D6" s="792" t="s">
        <v>51</v>
      </c>
      <c r="E6" s="793"/>
      <c r="F6" s="793"/>
      <c r="G6" s="794"/>
      <c r="H6" s="792" t="s">
        <v>52</v>
      </c>
      <c r="I6" s="793"/>
      <c r="J6" s="793"/>
      <c r="K6" s="794"/>
      <c r="L6" s="789" t="s">
        <v>42</v>
      </c>
      <c r="M6" s="789" t="s">
        <v>7</v>
      </c>
    </row>
    <row r="7" spans="1:17" ht="12.75" customHeight="1">
      <c r="A7" s="795"/>
      <c r="B7" s="795"/>
      <c r="C7" s="795"/>
      <c r="D7" s="792" t="s">
        <v>53</v>
      </c>
      <c r="E7" s="793"/>
      <c r="F7" s="794"/>
      <c r="G7" s="789" t="s">
        <v>7</v>
      </c>
      <c r="H7" s="792" t="s">
        <v>53</v>
      </c>
      <c r="I7" s="793"/>
      <c r="J7" s="794"/>
      <c r="K7" s="789" t="s">
        <v>7</v>
      </c>
      <c r="L7" s="790"/>
      <c r="M7" s="790"/>
    </row>
    <row r="8" spans="1:17" ht="32.25" customHeight="1">
      <c r="A8" s="795"/>
      <c r="B8" s="795"/>
      <c r="C8" s="795"/>
      <c r="D8" s="177">
        <v>1</v>
      </c>
      <c r="E8" s="177">
        <v>2</v>
      </c>
      <c r="F8" s="177">
        <v>3</v>
      </c>
      <c r="G8" s="791"/>
      <c r="H8" s="177">
        <v>1</v>
      </c>
      <c r="I8" s="177">
        <v>2</v>
      </c>
      <c r="J8" s="177">
        <v>3</v>
      </c>
      <c r="K8" s="791"/>
      <c r="L8" s="791"/>
      <c r="M8" s="791"/>
    </row>
    <row r="9" spans="1:17">
      <c r="A9" s="320">
        <v>1</v>
      </c>
      <c r="B9" s="320">
        <v>2</v>
      </c>
      <c r="C9" s="320">
        <v>3</v>
      </c>
      <c r="D9" s="177">
        <v>4</v>
      </c>
      <c r="E9" s="177">
        <v>5</v>
      </c>
      <c r="F9" s="177">
        <v>6</v>
      </c>
      <c r="G9" s="177">
        <v>7</v>
      </c>
      <c r="H9" s="177">
        <v>8</v>
      </c>
      <c r="I9" s="177">
        <v>9</v>
      </c>
      <c r="J9" s="177">
        <v>10</v>
      </c>
      <c r="K9" s="177">
        <v>11</v>
      </c>
      <c r="L9" s="177">
        <v>12</v>
      </c>
      <c r="M9" s="177">
        <v>13</v>
      </c>
    </row>
    <row r="10" spans="1:17" s="142" customFormat="1" ht="15" customHeight="1">
      <c r="A10" s="139">
        <v>1</v>
      </c>
      <c r="B10" s="490" t="s">
        <v>16</v>
      </c>
      <c r="C10" s="144" t="s">
        <v>736</v>
      </c>
      <c r="D10" s="381"/>
      <c r="E10" s="381"/>
      <c r="F10" s="381"/>
      <c r="G10" s="381"/>
      <c r="H10" s="381"/>
      <c r="I10" s="381"/>
      <c r="J10" s="381"/>
      <c r="K10" s="381"/>
      <c r="L10" s="381"/>
      <c r="M10" s="380"/>
      <c r="O10" s="143">
        <f>COUNTA($C10)</f>
        <v>1</v>
      </c>
    </row>
    <row r="11" spans="1:17" s="142" customFormat="1" ht="15" hidden="1" customHeight="1">
      <c r="A11" s="139">
        <f>A10+1</f>
        <v>2</v>
      </c>
      <c r="B11" s="491"/>
      <c r="C11" s="144"/>
      <c r="D11" s="381"/>
      <c r="E11" s="381"/>
      <c r="F11" s="381"/>
      <c r="G11" s="381"/>
      <c r="H11" s="381"/>
      <c r="I11" s="381"/>
      <c r="J11" s="381"/>
      <c r="K11" s="381"/>
      <c r="L11" s="381"/>
      <c r="M11" s="380"/>
      <c r="O11" s="143">
        <f t="shared" ref="O11:O69" si="0">COUNTA($C11)</f>
        <v>0</v>
      </c>
    </row>
    <row r="12" spans="1:17" s="142" customFormat="1" ht="15" hidden="1" customHeight="1">
      <c r="A12" s="139">
        <f t="shared" ref="A12:A56" si="1">A11+1</f>
        <v>3</v>
      </c>
      <c r="B12" s="490"/>
      <c r="C12" s="144"/>
      <c r="D12" s="381"/>
      <c r="E12" s="147"/>
      <c r="F12" s="147"/>
      <c r="G12" s="147"/>
      <c r="H12" s="147"/>
      <c r="I12" s="147"/>
      <c r="J12" s="147"/>
      <c r="K12" s="147"/>
      <c r="L12" s="170"/>
      <c r="M12" s="380"/>
      <c r="O12" s="143">
        <f t="shared" si="0"/>
        <v>0</v>
      </c>
    </row>
    <row r="13" spans="1:17" s="142" customFormat="1" ht="15" hidden="1" customHeight="1">
      <c r="A13" s="139">
        <f t="shared" si="1"/>
        <v>4</v>
      </c>
      <c r="B13" s="490"/>
      <c r="C13" s="144"/>
      <c r="D13" s="381"/>
      <c r="E13" s="147"/>
      <c r="F13" s="147"/>
      <c r="G13" s="147"/>
      <c r="H13" s="147"/>
      <c r="I13" s="147"/>
      <c r="J13" s="147"/>
      <c r="K13" s="147"/>
      <c r="L13" s="170"/>
      <c r="M13" s="380"/>
      <c r="O13" s="143">
        <f t="shared" si="0"/>
        <v>0</v>
      </c>
    </row>
    <row r="14" spans="1:17" s="142" customFormat="1" ht="15" hidden="1" customHeight="1">
      <c r="A14" s="139">
        <f t="shared" si="1"/>
        <v>5</v>
      </c>
      <c r="B14" s="491"/>
      <c r="C14" s="144"/>
      <c r="D14" s="381"/>
      <c r="E14" s="147"/>
      <c r="F14" s="147"/>
      <c r="G14" s="147"/>
      <c r="H14" s="147"/>
      <c r="I14" s="147"/>
      <c r="J14" s="147"/>
      <c r="K14" s="147"/>
      <c r="L14" s="170"/>
      <c r="M14" s="380"/>
      <c r="O14" s="143">
        <f t="shared" si="0"/>
        <v>0</v>
      </c>
    </row>
    <row r="15" spans="1:17" s="142" customFormat="1" ht="15" hidden="1" customHeight="1">
      <c r="A15" s="139">
        <f t="shared" si="1"/>
        <v>6</v>
      </c>
      <c r="B15" s="490"/>
      <c r="C15" s="144"/>
      <c r="D15" s="381"/>
      <c r="E15" s="147"/>
      <c r="F15" s="147"/>
      <c r="G15" s="147"/>
      <c r="H15" s="147"/>
      <c r="I15" s="147"/>
      <c r="J15" s="147"/>
      <c r="K15" s="147"/>
      <c r="L15" s="170"/>
      <c r="M15" s="380"/>
      <c r="O15" s="143">
        <f t="shared" si="0"/>
        <v>0</v>
      </c>
    </row>
    <row r="16" spans="1:17" s="142" customFormat="1" ht="15" hidden="1" customHeight="1">
      <c r="A16" s="139">
        <f t="shared" si="1"/>
        <v>7</v>
      </c>
      <c r="B16" s="490"/>
      <c r="C16" s="144"/>
      <c r="D16" s="381"/>
      <c r="E16" s="147"/>
      <c r="F16" s="147"/>
      <c r="G16" s="147"/>
      <c r="H16" s="147"/>
      <c r="I16" s="147"/>
      <c r="J16" s="147"/>
      <c r="K16" s="147"/>
      <c r="L16" s="170"/>
      <c r="M16" s="380"/>
      <c r="O16" s="143">
        <f t="shared" si="0"/>
        <v>0</v>
      </c>
    </row>
    <row r="17" spans="1:15" s="142" customFormat="1" ht="15" hidden="1" customHeight="1">
      <c r="A17" s="139">
        <f t="shared" si="1"/>
        <v>8</v>
      </c>
      <c r="B17" s="491"/>
      <c r="C17" s="144"/>
      <c r="D17" s="381"/>
      <c r="E17" s="147"/>
      <c r="F17" s="147"/>
      <c r="G17" s="147"/>
      <c r="H17" s="147"/>
      <c r="I17" s="147"/>
      <c r="J17" s="147"/>
      <c r="K17" s="147"/>
      <c r="L17" s="170"/>
      <c r="M17" s="380"/>
      <c r="O17" s="143">
        <f t="shared" si="0"/>
        <v>0</v>
      </c>
    </row>
    <row r="18" spans="1:15" s="142" customFormat="1" ht="15" hidden="1" customHeight="1">
      <c r="A18" s="139">
        <f t="shared" si="1"/>
        <v>9</v>
      </c>
      <c r="B18" s="491"/>
      <c r="C18" s="492"/>
      <c r="D18" s="381"/>
      <c r="E18" s="147"/>
      <c r="F18" s="147"/>
      <c r="G18" s="147"/>
      <c r="H18" s="147"/>
      <c r="I18" s="147"/>
      <c r="J18" s="147"/>
      <c r="K18" s="147"/>
      <c r="L18" s="170"/>
      <c r="M18" s="380"/>
      <c r="O18" s="143">
        <f t="shared" si="0"/>
        <v>0</v>
      </c>
    </row>
    <row r="19" spans="1:15" s="142" customFormat="1" ht="15" hidden="1" customHeight="1">
      <c r="A19" s="139">
        <f t="shared" si="1"/>
        <v>10</v>
      </c>
      <c r="B19" s="491"/>
      <c r="C19" s="144"/>
      <c r="D19" s="381"/>
      <c r="E19" s="147"/>
      <c r="F19" s="147"/>
      <c r="G19" s="147"/>
      <c r="H19" s="147"/>
      <c r="I19" s="147"/>
      <c r="J19" s="147"/>
      <c r="K19" s="147"/>
      <c r="L19" s="170"/>
      <c r="M19" s="380"/>
      <c r="O19" s="143">
        <f t="shared" si="0"/>
        <v>0</v>
      </c>
    </row>
    <row r="20" spans="1:15" s="142" customFormat="1" ht="15" hidden="1" customHeight="1">
      <c r="A20" s="139">
        <f t="shared" si="1"/>
        <v>11</v>
      </c>
      <c r="B20" s="493"/>
      <c r="C20" s="492"/>
      <c r="D20" s="381"/>
      <c r="E20" s="147"/>
      <c r="F20" s="147"/>
      <c r="G20" s="147"/>
      <c r="H20" s="147"/>
      <c r="I20" s="147"/>
      <c r="J20" s="147"/>
      <c r="K20" s="147"/>
      <c r="L20" s="170"/>
      <c r="M20" s="380"/>
      <c r="O20" s="143">
        <f t="shared" si="0"/>
        <v>0</v>
      </c>
    </row>
    <row r="21" spans="1:15" s="142" customFormat="1" ht="15" hidden="1" customHeight="1">
      <c r="A21" s="139">
        <f t="shared" si="1"/>
        <v>12</v>
      </c>
      <c r="B21" s="493"/>
      <c r="C21" s="492"/>
      <c r="D21" s="381"/>
      <c r="E21" s="147"/>
      <c r="F21" s="147"/>
      <c r="G21" s="147"/>
      <c r="H21" s="147"/>
      <c r="I21" s="147"/>
      <c r="J21" s="147"/>
      <c r="K21" s="147"/>
      <c r="L21" s="170"/>
      <c r="M21" s="380"/>
      <c r="O21" s="143">
        <f t="shared" si="0"/>
        <v>0</v>
      </c>
    </row>
    <row r="22" spans="1:15" s="142" customFormat="1" ht="15" hidden="1" customHeight="1">
      <c r="A22" s="139">
        <f t="shared" si="1"/>
        <v>13</v>
      </c>
      <c r="B22" s="491"/>
      <c r="C22" s="144"/>
      <c r="D22" s="381"/>
      <c r="E22" s="147"/>
      <c r="F22" s="147"/>
      <c r="G22" s="147"/>
      <c r="H22" s="147"/>
      <c r="I22" s="147"/>
      <c r="J22" s="147"/>
      <c r="K22" s="147"/>
      <c r="L22" s="170"/>
      <c r="M22" s="380"/>
      <c r="O22" s="143">
        <f t="shared" si="0"/>
        <v>0</v>
      </c>
    </row>
    <row r="23" spans="1:15" s="142" customFormat="1" ht="15" hidden="1" customHeight="1">
      <c r="A23" s="139">
        <f t="shared" si="1"/>
        <v>14</v>
      </c>
      <c r="B23" s="491"/>
      <c r="C23" s="144"/>
      <c r="D23" s="381"/>
      <c r="E23" s="147"/>
      <c r="F23" s="147"/>
      <c r="G23" s="147"/>
      <c r="H23" s="147"/>
      <c r="I23" s="147"/>
      <c r="J23" s="147"/>
      <c r="K23" s="147"/>
      <c r="L23" s="170"/>
      <c r="M23" s="380"/>
      <c r="O23" s="143">
        <f t="shared" si="0"/>
        <v>0</v>
      </c>
    </row>
    <row r="24" spans="1:15" s="142" customFormat="1" ht="15" hidden="1" customHeight="1">
      <c r="A24" s="139">
        <f t="shared" si="1"/>
        <v>15</v>
      </c>
      <c r="B24" s="491"/>
      <c r="C24" s="144"/>
      <c r="D24" s="381"/>
      <c r="E24" s="147"/>
      <c r="F24" s="147"/>
      <c r="G24" s="147"/>
      <c r="H24" s="147"/>
      <c r="I24" s="147"/>
      <c r="J24" s="147"/>
      <c r="K24" s="147"/>
      <c r="L24" s="170"/>
      <c r="M24" s="380"/>
      <c r="O24" s="143">
        <f t="shared" si="0"/>
        <v>0</v>
      </c>
    </row>
    <row r="25" spans="1:15" s="142" customFormat="1" ht="15" hidden="1" customHeight="1">
      <c r="A25" s="139">
        <f t="shared" si="1"/>
        <v>16</v>
      </c>
      <c r="B25" s="490"/>
      <c r="C25" s="144"/>
      <c r="D25" s="381"/>
      <c r="E25" s="147"/>
      <c r="F25" s="147"/>
      <c r="G25" s="147"/>
      <c r="H25" s="147"/>
      <c r="I25" s="147"/>
      <c r="J25" s="147"/>
      <c r="K25" s="147"/>
      <c r="L25" s="170"/>
      <c r="M25" s="380"/>
      <c r="O25" s="143">
        <f t="shared" si="0"/>
        <v>0</v>
      </c>
    </row>
    <row r="26" spans="1:15" s="142" customFormat="1" ht="15" hidden="1" customHeight="1">
      <c r="A26" s="139">
        <f t="shared" si="1"/>
        <v>17</v>
      </c>
      <c r="B26" s="491"/>
      <c r="C26" s="144"/>
      <c r="D26" s="381"/>
      <c r="E26" s="147"/>
      <c r="F26" s="147"/>
      <c r="G26" s="147"/>
      <c r="H26" s="147"/>
      <c r="I26" s="147"/>
      <c r="J26" s="147"/>
      <c r="K26" s="147"/>
      <c r="L26" s="170"/>
      <c r="M26" s="380"/>
      <c r="O26" s="143">
        <f t="shared" si="0"/>
        <v>0</v>
      </c>
    </row>
    <row r="27" spans="1:15" s="142" customFormat="1" ht="15" hidden="1" customHeight="1">
      <c r="A27" s="139">
        <f t="shared" si="1"/>
        <v>18</v>
      </c>
      <c r="B27" s="490"/>
      <c r="C27" s="144"/>
      <c r="D27" s="381"/>
      <c r="E27" s="147"/>
      <c r="F27" s="147"/>
      <c r="G27" s="147"/>
      <c r="H27" s="147"/>
      <c r="I27" s="147"/>
      <c r="J27" s="147"/>
      <c r="K27" s="147"/>
      <c r="L27" s="170"/>
      <c r="M27" s="380"/>
      <c r="O27" s="143">
        <f t="shared" si="0"/>
        <v>0</v>
      </c>
    </row>
    <row r="28" spans="1:15" s="142" customFormat="1" ht="15" hidden="1" customHeight="1">
      <c r="A28" s="139">
        <f t="shared" si="1"/>
        <v>19</v>
      </c>
      <c r="B28" s="490"/>
      <c r="C28" s="144"/>
      <c r="D28" s="381"/>
      <c r="E28" s="147"/>
      <c r="F28" s="147"/>
      <c r="G28" s="147"/>
      <c r="H28" s="147"/>
      <c r="I28" s="147"/>
      <c r="J28" s="147"/>
      <c r="K28" s="147"/>
      <c r="L28" s="170"/>
      <c r="M28" s="380"/>
      <c r="O28" s="143">
        <f t="shared" si="0"/>
        <v>0</v>
      </c>
    </row>
    <row r="29" spans="1:15" s="142" customFormat="1" ht="15" hidden="1" customHeight="1">
      <c r="A29" s="139">
        <f t="shared" si="1"/>
        <v>20</v>
      </c>
      <c r="B29" s="490"/>
      <c r="C29" s="144"/>
      <c r="D29" s="381"/>
      <c r="E29" s="147"/>
      <c r="F29" s="147"/>
      <c r="G29" s="147"/>
      <c r="H29" s="147"/>
      <c r="I29" s="147"/>
      <c r="J29" s="147"/>
      <c r="K29" s="147"/>
      <c r="L29" s="170"/>
      <c r="M29" s="380"/>
      <c r="O29" s="143">
        <f t="shared" si="0"/>
        <v>0</v>
      </c>
    </row>
    <row r="30" spans="1:15" s="142" customFormat="1" ht="15" hidden="1" customHeight="1">
      <c r="A30" s="139">
        <f t="shared" si="1"/>
        <v>21</v>
      </c>
      <c r="B30" s="491"/>
      <c r="C30" s="144"/>
      <c r="D30" s="381"/>
      <c r="E30" s="147"/>
      <c r="F30" s="147"/>
      <c r="G30" s="147"/>
      <c r="H30" s="147"/>
      <c r="I30" s="147"/>
      <c r="J30" s="147"/>
      <c r="K30" s="147"/>
      <c r="L30" s="170"/>
      <c r="M30" s="380"/>
      <c r="O30" s="143">
        <f t="shared" si="0"/>
        <v>0</v>
      </c>
    </row>
    <row r="31" spans="1:15" s="142" customFormat="1" ht="15" hidden="1" customHeight="1">
      <c r="A31" s="139">
        <f t="shared" si="1"/>
        <v>22</v>
      </c>
      <c r="B31" s="490"/>
      <c r="C31" s="144"/>
      <c r="D31" s="381"/>
      <c r="E31" s="147"/>
      <c r="F31" s="147"/>
      <c r="G31" s="147"/>
      <c r="H31" s="147"/>
      <c r="I31" s="147"/>
      <c r="J31" s="147"/>
      <c r="K31" s="147"/>
      <c r="L31" s="170"/>
      <c r="M31" s="380"/>
      <c r="O31" s="143">
        <f t="shared" si="0"/>
        <v>0</v>
      </c>
    </row>
    <row r="32" spans="1:15" s="142" customFormat="1" ht="15" hidden="1" customHeight="1">
      <c r="A32" s="139">
        <f t="shared" si="1"/>
        <v>23</v>
      </c>
      <c r="B32" s="491"/>
      <c r="C32" s="144"/>
      <c r="D32" s="381"/>
      <c r="E32" s="147"/>
      <c r="F32" s="147"/>
      <c r="G32" s="147"/>
      <c r="H32" s="147"/>
      <c r="I32" s="147"/>
      <c r="J32" s="147"/>
      <c r="K32" s="147"/>
      <c r="L32" s="170"/>
      <c r="M32" s="380"/>
      <c r="O32" s="143">
        <f t="shared" si="0"/>
        <v>0</v>
      </c>
    </row>
    <row r="33" spans="1:15" s="142" customFormat="1" ht="15" hidden="1" customHeight="1">
      <c r="A33" s="139">
        <f t="shared" si="1"/>
        <v>24</v>
      </c>
      <c r="B33" s="490"/>
      <c r="C33" s="144"/>
      <c r="D33" s="381"/>
      <c r="E33" s="147"/>
      <c r="F33" s="147"/>
      <c r="G33" s="147"/>
      <c r="H33" s="147"/>
      <c r="I33" s="147"/>
      <c r="J33" s="147"/>
      <c r="K33" s="147"/>
      <c r="L33" s="170"/>
      <c r="M33" s="380"/>
      <c r="O33" s="143">
        <f t="shared" si="0"/>
        <v>0</v>
      </c>
    </row>
    <row r="34" spans="1:15" s="142" customFormat="1" ht="15" hidden="1" customHeight="1">
      <c r="A34" s="139">
        <f t="shared" si="1"/>
        <v>25</v>
      </c>
      <c r="B34" s="490"/>
      <c r="C34" s="144"/>
      <c r="D34" s="381"/>
      <c r="E34" s="147"/>
      <c r="F34" s="147"/>
      <c r="G34" s="147"/>
      <c r="H34" s="147"/>
      <c r="I34" s="147"/>
      <c r="J34" s="147"/>
      <c r="K34" s="147"/>
      <c r="L34" s="170"/>
      <c r="M34" s="380"/>
      <c r="O34" s="143">
        <f t="shared" si="0"/>
        <v>0</v>
      </c>
    </row>
    <row r="35" spans="1:15" s="142" customFormat="1" ht="15" hidden="1" customHeight="1">
      <c r="A35" s="139">
        <f t="shared" si="1"/>
        <v>26</v>
      </c>
      <c r="B35" s="491"/>
      <c r="C35" s="144"/>
      <c r="D35" s="381"/>
      <c r="E35" s="147"/>
      <c r="F35" s="147"/>
      <c r="G35" s="147"/>
      <c r="H35" s="147"/>
      <c r="I35" s="147"/>
      <c r="J35" s="147"/>
      <c r="K35" s="147"/>
      <c r="L35" s="170"/>
      <c r="M35" s="380"/>
      <c r="O35" s="143">
        <f t="shared" si="0"/>
        <v>0</v>
      </c>
    </row>
    <row r="36" spans="1:15" s="142" customFormat="1" ht="15" hidden="1" customHeight="1">
      <c r="A36" s="139">
        <f t="shared" si="1"/>
        <v>27</v>
      </c>
      <c r="B36" s="491"/>
      <c r="C36" s="144"/>
      <c r="D36" s="381"/>
      <c r="E36" s="381"/>
      <c r="F36" s="381"/>
      <c r="G36" s="381"/>
      <c r="H36" s="381"/>
      <c r="I36" s="381"/>
      <c r="J36" s="381"/>
      <c r="K36" s="381"/>
      <c r="L36" s="381"/>
      <c r="M36" s="380"/>
      <c r="O36" s="143">
        <f t="shared" si="0"/>
        <v>0</v>
      </c>
    </row>
    <row r="37" spans="1:15" s="142" customFormat="1" ht="15" hidden="1" customHeight="1">
      <c r="A37" s="139">
        <f t="shared" si="1"/>
        <v>28</v>
      </c>
      <c r="B37" s="491"/>
      <c r="C37" s="144"/>
      <c r="D37" s="381"/>
      <c r="E37" s="147"/>
      <c r="F37" s="147"/>
      <c r="G37" s="147"/>
      <c r="H37" s="147"/>
      <c r="I37" s="147"/>
      <c r="J37" s="147"/>
      <c r="K37" s="147"/>
      <c r="L37" s="170"/>
      <c r="M37" s="380"/>
      <c r="O37" s="143">
        <f t="shared" si="0"/>
        <v>0</v>
      </c>
    </row>
    <row r="38" spans="1:15" s="142" customFormat="1" ht="15" hidden="1" customHeight="1">
      <c r="A38" s="139">
        <f t="shared" si="1"/>
        <v>29</v>
      </c>
      <c r="B38" s="491"/>
      <c r="C38" s="144"/>
      <c r="D38" s="381"/>
      <c r="E38" s="147"/>
      <c r="F38" s="147"/>
      <c r="G38" s="147"/>
      <c r="H38" s="147"/>
      <c r="I38" s="147"/>
      <c r="J38" s="147"/>
      <c r="K38" s="147"/>
      <c r="L38" s="170"/>
      <c r="M38" s="380"/>
      <c r="O38" s="143">
        <f t="shared" si="0"/>
        <v>0</v>
      </c>
    </row>
    <row r="39" spans="1:15" s="142" customFormat="1" ht="15" hidden="1" customHeight="1">
      <c r="A39" s="139">
        <f t="shared" si="1"/>
        <v>30</v>
      </c>
      <c r="B39" s="491"/>
      <c r="C39" s="144"/>
      <c r="D39" s="381"/>
      <c r="E39" s="147"/>
      <c r="F39" s="147"/>
      <c r="G39" s="147"/>
      <c r="H39" s="147"/>
      <c r="I39" s="147"/>
      <c r="J39" s="147"/>
      <c r="K39" s="147"/>
      <c r="L39" s="170"/>
      <c r="M39" s="380"/>
      <c r="O39" s="143">
        <f t="shared" si="0"/>
        <v>0</v>
      </c>
    </row>
    <row r="40" spans="1:15" s="142" customFormat="1" ht="15" hidden="1" customHeight="1">
      <c r="A40" s="139">
        <f t="shared" si="1"/>
        <v>31</v>
      </c>
      <c r="B40" s="139"/>
      <c r="C40" s="144"/>
      <c r="D40" s="381"/>
      <c r="E40" s="147"/>
      <c r="F40" s="147"/>
      <c r="G40" s="147"/>
      <c r="H40" s="147"/>
      <c r="I40" s="147"/>
      <c r="J40" s="147"/>
      <c r="K40" s="147"/>
      <c r="L40" s="170"/>
      <c r="M40" s="380"/>
      <c r="O40" s="143">
        <f t="shared" si="0"/>
        <v>0</v>
      </c>
    </row>
    <row r="41" spans="1:15" s="142" customFormat="1" ht="15" hidden="1" customHeight="1">
      <c r="A41" s="139">
        <f t="shared" si="1"/>
        <v>32</v>
      </c>
      <c r="B41" s="139"/>
      <c r="C41" s="144"/>
      <c r="D41" s="381"/>
      <c r="E41" s="381"/>
      <c r="F41" s="381"/>
      <c r="G41" s="381"/>
      <c r="H41" s="381"/>
      <c r="I41" s="381"/>
      <c r="J41" s="381"/>
      <c r="K41" s="381"/>
      <c r="L41" s="381"/>
      <c r="M41" s="380"/>
      <c r="O41" s="143">
        <f t="shared" si="0"/>
        <v>0</v>
      </c>
    </row>
    <row r="42" spans="1:15" s="142" customFormat="1" ht="15" hidden="1" customHeight="1">
      <c r="A42" s="139">
        <f t="shared" si="1"/>
        <v>33</v>
      </c>
      <c r="B42" s="139"/>
      <c r="C42" s="144"/>
      <c r="D42" s="381"/>
      <c r="E42" s="147"/>
      <c r="F42" s="147"/>
      <c r="G42" s="147"/>
      <c r="H42" s="147"/>
      <c r="I42" s="147"/>
      <c r="J42" s="147"/>
      <c r="K42" s="147"/>
      <c r="L42" s="170"/>
      <c r="M42" s="380"/>
      <c r="O42" s="143">
        <f t="shared" si="0"/>
        <v>0</v>
      </c>
    </row>
    <row r="43" spans="1:15" s="142" customFormat="1" ht="15" hidden="1" customHeight="1">
      <c r="A43" s="139">
        <f t="shared" si="1"/>
        <v>34</v>
      </c>
      <c r="B43" s="139"/>
      <c r="C43" s="144"/>
      <c r="D43" s="381"/>
      <c r="E43" s="147"/>
      <c r="F43" s="147"/>
      <c r="G43" s="147"/>
      <c r="H43" s="147"/>
      <c r="I43" s="147"/>
      <c r="J43" s="147"/>
      <c r="K43" s="147"/>
      <c r="L43" s="170"/>
      <c r="M43" s="380"/>
      <c r="O43" s="143">
        <f t="shared" si="0"/>
        <v>0</v>
      </c>
    </row>
    <row r="44" spans="1:15" s="142" customFormat="1" ht="15" hidden="1" customHeight="1">
      <c r="A44" s="139">
        <f t="shared" si="1"/>
        <v>35</v>
      </c>
      <c r="B44" s="139"/>
      <c r="C44" s="144"/>
      <c r="D44" s="381"/>
      <c r="E44" s="147"/>
      <c r="F44" s="147"/>
      <c r="G44" s="147"/>
      <c r="H44" s="147"/>
      <c r="I44" s="147"/>
      <c r="J44" s="147"/>
      <c r="K44" s="147"/>
      <c r="L44" s="170"/>
      <c r="M44" s="380"/>
      <c r="O44" s="143">
        <f t="shared" si="0"/>
        <v>0</v>
      </c>
    </row>
    <row r="45" spans="1:15" s="142" customFormat="1" ht="15" hidden="1" customHeight="1">
      <c r="A45" s="139">
        <f t="shared" si="1"/>
        <v>36</v>
      </c>
      <c r="B45" s="139"/>
      <c r="C45" s="144"/>
      <c r="D45" s="381"/>
      <c r="E45" s="147"/>
      <c r="F45" s="147"/>
      <c r="G45" s="147"/>
      <c r="H45" s="147"/>
      <c r="I45" s="147"/>
      <c r="J45" s="147"/>
      <c r="K45" s="147"/>
      <c r="L45" s="170"/>
      <c r="M45" s="380"/>
      <c r="O45" s="143">
        <f t="shared" si="0"/>
        <v>0</v>
      </c>
    </row>
    <row r="46" spans="1:15" s="142" customFormat="1" ht="15" hidden="1" customHeight="1">
      <c r="A46" s="139">
        <f t="shared" si="1"/>
        <v>37</v>
      </c>
      <c r="B46" s="139"/>
      <c r="C46" s="144"/>
      <c r="D46" s="381"/>
      <c r="E46" s="147"/>
      <c r="F46" s="147"/>
      <c r="G46" s="147"/>
      <c r="H46" s="147"/>
      <c r="I46" s="147"/>
      <c r="J46" s="147"/>
      <c r="K46" s="147"/>
      <c r="L46" s="170"/>
      <c r="M46" s="380"/>
      <c r="O46" s="143">
        <f t="shared" si="0"/>
        <v>0</v>
      </c>
    </row>
    <row r="47" spans="1:15" s="142" customFormat="1" ht="15" hidden="1" customHeight="1">
      <c r="A47" s="139">
        <f t="shared" si="1"/>
        <v>38</v>
      </c>
      <c r="B47" s="139"/>
      <c r="C47" s="144"/>
      <c r="D47" s="381"/>
      <c r="E47" s="147"/>
      <c r="F47" s="147"/>
      <c r="G47" s="147"/>
      <c r="H47" s="147"/>
      <c r="I47" s="147"/>
      <c r="J47" s="147"/>
      <c r="K47" s="147"/>
      <c r="L47" s="170"/>
      <c r="M47" s="380"/>
      <c r="O47" s="143">
        <f t="shared" si="0"/>
        <v>0</v>
      </c>
    </row>
    <row r="48" spans="1:15" s="142" customFormat="1" ht="15" hidden="1" customHeight="1">
      <c r="A48" s="139">
        <f t="shared" si="1"/>
        <v>39</v>
      </c>
      <c r="B48" s="139"/>
      <c r="C48" s="144"/>
      <c r="D48" s="381"/>
      <c r="E48" s="381"/>
      <c r="F48" s="381"/>
      <c r="G48" s="381"/>
      <c r="H48" s="381"/>
      <c r="I48" s="381"/>
      <c r="J48" s="381"/>
      <c r="K48" s="381"/>
      <c r="L48" s="381"/>
      <c r="M48" s="380"/>
      <c r="O48" s="143">
        <f t="shared" si="0"/>
        <v>0</v>
      </c>
    </row>
    <row r="49" spans="1:15" s="142" customFormat="1" ht="15" hidden="1" customHeight="1">
      <c r="A49" s="139">
        <f t="shared" si="1"/>
        <v>40</v>
      </c>
      <c r="B49" s="139"/>
      <c r="C49" s="144"/>
      <c r="D49" s="381"/>
      <c r="E49" s="147"/>
      <c r="F49" s="147"/>
      <c r="G49" s="147"/>
      <c r="H49" s="147"/>
      <c r="I49" s="147"/>
      <c r="J49" s="147"/>
      <c r="K49" s="147"/>
      <c r="L49" s="170"/>
      <c r="M49" s="380"/>
      <c r="O49" s="143">
        <f t="shared" si="0"/>
        <v>0</v>
      </c>
    </row>
    <row r="50" spans="1:15" s="142" customFormat="1" ht="15" hidden="1" customHeight="1">
      <c r="A50" s="139">
        <f t="shared" si="1"/>
        <v>41</v>
      </c>
      <c r="B50" s="139"/>
      <c r="C50" s="144"/>
      <c r="D50" s="381"/>
      <c r="E50" s="147"/>
      <c r="F50" s="147"/>
      <c r="G50" s="147"/>
      <c r="H50" s="147"/>
      <c r="I50" s="147"/>
      <c r="J50" s="147"/>
      <c r="K50" s="147"/>
      <c r="L50" s="170"/>
      <c r="M50" s="380"/>
      <c r="O50" s="143">
        <f t="shared" si="0"/>
        <v>0</v>
      </c>
    </row>
    <row r="51" spans="1:15" s="142" customFormat="1" ht="15" hidden="1" customHeight="1">
      <c r="A51" s="139">
        <f t="shared" si="1"/>
        <v>42</v>
      </c>
      <c r="B51" s="139"/>
      <c r="C51" s="144"/>
      <c r="D51" s="381"/>
      <c r="E51" s="147"/>
      <c r="F51" s="147"/>
      <c r="G51" s="147"/>
      <c r="H51" s="147"/>
      <c r="I51" s="147"/>
      <c r="J51" s="147"/>
      <c r="K51" s="147"/>
      <c r="L51" s="170"/>
      <c r="M51" s="380"/>
      <c r="O51" s="143">
        <f t="shared" si="0"/>
        <v>0</v>
      </c>
    </row>
    <row r="52" spans="1:15" s="142" customFormat="1" ht="15" hidden="1" customHeight="1">
      <c r="A52" s="139">
        <f t="shared" si="1"/>
        <v>43</v>
      </c>
      <c r="B52" s="139"/>
      <c r="C52" s="144"/>
      <c r="D52" s="381"/>
      <c r="E52" s="147"/>
      <c r="F52" s="147"/>
      <c r="G52" s="147"/>
      <c r="H52" s="147"/>
      <c r="I52" s="147"/>
      <c r="J52" s="147"/>
      <c r="K52" s="147"/>
      <c r="L52" s="170"/>
      <c r="M52" s="380"/>
      <c r="O52" s="143">
        <f t="shared" si="0"/>
        <v>0</v>
      </c>
    </row>
    <row r="53" spans="1:15" s="142" customFormat="1" ht="15" hidden="1" customHeight="1">
      <c r="A53" s="139">
        <f t="shared" si="1"/>
        <v>44</v>
      </c>
      <c r="B53" s="139"/>
      <c r="C53" s="144"/>
      <c r="D53" s="381"/>
      <c r="E53" s="381"/>
      <c r="F53" s="381"/>
      <c r="G53" s="381"/>
      <c r="H53" s="381"/>
      <c r="I53" s="381"/>
      <c r="J53" s="381"/>
      <c r="K53" s="381"/>
      <c r="L53" s="381"/>
      <c r="M53" s="380"/>
      <c r="O53" s="143">
        <f t="shared" si="0"/>
        <v>0</v>
      </c>
    </row>
    <row r="54" spans="1:15" s="142" customFormat="1" ht="15" hidden="1" customHeight="1">
      <c r="A54" s="139">
        <f t="shared" si="1"/>
        <v>45</v>
      </c>
      <c r="B54" s="139"/>
      <c r="C54" s="144"/>
      <c r="D54" s="381"/>
      <c r="E54" s="381"/>
      <c r="F54" s="381"/>
      <c r="G54" s="381"/>
      <c r="H54" s="381"/>
      <c r="I54" s="381"/>
      <c r="J54" s="381"/>
      <c r="K54" s="381"/>
      <c r="L54" s="381"/>
      <c r="M54" s="380"/>
      <c r="O54" s="143">
        <f t="shared" si="0"/>
        <v>0</v>
      </c>
    </row>
    <row r="55" spans="1:15" s="142" customFormat="1" ht="15" hidden="1" customHeight="1">
      <c r="A55" s="139">
        <f t="shared" si="1"/>
        <v>46</v>
      </c>
      <c r="B55" s="139"/>
      <c r="C55" s="144"/>
      <c r="D55" s="381"/>
      <c r="E55" s="381"/>
      <c r="F55" s="381"/>
      <c r="G55" s="381"/>
      <c r="H55" s="381"/>
      <c r="I55" s="381"/>
      <c r="J55" s="381"/>
      <c r="K55" s="381"/>
      <c r="L55" s="381"/>
      <c r="M55" s="380"/>
      <c r="O55" s="143">
        <f t="shared" si="0"/>
        <v>0</v>
      </c>
    </row>
    <row r="56" spans="1:15" s="142" customFormat="1" ht="15" hidden="1" customHeight="1">
      <c r="A56" s="139">
        <f t="shared" si="1"/>
        <v>47</v>
      </c>
      <c r="B56" s="139"/>
      <c r="C56" s="144"/>
      <c r="D56" s="381"/>
      <c r="E56" s="140"/>
      <c r="F56" s="140"/>
      <c r="G56" s="140"/>
      <c r="H56" s="140"/>
      <c r="I56" s="140"/>
      <c r="J56" s="140"/>
      <c r="K56" s="140"/>
      <c r="L56" s="171"/>
      <c r="M56" s="380"/>
      <c r="O56" s="143">
        <f t="shared" si="0"/>
        <v>0</v>
      </c>
    </row>
    <row r="57" spans="1:15" s="142" customFormat="1" ht="15" hidden="1" customHeight="1">
      <c r="A57" s="139">
        <v>49</v>
      </c>
      <c r="B57" s="139"/>
      <c r="C57" s="144"/>
      <c r="D57" s="147"/>
      <c r="E57" s="140"/>
      <c r="F57" s="140"/>
      <c r="G57" s="140"/>
      <c r="H57" s="140"/>
      <c r="I57" s="140"/>
      <c r="J57" s="140"/>
      <c r="K57" s="140"/>
      <c r="L57" s="171"/>
      <c r="M57" s="321"/>
      <c r="O57" s="143">
        <f t="shared" si="0"/>
        <v>0</v>
      </c>
    </row>
    <row r="58" spans="1:15" s="142" customFormat="1" ht="15" hidden="1" customHeight="1">
      <c r="A58" s="139">
        <v>50</v>
      </c>
      <c r="B58" s="139"/>
      <c r="C58" s="144"/>
      <c r="D58" s="147"/>
      <c r="E58" s="140"/>
      <c r="F58" s="140"/>
      <c r="G58" s="140"/>
      <c r="H58" s="140"/>
      <c r="I58" s="140"/>
      <c r="J58" s="140"/>
      <c r="K58" s="140"/>
      <c r="L58" s="171"/>
      <c r="M58" s="171"/>
      <c r="O58" s="143">
        <f t="shared" si="0"/>
        <v>0</v>
      </c>
    </row>
    <row r="59" spans="1:15" s="142" customFormat="1" ht="15" hidden="1" customHeight="1">
      <c r="A59" s="139">
        <v>51</v>
      </c>
      <c r="B59" s="139"/>
      <c r="C59" s="145"/>
      <c r="D59" s="170"/>
      <c r="E59" s="321"/>
      <c r="F59" s="321"/>
      <c r="G59" s="321"/>
      <c r="H59" s="321"/>
      <c r="I59" s="321"/>
      <c r="J59" s="321"/>
      <c r="K59" s="321"/>
      <c r="L59" s="171"/>
      <c r="M59" s="171"/>
      <c r="O59" s="143">
        <f t="shared" si="0"/>
        <v>0</v>
      </c>
    </row>
    <row r="60" spans="1:15" s="142" customFormat="1" ht="15" hidden="1" customHeight="1">
      <c r="A60" s="139">
        <v>52</v>
      </c>
      <c r="B60" s="139"/>
      <c r="C60" s="145"/>
      <c r="D60" s="170"/>
      <c r="E60" s="171"/>
      <c r="F60" s="171"/>
      <c r="G60" s="171"/>
      <c r="H60" s="171"/>
      <c r="I60" s="171"/>
      <c r="J60" s="171"/>
      <c r="K60" s="171"/>
      <c r="L60" s="171"/>
      <c r="M60" s="171"/>
      <c r="O60" s="143">
        <f t="shared" si="0"/>
        <v>0</v>
      </c>
    </row>
    <row r="61" spans="1:15" s="142" customFormat="1" ht="15" hidden="1" customHeight="1">
      <c r="A61" s="139">
        <v>53</v>
      </c>
      <c r="B61" s="139"/>
      <c r="C61" s="145"/>
      <c r="D61" s="170"/>
      <c r="E61" s="171"/>
      <c r="F61" s="171"/>
      <c r="G61" s="171"/>
      <c r="H61" s="171"/>
      <c r="I61" s="171"/>
      <c r="J61" s="171"/>
      <c r="K61" s="171"/>
      <c r="L61" s="171"/>
      <c r="M61" s="171"/>
      <c r="O61" s="143">
        <f t="shared" si="0"/>
        <v>0</v>
      </c>
    </row>
    <row r="62" spans="1:15" s="142" customFormat="1" ht="15" hidden="1" customHeight="1">
      <c r="A62" s="139">
        <v>54</v>
      </c>
      <c r="B62" s="139"/>
      <c r="C62" s="145"/>
      <c r="D62" s="170"/>
      <c r="E62" s="171"/>
      <c r="F62" s="171"/>
      <c r="G62" s="171"/>
      <c r="H62" s="171"/>
      <c r="I62" s="171"/>
      <c r="J62" s="171"/>
      <c r="K62" s="171"/>
      <c r="L62" s="171"/>
      <c r="M62" s="171"/>
      <c r="O62" s="143">
        <f t="shared" si="0"/>
        <v>0</v>
      </c>
    </row>
    <row r="63" spans="1:15" s="142" customFormat="1" ht="15" hidden="1" customHeight="1">
      <c r="A63" s="139">
        <v>55</v>
      </c>
      <c r="B63" s="139"/>
      <c r="C63" s="145"/>
      <c r="D63" s="170"/>
      <c r="E63" s="171"/>
      <c r="F63" s="171"/>
      <c r="G63" s="171"/>
      <c r="H63" s="171"/>
      <c r="I63" s="171"/>
      <c r="J63" s="171"/>
      <c r="K63" s="171"/>
      <c r="L63" s="171"/>
      <c r="M63" s="171"/>
      <c r="O63" s="143">
        <f t="shared" si="0"/>
        <v>0</v>
      </c>
    </row>
    <row r="64" spans="1:15" s="142" customFormat="1" ht="15" hidden="1" customHeight="1">
      <c r="A64" s="139">
        <v>56</v>
      </c>
      <c r="B64" s="139"/>
      <c r="C64" s="145"/>
      <c r="D64" s="170"/>
      <c r="E64" s="171"/>
      <c r="F64" s="171"/>
      <c r="G64" s="171"/>
      <c r="H64" s="171"/>
      <c r="I64" s="171"/>
      <c r="J64" s="171"/>
      <c r="K64" s="171"/>
      <c r="L64" s="171"/>
      <c r="M64" s="171"/>
      <c r="O64" s="143">
        <f t="shared" si="0"/>
        <v>0</v>
      </c>
    </row>
    <row r="65" spans="1:15" s="142" customFormat="1" ht="15" hidden="1" customHeight="1">
      <c r="A65" s="139">
        <v>57</v>
      </c>
      <c r="B65" s="139"/>
      <c r="C65" s="145"/>
      <c r="D65" s="170"/>
      <c r="E65" s="171"/>
      <c r="F65" s="171"/>
      <c r="G65" s="171"/>
      <c r="H65" s="171"/>
      <c r="I65" s="171"/>
      <c r="J65" s="171"/>
      <c r="K65" s="171"/>
      <c r="L65" s="171"/>
      <c r="M65" s="171"/>
      <c r="O65" s="143">
        <f t="shared" si="0"/>
        <v>0</v>
      </c>
    </row>
    <row r="66" spans="1:15" s="142" customFormat="1" ht="15" hidden="1" customHeight="1">
      <c r="A66" s="139">
        <v>58</v>
      </c>
      <c r="B66" s="139"/>
      <c r="C66" s="145"/>
      <c r="D66" s="170"/>
      <c r="E66" s="171"/>
      <c r="F66" s="171"/>
      <c r="G66" s="171"/>
      <c r="H66" s="171"/>
      <c r="I66" s="171"/>
      <c r="J66" s="171"/>
      <c r="K66" s="171"/>
      <c r="L66" s="171"/>
      <c r="M66" s="171"/>
      <c r="O66" s="143">
        <f t="shared" si="0"/>
        <v>0</v>
      </c>
    </row>
    <row r="67" spans="1:15" s="142" customFormat="1" ht="15" hidden="1" customHeight="1">
      <c r="A67" s="139">
        <v>59</v>
      </c>
      <c r="B67" s="139"/>
      <c r="C67" s="145"/>
      <c r="D67" s="170"/>
      <c r="E67" s="171"/>
      <c r="F67" s="171"/>
      <c r="G67" s="171"/>
      <c r="H67" s="171"/>
      <c r="I67" s="171"/>
      <c r="J67" s="171"/>
      <c r="K67" s="171"/>
      <c r="L67" s="171"/>
      <c r="M67" s="171"/>
      <c r="O67" s="143">
        <f t="shared" si="0"/>
        <v>0</v>
      </c>
    </row>
    <row r="68" spans="1:15" s="142" customFormat="1" ht="15" hidden="1" customHeight="1">
      <c r="A68" s="139">
        <v>60</v>
      </c>
      <c r="B68" s="139"/>
      <c r="C68" s="145"/>
      <c r="D68" s="170"/>
      <c r="E68" s="171"/>
      <c r="F68" s="171"/>
      <c r="G68" s="171"/>
      <c r="H68" s="171"/>
      <c r="I68" s="171"/>
      <c r="J68" s="171"/>
      <c r="K68" s="171"/>
      <c r="L68" s="171"/>
      <c r="M68" s="171"/>
      <c r="O68" s="143">
        <f t="shared" si="0"/>
        <v>0</v>
      </c>
    </row>
    <row r="69" spans="1:15" s="142" customFormat="1" ht="15" hidden="1" customHeight="1">
      <c r="A69" s="139">
        <v>61</v>
      </c>
      <c r="B69" s="139"/>
      <c r="C69" s="145"/>
      <c r="D69" s="170"/>
      <c r="E69" s="171"/>
      <c r="F69" s="171"/>
      <c r="G69" s="171"/>
      <c r="H69" s="171"/>
      <c r="I69" s="171"/>
      <c r="J69" s="171"/>
      <c r="K69" s="171"/>
      <c r="L69" s="171"/>
      <c r="M69" s="171"/>
      <c r="O69" s="143">
        <f t="shared" si="0"/>
        <v>0</v>
      </c>
    </row>
    <row r="70" spans="1:15" ht="20.100000000000001" customHeight="1">
      <c r="O70" s="138">
        <v>1</v>
      </c>
    </row>
    <row r="71" spans="1:15" s="156" customFormat="1" ht="20.100000000000001" customHeight="1">
      <c r="A71" s="155" t="s">
        <v>576</v>
      </c>
      <c r="B71" s="155"/>
      <c r="C71" s="155"/>
      <c r="D71" s="155"/>
      <c r="E71" s="155"/>
      <c r="F71" s="155"/>
      <c r="G71" s="155"/>
      <c r="H71" s="155"/>
      <c r="I71" s="155"/>
      <c r="J71" s="155"/>
      <c r="K71" s="155"/>
      <c r="L71" s="155"/>
      <c r="O71" s="156">
        <v>1</v>
      </c>
    </row>
    <row r="72" spans="1:15" s="156" customFormat="1" ht="20.100000000000001" customHeight="1">
      <c r="A72" s="155" t="s">
        <v>31</v>
      </c>
      <c r="B72" s="155"/>
      <c r="C72" s="155"/>
      <c r="D72" s="155"/>
      <c r="E72" s="155"/>
      <c r="F72" s="155"/>
      <c r="G72" s="155"/>
      <c r="H72" s="155"/>
      <c r="I72" s="155"/>
      <c r="J72" s="155"/>
      <c r="K72" s="155"/>
      <c r="L72" s="155"/>
      <c r="O72" s="156">
        <v>1</v>
      </c>
    </row>
    <row r="73" spans="1:15" s="156" customFormat="1" ht="20.100000000000001" customHeight="1">
      <c r="A73" s="155" t="s">
        <v>32</v>
      </c>
      <c r="B73" s="155"/>
      <c r="C73" s="155"/>
      <c r="D73" s="155"/>
      <c r="E73" s="155"/>
      <c r="F73" s="155"/>
      <c r="G73" s="155"/>
      <c r="H73" s="155"/>
      <c r="I73" s="155"/>
      <c r="J73" s="155"/>
      <c r="K73" s="155"/>
      <c r="L73" s="155"/>
      <c r="O73" s="156">
        <v>1</v>
      </c>
    </row>
    <row r="74" spans="1:15" s="156" customFormat="1" ht="20.100000000000001" customHeight="1">
      <c r="A74" s="155" t="s">
        <v>33</v>
      </c>
      <c r="B74" s="155"/>
      <c r="C74" s="155"/>
      <c r="D74" s="155"/>
      <c r="E74" s="155"/>
      <c r="F74" s="155"/>
      <c r="G74" s="155"/>
      <c r="H74" s="155"/>
      <c r="I74" s="155"/>
      <c r="J74" s="155"/>
      <c r="K74" s="155"/>
      <c r="L74" s="155"/>
      <c r="O74" s="156">
        <v>1</v>
      </c>
    </row>
    <row r="75" spans="1:15" s="156" customFormat="1" ht="20.100000000000001" customHeight="1">
      <c r="A75" s="155" t="s">
        <v>35</v>
      </c>
      <c r="B75" s="155"/>
      <c r="C75" s="155"/>
      <c r="D75" s="155"/>
      <c r="E75" s="155"/>
      <c r="F75" s="155"/>
      <c r="G75" s="155"/>
      <c r="H75" s="155"/>
      <c r="I75" s="155"/>
      <c r="J75" s="155"/>
      <c r="K75" s="155"/>
      <c r="L75" s="155"/>
      <c r="M75" s="155"/>
      <c r="O75" s="156">
        <v>1</v>
      </c>
    </row>
    <row r="76" spans="1:15" s="156" customFormat="1" ht="20.100000000000001" customHeight="1">
      <c r="A76" s="155" t="s">
        <v>37</v>
      </c>
      <c r="B76" s="155"/>
      <c r="C76" s="155"/>
      <c r="D76" s="155"/>
      <c r="E76" s="155"/>
      <c r="F76" s="155"/>
      <c r="G76" s="155"/>
      <c r="H76" s="155"/>
      <c r="I76" s="155"/>
      <c r="J76" s="155"/>
      <c r="K76" s="155"/>
      <c r="L76" s="155"/>
      <c r="M76" s="155"/>
      <c r="O76" s="156">
        <v>1</v>
      </c>
    </row>
    <row r="77" spans="1:15" s="156" customFormat="1" ht="20.100000000000001" customHeight="1">
      <c r="A77" s="155" t="s">
        <v>577</v>
      </c>
      <c r="B77" s="155"/>
      <c r="C77" s="155"/>
      <c r="D77" s="155"/>
      <c r="E77" s="155"/>
      <c r="F77" s="155"/>
      <c r="G77" s="155"/>
      <c r="H77" s="155"/>
      <c r="I77" s="155"/>
      <c r="J77" s="155"/>
      <c r="K77" s="155"/>
      <c r="L77" s="155"/>
      <c r="M77" s="155"/>
      <c r="O77" s="156">
        <v>1</v>
      </c>
    </row>
    <row r="78" spans="1:15" s="156" customFormat="1" ht="20.100000000000001" customHeight="1">
      <c r="A78" s="155"/>
      <c r="B78" s="155"/>
      <c r="C78" s="155"/>
      <c r="D78" s="155"/>
      <c r="E78" s="155"/>
      <c r="F78" s="155"/>
      <c r="G78" s="155"/>
      <c r="H78" s="155"/>
      <c r="I78" s="155"/>
      <c r="J78" s="155"/>
      <c r="K78" s="155"/>
      <c r="L78" s="155"/>
      <c r="M78" s="155"/>
      <c r="O78" s="156">
        <v>1</v>
      </c>
    </row>
    <row r="79" spans="1:15" s="156" customFormat="1" ht="20.100000000000001" customHeight="1">
      <c r="A79" s="155" t="str">
        <f>"«  __  »   _____________  " &amp; Главная!AA2</f>
        <v>«  __  »   _____________  2014 года</v>
      </c>
      <c r="B79" s="155"/>
      <c r="C79" s="155"/>
      <c r="D79" s="155"/>
      <c r="E79" s="155"/>
      <c r="F79" s="155"/>
      <c r="G79" s="155"/>
      <c r="H79" s="155"/>
      <c r="I79" s="155"/>
      <c r="J79" s="155"/>
      <c r="K79" s="155"/>
      <c r="L79" s="155"/>
      <c r="M79" s="155"/>
      <c r="O79" s="156">
        <v>1</v>
      </c>
    </row>
    <row r="80" spans="1:15" s="156" customFormat="1" ht="20.100000000000001" customHeight="1">
      <c r="A80" s="325" t="s">
        <v>578</v>
      </c>
      <c r="B80" s="155"/>
      <c r="C80" s="155"/>
      <c r="D80" s="155"/>
      <c r="E80" s="155"/>
      <c r="F80" s="155"/>
      <c r="G80" s="155"/>
      <c r="H80" s="155"/>
      <c r="I80" s="155"/>
      <c r="J80" s="155"/>
      <c r="K80" s="155"/>
      <c r="L80" s="155"/>
      <c r="M80" s="155"/>
      <c r="O80" s="156">
        <v>1</v>
      </c>
    </row>
    <row r="81" spans="1:15" s="156" customFormat="1" ht="20.100000000000001" customHeight="1">
      <c r="A81" s="325"/>
      <c r="B81" s="155"/>
      <c r="C81" s="155"/>
      <c r="D81" s="155"/>
      <c r="E81" s="155"/>
      <c r="F81" s="155"/>
      <c r="G81" s="155"/>
      <c r="H81" s="155"/>
      <c r="I81" s="155"/>
      <c r="J81" s="155"/>
      <c r="K81" s="155"/>
      <c r="L81" s="155"/>
      <c r="M81" s="155"/>
      <c r="O81" s="156">
        <v>1</v>
      </c>
    </row>
    <row r="82" spans="1:15" s="156" customFormat="1" ht="20.100000000000001" customHeight="1">
      <c r="A82" s="788" t="s">
        <v>579</v>
      </c>
      <c r="B82" s="788"/>
      <c r="C82" s="788"/>
      <c r="D82" s="788"/>
      <c r="E82" s="788"/>
      <c r="F82" s="788"/>
      <c r="G82" s="788"/>
      <c r="H82" s="788"/>
      <c r="I82" s="788"/>
      <c r="J82" s="788"/>
      <c r="K82" s="788"/>
      <c r="L82" s="788"/>
      <c r="M82" s="788"/>
      <c r="O82" s="156">
        <v>1</v>
      </c>
    </row>
  </sheetData>
  <autoFilter ref="O9:O82">
    <filterColumn colId="0">
      <filters>
        <filter val="1"/>
      </filters>
    </filterColumn>
  </autoFilter>
  <mergeCells count="17">
    <mergeCell ref="A82:M82"/>
    <mergeCell ref="L6:L8"/>
    <mergeCell ref="M6:M8"/>
    <mergeCell ref="D7:F7"/>
    <mergeCell ref="G7:G8"/>
    <mergeCell ref="H7:J7"/>
    <mergeCell ref="K7:K8"/>
    <mergeCell ref="A6:A8"/>
    <mergeCell ref="B6:B8"/>
    <mergeCell ref="C6:C8"/>
    <mergeCell ref="D6:G6"/>
    <mergeCell ref="H6:K6"/>
    <mergeCell ref="A1:M1"/>
    <mergeCell ref="A2:M2"/>
    <mergeCell ref="A3:M3"/>
    <mergeCell ref="A4:M4"/>
    <mergeCell ref="A5:M5"/>
  </mergeCells>
  <pageMargins left="1.1811023622047245" right="0.39370078740157483" top="0.39370078740157483" bottom="0.39370078740157483" header="0.51181102362204722" footer="0.51181102362204722"/>
  <pageSetup paperSize="9" scale="84" orientation="portrait" horizontalDpi="300" verticalDpi="300" r:id="rId1"/>
  <headerFooter alignWithMargins="0"/>
  <drawing r:id="rId2"/>
  <legacyDrawing r:id="rId3"/>
  <controls>
    <mc:AlternateContent xmlns:mc="http://schemas.openxmlformats.org/markup-compatibility/2006">
      <mc:Choice Requires="x14">
        <control shapeId="154625" r:id="rId4" name="CommandButton1">
          <controlPr defaultSize="0" print="0" autoLine="0" r:id="rId5">
            <anchor moveWithCells="1">
              <from>
                <xdr:col>0</xdr:col>
                <xdr:colOff>0</xdr:colOff>
                <xdr:row>0</xdr:row>
                <xdr:rowOff>0</xdr:rowOff>
              </from>
              <to>
                <xdr:col>0</xdr:col>
                <xdr:colOff>228600</xdr:colOff>
                <xdr:row>0</xdr:row>
                <xdr:rowOff>228600</xdr:rowOff>
              </to>
            </anchor>
          </controlPr>
        </control>
      </mc:Choice>
      <mc:Fallback>
        <control shapeId="154625" r:id="rId4" name="CommandButton1"/>
      </mc:Fallback>
    </mc:AlternateContent>
  </control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2" filterMode="1">
    <tabColor theme="2"/>
    <pageSetUpPr fitToPage="1"/>
  </sheetPr>
  <dimension ref="A1:Q81"/>
  <sheetViews>
    <sheetView view="pageBreakPreview" zoomScale="85" zoomScaleSheetLayoutView="85" workbookViewId="0">
      <selection sqref="A1:Q81"/>
    </sheetView>
  </sheetViews>
  <sheetFormatPr defaultRowHeight="12.75"/>
  <cols>
    <col min="1" max="1" width="3.85546875" style="435" customWidth="1"/>
    <col min="2" max="2" width="13.5703125" style="435" bestFit="1" customWidth="1"/>
    <col min="3" max="3" width="24" style="435" customWidth="1"/>
    <col min="4" max="11" width="6" style="435" customWidth="1"/>
    <col min="12" max="12" width="6.7109375" style="435" customWidth="1"/>
    <col min="13" max="13" width="6.7109375" style="173" customWidth="1"/>
    <col min="14" max="14" width="2.85546875" style="435" customWidth="1"/>
    <col min="15" max="15" width="2.5703125" style="138" customWidth="1"/>
    <col min="16" max="19" width="2.7109375" style="435" customWidth="1"/>
    <col min="20" max="16384" width="9.140625" style="435"/>
  </cols>
  <sheetData>
    <row r="1" spans="1:17" ht="33" customHeight="1">
      <c r="A1" s="782" t="s">
        <v>92</v>
      </c>
      <c r="B1" s="782"/>
      <c r="C1" s="782"/>
      <c r="D1" s="782"/>
      <c r="E1" s="782"/>
      <c r="F1" s="782"/>
      <c r="G1" s="782"/>
      <c r="H1" s="782"/>
      <c r="I1" s="782"/>
      <c r="J1" s="782"/>
      <c r="K1" s="782"/>
      <c r="L1" s="782"/>
      <c r="M1" s="782"/>
    </row>
    <row r="2" spans="1:17" ht="23.25">
      <c r="A2" s="783" t="s">
        <v>588</v>
      </c>
      <c r="B2" s="783"/>
      <c r="C2" s="783"/>
      <c r="D2" s="783"/>
      <c r="E2" s="783"/>
      <c r="F2" s="783"/>
      <c r="G2" s="783"/>
      <c r="H2" s="783"/>
      <c r="I2" s="783"/>
      <c r="J2" s="783"/>
      <c r="K2" s="783"/>
      <c r="L2" s="783"/>
      <c r="M2" s="783"/>
    </row>
    <row r="3" spans="1:17" s="136" customFormat="1" ht="46.5" customHeight="1">
      <c r="A3" s="784" t="s">
        <v>695</v>
      </c>
      <c r="B3" s="784"/>
      <c r="C3" s="784"/>
      <c r="D3" s="784"/>
      <c r="E3" s="784"/>
      <c r="F3" s="784"/>
      <c r="G3" s="784"/>
      <c r="H3" s="784"/>
      <c r="I3" s="784"/>
      <c r="J3" s="784"/>
      <c r="K3" s="784"/>
      <c r="L3" s="784"/>
      <c r="M3" s="784"/>
      <c r="N3" s="167"/>
      <c r="O3" s="167"/>
      <c r="P3" s="167"/>
      <c r="Q3" s="167"/>
    </row>
    <row r="4" spans="1:17" s="137" customFormat="1" ht="14.25" customHeight="1">
      <c r="A4" s="785" t="str">
        <f ca="1">ТСП!A4</f>
        <v>Дата сдачи: «___» апреля 2014 года</v>
      </c>
      <c r="B4" s="786"/>
      <c r="C4" s="786"/>
      <c r="D4" s="786"/>
      <c r="E4" s="786"/>
      <c r="F4" s="786"/>
      <c r="G4" s="786"/>
      <c r="H4" s="786"/>
      <c r="I4" s="786"/>
      <c r="J4" s="786"/>
      <c r="K4" s="786"/>
      <c r="L4" s="786"/>
      <c r="M4" s="786"/>
      <c r="O4" s="138"/>
    </row>
    <row r="5" spans="1:17" s="137" customFormat="1" ht="14.25" customHeight="1">
      <c r="A5" s="785"/>
      <c r="B5" s="785"/>
      <c r="C5" s="785"/>
      <c r="D5" s="785"/>
      <c r="E5" s="785"/>
      <c r="F5" s="785"/>
      <c r="G5" s="785"/>
      <c r="H5" s="785"/>
      <c r="I5" s="785"/>
      <c r="J5" s="785"/>
      <c r="K5" s="785"/>
      <c r="L5" s="785"/>
      <c r="M5" s="787"/>
      <c r="O5" s="138"/>
    </row>
    <row r="6" spans="1:17" ht="27" customHeight="1">
      <c r="A6" s="795" t="s">
        <v>71</v>
      </c>
      <c r="B6" s="795" t="s">
        <v>46</v>
      </c>
      <c r="C6" s="795" t="s">
        <v>47</v>
      </c>
      <c r="D6" s="792"/>
      <c r="E6" s="793"/>
      <c r="F6" s="793"/>
      <c r="G6" s="793"/>
      <c r="H6" s="793"/>
      <c r="I6" s="793"/>
      <c r="J6" s="793"/>
      <c r="K6" s="794"/>
      <c r="L6" s="789" t="s">
        <v>7</v>
      </c>
      <c r="M6" s="789" t="s">
        <v>614</v>
      </c>
    </row>
    <row r="7" spans="1:17" ht="12.75" customHeight="1">
      <c r="A7" s="795"/>
      <c r="B7" s="795"/>
      <c r="C7" s="795"/>
      <c r="D7" s="792" t="s">
        <v>53</v>
      </c>
      <c r="E7" s="793"/>
      <c r="F7" s="793"/>
      <c r="G7" s="793"/>
      <c r="H7" s="793"/>
      <c r="I7" s="793"/>
      <c r="J7" s="793"/>
      <c r="K7" s="794"/>
      <c r="L7" s="790"/>
      <c r="M7" s="790"/>
    </row>
    <row r="8" spans="1:17" ht="32.25" customHeight="1">
      <c r="A8" s="795"/>
      <c r="B8" s="795"/>
      <c r="C8" s="795"/>
      <c r="D8" s="177">
        <v>1</v>
      </c>
      <c r="E8" s="177">
        <v>2</v>
      </c>
      <c r="F8" s="177">
        <v>3</v>
      </c>
      <c r="G8" s="177">
        <v>4</v>
      </c>
      <c r="H8" s="177">
        <v>5</v>
      </c>
      <c r="I8" s="177">
        <v>6</v>
      </c>
      <c r="J8" s="177">
        <v>7</v>
      </c>
      <c r="K8" s="433">
        <v>8</v>
      </c>
      <c r="L8" s="791"/>
      <c r="M8" s="791"/>
    </row>
    <row r="9" spans="1:17">
      <c r="A9" s="434">
        <v>1</v>
      </c>
      <c r="B9" s="434">
        <v>2</v>
      </c>
      <c r="C9" s="434">
        <v>3</v>
      </c>
      <c r="D9" s="177">
        <v>4</v>
      </c>
      <c r="E9" s="177">
        <v>5</v>
      </c>
      <c r="F9" s="177">
        <v>6</v>
      </c>
      <c r="G9" s="177">
        <v>7</v>
      </c>
      <c r="H9" s="177">
        <v>8</v>
      </c>
      <c r="I9" s="177">
        <v>9</v>
      </c>
      <c r="J9" s="177">
        <v>10</v>
      </c>
      <c r="K9" s="177">
        <v>11</v>
      </c>
      <c r="L9" s="177">
        <v>12</v>
      </c>
      <c r="M9" s="177">
        <v>13</v>
      </c>
    </row>
    <row r="10" spans="1:17" s="142" customFormat="1" ht="15" customHeight="1">
      <c r="A10" s="139">
        <v>1</v>
      </c>
      <c r="B10" s="139" t="s">
        <v>18</v>
      </c>
      <c r="C10" s="144" t="s">
        <v>155</v>
      </c>
      <c r="D10" s="381"/>
      <c r="E10" s="381"/>
      <c r="F10" s="381"/>
      <c r="G10" s="381"/>
      <c r="H10" s="381"/>
      <c r="I10" s="381"/>
      <c r="J10" s="381"/>
      <c r="K10" s="381"/>
      <c r="L10" s="381"/>
      <c r="M10" s="380"/>
      <c r="O10" s="143">
        <f>COUNTA($C10)</f>
        <v>1</v>
      </c>
    </row>
    <row r="11" spans="1:17" s="142" customFormat="1" ht="15" customHeight="1">
      <c r="A11" s="139">
        <f>A10+1</f>
        <v>2</v>
      </c>
      <c r="B11" s="139" t="s">
        <v>65</v>
      </c>
      <c r="C11" s="144" t="s">
        <v>291</v>
      </c>
      <c r="D11" s="381"/>
      <c r="E11" s="381"/>
      <c r="F11" s="381"/>
      <c r="G11" s="381"/>
      <c r="H11" s="381"/>
      <c r="I11" s="381"/>
      <c r="J11" s="381"/>
      <c r="K11" s="381"/>
      <c r="L11" s="381"/>
      <c r="M11" s="380"/>
      <c r="O11" s="143">
        <f t="shared" ref="O11:O69" si="0">COUNTA($C11)</f>
        <v>1</v>
      </c>
    </row>
    <row r="12" spans="1:17" s="142" customFormat="1" ht="15" customHeight="1">
      <c r="A12" s="139">
        <f t="shared" ref="A12:A56" si="1">A11+1</f>
        <v>3</v>
      </c>
      <c r="B12" s="139" t="s">
        <v>16</v>
      </c>
      <c r="C12" s="144" t="s">
        <v>158</v>
      </c>
      <c r="D12" s="381"/>
      <c r="E12" s="147"/>
      <c r="F12" s="147"/>
      <c r="G12" s="147"/>
      <c r="H12" s="147"/>
      <c r="I12" s="147"/>
      <c r="J12" s="147"/>
      <c r="K12" s="147"/>
      <c r="L12" s="170"/>
      <c r="M12" s="380"/>
      <c r="O12" s="143">
        <f t="shared" si="0"/>
        <v>1</v>
      </c>
    </row>
    <row r="13" spans="1:17" s="142" customFormat="1" ht="15" customHeight="1">
      <c r="A13" s="139">
        <f t="shared" si="1"/>
        <v>4</v>
      </c>
      <c r="B13" s="139" t="s">
        <v>9</v>
      </c>
      <c r="C13" s="144" t="s">
        <v>156</v>
      </c>
      <c r="D13" s="381"/>
      <c r="E13" s="147"/>
      <c r="F13" s="147"/>
      <c r="G13" s="147"/>
      <c r="H13" s="147"/>
      <c r="I13" s="147"/>
      <c r="J13" s="147"/>
      <c r="K13" s="147"/>
      <c r="L13" s="170"/>
      <c r="M13" s="380"/>
      <c r="O13" s="143">
        <f t="shared" si="0"/>
        <v>1</v>
      </c>
    </row>
    <row r="14" spans="1:17" s="142" customFormat="1" ht="15" customHeight="1">
      <c r="A14" s="139">
        <f t="shared" si="1"/>
        <v>5</v>
      </c>
      <c r="B14" s="139" t="s">
        <v>4</v>
      </c>
      <c r="C14" s="144" t="s">
        <v>157</v>
      </c>
      <c r="D14" s="381"/>
      <c r="E14" s="147"/>
      <c r="F14" s="147"/>
      <c r="G14" s="147"/>
      <c r="H14" s="147"/>
      <c r="I14" s="147"/>
      <c r="J14" s="147"/>
      <c r="K14" s="147"/>
      <c r="L14" s="170"/>
      <c r="M14" s="380"/>
      <c r="O14" s="143">
        <f t="shared" si="0"/>
        <v>1</v>
      </c>
    </row>
    <row r="15" spans="1:17" s="142" customFormat="1" ht="15" customHeight="1">
      <c r="A15" s="139">
        <f t="shared" si="1"/>
        <v>6</v>
      </c>
      <c r="B15" s="139" t="s">
        <v>24</v>
      </c>
      <c r="C15" s="144" t="s">
        <v>665</v>
      </c>
      <c r="D15" s="381"/>
      <c r="E15" s="147"/>
      <c r="F15" s="147"/>
      <c r="G15" s="147"/>
      <c r="H15" s="147"/>
      <c r="I15" s="147"/>
      <c r="J15" s="147"/>
      <c r="K15" s="147"/>
      <c r="L15" s="170"/>
      <c r="M15" s="380"/>
      <c r="O15" s="143">
        <f t="shared" si="0"/>
        <v>1</v>
      </c>
    </row>
    <row r="16" spans="1:17" s="142" customFormat="1" ht="15" customHeight="1">
      <c r="A16" s="139">
        <f t="shared" si="1"/>
        <v>7</v>
      </c>
      <c r="B16" s="139" t="s">
        <v>17</v>
      </c>
      <c r="C16" s="144" t="s">
        <v>666</v>
      </c>
      <c r="D16" s="381"/>
      <c r="E16" s="147"/>
      <c r="F16" s="147"/>
      <c r="G16" s="147"/>
      <c r="H16" s="147"/>
      <c r="I16" s="147"/>
      <c r="J16" s="147"/>
      <c r="K16" s="147"/>
      <c r="L16" s="170"/>
      <c r="M16" s="380"/>
      <c r="O16" s="143">
        <f t="shared" si="0"/>
        <v>1</v>
      </c>
    </row>
    <row r="17" spans="1:15" s="142" customFormat="1" ht="15" customHeight="1">
      <c r="A17" s="139">
        <f t="shared" si="1"/>
        <v>8</v>
      </c>
      <c r="B17" s="139" t="s">
        <v>16</v>
      </c>
      <c r="C17" s="144" t="s">
        <v>159</v>
      </c>
      <c r="D17" s="381"/>
      <c r="E17" s="147"/>
      <c r="F17" s="147"/>
      <c r="G17" s="147"/>
      <c r="H17" s="147"/>
      <c r="I17" s="147"/>
      <c r="J17" s="147"/>
      <c r="K17" s="147"/>
      <c r="L17" s="170"/>
      <c r="M17" s="380"/>
      <c r="O17" s="143">
        <f t="shared" si="0"/>
        <v>1</v>
      </c>
    </row>
    <row r="18" spans="1:15" s="142" customFormat="1" ht="15" customHeight="1">
      <c r="A18" s="139">
        <f t="shared" si="1"/>
        <v>9</v>
      </c>
      <c r="B18" s="139" t="s">
        <v>17</v>
      </c>
      <c r="C18" s="144" t="s">
        <v>667</v>
      </c>
      <c r="D18" s="381"/>
      <c r="E18" s="147"/>
      <c r="F18" s="147"/>
      <c r="G18" s="147"/>
      <c r="H18" s="147"/>
      <c r="I18" s="147"/>
      <c r="J18" s="147"/>
      <c r="K18" s="147"/>
      <c r="L18" s="170"/>
      <c r="M18" s="380"/>
      <c r="O18" s="143">
        <f t="shared" si="0"/>
        <v>1</v>
      </c>
    </row>
    <row r="19" spans="1:15" s="142" customFormat="1" ht="15" customHeight="1">
      <c r="A19" s="139">
        <f t="shared" si="1"/>
        <v>10</v>
      </c>
      <c r="B19" s="139" t="s">
        <v>17</v>
      </c>
      <c r="C19" s="144" t="s">
        <v>668</v>
      </c>
      <c r="D19" s="381"/>
      <c r="E19" s="147"/>
      <c r="F19" s="147"/>
      <c r="G19" s="147"/>
      <c r="H19" s="147"/>
      <c r="I19" s="147"/>
      <c r="J19" s="147"/>
      <c r="K19" s="147"/>
      <c r="L19" s="170"/>
      <c r="M19" s="380"/>
      <c r="O19" s="143">
        <f t="shared" si="0"/>
        <v>1</v>
      </c>
    </row>
    <row r="20" spans="1:15" s="142" customFormat="1" ht="15" customHeight="1">
      <c r="A20" s="139">
        <f t="shared" si="1"/>
        <v>11</v>
      </c>
      <c r="B20" s="139" t="s">
        <v>65</v>
      </c>
      <c r="C20" s="144" t="s">
        <v>160</v>
      </c>
      <c r="D20" s="381"/>
      <c r="E20" s="147"/>
      <c r="F20" s="147"/>
      <c r="G20" s="147"/>
      <c r="H20" s="147"/>
      <c r="I20" s="147"/>
      <c r="J20" s="147"/>
      <c r="K20" s="147"/>
      <c r="L20" s="170"/>
      <c r="M20" s="380"/>
      <c r="O20" s="143">
        <f t="shared" si="0"/>
        <v>1</v>
      </c>
    </row>
    <row r="21" spans="1:15" s="142" customFormat="1" ht="15" customHeight="1">
      <c r="A21" s="139">
        <f t="shared" si="1"/>
        <v>12</v>
      </c>
      <c r="B21" s="139" t="s">
        <v>24</v>
      </c>
      <c r="C21" s="144" t="s">
        <v>669</v>
      </c>
      <c r="D21" s="381"/>
      <c r="E21" s="147"/>
      <c r="F21" s="147"/>
      <c r="G21" s="147"/>
      <c r="H21" s="147"/>
      <c r="I21" s="147"/>
      <c r="J21" s="147"/>
      <c r="K21" s="147"/>
      <c r="L21" s="170"/>
      <c r="M21" s="380"/>
      <c r="O21" s="143">
        <f t="shared" si="0"/>
        <v>1</v>
      </c>
    </row>
    <row r="22" spans="1:15" s="142" customFormat="1" ht="15" customHeight="1">
      <c r="A22" s="139">
        <f t="shared" si="1"/>
        <v>13</v>
      </c>
      <c r="B22" s="139" t="s">
        <v>16</v>
      </c>
      <c r="C22" s="144" t="s">
        <v>161</v>
      </c>
      <c r="D22" s="381"/>
      <c r="E22" s="147"/>
      <c r="F22" s="147"/>
      <c r="G22" s="147"/>
      <c r="H22" s="147"/>
      <c r="I22" s="147"/>
      <c r="J22" s="147"/>
      <c r="K22" s="147"/>
      <c r="L22" s="170"/>
      <c r="M22" s="380"/>
      <c r="O22" s="143">
        <f t="shared" si="0"/>
        <v>1</v>
      </c>
    </row>
    <row r="23" spans="1:15" s="142" customFormat="1" ht="15" customHeight="1">
      <c r="A23" s="139">
        <f t="shared" si="1"/>
        <v>14</v>
      </c>
      <c r="B23" s="139" t="s">
        <v>16</v>
      </c>
      <c r="C23" s="144" t="s">
        <v>312</v>
      </c>
      <c r="D23" s="381"/>
      <c r="E23" s="147"/>
      <c r="F23" s="147"/>
      <c r="G23" s="147"/>
      <c r="H23" s="147"/>
      <c r="I23" s="147"/>
      <c r="J23" s="147"/>
      <c r="K23" s="147"/>
      <c r="L23" s="170"/>
      <c r="M23" s="380"/>
      <c r="O23" s="143">
        <f t="shared" si="0"/>
        <v>1</v>
      </c>
    </row>
    <row r="24" spans="1:15" s="142" customFormat="1" ht="15" customHeight="1">
      <c r="A24" s="139">
        <f t="shared" si="1"/>
        <v>15</v>
      </c>
      <c r="B24" s="139" t="s">
        <v>17</v>
      </c>
      <c r="C24" s="144" t="s">
        <v>689</v>
      </c>
      <c r="D24" s="381"/>
      <c r="E24" s="147"/>
      <c r="F24" s="147"/>
      <c r="G24" s="147"/>
      <c r="H24" s="147"/>
      <c r="I24" s="147"/>
      <c r="J24" s="147"/>
      <c r="K24" s="147"/>
      <c r="L24" s="170"/>
      <c r="M24" s="380"/>
      <c r="O24" s="143">
        <f t="shared" si="0"/>
        <v>1</v>
      </c>
    </row>
    <row r="25" spans="1:15" s="142" customFormat="1" ht="15" customHeight="1">
      <c r="A25" s="139">
        <f t="shared" si="1"/>
        <v>16</v>
      </c>
      <c r="B25" s="139" t="s">
        <v>17</v>
      </c>
      <c r="C25" s="144" t="s">
        <v>670</v>
      </c>
      <c r="D25" s="381"/>
      <c r="E25" s="147"/>
      <c r="F25" s="147"/>
      <c r="G25" s="147"/>
      <c r="H25" s="147"/>
      <c r="I25" s="147"/>
      <c r="J25" s="147"/>
      <c r="K25" s="147"/>
      <c r="L25" s="170"/>
      <c r="M25" s="380"/>
      <c r="O25" s="143">
        <f t="shared" si="0"/>
        <v>1</v>
      </c>
    </row>
    <row r="26" spans="1:15" s="142" customFormat="1" ht="15" customHeight="1">
      <c r="A26" s="139">
        <f t="shared" si="1"/>
        <v>17</v>
      </c>
      <c r="B26" s="139" t="s">
        <v>65</v>
      </c>
      <c r="C26" s="144" t="s">
        <v>191</v>
      </c>
      <c r="D26" s="381"/>
      <c r="E26" s="147"/>
      <c r="F26" s="147"/>
      <c r="G26" s="147"/>
      <c r="H26" s="147"/>
      <c r="I26" s="147"/>
      <c r="J26" s="147"/>
      <c r="K26" s="147"/>
      <c r="L26" s="170"/>
      <c r="M26" s="380"/>
      <c r="O26" s="143">
        <f t="shared" si="0"/>
        <v>1</v>
      </c>
    </row>
    <row r="27" spans="1:15" s="142" customFormat="1" ht="15" customHeight="1">
      <c r="A27" s="139">
        <f t="shared" si="1"/>
        <v>18</v>
      </c>
      <c r="B27" s="139" t="s">
        <v>9</v>
      </c>
      <c r="C27" s="144" t="s">
        <v>346</v>
      </c>
      <c r="D27" s="381"/>
      <c r="E27" s="147"/>
      <c r="F27" s="147"/>
      <c r="G27" s="147"/>
      <c r="H27" s="147"/>
      <c r="I27" s="147"/>
      <c r="J27" s="147"/>
      <c r="K27" s="147"/>
      <c r="L27" s="170"/>
      <c r="M27" s="380"/>
      <c r="O27" s="143">
        <f t="shared" si="0"/>
        <v>1</v>
      </c>
    </row>
    <row r="28" spans="1:15" s="142" customFormat="1" ht="15" customHeight="1">
      <c r="A28" s="139">
        <f t="shared" si="1"/>
        <v>19</v>
      </c>
      <c r="B28" s="139" t="s">
        <v>16</v>
      </c>
      <c r="C28" s="144" t="s">
        <v>165</v>
      </c>
      <c r="D28" s="381"/>
      <c r="E28" s="147"/>
      <c r="F28" s="147"/>
      <c r="G28" s="147"/>
      <c r="H28" s="147"/>
      <c r="I28" s="147"/>
      <c r="J28" s="147"/>
      <c r="K28" s="147"/>
      <c r="L28" s="170"/>
      <c r="M28" s="380"/>
      <c r="O28" s="143">
        <f t="shared" si="0"/>
        <v>1</v>
      </c>
    </row>
    <row r="29" spans="1:15" s="142" customFormat="1" ht="15" customHeight="1">
      <c r="A29" s="139">
        <f t="shared" si="1"/>
        <v>20</v>
      </c>
      <c r="B29" s="139" t="s">
        <v>16</v>
      </c>
      <c r="C29" s="144" t="s">
        <v>167</v>
      </c>
      <c r="D29" s="381"/>
      <c r="E29" s="147"/>
      <c r="F29" s="147"/>
      <c r="G29" s="147"/>
      <c r="H29" s="147"/>
      <c r="I29" s="147"/>
      <c r="J29" s="147"/>
      <c r="K29" s="147"/>
      <c r="L29" s="170"/>
      <c r="M29" s="380"/>
      <c r="O29" s="143">
        <f t="shared" si="0"/>
        <v>1</v>
      </c>
    </row>
    <row r="30" spans="1:15" s="142" customFormat="1" ht="15" customHeight="1">
      <c r="A30" s="139">
        <f t="shared" si="1"/>
        <v>21</v>
      </c>
      <c r="B30" s="139" t="s">
        <v>17</v>
      </c>
      <c r="C30" s="144" t="s">
        <v>671</v>
      </c>
      <c r="D30" s="381"/>
      <c r="E30" s="147"/>
      <c r="F30" s="147"/>
      <c r="G30" s="147"/>
      <c r="H30" s="147"/>
      <c r="I30" s="147"/>
      <c r="J30" s="147"/>
      <c r="K30" s="147"/>
      <c r="L30" s="170"/>
      <c r="M30" s="380"/>
      <c r="O30" s="143">
        <f t="shared" si="0"/>
        <v>1</v>
      </c>
    </row>
    <row r="31" spans="1:15" s="142" customFormat="1" ht="15" customHeight="1">
      <c r="A31" s="139">
        <f t="shared" si="1"/>
        <v>22</v>
      </c>
      <c r="B31" s="139" t="s">
        <v>17</v>
      </c>
      <c r="C31" s="144" t="s">
        <v>690</v>
      </c>
      <c r="D31" s="381"/>
      <c r="E31" s="147"/>
      <c r="F31" s="147"/>
      <c r="G31" s="147"/>
      <c r="H31" s="147"/>
      <c r="I31" s="147"/>
      <c r="J31" s="147"/>
      <c r="K31" s="147"/>
      <c r="L31" s="170"/>
      <c r="M31" s="380"/>
      <c r="O31" s="143">
        <f t="shared" si="0"/>
        <v>1</v>
      </c>
    </row>
    <row r="32" spans="1:15" s="142" customFormat="1" ht="15" customHeight="1">
      <c r="A32" s="139">
        <f t="shared" si="1"/>
        <v>23</v>
      </c>
      <c r="B32" s="139" t="s">
        <v>4</v>
      </c>
      <c r="C32" s="144" t="s">
        <v>164</v>
      </c>
      <c r="D32" s="381"/>
      <c r="E32" s="147"/>
      <c r="F32" s="147"/>
      <c r="G32" s="147"/>
      <c r="H32" s="147"/>
      <c r="I32" s="147"/>
      <c r="J32" s="147"/>
      <c r="K32" s="147"/>
      <c r="L32" s="170"/>
      <c r="M32" s="380"/>
      <c r="O32" s="143">
        <f t="shared" si="0"/>
        <v>1</v>
      </c>
    </row>
    <row r="33" spans="1:15" s="142" customFormat="1" ht="15" customHeight="1">
      <c r="A33" s="139">
        <f t="shared" si="1"/>
        <v>24</v>
      </c>
      <c r="B33" s="139" t="s">
        <v>65</v>
      </c>
      <c r="C33" s="144" t="s">
        <v>264</v>
      </c>
      <c r="D33" s="381"/>
      <c r="E33" s="147"/>
      <c r="F33" s="147"/>
      <c r="G33" s="147"/>
      <c r="H33" s="147"/>
      <c r="I33" s="147"/>
      <c r="J33" s="147"/>
      <c r="K33" s="147"/>
      <c r="L33" s="170"/>
      <c r="M33" s="380"/>
      <c r="O33" s="143">
        <f t="shared" si="0"/>
        <v>1</v>
      </c>
    </row>
    <row r="34" spans="1:15" s="142" customFormat="1" ht="15" customHeight="1">
      <c r="A34" s="139">
        <f t="shared" si="1"/>
        <v>25</v>
      </c>
      <c r="B34" s="139" t="s">
        <v>16</v>
      </c>
      <c r="C34" s="144" t="s">
        <v>162</v>
      </c>
      <c r="D34" s="381"/>
      <c r="E34" s="147"/>
      <c r="F34" s="147"/>
      <c r="G34" s="147"/>
      <c r="H34" s="147"/>
      <c r="I34" s="147"/>
      <c r="J34" s="147"/>
      <c r="K34" s="147"/>
      <c r="L34" s="170"/>
      <c r="M34" s="380"/>
      <c r="O34" s="143">
        <f t="shared" si="0"/>
        <v>1</v>
      </c>
    </row>
    <row r="35" spans="1:15" s="142" customFormat="1" ht="15" customHeight="1">
      <c r="A35" s="139">
        <f t="shared" si="1"/>
        <v>26</v>
      </c>
      <c r="B35" s="139" t="s">
        <v>17</v>
      </c>
      <c r="C35" s="144" t="s">
        <v>693</v>
      </c>
      <c r="D35" s="381"/>
      <c r="E35" s="147"/>
      <c r="F35" s="147"/>
      <c r="G35" s="147"/>
      <c r="H35" s="147"/>
      <c r="I35" s="147"/>
      <c r="J35" s="147"/>
      <c r="K35" s="147"/>
      <c r="L35" s="170"/>
      <c r="M35" s="380"/>
      <c r="O35" s="143">
        <f t="shared" si="0"/>
        <v>1</v>
      </c>
    </row>
    <row r="36" spans="1:15" s="142" customFormat="1" ht="15" customHeight="1">
      <c r="A36" s="139">
        <f t="shared" si="1"/>
        <v>27</v>
      </c>
      <c r="B36" s="139" t="s">
        <v>17</v>
      </c>
      <c r="C36" s="144" t="s">
        <v>694</v>
      </c>
      <c r="D36" s="381"/>
      <c r="E36" s="381"/>
      <c r="F36" s="381"/>
      <c r="G36" s="381"/>
      <c r="H36" s="381"/>
      <c r="I36" s="381"/>
      <c r="J36" s="381"/>
      <c r="K36" s="381"/>
      <c r="L36" s="381"/>
      <c r="M36" s="380"/>
      <c r="O36" s="143">
        <f t="shared" si="0"/>
        <v>1</v>
      </c>
    </row>
    <row r="37" spans="1:15" s="142" customFormat="1" ht="15" hidden="1" customHeight="1">
      <c r="A37" s="139">
        <f t="shared" si="1"/>
        <v>28</v>
      </c>
      <c r="B37" s="139"/>
      <c r="C37" s="144"/>
      <c r="D37" s="381"/>
      <c r="E37" s="147"/>
      <c r="F37" s="147"/>
      <c r="G37" s="147"/>
      <c r="H37" s="147"/>
      <c r="I37" s="147"/>
      <c r="J37" s="147"/>
      <c r="K37" s="147"/>
      <c r="L37" s="170"/>
      <c r="M37" s="380"/>
      <c r="O37" s="143">
        <f t="shared" si="0"/>
        <v>0</v>
      </c>
    </row>
    <row r="38" spans="1:15" s="142" customFormat="1" ht="15" hidden="1" customHeight="1">
      <c r="A38" s="139">
        <f t="shared" si="1"/>
        <v>29</v>
      </c>
      <c r="B38" s="139"/>
      <c r="C38" s="144"/>
      <c r="D38" s="381"/>
      <c r="E38" s="147"/>
      <c r="F38" s="147"/>
      <c r="G38" s="147"/>
      <c r="H38" s="147"/>
      <c r="I38" s="147"/>
      <c r="J38" s="147"/>
      <c r="K38" s="147"/>
      <c r="L38" s="170"/>
      <c r="M38" s="380"/>
      <c r="O38" s="143">
        <f t="shared" si="0"/>
        <v>0</v>
      </c>
    </row>
    <row r="39" spans="1:15" s="142" customFormat="1" ht="15" hidden="1" customHeight="1">
      <c r="A39" s="139">
        <f t="shared" si="1"/>
        <v>30</v>
      </c>
      <c r="B39" s="139"/>
      <c r="C39" s="144"/>
      <c r="D39" s="381"/>
      <c r="E39" s="147"/>
      <c r="F39" s="147"/>
      <c r="G39" s="147"/>
      <c r="H39" s="147"/>
      <c r="I39" s="147"/>
      <c r="J39" s="147"/>
      <c r="K39" s="147"/>
      <c r="L39" s="170"/>
      <c r="M39" s="380"/>
      <c r="O39" s="143">
        <f t="shared" si="0"/>
        <v>0</v>
      </c>
    </row>
    <row r="40" spans="1:15" s="142" customFormat="1" ht="15" hidden="1" customHeight="1">
      <c r="A40" s="139">
        <f t="shared" si="1"/>
        <v>31</v>
      </c>
      <c r="B40" s="139"/>
      <c r="C40" s="144"/>
      <c r="D40" s="381"/>
      <c r="E40" s="147"/>
      <c r="F40" s="147"/>
      <c r="G40" s="147"/>
      <c r="H40" s="147"/>
      <c r="I40" s="147"/>
      <c r="J40" s="147"/>
      <c r="K40" s="147"/>
      <c r="L40" s="170"/>
      <c r="M40" s="380"/>
      <c r="O40" s="143">
        <f t="shared" si="0"/>
        <v>0</v>
      </c>
    </row>
    <row r="41" spans="1:15" s="142" customFormat="1" ht="15" hidden="1" customHeight="1">
      <c r="A41" s="139">
        <f t="shared" si="1"/>
        <v>32</v>
      </c>
      <c r="B41" s="139"/>
      <c r="C41" s="144"/>
      <c r="D41" s="381"/>
      <c r="E41" s="381"/>
      <c r="F41" s="381"/>
      <c r="G41" s="381"/>
      <c r="H41" s="381"/>
      <c r="I41" s="381"/>
      <c r="J41" s="381"/>
      <c r="K41" s="381"/>
      <c r="L41" s="381"/>
      <c r="M41" s="380"/>
      <c r="O41" s="143">
        <f t="shared" si="0"/>
        <v>0</v>
      </c>
    </row>
    <row r="42" spans="1:15" s="142" customFormat="1" ht="15" hidden="1" customHeight="1">
      <c r="A42" s="139">
        <f t="shared" si="1"/>
        <v>33</v>
      </c>
      <c r="B42" s="139"/>
      <c r="C42" s="144"/>
      <c r="D42" s="381"/>
      <c r="E42" s="147"/>
      <c r="F42" s="147"/>
      <c r="G42" s="147"/>
      <c r="H42" s="147"/>
      <c r="I42" s="147"/>
      <c r="J42" s="147"/>
      <c r="K42" s="147"/>
      <c r="L42" s="170"/>
      <c r="M42" s="380"/>
      <c r="O42" s="143">
        <f t="shared" si="0"/>
        <v>0</v>
      </c>
    </row>
    <row r="43" spans="1:15" s="142" customFormat="1" ht="15" hidden="1" customHeight="1">
      <c r="A43" s="139">
        <f t="shared" si="1"/>
        <v>34</v>
      </c>
      <c r="B43" s="139"/>
      <c r="C43" s="144"/>
      <c r="D43" s="381"/>
      <c r="E43" s="147"/>
      <c r="F43" s="147"/>
      <c r="G43" s="147"/>
      <c r="H43" s="147"/>
      <c r="I43" s="147"/>
      <c r="J43" s="147"/>
      <c r="K43" s="147"/>
      <c r="L43" s="170"/>
      <c r="M43" s="380"/>
      <c r="O43" s="143">
        <f t="shared" si="0"/>
        <v>0</v>
      </c>
    </row>
    <row r="44" spans="1:15" s="142" customFormat="1" ht="15" hidden="1" customHeight="1">
      <c r="A44" s="139">
        <f t="shared" si="1"/>
        <v>35</v>
      </c>
      <c r="B44" s="139"/>
      <c r="C44" s="144"/>
      <c r="D44" s="381"/>
      <c r="E44" s="147"/>
      <c r="F44" s="147"/>
      <c r="G44" s="147"/>
      <c r="H44" s="147"/>
      <c r="I44" s="147"/>
      <c r="J44" s="147"/>
      <c r="K44" s="147"/>
      <c r="L44" s="170"/>
      <c r="M44" s="380"/>
      <c r="O44" s="143">
        <f t="shared" si="0"/>
        <v>0</v>
      </c>
    </row>
    <row r="45" spans="1:15" s="142" customFormat="1" ht="15" hidden="1" customHeight="1">
      <c r="A45" s="139">
        <f t="shared" si="1"/>
        <v>36</v>
      </c>
      <c r="B45" s="139"/>
      <c r="C45" s="144"/>
      <c r="D45" s="381"/>
      <c r="E45" s="147"/>
      <c r="F45" s="147"/>
      <c r="G45" s="147"/>
      <c r="H45" s="147"/>
      <c r="I45" s="147"/>
      <c r="J45" s="147"/>
      <c r="K45" s="147"/>
      <c r="L45" s="170"/>
      <c r="M45" s="380"/>
      <c r="O45" s="143">
        <f t="shared" si="0"/>
        <v>0</v>
      </c>
    </row>
    <row r="46" spans="1:15" s="142" customFormat="1" ht="15" hidden="1" customHeight="1">
      <c r="A46" s="139">
        <f t="shared" si="1"/>
        <v>37</v>
      </c>
      <c r="B46" s="139"/>
      <c r="C46" s="144"/>
      <c r="D46" s="381"/>
      <c r="E46" s="147"/>
      <c r="F46" s="147"/>
      <c r="G46" s="147"/>
      <c r="H46" s="147"/>
      <c r="I46" s="147"/>
      <c r="J46" s="147"/>
      <c r="K46" s="147"/>
      <c r="L46" s="170"/>
      <c r="M46" s="380"/>
      <c r="O46" s="143">
        <f t="shared" si="0"/>
        <v>0</v>
      </c>
    </row>
    <row r="47" spans="1:15" s="142" customFormat="1" ht="15" hidden="1" customHeight="1">
      <c r="A47" s="139">
        <f t="shared" si="1"/>
        <v>38</v>
      </c>
      <c r="B47" s="139"/>
      <c r="C47" s="144"/>
      <c r="D47" s="381"/>
      <c r="E47" s="147"/>
      <c r="F47" s="147"/>
      <c r="G47" s="147"/>
      <c r="H47" s="147"/>
      <c r="I47" s="147"/>
      <c r="J47" s="147"/>
      <c r="K47" s="147"/>
      <c r="L47" s="170"/>
      <c r="M47" s="380"/>
      <c r="O47" s="143">
        <f t="shared" si="0"/>
        <v>0</v>
      </c>
    </row>
    <row r="48" spans="1:15" s="142" customFormat="1" ht="15" hidden="1" customHeight="1">
      <c r="A48" s="139">
        <f t="shared" si="1"/>
        <v>39</v>
      </c>
      <c r="B48" s="139"/>
      <c r="C48" s="144"/>
      <c r="D48" s="381"/>
      <c r="E48" s="381"/>
      <c r="F48" s="381"/>
      <c r="G48" s="381"/>
      <c r="H48" s="381"/>
      <c r="I48" s="381"/>
      <c r="J48" s="381"/>
      <c r="K48" s="381"/>
      <c r="L48" s="381"/>
      <c r="M48" s="380"/>
      <c r="O48" s="143">
        <f t="shared" si="0"/>
        <v>0</v>
      </c>
    </row>
    <row r="49" spans="1:15" s="142" customFormat="1" ht="15" hidden="1" customHeight="1">
      <c r="A49" s="139">
        <f t="shared" si="1"/>
        <v>40</v>
      </c>
      <c r="B49" s="139"/>
      <c r="C49" s="144"/>
      <c r="D49" s="381"/>
      <c r="E49" s="147"/>
      <c r="F49" s="147"/>
      <c r="G49" s="147"/>
      <c r="H49" s="147"/>
      <c r="I49" s="147"/>
      <c r="J49" s="147"/>
      <c r="K49" s="147"/>
      <c r="L49" s="170"/>
      <c r="M49" s="380"/>
      <c r="O49" s="143">
        <f t="shared" si="0"/>
        <v>0</v>
      </c>
    </row>
    <row r="50" spans="1:15" s="142" customFormat="1" ht="15" hidden="1" customHeight="1">
      <c r="A50" s="139">
        <f t="shared" si="1"/>
        <v>41</v>
      </c>
      <c r="B50" s="139"/>
      <c r="C50" s="144"/>
      <c r="D50" s="381"/>
      <c r="E50" s="147"/>
      <c r="F50" s="147"/>
      <c r="G50" s="147"/>
      <c r="H50" s="147"/>
      <c r="I50" s="147"/>
      <c r="J50" s="147"/>
      <c r="K50" s="147"/>
      <c r="L50" s="170"/>
      <c r="M50" s="380"/>
      <c r="O50" s="143">
        <f t="shared" si="0"/>
        <v>0</v>
      </c>
    </row>
    <row r="51" spans="1:15" s="142" customFormat="1" ht="15" hidden="1" customHeight="1">
      <c r="A51" s="139">
        <f t="shared" si="1"/>
        <v>42</v>
      </c>
      <c r="B51" s="139"/>
      <c r="C51" s="144"/>
      <c r="D51" s="381"/>
      <c r="E51" s="147"/>
      <c r="F51" s="147"/>
      <c r="G51" s="147"/>
      <c r="H51" s="147"/>
      <c r="I51" s="147"/>
      <c r="J51" s="147"/>
      <c r="K51" s="147"/>
      <c r="L51" s="170"/>
      <c r="M51" s="380"/>
      <c r="O51" s="143">
        <f t="shared" si="0"/>
        <v>0</v>
      </c>
    </row>
    <row r="52" spans="1:15" s="142" customFormat="1" ht="15" hidden="1" customHeight="1">
      <c r="A52" s="139">
        <f t="shared" si="1"/>
        <v>43</v>
      </c>
      <c r="B52" s="139"/>
      <c r="C52" s="144"/>
      <c r="D52" s="381"/>
      <c r="E52" s="147"/>
      <c r="F52" s="147"/>
      <c r="G52" s="147"/>
      <c r="H52" s="147"/>
      <c r="I52" s="147"/>
      <c r="J52" s="147"/>
      <c r="K52" s="147"/>
      <c r="L52" s="170"/>
      <c r="M52" s="380"/>
      <c r="O52" s="143">
        <f t="shared" si="0"/>
        <v>0</v>
      </c>
    </row>
    <row r="53" spans="1:15" s="142" customFormat="1" ht="15" hidden="1" customHeight="1">
      <c r="A53" s="139">
        <f t="shared" si="1"/>
        <v>44</v>
      </c>
      <c r="B53" s="139"/>
      <c r="C53" s="144"/>
      <c r="D53" s="381"/>
      <c r="E53" s="381"/>
      <c r="F53" s="381"/>
      <c r="G53" s="381"/>
      <c r="H53" s="381"/>
      <c r="I53" s="381"/>
      <c r="J53" s="381"/>
      <c r="K53" s="381"/>
      <c r="L53" s="381"/>
      <c r="M53" s="380"/>
      <c r="O53" s="143">
        <f t="shared" si="0"/>
        <v>0</v>
      </c>
    </row>
    <row r="54" spans="1:15" s="142" customFormat="1" ht="15" hidden="1" customHeight="1">
      <c r="A54" s="139">
        <f t="shared" si="1"/>
        <v>45</v>
      </c>
      <c r="B54" s="139"/>
      <c r="C54" s="144"/>
      <c r="D54" s="381"/>
      <c r="E54" s="381"/>
      <c r="F54" s="381"/>
      <c r="G54" s="381"/>
      <c r="H54" s="381"/>
      <c r="I54" s="381"/>
      <c r="J54" s="381"/>
      <c r="K54" s="381"/>
      <c r="L54" s="381"/>
      <c r="M54" s="380"/>
      <c r="O54" s="143">
        <f t="shared" si="0"/>
        <v>0</v>
      </c>
    </row>
    <row r="55" spans="1:15" s="142" customFormat="1" ht="15" hidden="1" customHeight="1">
      <c r="A55" s="139">
        <f t="shared" si="1"/>
        <v>46</v>
      </c>
      <c r="B55" s="139"/>
      <c r="C55" s="144"/>
      <c r="D55" s="381"/>
      <c r="E55" s="381"/>
      <c r="F55" s="381"/>
      <c r="G55" s="381"/>
      <c r="H55" s="381"/>
      <c r="I55" s="381"/>
      <c r="J55" s="381"/>
      <c r="K55" s="381"/>
      <c r="L55" s="381"/>
      <c r="M55" s="380"/>
      <c r="O55" s="143">
        <f t="shared" si="0"/>
        <v>0</v>
      </c>
    </row>
    <row r="56" spans="1:15" s="142" customFormat="1" ht="15" hidden="1" customHeight="1">
      <c r="A56" s="139">
        <f t="shared" si="1"/>
        <v>47</v>
      </c>
      <c r="B56" s="139"/>
      <c r="C56" s="144"/>
      <c r="D56" s="381"/>
      <c r="E56" s="140"/>
      <c r="F56" s="140"/>
      <c r="G56" s="140"/>
      <c r="H56" s="140"/>
      <c r="I56" s="140"/>
      <c r="J56" s="140"/>
      <c r="K56" s="140"/>
      <c r="L56" s="171"/>
      <c r="M56" s="380"/>
      <c r="O56" s="143">
        <f t="shared" si="0"/>
        <v>0</v>
      </c>
    </row>
    <row r="57" spans="1:15" s="142" customFormat="1" ht="15" hidden="1" customHeight="1">
      <c r="A57" s="139">
        <v>49</v>
      </c>
      <c r="B57" s="139"/>
      <c r="C57" s="144"/>
      <c r="D57" s="147"/>
      <c r="E57" s="140"/>
      <c r="F57" s="140"/>
      <c r="G57" s="140"/>
      <c r="H57" s="140"/>
      <c r="I57" s="140"/>
      <c r="J57" s="140"/>
      <c r="K57" s="140"/>
      <c r="L57" s="171"/>
      <c r="M57" s="436"/>
      <c r="O57" s="143">
        <f t="shared" si="0"/>
        <v>0</v>
      </c>
    </row>
    <row r="58" spans="1:15" s="142" customFormat="1" ht="15" hidden="1" customHeight="1">
      <c r="A58" s="139">
        <v>50</v>
      </c>
      <c r="B58" s="139"/>
      <c r="C58" s="144"/>
      <c r="D58" s="147"/>
      <c r="E58" s="140"/>
      <c r="F58" s="140"/>
      <c r="G58" s="140"/>
      <c r="H58" s="140"/>
      <c r="I58" s="140"/>
      <c r="J58" s="140"/>
      <c r="K58" s="140"/>
      <c r="L58" s="171"/>
      <c r="M58" s="171"/>
      <c r="O58" s="143">
        <f t="shared" si="0"/>
        <v>0</v>
      </c>
    </row>
    <row r="59" spans="1:15" s="142" customFormat="1" ht="15" hidden="1" customHeight="1">
      <c r="A59" s="139">
        <v>51</v>
      </c>
      <c r="B59" s="139"/>
      <c r="C59" s="145"/>
      <c r="D59" s="170"/>
      <c r="E59" s="436"/>
      <c r="F59" s="436"/>
      <c r="G59" s="436"/>
      <c r="H59" s="436"/>
      <c r="I59" s="436"/>
      <c r="J59" s="436"/>
      <c r="K59" s="436"/>
      <c r="L59" s="171"/>
      <c r="M59" s="171"/>
      <c r="O59" s="143">
        <f t="shared" si="0"/>
        <v>0</v>
      </c>
    </row>
    <row r="60" spans="1:15" s="142" customFormat="1" ht="15" hidden="1" customHeight="1">
      <c r="A60" s="139">
        <v>52</v>
      </c>
      <c r="B60" s="139"/>
      <c r="C60" s="145"/>
      <c r="D60" s="170"/>
      <c r="E60" s="171"/>
      <c r="F60" s="171"/>
      <c r="G60" s="171"/>
      <c r="H60" s="171"/>
      <c r="I60" s="171"/>
      <c r="J60" s="171"/>
      <c r="K60" s="171"/>
      <c r="L60" s="171"/>
      <c r="M60" s="171"/>
      <c r="O60" s="143">
        <f t="shared" si="0"/>
        <v>0</v>
      </c>
    </row>
    <row r="61" spans="1:15" s="142" customFormat="1" ht="15" hidden="1" customHeight="1">
      <c r="A61" s="139">
        <v>53</v>
      </c>
      <c r="B61" s="139"/>
      <c r="C61" s="145"/>
      <c r="D61" s="170"/>
      <c r="E61" s="171"/>
      <c r="F61" s="171"/>
      <c r="G61" s="171"/>
      <c r="H61" s="171"/>
      <c r="I61" s="171"/>
      <c r="J61" s="171"/>
      <c r="K61" s="171"/>
      <c r="L61" s="171"/>
      <c r="M61" s="171"/>
      <c r="O61" s="143">
        <f t="shared" si="0"/>
        <v>0</v>
      </c>
    </row>
    <row r="62" spans="1:15" s="142" customFormat="1" ht="15" hidden="1" customHeight="1">
      <c r="A62" s="139">
        <v>54</v>
      </c>
      <c r="B62" s="139"/>
      <c r="C62" s="145"/>
      <c r="D62" s="170"/>
      <c r="E62" s="171"/>
      <c r="F62" s="171"/>
      <c r="G62" s="171"/>
      <c r="H62" s="171"/>
      <c r="I62" s="171"/>
      <c r="J62" s="171"/>
      <c r="K62" s="171"/>
      <c r="L62" s="171"/>
      <c r="M62" s="171"/>
      <c r="O62" s="143">
        <f t="shared" si="0"/>
        <v>0</v>
      </c>
    </row>
    <row r="63" spans="1:15" s="142" customFormat="1" ht="15" hidden="1" customHeight="1">
      <c r="A63" s="139">
        <v>55</v>
      </c>
      <c r="B63" s="139"/>
      <c r="C63" s="145"/>
      <c r="D63" s="170"/>
      <c r="E63" s="171"/>
      <c r="F63" s="171"/>
      <c r="G63" s="171"/>
      <c r="H63" s="171"/>
      <c r="I63" s="171"/>
      <c r="J63" s="171"/>
      <c r="K63" s="171"/>
      <c r="L63" s="171"/>
      <c r="M63" s="171"/>
      <c r="O63" s="143">
        <f t="shared" si="0"/>
        <v>0</v>
      </c>
    </row>
    <row r="64" spans="1:15" s="142" customFormat="1" ht="15" hidden="1" customHeight="1">
      <c r="A64" s="139">
        <v>56</v>
      </c>
      <c r="B64" s="139"/>
      <c r="C64" s="145"/>
      <c r="D64" s="170"/>
      <c r="E64" s="171"/>
      <c r="F64" s="171"/>
      <c r="G64" s="171"/>
      <c r="H64" s="171"/>
      <c r="I64" s="171"/>
      <c r="J64" s="171"/>
      <c r="K64" s="171"/>
      <c r="L64" s="171"/>
      <c r="M64" s="171"/>
      <c r="O64" s="143">
        <f t="shared" si="0"/>
        <v>0</v>
      </c>
    </row>
    <row r="65" spans="1:15" s="142" customFormat="1" ht="15" hidden="1" customHeight="1">
      <c r="A65" s="139">
        <v>57</v>
      </c>
      <c r="B65" s="139"/>
      <c r="C65" s="145"/>
      <c r="D65" s="170"/>
      <c r="E65" s="171"/>
      <c r="F65" s="171"/>
      <c r="G65" s="171"/>
      <c r="H65" s="171"/>
      <c r="I65" s="171"/>
      <c r="J65" s="171"/>
      <c r="K65" s="171"/>
      <c r="L65" s="171"/>
      <c r="M65" s="171"/>
      <c r="O65" s="143">
        <f t="shared" si="0"/>
        <v>0</v>
      </c>
    </row>
    <row r="66" spans="1:15" s="142" customFormat="1" ht="15" hidden="1" customHeight="1">
      <c r="A66" s="139">
        <v>58</v>
      </c>
      <c r="B66" s="139"/>
      <c r="C66" s="145"/>
      <c r="D66" s="170"/>
      <c r="E66" s="171"/>
      <c r="F66" s="171"/>
      <c r="G66" s="171"/>
      <c r="H66" s="171"/>
      <c r="I66" s="171"/>
      <c r="J66" s="171"/>
      <c r="K66" s="171"/>
      <c r="L66" s="171"/>
      <c r="M66" s="171"/>
      <c r="O66" s="143">
        <f t="shared" si="0"/>
        <v>0</v>
      </c>
    </row>
    <row r="67" spans="1:15" s="142" customFormat="1" ht="15" hidden="1" customHeight="1">
      <c r="A67" s="139">
        <v>59</v>
      </c>
      <c r="B67" s="139"/>
      <c r="C67" s="145"/>
      <c r="D67" s="170"/>
      <c r="E67" s="171"/>
      <c r="F67" s="171"/>
      <c r="G67" s="171"/>
      <c r="H67" s="171"/>
      <c r="I67" s="171"/>
      <c r="J67" s="171"/>
      <c r="K67" s="171"/>
      <c r="L67" s="171"/>
      <c r="M67" s="171"/>
      <c r="O67" s="143">
        <f t="shared" si="0"/>
        <v>0</v>
      </c>
    </row>
    <row r="68" spans="1:15" s="142" customFormat="1" ht="15" hidden="1" customHeight="1">
      <c r="A68" s="139">
        <v>60</v>
      </c>
      <c r="B68" s="139"/>
      <c r="C68" s="145"/>
      <c r="D68" s="170"/>
      <c r="E68" s="171"/>
      <c r="F68" s="171"/>
      <c r="G68" s="171"/>
      <c r="H68" s="171"/>
      <c r="I68" s="171"/>
      <c r="J68" s="171"/>
      <c r="K68" s="171"/>
      <c r="L68" s="171"/>
      <c r="M68" s="171"/>
      <c r="O68" s="143">
        <f t="shared" si="0"/>
        <v>0</v>
      </c>
    </row>
    <row r="69" spans="1:15" s="142" customFormat="1" ht="15" hidden="1" customHeight="1">
      <c r="A69" s="139">
        <v>61</v>
      </c>
      <c r="B69" s="139"/>
      <c r="C69" s="145"/>
      <c r="D69" s="170"/>
      <c r="E69" s="171"/>
      <c r="F69" s="171"/>
      <c r="G69" s="171"/>
      <c r="H69" s="171"/>
      <c r="I69" s="171"/>
      <c r="J69" s="171"/>
      <c r="K69" s="171"/>
      <c r="L69" s="171"/>
      <c r="M69" s="171"/>
      <c r="O69" s="143">
        <f t="shared" si="0"/>
        <v>0</v>
      </c>
    </row>
    <row r="70" spans="1:15" ht="20.100000000000001" customHeight="1">
      <c r="O70" s="138">
        <v>1</v>
      </c>
    </row>
    <row r="71" spans="1:15" s="156" customFormat="1" ht="20.100000000000001" customHeight="1">
      <c r="A71" s="155" t="s">
        <v>576</v>
      </c>
      <c r="B71" s="155"/>
      <c r="C71" s="155"/>
      <c r="D71" s="155"/>
      <c r="E71" s="155"/>
      <c r="F71" s="155"/>
      <c r="G71" s="155"/>
      <c r="H71" s="155"/>
      <c r="I71" s="155"/>
      <c r="J71" s="155"/>
      <c r="K71" s="155"/>
      <c r="L71" s="155"/>
      <c r="O71" s="156">
        <v>1</v>
      </c>
    </row>
    <row r="72" spans="1:15" s="156" customFormat="1" ht="20.100000000000001" customHeight="1">
      <c r="A72" s="155" t="s">
        <v>31</v>
      </c>
      <c r="B72" s="155"/>
      <c r="C72" s="155"/>
      <c r="D72" s="155"/>
      <c r="E72" s="155"/>
      <c r="F72" s="155"/>
      <c r="G72" s="155"/>
      <c r="H72" s="155"/>
      <c r="I72" s="155"/>
      <c r="J72" s="155"/>
      <c r="K72" s="155"/>
      <c r="L72" s="155"/>
      <c r="O72" s="156">
        <v>1</v>
      </c>
    </row>
    <row r="73" spans="1:15" s="156" customFormat="1" ht="20.100000000000001" customHeight="1">
      <c r="A73" s="155" t="s">
        <v>32</v>
      </c>
      <c r="B73" s="155"/>
      <c r="C73" s="155"/>
      <c r="D73" s="155"/>
      <c r="E73" s="155"/>
      <c r="F73" s="155"/>
      <c r="G73" s="155"/>
      <c r="H73" s="155"/>
      <c r="I73" s="155"/>
      <c r="J73" s="155"/>
      <c r="K73" s="155"/>
      <c r="L73" s="155"/>
      <c r="O73" s="156">
        <v>1</v>
      </c>
    </row>
    <row r="74" spans="1:15" s="156" customFormat="1" ht="20.100000000000001" customHeight="1">
      <c r="A74" s="155" t="s">
        <v>33</v>
      </c>
      <c r="B74" s="155"/>
      <c r="C74" s="155"/>
      <c r="D74" s="155"/>
      <c r="E74" s="155"/>
      <c r="F74" s="155"/>
      <c r="G74" s="155"/>
      <c r="H74" s="155"/>
      <c r="I74" s="155"/>
      <c r="J74" s="155"/>
      <c r="K74" s="155"/>
      <c r="L74" s="155"/>
      <c r="O74" s="156">
        <v>1</v>
      </c>
    </row>
    <row r="75" spans="1:15" s="156" customFormat="1" ht="20.100000000000001" customHeight="1">
      <c r="A75" s="155" t="s">
        <v>35</v>
      </c>
      <c r="B75" s="155"/>
      <c r="C75" s="155"/>
      <c r="D75" s="155"/>
      <c r="E75" s="155"/>
      <c r="F75" s="155"/>
      <c r="G75" s="155"/>
      <c r="H75" s="155"/>
      <c r="I75" s="155"/>
      <c r="J75" s="155"/>
      <c r="K75" s="155"/>
      <c r="L75" s="155"/>
      <c r="M75" s="155"/>
      <c r="O75" s="156">
        <v>1</v>
      </c>
    </row>
    <row r="76" spans="1:15" s="156" customFormat="1" ht="20.100000000000001" customHeight="1">
      <c r="A76" s="155" t="s">
        <v>37</v>
      </c>
      <c r="B76" s="155"/>
      <c r="C76" s="155"/>
      <c r="D76" s="155"/>
      <c r="E76" s="155"/>
      <c r="F76" s="155"/>
      <c r="G76" s="155"/>
      <c r="H76" s="155"/>
      <c r="I76" s="155"/>
      <c r="J76" s="155"/>
      <c r="K76" s="155"/>
      <c r="L76" s="155"/>
      <c r="M76" s="155"/>
      <c r="O76" s="156">
        <v>1</v>
      </c>
    </row>
    <row r="77" spans="1:15" s="156" customFormat="1" ht="20.100000000000001" customHeight="1">
      <c r="A77" s="155" t="s">
        <v>577</v>
      </c>
      <c r="B77" s="155"/>
      <c r="C77" s="155"/>
      <c r="D77" s="155"/>
      <c r="E77" s="155"/>
      <c r="F77" s="155"/>
      <c r="G77" s="155"/>
      <c r="H77" s="155"/>
      <c r="I77" s="155"/>
      <c r="J77" s="155"/>
      <c r="K77" s="155"/>
      <c r="L77" s="155"/>
      <c r="M77" s="155"/>
      <c r="O77" s="156">
        <v>1</v>
      </c>
    </row>
    <row r="78" spans="1:15" s="156" customFormat="1" ht="20.100000000000001" customHeight="1">
      <c r="A78" s="155"/>
      <c r="B78" s="155"/>
      <c r="C78" s="155"/>
      <c r="D78" s="155"/>
      <c r="E78" s="155"/>
      <c r="F78" s="155"/>
      <c r="G78" s="155"/>
      <c r="H78" s="155"/>
      <c r="I78" s="155"/>
      <c r="J78" s="155"/>
      <c r="K78" s="155"/>
      <c r="L78" s="155"/>
      <c r="M78" s="155"/>
      <c r="O78" s="156">
        <v>1</v>
      </c>
    </row>
    <row r="79" spans="1:15" s="156" customFormat="1" ht="20.100000000000001" customHeight="1">
      <c r="A79" s="432" t="s">
        <v>578</v>
      </c>
      <c r="B79" s="155"/>
      <c r="C79" s="155"/>
      <c r="D79" s="155"/>
      <c r="E79" s="155"/>
      <c r="F79" s="155"/>
      <c r="G79" s="155"/>
      <c r="H79" s="155"/>
      <c r="I79" s="155"/>
      <c r="J79" s="155"/>
      <c r="K79" s="155"/>
      <c r="L79" s="155"/>
      <c r="M79" s="155"/>
      <c r="O79" s="156">
        <v>1</v>
      </c>
    </row>
    <row r="80" spans="1:15" s="156" customFormat="1" ht="20.100000000000001" customHeight="1">
      <c r="A80" s="432"/>
      <c r="B80" s="155"/>
      <c r="C80" s="155"/>
      <c r="D80" s="155"/>
      <c r="E80" s="155"/>
      <c r="F80" s="155"/>
      <c r="G80" s="155"/>
      <c r="H80" s="155"/>
      <c r="I80" s="155"/>
      <c r="J80" s="155"/>
      <c r="K80" s="155"/>
      <c r="L80" s="155"/>
      <c r="M80" s="155"/>
      <c r="O80" s="156">
        <v>1</v>
      </c>
    </row>
    <row r="81" spans="1:15" s="156" customFormat="1" ht="20.100000000000001" customHeight="1">
      <c r="A81" s="788" t="s">
        <v>579</v>
      </c>
      <c r="B81" s="788"/>
      <c r="C81" s="788"/>
      <c r="D81" s="788"/>
      <c r="E81" s="788"/>
      <c r="F81" s="788"/>
      <c r="G81" s="788"/>
      <c r="H81" s="788"/>
      <c r="I81" s="788"/>
      <c r="J81" s="788"/>
      <c r="K81" s="788"/>
      <c r="L81" s="788"/>
      <c r="M81" s="788"/>
      <c r="O81" s="156">
        <v>1</v>
      </c>
    </row>
  </sheetData>
  <autoFilter ref="O9:O81">
    <filterColumn colId="0">
      <filters>
        <filter val="1"/>
      </filters>
    </filterColumn>
  </autoFilter>
  <mergeCells count="13">
    <mergeCell ref="A81:M81"/>
    <mergeCell ref="D7:K7"/>
    <mergeCell ref="L6:L8"/>
    <mergeCell ref="M6:M8"/>
    <mergeCell ref="A1:M1"/>
    <mergeCell ref="A2:M2"/>
    <mergeCell ref="A3:M3"/>
    <mergeCell ref="A4:M4"/>
    <mergeCell ref="A5:M5"/>
    <mergeCell ref="A6:A8"/>
    <mergeCell ref="B6:B8"/>
    <mergeCell ref="C6:C8"/>
    <mergeCell ref="D6:K6"/>
  </mergeCells>
  <pageMargins left="1.1811023622047245" right="0.39370078740157483" top="0.39370078740157483" bottom="0.39370078740157483" header="0.51181102362204722" footer="0.51181102362204722"/>
  <pageSetup paperSize="9" scale="84" orientation="portrait" horizontalDpi="300" verticalDpi="300" r:id="rId1"/>
  <headerFooter alignWithMargins="0"/>
  <drawing r:id="rId2"/>
  <legacyDrawing r:id="rId3"/>
  <controls>
    <mc:AlternateContent xmlns:mc="http://schemas.openxmlformats.org/markup-compatibility/2006">
      <mc:Choice Requires="x14">
        <control shapeId="178177" r:id="rId4" name="CommandButton1">
          <controlPr defaultSize="0" print="0" autoLine="0" r:id="rId5">
            <anchor moveWithCells="1">
              <from>
                <xdr:col>0</xdr:col>
                <xdr:colOff>0</xdr:colOff>
                <xdr:row>0</xdr:row>
                <xdr:rowOff>0</xdr:rowOff>
              </from>
              <to>
                <xdr:col>0</xdr:col>
                <xdr:colOff>228600</xdr:colOff>
                <xdr:row>0</xdr:row>
                <xdr:rowOff>228600</xdr:rowOff>
              </to>
            </anchor>
          </controlPr>
        </control>
      </mc:Choice>
      <mc:Fallback>
        <control shapeId="178177" r:id="rId4" name="CommandButton1"/>
      </mc:Fallback>
    </mc:AlternateContent>
  </control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2" filterMode="1">
    <tabColor theme="2"/>
    <pageSetUpPr fitToPage="1"/>
  </sheetPr>
  <dimension ref="A1:S73"/>
  <sheetViews>
    <sheetView view="pageBreakPreview" zoomScale="85" zoomScaleNormal="100" zoomScaleSheetLayoutView="85" workbookViewId="0">
      <selection activeCell="K24" sqref="K24"/>
    </sheetView>
  </sheetViews>
  <sheetFormatPr defaultRowHeight="12.75"/>
  <cols>
    <col min="1" max="1" width="3.85546875" customWidth="1"/>
    <col min="2" max="2" width="13.5703125" bestFit="1" customWidth="1"/>
    <col min="3" max="3" width="24" customWidth="1"/>
    <col min="4" max="9" width="4.7109375" customWidth="1"/>
    <col min="10" max="10" width="4.7109375" hidden="1" customWidth="1"/>
    <col min="11" max="13" width="4.7109375" customWidth="1"/>
    <col min="14" max="15" width="5.28515625" customWidth="1"/>
    <col min="16" max="16" width="4.7109375" style="173" customWidth="1"/>
    <col min="17" max="19" width="2.7109375" customWidth="1"/>
  </cols>
  <sheetData>
    <row r="1" spans="1:19" ht="96" customHeight="1">
      <c r="A1" s="809" t="s">
        <v>720</v>
      </c>
      <c r="B1" s="810"/>
      <c r="C1" s="810"/>
      <c r="D1" s="810"/>
      <c r="E1" s="810"/>
      <c r="F1" s="810"/>
      <c r="G1" s="810"/>
      <c r="H1" s="810"/>
      <c r="I1" s="810"/>
      <c r="J1" s="810"/>
      <c r="K1" s="810"/>
      <c r="L1" s="810"/>
      <c r="M1" s="810"/>
      <c r="N1" s="810"/>
      <c r="O1" s="810"/>
      <c r="P1" s="810"/>
    </row>
    <row r="2" spans="1:19" ht="1.5" customHeight="1">
      <c r="A2" s="810"/>
      <c r="B2" s="810"/>
      <c r="C2" s="810"/>
      <c r="D2" s="810"/>
      <c r="E2" s="810"/>
      <c r="F2" s="810"/>
      <c r="G2" s="810"/>
      <c r="H2" s="810"/>
      <c r="I2" s="810"/>
      <c r="J2" s="810"/>
      <c r="K2" s="810"/>
      <c r="L2" s="810"/>
      <c r="M2" s="810"/>
      <c r="N2" s="810"/>
      <c r="O2" s="810"/>
      <c r="P2" s="810"/>
    </row>
    <row r="3" spans="1:19" s="136" customFormat="1" ht="43.5" customHeight="1">
      <c r="A3" s="784" t="s">
        <v>634</v>
      </c>
      <c r="B3" s="784"/>
      <c r="C3" s="784"/>
      <c r="D3" s="784"/>
      <c r="E3" s="784"/>
      <c r="F3" s="784"/>
      <c r="G3" s="784"/>
      <c r="H3" s="784"/>
      <c r="I3" s="784"/>
      <c r="J3" s="784"/>
      <c r="K3" s="784"/>
      <c r="L3" s="784"/>
      <c r="M3" s="784"/>
      <c r="N3" s="784"/>
      <c r="O3" s="784"/>
      <c r="P3" s="784"/>
    </row>
    <row r="4" spans="1:19" s="137" customFormat="1" ht="15.75" customHeight="1">
      <c r="A4" s="785" t="str">
        <f ca="1">СП!A4</f>
        <v>Дата сдачи: «___» апреля 2014 года</v>
      </c>
      <c r="B4" s="786"/>
      <c r="C4" s="786"/>
      <c r="D4" s="786"/>
      <c r="E4" s="786"/>
      <c r="F4" s="786"/>
      <c r="G4" s="786"/>
      <c r="H4" s="786"/>
      <c r="I4" s="786"/>
      <c r="J4" s="786"/>
      <c r="K4" s="786"/>
      <c r="L4" s="786"/>
      <c r="M4" s="786"/>
      <c r="N4" s="786"/>
      <c r="O4" s="786"/>
      <c r="P4" s="786"/>
    </row>
    <row r="5" spans="1:19" s="137" customFormat="1" ht="15.75" customHeight="1">
      <c r="A5" s="803"/>
      <c r="B5" s="803"/>
      <c r="C5" s="803"/>
      <c r="D5" s="803"/>
      <c r="E5" s="803"/>
      <c r="F5" s="803"/>
      <c r="G5" s="803"/>
      <c r="H5" s="803"/>
      <c r="I5" s="803"/>
      <c r="J5" s="803"/>
      <c r="K5" s="803"/>
      <c r="L5" s="803"/>
      <c r="M5" s="803"/>
      <c r="N5" s="803"/>
      <c r="O5" s="803"/>
      <c r="P5" s="803"/>
    </row>
    <row r="6" spans="1:19" ht="27" customHeight="1">
      <c r="A6" s="822" t="s">
        <v>71</v>
      </c>
      <c r="B6" s="811" t="s">
        <v>2</v>
      </c>
      <c r="C6" s="812"/>
      <c r="D6" s="821" t="s">
        <v>48</v>
      </c>
      <c r="E6" s="821" t="s">
        <v>60</v>
      </c>
      <c r="F6" s="821" t="s">
        <v>61</v>
      </c>
      <c r="G6" s="822" t="s">
        <v>62</v>
      </c>
      <c r="H6" s="822"/>
      <c r="I6" s="822"/>
      <c r="J6" s="822"/>
      <c r="K6" s="821" t="s">
        <v>94</v>
      </c>
      <c r="L6" s="821" t="s">
        <v>95</v>
      </c>
      <c r="M6" s="821" t="s">
        <v>7</v>
      </c>
      <c r="N6" s="822" t="s">
        <v>96</v>
      </c>
      <c r="O6" s="823"/>
      <c r="P6" s="821" t="s">
        <v>0</v>
      </c>
    </row>
    <row r="7" spans="1:19">
      <c r="A7" s="822"/>
      <c r="B7" s="813"/>
      <c r="C7" s="814"/>
      <c r="D7" s="821"/>
      <c r="E7" s="821"/>
      <c r="F7" s="821"/>
      <c r="G7" s="822"/>
      <c r="H7" s="822"/>
      <c r="I7" s="822"/>
      <c r="J7" s="822"/>
      <c r="K7" s="821"/>
      <c r="L7" s="821"/>
      <c r="M7" s="821"/>
      <c r="N7" s="820" t="s">
        <v>1</v>
      </c>
      <c r="O7" s="821" t="s">
        <v>23</v>
      </c>
      <c r="P7" s="821"/>
    </row>
    <row r="8" spans="1:19" ht="57.75" customHeight="1">
      <c r="A8" s="822"/>
      <c r="B8" s="815"/>
      <c r="C8" s="816"/>
      <c r="D8" s="821"/>
      <c r="E8" s="821"/>
      <c r="F8" s="821"/>
      <c r="G8" s="152"/>
      <c r="H8" s="152"/>
      <c r="I8" s="152"/>
      <c r="J8" s="152"/>
      <c r="K8" s="821"/>
      <c r="L8" s="821"/>
      <c r="M8" s="821"/>
      <c r="N8" s="820"/>
      <c r="O8" s="821"/>
      <c r="P8" s="821"/>
    </row>
    <row r="9" spans="1:19">
      <c r="A9" s="135">
        <v>1</v>
      </c>
      <c r="B9" s="792">
        <v>2</v>
      </c>
      <c r="C9" s="794"/>
      <c r="D9" s="135">
        <v>3</v>
      </c>
      <c r="E9" s="135">
        <v>4</v>
      </c>
      <c r="F9" s="135">
        <v>5</v>
      </c>
      <c r="G9" s="135">
        <v>6</v>
      </c>
      <c r="H9" s="135">
        <v>7</v>
      </c>
      <c r="I9" s="135">
        <v>8</v>
      </c>
      <c r="J9" s="135">
        <v>9</v>
      </c>
      <c r="K9" s="135">
        <v>9</v>
      </c>
      <c r="L9" s="135">
        <v>10</v>
      </c>
      <c r="M9" s="135">
        <v>11</v>
      </c>
      <c r="N9" s="135">
        <v>12</v>
      </c>
      <c r="O9" s="135">
        <v>13</v>
      </c>
      <c r="P9" s="175">
        <v>14</v>
      </c>
    </row>
    <row r="10" spans="1:19" s="142" customFormat="1" ht="15" customHeight="1">
      <c r="A10" s="139">
        <v>1</v>
      </c>
      <c r="B10" s="490" t="s">
        <v>19</v>
      </c>
      <c r="C10" s="144" t="s">
        <v>686</v>
      </c>
      <c r="D10" s="381"/>
      <c r="E10" s="381"/>
      <c r="F10" s="381"/>
      <c r="G10" s="381"/>
      <c r="H10" s="381"/>
      <c r="I10" s="381"/>
      <c r="J10" s="381"/>
      <c r="K10" s="381"/>
      <c r="L10" s="381"/>
      <c r="M10" s="380"/>
      <c r="N10" s="179"/>
      <c r="O10" s="179"/>
      <c r="P10" s="380"/>
      <c r="S10" s="143">
        <f t="shared" ref="S10:S70" si="0">COUNTA($C10)</f>
        <v>1</v>
      </c>
    </row>
    <row r="11" spans="1:19" s="142" customFormat="1" ht="15" customHeight="1">
      <c r="A11" s="139">
        <f>A10+1</f>
        <v>2</v>
      </c>
      <c r="B11" s="491" t="s">
        <v>18</v>
      </c>
      <c r="C11" s="144" t="s">
        <v>723</v>
      </c>
      <c r="D11" s="381"/>
      <c r="E11" s="381"/>
      <c r="F11" s="381"/>
      <c r="G11" s="381"/>
      <c r="H11" s="381"/>
      <c r="I11" s="381"/>
      <c r="J11" s="381"/>
      <c r="K11" s="381"/>
      <c r="L11" s="381"/>
      <c r="M11" s="380"/>
      <c r="N11" s="179"/>
      <c r="O11" s="179"/>
      <c r="P11" s="380"/>
      <c r="S11" s="143">
        <f t="shared" si="0"/>
        <v>1</v>
      </c>
    </row>
    <row r="12" spans="1:19" s="142" customFormat="1" ht="15" customHeight="1">
      <c r="A12" s="139">
        <f t="shared" ref="A12:A56" si="1">A11+1</f>
        <v>3</v>
      </c>
      <c r="B12" s="490" t="s">
        <v>18</v>
      </c>
      <c r="C12" s="144" t="s">
        <v>724</v>
      </c>
      <c r="D12" s="381"/>
      <c r="E12" s="147"/>
      <c r="F12" s="147"/>
      <c r="G12" s="147"/>
      <c r="H12" s="147"/>
      <c r="I12" s="147"/>
      <c r="J12" s="147"/>
      <c r="K12" s="147"/>
      <c r="L12" s="170"/>
      <c r="M12" s="380"/>
      <c r="N12" s="179"/>
      <c r="O12" s="179"/>
      <c r="P12" s="380"/>
      <c r="S12" s="143">
        <f t="shared" si="0"/>
        <v>1</v>
      </c>
    </row>
    <row r="13" spans="1:19" s="142" customFormat="1" ht="15" customHeight="1">
      <c r="A13" s="139">
        <f t="shared" si="1"/>
        <v>4</v>
      </c>
      <c r="B13" s="490" t="s">
        <v>18</v>
      </c>
      <c r="C13" s="144" t="s">
        <v>283</v>
      </c>
      <c r="D13" s="381"/>
      <c r="E13" s="147"/>
      <c r="F13" s="147"/>
      <c r="G13" s="147"/>
      <c r="H13" s="147"/>
      <c r="I13" s="147"/>
      <c r="J13" s="147"/>
      <c r="K13" s="147"/>
      <c r="L13" s="170"/>
      <c r="M13" s="380"/>
      <c r="N13" s="179"/>
      <c r="O13" s="179"/>
      <c r="P13" s="380"/>
      <c r="S13" s="143">
        <f t="shared" si="0"/>
        <v>1</v>
      </c>
    </row>
    <row r="14" spans="1:19" s="142" customFormat="1" ht="15" customHeight="1">
      <c r="A14" s="139">
        <f t="shared" si="1"/>
        <v>5</v>
      </c>
      <c r="B14" s="491" t="s">
        <v>18</v>
      </c>
      <c r="C14" s="144" t="s">
        <v>725</v>
      </c>
      <c r="D14" s="381"/>
      <c r="E14" s="147"/>
      <c r="F14" s="147"/>
      <c r="G14" s="147"/>
      <c r="H14" s="147"/>
      <c r="I14" s="147"/>
      <c r="J14" s="147"/>
      <c r="K14" s="147"/>
      <c r="L14" s="170"/>
      <c r="M14" s="380"/>
      <c r="N14" s="179"/>
      <c r="O14" s="179"/>
      <c r="P14" s="380"/>
      <c r="S14" s="143">
        <f t="shared" si="0"/>
        <v>1</v>
      </c>
    </row>
    <row r="15" spans="1:19" s="142" customFormat="1" ht="15" customHeight="1">
      <c r="A15" s="139">
        <f t="shared" si="1"/>
        <v>6</v>
      </c>
      <c r="B15" s="490" t="s">
        <v>18</v>
      </c>
      <c r="C15" s="144" t="s">
        <v>726</v>
      </c>
      <c r="D15" s="381"/>
      <c r="E15" s="147"/>
      <c r="F15" s="147"/>
      <c r="G15" s="147"/>
      <c r="H15" s="147"/>
      <c r="I15" s="147"/>
      <c r="J15" s="147"/>
      <c r="K15" s="147"/>
      <c r="L15" s="170"/>
      <c r="M15" s="380"/>
      <c r="N15" s="179"/>
      <c r="O15" s="179"/>
      <c r="P15" s="380"/>
      <c r="S15" s="143">
        <f t="shared" si="0"/>
        <v>1</v>
      </c>
    </row>
    <row r="16" spans="1:19" s="142" customFormat="1" ht="15" customHeight="1">
      <c r="A16" s="139">
        <f t="shared" si="1"/>
        <v>7</v>
      </c>
      <c r="B16" s="490" t="s">
        <v>18</v>
      </c>
      <c r="C16" s="144" t="s">
        <v>767</v>
      </c>
      <c r="D16" s="381"/>
      <c r="E16" s="147"/>
      <c r="F16" s="147"/>
      <c r="G16" s="147"/>
      <c r="H16" s="147"/>
      <c r="I16" s="147"/>
      <c r="J16" s="147"/>
      <c r="K16" s="147"/>
      <c r="L16" s="170"/>
      <c r="M16" s="380"/>
      <c r="N16" s="179"/>
      <c r="O16" s="179"/>
      <c r="P16" s="380"/>
      <c r="S16" s="143">
        <f t="shared" si="0"/>
        <v>1</v>
      </c>
    </row>
    <row r="17" spans="1:19" s="142" customFormat="1" ht="15" customHeight="1">
      <c r="A17" s="139">
        <f t="shared" si="1"/>
        <v>8</v>
      </c>
      <c r="B17" s="491" t="s">
        <v>4</v>
      </c>
      <c r="C17" s="144" t="s">
        <v>727</v>
      </c>
      <c r="D17" s="381"/>
      <c r="E17" s="147"/>
      <c r="F17" s="147"/>
      <c r="G17" s="147"/>
      <c r="H17" s="147"/>
      <c r="I17" s="147"/>
      <c r="J17" s="147"/>
      <c r="K17" s="147"/>
      <c r="L17" s="170"/>
      <c r="M17" s="380"/>
      <c r="N17" s="179"/>
      <c r="O17" s="179"/>
      <c r="P17" s="380"/>
      <c r="S17" s="143">
        <f t="shared" si="0"/>
        <v>1</v>
      </c>
    </row>
    <row r="18" spans="1:19" s="142" customFormat="1" ht="15" customHeight="1">
      <c r="A18" s="139">
        <f t="shared" si="1"/>
        <v>9</v>
      </c>
      <c r="B18" s="491" t="s">
        <v>4</v>
      </c>
      <c r="C18" s="492" t="s">
        <v>728</v>
      </c>
      <c r="D18" s="381"/>
      <c r="E18" s="147"/>
      <c r="F18" s="147"/>
      <c r="G18" s="147"/>
      <c r="H18" s="147"/>
      <c r="I18" s="147"/>
      <c r="J18" s="147"/>
      <c r="K18" s="147"/>
      <c r="L18" s="170"/>
      <c r="M18" s="380"/>
      <c r="N18" s="179"/>
      <c r="O18" s="179"/>
      <c r="P18" s="380"/>
      <c r="S18" s="143">
        <f t="shared" si="0"/>
        <v>1</v>
      </c>
    </row>
    <row r="19" spans="1:19" s="142" customFormat="1" ht="15" customHeight="1">
      <c r="A19" s="139">
        <f t="shared" si="1"/>
        <v>10</v>
      </c>
      <c r="B19" s="491" t="s">
        <v>65</v>
      </c>
      <c r="C19" s="144" t="s">
        <v>729</v>
      </c>
      <c r="D19" s="381"/>
      <c r="E19" s="147"/>
      <c r="F19" s="147"/>
      <c r="G19" s="147"/>
      <c r="H19" s="147"/>
      <c r="I19" s="147"/>
      <c r="J19" s="147"/>
      <c r="K19" s="147"/>
      <c r="L19" s="170"/>
      <c r="M19" s="380"/>
      <c r="N19" s="179"/>
      <c r="O19" s="179"/>
      <c r="P19" s="380"/>
      <c r="S19" s="143">
        <f t="shared" si="0"/>
        <v>1</v>
      </c>
    </row>
    <row r="20" spans="1:19" s="142" customFormat="1" ht="15" customHeight="1">
      <c r="A20" s="139">
        <f t="shared" si="1"/>
        <v>11</v>
      </c>
      <c r="B20" s="493" t="s">
        <v>65</v>
      </c>
      <c r="C20" s="492" t="s">
        <v>730</v>
      </c>
      <c r="D20" s="381"/>
      <c r="E20" s="147"/>
      <c r="F20" s="147"/>
      <c r="G20" s="147"/>
      <c r="H20" s="147"/>
      <c r="I20" s="147"/>
      <c r="J20" s="147"/>
      <c r="K20" s="147"/>
      <c r="L20" s="170"/>
      <c r="M20" s="380"/>
      <c r="N20" s="179"/>
      <c r="O20" s="179"/>
      <c r="P20" s="380"/>
      <c r="S20" s="143">
        <f t="shared" si="0"/>
        <v>1</v>
      </c>
    </row>
    <row r="21" spans="1:19" s="142" customFormat="1" ht="15" customHeight="1">
      <c r="A21" s="139">
        <f t="shared" si="1"/>
        <v>12</v>
      </c>
      <c r="B21" s="493" t="s">
        <v>65</v>
      </c>
      <c r="C21" s="492" t="s">
        <v>731</v>
      </c>
      <c r="D21" s="381"/>
      <c r="E21" s="147"/>
      <c r="F21" s="147"/>
      <c r="G21" s="147"/>
      <c r="H21" s="147"/>
      <c r="I21" s="147"/>
      <c r="J21" s="147"/>
      <c r="K21" s="147"/>
      <c r="L21" s="170"/>
      <c r="M21" s="380"/>
      <c r="N21" s="179"/>
      <c r="O21" s="179"/>
      <c r="P21" s="380"/>
      <c r="S21" s="143">
        <f t="shared" si="0"/>
        <v>1</v>
      </c>
    </row>
    <row r="22" spans="1:19" s="142" customFormat="1" ht="15" customHeight="1">
      <c r="A22" s="139">
        <f t="shared" si="1"/>
        <v>13</v>
      </c>
      <c r="B22" s="491" t="s">
        <v>65</v>
      </c>
      <c r="C22" s="144" t="s">
        <v>732</v>
      </c>
      <c r="D22" s="381"/>
      <c r="E22" s="147"/>
      <c r="F22" s="147"/>
      <c r="G22" s="147"/>
      <c r="H22" s="147"/>
      <c r="I22" s="147"/>
      <c r="J22" s="147"/>
      <c r="K22" s="147"/>
      <c r="L22" s="170"/>
      <c r="M22" s="380"/>
      <c r="N22" s="179"/>
      <c r="O22" s="179"/>
      <c r="P22" s="380"/>
      <c r="S22" s="143">
        <f t="shared" si="0"/>
        <v>1</v>
      </c>
    </row>
    <row r="23" spans="1:19" s="142" customFormat="1" ht="15" customHeight="1">
      <c r="A23" s="139">
        <f t="shared" si="1"/>
        <v>14</v>
      </c>
      <c r="B23" s="491" t="s">
        <v>65</v>
      </c>
      <c r="C23" s="144" t="s">
        <v>733</v>
      </c>
      <c r="D23" s="381"/>
      <c r="E23" s="147"/>
      <c r="F23" s="147"/>
      <c r="G23" s="147"/>
      <c r="H23" s="147"/>
      <c r="I23" s="147"/>
      <c r="J23" s="147"/>
      <c r="K23" s="147"/>
      <c r="L23" s="170"/>
      <c r="M23" s="380"/>
      <c r="N23" s="179"/>
      <c r="O23" s="179"/>
      <c r="P23" s="380"/>
      <c r="S23" s="143">
        <f t="shared" si="0"/>
        <v>1</v>
      </c>
    </row>
    <row r="24" spans="1:19" s="142" customFormat="1" ht="15" customHeight="1">
      <c r="A24" s="139">
        <f t="shared" si="1"/>
        <v>15</v>
      </c>
      <c r="B24" s="491" t="s">
        <v>65</v>
      </c>
      <c r="C24" s="144" t="s">
        <v>734</v>
      </c>
      <c r="D24" s="381"/>
      <c r="E24" s="147"/>
      <c r="F24" s="147"/>
      <c r="G24" s="147"/>
      <c r="H24" s="147"/>
      <c r="I24" s="147"/>
      <c r="J24" s="147"/>
      <c r="K24" s="147"/>
      <c r="L24" s="170"/>
      <c r="M24" s="380"/>
      <c r="N24" s="179"/>
      <c r="O24" s="179"/>
      <c r="P24" s="380"/>
      <c r="S24" s="143">
        <f t="shared" si="0"/>
        <v>1</v>
      </c>
    </row>
    <row r="25" spans="1:19" s="142" customFormat="1" ht="15" customHeight="1">
      <c r="A25" s="139">
        <f t="shared" si="1"/>
        <v>16</v>
      </c>
      <c r="B25" s="490" t="s">
        <v>65</v>
      </c>
      <c r="C25" s="144" t="s">
        <v>735</v>
      </c>
      <c r="D25" s="381"/>
      <c r="E25" s="147"/>
      <c r="F25" s="147"/>
      <c r="G25" s="147"/>
      <c r="H25" s="147"/>
      <c r="I25" s="147"/>
      <c r="J25" s="147"/>
      <c r="K25" s="147"/>
      <c r="L25" s="170"/>
      <c r="M25" s="380"/>
      <c r="N25" s="179"/>
      <c r="O25" s="179"/>
      <c r="P25" s="380"/>
      <c r="S25" s="143">
        <f t="shared" si="0"/>
        <v>1</v>
      </c>
    </row>
    <row r="26" spans="1:19" s="142" customFormat="1" ht="15" customHeight="1">
      <c r="A26" s="139">
        <f t="shared" si="1"/>
        <v>17</v>
      </c>
      <c r="B26" s="491" t="s">
        <v>16</v>
      </c>
      <c r="C26" s="144" t="s">
        <v>736</v>
      </c>
      <c r="D26" s="381"/>
      <c r="E26" s="147"/>
      <c r="F26" s="147"/>
      <c r="G26" s="147"/>
      <c r="H26" s="147"/>
      <c r="I26" s="147"/>
      <c r="J26" s="147"/>
      <c r="K26" s="147"/>
      <c r="L26" s="170"/>
      <c r="M26" s="380"/>
      <c r="N26" s="179"/>
      <c r="O26" s="179"/>
      <c r="P26" s="380"/>
      <c r="S26" s="143">
        <f t="shared" si="0"/>
        <v>1</v>
      </c>
    </row>
    <row r="27" spans="1:19" s="142" customFormat="1" ht="15" customHeight="1">
      <c r="A27" s="139">
        <f t="shared" si="1"/>
        <v>18</v>
      </c>
      <c r="B27" s="490" t="s">
        <v>16</v>
      </c>
      <c r="C27" s="144" t="s">
        <v>737</v>
      </c>
      <c r="D27" s="381"/>
      <c r="E27" s="147"/>
      <c r="F27" s="147"/>
      <c r="G27" s="147"/>
      <c r="H27" s="147"/>
      <c r="I27" s="147"/>
      <c r="J27" s="147"/>
      <c r="K27" s="147"/>
      <c r="L27" s="170"/>
      <c r="M27" s="380"/>
      <c r="N27" s="179"/>
      <c r="O27" s="179"/>
      <c r="P27" s="380"/>
      <c r="S27" s="143">
        <f t="shared" si="0"/>
        <v>1</v>
      </c>
    </row>
    <row r="28" spans="1:19" s="142" customFormat="1" ht="15" customHeight="1">
      <c r="A28" s="139">
        <f t="shared" si="1"/>
        <v>19</v>
      </c>
      <c r="B28" s="490" t="s">
        <v>16</v>
      </c>
      <c r="C28" s="144" t="s">
        <v>738</v>
      </c>
      <c r="D28" s="381"/>
      <c r="E28" s="147"/>
      <c r="F28" s="147"/>
      <c r="G28" s="147"/>
      <c r="H28" s="147"/>
      <c r="I28" s="147"/>
      <c r="J28" s="147"/>
      <c r="K28" s="147"/>
      <c r="L28" s="170"/>
      <c r="M28" s="380"/>
      <c r="N28" s="179"/>
      <c r="O28" s="179"/>
      <c r="P28" s="380"/>
      <c r="S28" s="143">
        <f t="shared" si="0"/>
        <v>1</v>
      </c>
    </row>
    <row r="29" spans="1:19" s="142" customFormat="1" ht="15" customHeight="1">
      <c r="A29" s="139">
        <f t="shared" si="1"/>
        <v>20</v>
      </c>
      <c r="B29" s="490" t="s">
        <v>16</v>
      </c>
      <c r="C29" s="144" t="s">
        <v>739</v>
      </c>
      <c r="D29" s="381"/>
      <c r="E29" s="147"/>
      <c r="F29" s="147"/>
      <c r="G29" s="147"/>
      <c r="H29" s="147"/>
      <c r="I29" s="147"/>
      <c r="J29" s="147"/>
      <c r="K29" s="147"/>
      <c r="L29" s="170"/>
      <c r="M29" s="380"/>
      <c r="N29" s="179"/>
      <c r="O29" s="179"/>
      <c r="P29" s="380"/>
      <c r="S29" s="143">
        <f t="shared" si="0"/>
        <v>1</v>
      </c>
    </row>
    <row r="30" spans="1:19" s="142" customFormat="1" ht="15" customHeight="1">
      <c r="A30" s="139">
        <f t="shared" si="1"/>
        <v>21</v>
      </c>
      <c r="B30" s="491" t="s">
        <v>17</v>
      </c>
      <c r="C30" s="144" t="s">
        <v>719</v>
      </c>
      <c r="D30" s="381"/>
      <c r="E30" s="147"/>
      <c r="F30" s="147"/>
      <c r="G30" s="147"/>
      <c r="H30" s="147"/>
      <c r="I30" s="147"/>
      <c r="J30" s="147"/>
      <c r="K30" s="147"/>
      <c r="L30" s="170"/>
      <c r="M30" s="380"/>
      <c r="N30" s="179"/>
      <c r="O30" s="179"/>
      <c r="P30" s="380"/>
      <c r="S30" s="143">
        <f t="shared" si="0"/>
        <v>1</v>
      </c>
    </row>
    <row r="31" spans="1:19" s="142" customFormat="1" ht="15" customHeight="1">
      <c r="A31" s="139">
        <f t="shared" si="1"/>
        <v>22</v>
      </c>
      <c r="B31" s="490" t="s">
        <v>10</v>
      </c>
      <c r="C31" s="144" t="s">
        <v>352</v>
      </c>
      <c r="D31" s="381"/>
      <c r="E31" s="147"/>
      <c r="F31" s="147"/>
      <c r="G31" s="147"/>
      <c r="H31" s="147"/>
      <c r="I31" s="147"/>
      <c r="J31" s="147"/>
      <c r="K31" s="147"/>
      <c r="L31" s="170"/>
      <c r="M31" s="380"/>
      <c r="N31" s="179"/>
      <c r="O31" s="179"/>
      <c r="P31" s="380"/>
      <c r="S31" s="143">
        <f t="shared" si="0"/>
        <v>1</v>
      </c>
    </row>
    <row r="32" spans="1:19" s="142" customFormat="1" ht="15" customHeight="1">
      <c r="A32" s="139">
        <f t="shared" si="1"/>
        <v>23</v>
      </c>
      <c r="B32" s="491" t="s">
        <v>9</v>
      </c>
      <c r="C32" s="144" t="s">
        <v>768</v>
      </c>
      <c r="D32" s="381"/>
      <c r="E32" s="147"/>
      <c r="F32" s="147"/>
      <c r="G32" s="147"/>
      <c r="H32" s="147"/>
      <c r="I32" s="147"/>
      <c r="J32" s="147"/>
      <c r="K32" s="147"/>
      <c r="L32" s="170"/>
      <c r="M32" s="380"/>
      <c r="N32" s="179"/>
      <c r="O32" s="179"/>
      <c r="P32" s="380"/>
      <c r="S32" s="143">
        <f t="shared" si="0"/>
        <v>1</v>
      </c>
    </row>
    <row r="33" spans="1:19" s="142" customFormat="1" ht="15" customHeight="1">
      <c r="A33" s="139">
        <f t="shared" si="1"/>
        <v>24</v>
      </c>
      <c r="B33" s="490" t="s">
        <v>9</v>
      </c>
      <c r="C33" s="144" t="s">
        <v>322</v>
      </c>
      <c r="D33" s="381"/>
      <c r="E33" s="147"/>
      <c r="F33" s="147"/>
      <c r="G33" s="147"/>
      <c r="H33" s="147"/>
      <c r="I33" s="147"/>
      <c r="J33" s="147"/>
      <c r="K33" s="147"/>
      <c r="L33" s="170"/>
      <c r="M33" s="380"/>
      <c r="N33" s="179"/>
      <c r="O33" s="179"/>
      <c r="P33" s="380"/>
      <c r="S33" s="143">
        <f t="shared" si="0"/>
        <v>1</v>
      </c>
    </row>
    <row r="34" spans="1:19" s="142" customFormat="1" ht="15" hidden="1" customHeight="1">
      <c r="A34" s="139">
        <f t="shared" si="1"/>
        <v>25</v>
      </c>
      <c r="B34" s="490"/>
      <c r="C34" s="144"/>
      <c r="D34" s="381"/>
      <c r="E34" s="147"/>
      <c r="F34" s="147"/>
      <c r="G34" s="147"/>
      <c r="H34" s="147"/>
      <c r="I34" s="147"/>
      <c r="J34" s="147"/>
      <c r="K34" s="147"/>
      <c r="L34" s="170"/>
      <c r="M34" s="380"/>
      <c r="N34" s="179"/>
      <c r="O34" s="179"/>
      <c r="P34" s="380"/>
      <c r="S34" s="143">
        <f t="shared" si="0"/>
        <v>0</v>
      </c>
    </row>
    <row r="35" spans="1:19" s="142" customFormat="1" ht="15" hidden="1" customHeight="1">
      <c r="A35" s="139">
        <f t="shared" si="1"/>
        <v>26</v>
      </c>
      <c r="B35" s="491"/>
      <c r="C35" s="144"/>
      <c r="D35" s="381"/>
      <c r="E35" s="147"/>
      <c r="F35" s="147"/>
      <c r="G35" s="147"/>
      <c r="H35" s="147"/>
      <c r="I35" s="147"/>
      <c r="J35" s="147"/>
      <c r="K35" s="147"/>
      <c r="L35" s="170"/>
      <c r="M35" s="380"/>
      <c r="N35" s="321"/>
      <c r="O35" s="321"/>
      <c r="P35" s="380"/>
      <c r="S35" s="143">
        <f t="shared" si="0"/>
        <v>0</v>
      </c>
    </row>
    <row r="36" spans="1:19" s="142" customFormat="1" ht="15" hidden="1" customHeight="1">
      <c r="A36" s="139">
        <f t="shared" si="1"/>
        <v>27</v>
      </c>
      <c r="B36" s="491"/>
      <c r="C36" s="144"/>
      <c r="D36" s="381"/>
      <c r="E36" s="381"/>
      <c r="F36" s="381"/>
      <c r="G36" s="381"/>
      <c r="H36" s="381"/>
      <c r="I36" s="381"/>
      <c r="J36" s="381"/>
      <c r="K36" s="381"/>
      <c r="L36" s="381"/>
      <c r="M36" s="380"/>
      <c r="N36" s="321"/>
      <c r="O36" s="321"/>
      <c r="P36" s="380"/>
      <c r="S36" s="143">
        <f t="shared" si="0"/>
        <v>0</v>
      </c>
    </row>
    <row r="37" spans="1:19" s="142" customFormat="1" ht="15" hidden="1" customHeight="1">
      <c r="A37" s="139">
        <f t="shared" si="1"/>
        <v>28</v>
      </c>
      <c r="B37" s="491"/>
      <c r="C37" s="144"/>
      <c r="D37" s="381"/>
      <c r="E37" s="147"/>
      <c r="F37" s="147"/>
      <c r="G37" s="147"/>
      <c r="H37" s="147"/>
      <c r="I37" s="147"/>
      <c r="J37" s="147"/>
      <c r="K37" s="147"/>
      <c r="L37" s="170"/>
      <c r="M37" s="380"/>
      <c r="N37" s="321"/>
      <c r="O37" s="321"/>
      <c r="P37" s="380"/>
      <c r="S37" s="143">
        <f t="shared" si="0"/>
        <v>0</v>
      </c>
    </row>
    <row r="38" spans="1:19" s="142" customFormat="1" ht="15" hidden="1" customHeight="1">
      <c r="A38" s="139">
        <f t="shared" si="1"/>
        <v>29</v>
      </c>
      <c r="B38" s="491"/>
      <c r="C38" s="144"/>
      <c r="D38" s="381"/>
      <c r="E38" s="147"/>
      <c r="F38" s="147"/>
      <c r="G38" s="147"/>
      <c r="H38" s="147"/>
      <c r="I38" s="147"/>
      <c r="J38" s="147"/>
      <c r="K38" s="147"/>
      <c r="L38" s="170"/>
      <c r="M38" s="380"/>
      <c r="N38" s="321"/>
      <c r="O38" s="321"/>
      <c r="P38" s="380"/>
      <c r="S38" s="143">
        <f t="shared" si="0"/>
        <v>0</v>
      </c>
    </row>
    <row r="39" spans="1:19" s="142" customFormat="1" ht="15" hidden="1" customHeight="1">
      <c r="A39" s="139">
        <f t="shared" si="1"/>
        <v>30</v>
      </c>
      <c r="B39" s="491"/>
      <c r="C39" s="144"/>
      <c r="D39" s="381"/>
      <c r="E39" s="147"/>
      <c r="F39" s="147"/>
      <c r="G39" s="147"/>
      <c r="H39" s="147"/>
      <c r="I39" s="147"/>
      <c r="J39" s="147"/>
      <c r="K39" s="147"/>
      <c r="L39" s="170"/>
      <c r="M39" s="380"/>
      <c r="N39" s="321"/>
      <c r="O39" s="321"/>
      <c r="P39" s="380"/>
      <c r="S39" s="143">
        <f t="shared" si="0"/>
        <v>0</v>
      </c>
    </row>
    <row r="40" spans="1:19" s="142" customFormat="1" ht="15" hidden="1" customHeight="1">
      <c r="A40" s="139">
        <f t="shared" si="1"/>
        <v>31</v>
      </c>
      <c r="B40" s="139"/>
      <c r="C40" s="144"/>
      <c r="D40" s="381"/>
      <c r="E40" s="147"/>
      <c r="F40" s="147"/>
      <c r="G40" s="147"/>
      <c r="H40" s="147"/>
      <c r="I40" s="147"/>
      <c r="J40" s="147"/>
      <c r="K40" s="147"/>
      <c r="L40" s="170"/>
      <c r="M40" s="380"/>
      <c r="N40" s="321"/>
      <c r="O40" s="321"/>
      <c r="P40" s="380"/>
      <c r="S40" s="143">
        <f t="shared" si="0"/>
        <v>0</v>
      </c>
    </row>
    <row r="41" spans="1:19" s="142" customFormat="1" ht="15" hidden="1" customHeight="1">
      <c r="A41" s="139">
        <f t="shared" si="1"/>
        <v>32</v>
      </c>
      <c r="B41" s="139"/>
      <c r="C41" s="144"/>
      <c r="D41" s="381"/>
      <c r="E41" s="381"/>
      <c r="F41" s="381"/>
      <c r="G41" s="381"/>
      <c r="H41" s="381"/>
      <c r="I41" s="381"/>
      <c r="J41" s="381"/>
      <c r="K41" s="381"/>
      <c r="L41" s="381"/>
      <c r="M41" s="380"/>
      <c r="N41" s="321"/>
      <c r="O41" s="321"/>
      <c r="P41" s="380"/>
      <c r="S41" s="143">
        <f t="shared" si="0"/>
        <v>0</v>
      </c>
    </row>
    <row r="42" spans="1:19" s="142" customFormat="1" ht="15" hidden="1" customHeight="1">
      <c r="A42" s="139">
        <f t="shared" si="1"/>
        <v>33</v>
      </c>
      <c r="B42" s="139"/>
      <c r="C42" s="144"/>
      <c r="D42" s="381"/>
      <c r="E42" s="147"/>
      <c r="F42" s="147"/>
      <c r="G42" s="147"/>
      <c r="H42" s="147"/>
      <c r="I42" s="147"/>
      <c r="J42" s="147"/>
      <c r="K42" s="147"/>
      <c r="L42" s="170"/>
      <c r="M42" s="380"/>
      <c r="N42" s="321"/>
      <c r="O42" s="321"/>
      <c r="P42" s="380"/>
      <c r="S42" s="143">
        <f t="shared" si="0"/>
        <v>0</v>
      </c>
    </row>
    <row r="43" spans="1:19" s="142" customFormat="1" ht="15" hidden="1" customHeight="1">
      <c r="A43" s="139">
        <f t="shared" si="1"/>
        <v>34</v>
      </c>
      <c r="B43" s="139"/>
      <c r="C43" s="144"/>
      <c r="D43" s="381"/>
      <c r="E43" s="147"/>
      <c r="F43" s="147"/>
      <c r="G43" s="147"/>
      <c r="H43" s="147"/>
      <c r="I43" s="147"/>
      <c r="J43" s="147"/>
      <c r="K43" s="147"/>
      <c r="L43" s="170"/>
      <c r="M43" s="380"/>
      <c r="N43" s="321"/>
      <c r="O43" s="321"/>
      <c r="P43" s="380"/>
      <c r="S43" s="143">
        <f t="shared" si="0"/>
        <v>0</v>
      </c>
    </row>
    <row r="44" spans="1:19" s="142" customFormat="1" ht="15" hidden="1" customHeight="1">
      <c r="A44" s="139">
        <f t="shared" si="1"/>
        <v>35</v>
      </c>
      <c r="B44" s="139"/>
      <c r="C44" s="144"/>
      <c r="D44" s="381"/>
      <c r="E44" s="147"/>
      <c r="F44" s="147"/>
      <c r="G44" s="147"/>
      <c r="H44" s="147"/>
      <c r="I44" s="147"/>
      <c r="J44" s="147"/>
      <c r="K44" s="147"/>
      <c r="L44" s="170"/>
      <c r="M44" s="380"/>
      <c r="N44" s="321"/>
      <c r="O44" s="321"/>
      <c r="P44" s="380"/>
      <c r="S44" s="143">
        <f t="shared" si="0"/>
        <v>0</v>
      </c>
    </row>
    <row r="45" spans="1:19" s="142" customFormat="1" ht="15" hidden="1" customHeight="1">
      <c r="A45" s="139">
        <f t="shared" si="1"/>
        <v>36</v>
      </c>
      <c r="B45" s="139"/>
      <c r="C45" s="144"/>
      <c r="D45" s="381"/>
      <c r="E45" s="147"/>
      <c r="F45" s="147"/>
      <c r="G45" s="147"/>
      <c r="H45" s="147"/>
      <c r="I45" s="147"/>
      <c r="J45" s="147"/>
      <c r="K45" s="147"/>
      <c r="L45" s="170"/>
      <c r="M45" s="380"/>
      <c r="N45" s="321"/>
      <c r="O45" s="321"/>
      <c r="P45" s="380"/>
      <c r="S45" s="143">
        <f t="shared" si="0"/>
        <v>0</v>
      </c>
    </row>
    <row r="46" spans="1:19" s="142" customFormat="1" ht="15" hidden="1" customHeight="1">
      <c r="A46" s="139">
        <f t="shared" si="1"/>
        <v>37</v>
      </c>
      <c r="B46" s="139"/>
      <c r="C46" s="144"/>
      <c r="D46" s="381"/>
      <c r="E46" s="147"/>
      <c r="F46" s="147"/>
      <c r="G46" s="147"/>
      <c r="H46" s="147"/>
      <c r="I46" s="147"/>
      <c r="J46" s="147"/>
      <c r="K46" s="147"/>
      <c r="L46" s="170"/>
      <c r="M46" s="380"/>
      <c r="N46" s="321"/>
      <c r="O46" s="321"/>
      <c r="P46" s="380"/>
      <c r="S46" s="143">
        <f t="shared" si="0"/>
        <v>0</v>
      </c>
    </row>
    <row r="47" spans="1:19" s="142" customFormat="1" ht="15" hidden="1" customHeight="1">
      <c r="A47" s="139">
        <f t="shared" si="1"/>
        <v>38</v>
      </c>
      <c r="B47" s="139"/>
      <c r="C47" s="144"/>
      <c r="D47" s="381"/>
      <c r="E47" s="147"/>
      <c r="F47" s="147"/>
      <c r="G47" s="147"/>
      <c r="H47" s="147"/>
      <c r="I47" s="147"/>
      <c r="J47" s="147"/>
      <c r="K47" s="147"/>
      <c r="L47" s="170"/>
      <c r="M47" s="380"/>
      <c r="N47" s="321"/>
      <c r="O47" s="321"/>
      <c r="P47" s="380"/>
      <c r="S47" s="143">
        <f t="shared" si="0"/>
        <v>0</v>
      </c>
    </row>
    <row r="48" spans="1:19" s="142" customFormat="1" ht="15" hidden="1" customHeight="1">
      <c r="A48" s="139">
        <f t="shared" si="1"/>
        <v>39</v>
      </c>
      <c r="B48" s="139"/>
      <c r="C48" s="144"/>
      <c r="D48" s="381"/>
      <c r="E48" s="381"/>
      <c r="F48" s="381"/>
      <c r="G48" s="381"/>
      <c r="H48" s="381"/>
      <c r="I48" s="381"/>
      <c r="J48" s="381"/>
      <c r="K48" s="381"/>
      <c r="L48" s="381"/>
      <c r="M48" s="380"/>
      <c r="N48" s="321"/>
      <c r="O48" s="321"/>
      <c r="P48" s="380"/>
      <c r="S48" s="143">
        <f t="shared" si="0"/>
        <v>0</v>
      </c>
    </row>
    <row r="49" spans="1:19" s="142" customFormat="1" ht="15" hidden="1" customHeight="1">
      <c r="A49" s="139">
        <f t="shared" si="1"/>
        <v>40</v>
      </c>
      <c r="B49" s="139"/>
      <c r="C49" s="144"/>
      <c r="D49" s="381"/>
      <c r="E49" s="147"/>
      <c r="F49" s="147"/>
      <c r="G49" s="147"/>
      <c r="H49" s="147"/>
      <c r="I49" s="147"/>
      <c r="J49" s="147"/>
      <c r="K49" s="147"/>
      <c r="L49" s="170"/>
      <c r="M49" s="380"/>
      <c r="N49" s="321"/>
      <c r="O49" s="321"/>
      <c r="P49" s="380"/>
      <c r="S49" s="143">
        <f t="shared" si="0"/>
        <v>0</v>
      </c>
    </row>
    <row r="50" spans="1:19" s="142" customFormat="1" ht="15" hidden="1" customHeight="1">
      <c r="A50" s="139">
        <f t="shared" si="1"/>
        <v>41</v>
      </c>
      <c r="B50" s="139"/>
      <c r="C50" s="144"/>
      <c r="D50" s="381"/>
      <c r="E50" s="147"/>
      <c r="F50" s="147"/>
      <c r="G50" s="147"/>
      <c r="H50" s="147"/>
      <c r="I50" s="147"/>
      <c r="J50" s="147"/>
      <c r="K50" s="147"/>
      <c r="L50" s="170"/>
      <c r="M50" s="380"/>
      <c r="N50" s="321"/>
      <c r="O50" s="321"/>
      <c r="P50" s="380"/>
      <c r="S50" s="143">
        <f t="shared" si="0"/>
        <v>0</v>
      </c>
    </row>
    <row r="51" spans="1:19" s="142" customFormat="1" ht="15" hidden="1" customHeight="1">
      <c r="A51" s="139">
        <f t="shared" si="1"/>
        <v>42</v>
      </c>
      <c r="B51" s="139"/>
      <c r="C51" s="144"/>
      <c r="D51" s="381"/>
      <c r="E51" s="147"/>
      <c r="F51" s="147"/>
      <c r="G51" s="147"/>
      <c r="H51" s="147"/>
      <c r="I51" s="147"/>
      <c r="J51" s="147"/>
      <c r="K51" s="147"/>
      <c r="L51" s="170"/>
      <c r="M51" s="380"/>
      <c r="N51" s="179"/>
      <c r="O51" s="179"/>
      <c r="P51" s="380"/>
      <c r="S51" s="143">
        <f t="shared" si="0"/>
        <v>0</v>
      </c>
    </row>
    <row r="52" spans="1:19" s="142" customFormat="1" ht="15" hidden="1" customHeight="1">
      <c r="A52" s="139">
        <f t="shared" si="1"/>
        <v>43</v>
      </c>
      <c r="B52" s="139"/>
      <c r="C52" s="144"/>
      <c r="D52" s="381"/>
      <c r="E52" s="147"/>
      <c r="F52" s="147"/>
      <c r="G52" s="147"/>
      <c r="H52" s="147"/>
      <c r="I52" s="147"/>
      <c r="J52" s="147"/>
      <c r="K52" s="147"/>
      <c r="L52" s="170"/>
      <c r="M52" s="380"/>
      <c r="N52" s="179"/>
      <c r="O52" s="179"/>
      <c r="P52" s="380"/>
      <c r="S52" s="143">
        <f t="shared" si="0"/>
        <v>0</v>
      </c>
    </row>
    <row r="53" spans="1:19" s="142" customFormat="1" ht="15" hidden="1" customHeight="1">
      <c r="A53" s="139">
        <f t="shared" si="1"/>
        <v>44</v>
      </c>
      <c r="B53" s="139"/>
      <c r="C53" s="144"/>
      <c r="D53" s="381"/>
      <c r="E53" s="381"/>
      <c r="F53" s="381"/>
      <c r="G53" s="381"/>
      <c r="H53" s="381"/>
      <c r="I53" s="381"/>
      <c r="J53" s="381"/>
      <c r="K53" s="381"/>
      <c r="L53" s="381"/>
      <c r="M53" s="380"/>
      <c r="N53" s="179"/>
      <c r="O53" s="179"/>
      <c r="P53" s="380"/>
      <c r="S53" s="143">
        <f t="shared" si="0"/>
        <v>0</v>
      </c>
    </row>
    <row r="54" spans="1:19" s="142" customFormat="1" ht="15" hidden="1" customHeight="1">
      <c r="A54" s="139">
        <f t="shared" si="1"/>
        <v>45</v>
      </c>
      <c r="B54" s="139"/>
      <c r="C54" s="144"/>
      <c r="D54" s="381"/>
      <c r="E54" s="381"/>
      <c r="F54" s="381"/>
      <c r="G54" s="381"/>
      <c r="H54" s="381"/>
      <c r="I54" s="381"/>
      <c r="J54" s="381"/>
      <c r="K54" s="381"/>
      <c r="L54" s="381"/>
      <c r="M54" s="380"/>
      <c r="N54" s="179"/>
      <c r="O54" s="179"/>
      <c r="P54" s="380"/>
      <c r="S54" s="143">
        <f t="shared" si="0"/>
        <v>0</v>
      </c>
    </row>
    <row r="55" spans="1:19" s="142" customFormat="1" ht="15" hidden="1" customHeight="1">
      <c r="A55" s="139">
        <f t="shared" si="1"/>
        <v>46</v>
      </c>
      <c r="B55" s="139"/>
      <c r="C55" s="144"/>
      <c r="D55" s="381"/>
      <c r="E55" s="381"/>
      <c r="F55" s="381"/>
      <c r="G55" s="381"/>
      <c r="H55" s="381"/>
      <c r="I55" s="381"/>
      <c r="J55" s="381"/>
      <c r="K55" s="381"/>
      <c r="L55" s="381"/>
      <c r="M55" s="380"/>
      <c r="N55" s="179"/>
      <c r="O55" s="179"/>
      <c r="P55" s="380"/>
      <c r="S55" s="143">
        <f t="shared" si="0"/>
        <v>0</v>
      </c>
    </row>
    <row r="56" spans="1:19" s="142" customFormat="1" ht="15" hidden="1" customHeight="1">
      <c r="A56" s="139">
        <f t="shared" si="1"/>
        <v>47</v>
      </c>
      <c r="B56" s="139"/>
      <c r="C56" s="144"/>
      <c r="D56" s="381"/>
      <c r="E56" s="140"/>
      <c r="F56" s="140"/>
      <c r="G56" s="140"/>
      <c r="H56" s="140"/>
      <c r="I56" s="140"/>
      <c r="J56" s="140"/>
      <c r="K56" s="140"/>
      <c r="L56" s="171"/>
      <c r="M56" s="380"/>
      <c r="N56" s="179"/>
      <c r="O56" s="179"/>
      <c r="P56" s="380"/>
      <c r="S56" s="143">
        <f t="shared" si="0"/>
        <v>0</v>
      </c>
    </row>
    <row r="57" spans="1:19" s="142" customFormat="1" ht="15" hidden="1" customHeight="1">
      <c r="A57" s="139">
        <v>48</v>
      </c>
      <c r="B57" s="149"/>
      <c r="C57" s="150"/>
      <c r="D57" s="147"/>
      <c r="E57" s="140"/>
      <c r="F57" s="140"/>
      <c r="G57" s="140"/>
      <c r="H57" s="140"/>
      <c r="I57" s="140"/>
      <c r="J57" s="140"/>
      <c r="K57" s="140"/>
      <c r="L57" s="171"/>
      <c r="M57" s="179"/>
      <c r="N57" s="179"/>
      <c r="O57" s="179"/>
      <c r="P57" s="179"/>
      <c r="S57" s="143">
        <f t="shared" si="0"/>
        <v>0</v>
      </c>
    </row>
    <row r="58" spans="1:19" s="142" customFormat="1" ht="15" hidden="1" customHeight="1">
      <c r="A58" s="139">
        <v>49</v>
      </c>
      <c r="B58" s="149"/>
      <c r="C58" s="150"/>
      <c r="D58" s="147"/>
      <c r="E58" s="140"/>
      <c r="F58" s="140"/>
      <c r="G58" s="140"/>
      <c r="H58" s="140"/>
      <c r="I58" s="140"/>
      <c r="J58" s="140"/>
      <c r="K58" s="140"/>
      <c r="L58" s="171"/>
      <c r="M58" s="179"/>
      <c r="N58" s="179"/>
      <c r="O58" s="179"/>
      <c r="P58" s="179"/>
      <c r="S58" s="143">
        <f t="shared" si="0"/>
        <v>0</v>
      </c>
    </row>
    <row r="59" spans="1:19" s="142" customFormat="1" ht="15" hidden="1" customHeight="1">
      <c r="A59" s="139">
        <v>50</v>
      </c>
      <c r="B59" s="149"/>
      <c r="C59" s="150"/>
      <c r="D59" s="147"/>
      <c r="E59" s="140"/>
      <c r="F59" s="140"/>
      <c r="G59" s="140"/>
      <c r="H59" s="140"/>
      <c r="I59" s="140"/>
      <c r="J59" s="140"/>
      <c r="K59" s="140"/>
      <c r="L59" s="171"/>
      <c r="M59" s="179"/>
      <c r="N59" s="179"/>
      <c r="O59" s="179"/>
      <c r="P59" s="179"/>
      <c r="S59" s="143">
        <f t="shared" si="0"/>
        <v>0</v>
      </c>
    </row>
    <row r="60" spans="1:19" s="142" customFormat="1" ht="15" hidden="1" customHeight="1">
      <c r="A60" s="139">
        <v>51</v>
      </c>
      <c r="B60" s="149"/>
      <c r="C60" s="151"/>
      <c r="D60" s="170"/>
      <c r="E60" s="169"/>
      <c r="F60" s="169"/>
      <c r="G60" s="169"/>
      <c r="H60" s="169"/>
      <c r="I60" s="169"/>
      <c r="J60" s="169"/>
      <c r="K60" s="169"/>
      <c r="L60" s="171"/>
      <c r="M60" s="179"/>
      <c r="N60" s="179"/>
      <c r="O60" s="179"/>
      <c r="P60" s="179"/>
      <c r="S60" s="143">
        <f t="shared" si="0"/>
        <v>0</v>
      </c>
    </row>
    <row r="61" spans="1:19" s="142" customFormat="1" ht="15" hidden="1" customHeight="1">
      <c r="A61" s="139">
        <v>52</v>
      </c>
      <c r="B61" s="149"/>
      <c r="C61" s="151"/>
      <c r="D61" s="170"/>
      <c r="E61" s="171"/>
      <c r="F61" s="171"/>
      <c r="G61" s="171"/>
      <c r="H61" s="171"/>
      <c r="I61" s="171"/>
      <c r="J61" s="171"/>
      <c r="K61" s="171"/>
      <c r="L61" s="171"/>
      <c r="M61" s="179"/>
      <c r="N61" s="179"/>
      <c r="O61" s="179"/>
      <c r="P61" s="179"/>
      <c r="S61" s="143">
        <f t="shared" si="0"/>
        <v>0</v>
      </c>
    </row>
    <row r="62" spans="1:19" s="142" customFormat="1" ht="15" hidden="1" customHeight="1">
      <c r="A62" s="139">
        <v>53</v>
      </c>
      <c r="B62" s="149"/>
      <c r="C62" s="151"/>
      <c r="D62" s="170"/>
      <c r="E62" s="171"/>
      <c r="F62" s="171"/>
      <c r="G62" s="171"/>
      <c r="H62" s="171"/>
      <c r="I62" s="171"/>
      <c r="J62" s="171"/>
      <c r="K62" s="171"/>
      <c r="L62" s="171"/>
      <c r="M62" s="179"/>
      <c r="N62" s="179"/>
      <c r="O62" s="179"/>
      <c r="P62" s="179"/>
      <c r="S62" s="143">
        <f t="shared" si="0"/>
        <v>0</v>
      </c>
    </row>
    <row r="63" spans="1:19" s="142" customFormat="1" ht="15" hidden="1" customHeight="1">
      <c r="A63" s="139">
        <v>54</v>
      </c>
      <c r="B63" s="149"/>
      <c r="C63" s="151"/>
      <c r="D63" s="170"/>
      <c r="E63" s="171"/>
      <c r="F63" s="171"/>
      <c r="G63" s="171"/>
      <c r="H63" s="171"/>
      <c r="I63" s="171"/>
      <c r="J63" s="171"/>
      <c r="K63" s="171"/>
      <c r="L63" s="171"/>
      <c r="M63" s="171"/>
      <c r="N63" s="171"/>
      <c r="O63" s="171"/>
      <c r="P63" s="171"/>
      <c r="S63" s="143">
        <f t="shared" si="0"/>
        <v>0</v>
      </c>
    </row>
    <row r="64" spans="1:19" s="142" customFormat="1" ht="15" hidden="1" customHeight="1">
      <c r="A64" s="139">
        <v>55</v>
      </c>
      <c r="B64" s="149"/>
      <c r="C64" s="151"/>
      <c r="D64" s="170"/>
      <c r="E64" s="171"/>
      <c r="F64" s="171"/>
      <c r="G64" s="171"/>
      <c r="H64" s="171"/>
      <c r="I64" s="171"/>
      <c r="J64" s="171"/>
      <c r="K64" s="171"/>
      <c r="L64" s="171"/>
      <c r="M64" s="171"/>
      <c r="N64" s="171"/>
      <c r="O64" s="171"/>
      <c r="P64" s="171"/>
      <c r="S64" s="143">
        <f t="shared" si="0"/>
        <v>0</v>
      </c>
    </row>
    <row r="65" spans="1:19" s="142" customFormat="1" ht="15" hidden="1" customHeight="1">
      <c r="A65" s="139">
        <v>56</v>
      </c>
      <c r="B65" s="149"/>
      <c r="C65" s="151"/>
      <c r="D65" s="170"/>
      <c r="E65" s="171"/>
      <c r="F65" s="171"/>
      <c r="G65" s="171"/>
      <c r="H65" s="171"/>
      <c r="I65" s="171"/>
      <c r="J65" s="171"/>
      <c r="K65" s="171"/>
      <c r="L65" s="171"/>
      <c r="M65" s="171"/>
      <c r="N65" s="171"/>
      <c r="O65" s="171"/>
      <c r="P65" s="171"/>
      <c r="S65" s="143">
        <f t="shared" si="0"/>
        <v>0</v>
      </c>
    </row>
    <row r="66" spans="1:19" s="142" customFormat="1" ht="15" hidden="1" customHeight="1">
      <c r="A66" s="139">
        <v>57</v>
      </c>
      <c r="B66" s="149"/>
      <c r="C66" s="151"/>
      <c r="D66" s="170"/>
      <c r="E66" s="171"/>
      <c r="F66" s="171"/>
      <c r="G66" s="171"/>
      <c r="H66" s="171"/>
      <c r="I66" s="171"/>
      <c r="J66" s="171"/>
      <c r="K66" s="171"/>
      <c r="L66" s="171"/>
      <c r="M66" s="171"/>
      <c r="N66" s="171"/>
      <c r="O66" s="171"/>
      <c r="P66" s="171"/>
      <c r="S66" s="143">
        <f t="shared" si="0"/>
        <v>0</v>
      </c>
    </row>
    <row r="67" spans="1:19" s="142" customFormat="1" ht="15" hidden="1" customHeight="1">
      <c r="A67" s="139">
        <v>58</v>
      </c>
      <c r="B67" s="149"/>
      <c r="C67" s="151"/>
      <c r="D67" s="170"/>
      <c r="E67" s="171"/>
      <c r="F67" s="171"/>
      <c r="G67" s="171"/>
      <c r="H67" s="171"/>
      <c r="I67" s="171"/>
      <c r="J67" s="171"/>
      <c r="K67" s="171"/>
      <c r="L67" s="171"/>
      <c r="M67" s="171"/>
      <c r="N67" s="171"/>
      <c r="O67" s="171"/>
      <c r="P67" s="171"/>
      <c r="S67" s="143">
        <f t="shared" si="0"/>
        <v>0</v>
      </c>
    </row>
    <row r="68" spans="1:19" s="142" customFormat="1" ht="15" hidden="1" customHeight="1">
      <c r="A68" s="139">
        <v>59</v>
      </c>
      <c r="B68" s="149"/>
      <c r="C68" s="151"/>
      <c r="D68" s="170"/>
      <c r="E68" s="171"/>
      <c r="F68" s="171"/>
      <c r="G68" s="171"/>
      <c r="H68" s="171"/>
      <c r="I68" s="171"/>
      <c r="J68" s="171"/>
      <c r="K68" s="171"/>
      <c r="L68" s="171"/>
      <c r="M68" s="171"/>
      <c r="N68" s="171"/>
      <c r="O68" s="171"/>
      <c r="P68" s="171"/>
      <c r="S68" s="143">
        <f t="shared" si="0"/>
        <v>0</v>
      </c>
    </row>
    <row r="69" spans="1:19" s="142" customFormat="1" ht="15" hidden="1" customHeight="1">
      <c r="A69" s="139">
        <v>60</v>
      </c>
      <c r="B69" s="149"/>
      <c r="C69" s="151"/>
      <c r="D69" s="170"/>
      <c r="E69" s="171"/>
      <c r="F69" s="171"/>
      <c r="G69" s="171"/>
      <c r="H69" s="171"/>
      <c r="I69" s="171"/>
      <c r="J69" s="171"/>
      <c r="K69" s="171"/>
      <c r="L69" s="171"/>
      <c r="M69" s="171"/>
      <c r="N69" s="171"/>
      <c r="O69" s="171"/>
      <c r="P69" s="171"/>
      <c r="S69" s="143">
        <f t="shared" si="0"/>
        <v>0</v>
      </c>
    </row>
    <row r="70" spans="1:19" s="142" customFormat="1" ht="15" hidden="1" customHeight="1">
      <c r="A70" s="139">
        <v>61</v>
      </c>
      <c r="B70" s="149"/>
      <c r="C70" s="151"/>
      <c r="D70" s="170"/>
      <c r="E70" s="171"/>
      <c r="F70" s="171"/>
      <c r="G70" s="171"/>
      <c r="H70" s="171"/>
      <c r="I70" s="171"/>
      <c r="J70" s="171"/>
      <c r="K70" s="171"/>
      <c r="L70" s="171"/>
      <c r="M70" s="171"/>
      <c r="N70" s="171"/>
      <c r="O70" s="171"/>
      <c r="P70" s="171"/>
      <c r="S70" s="143">
        <f t="shared" si="0"/>
        <v>0</v>
      </c>
    </row>
    <row r="71" spans="1:19" ht="143.25" customHeight="1">
      <c r="A71" s="817" t="s">
        <v>22</v>
      </c>
      <c r="B71" s="818"/>
      <c r="C71" s="818"/>
      <c r="D71" s="818"/>
      <c r="E71" s="818"/>
      <c r="F71" s="818"/>
      <c r="G71" s="818"/>
      <c r="H71" s="817" t="s">
        <v>696</v>
      </c>
      <c r="I71" s="818"/>
      <c r="J71" s="818"/>
      <c r="K71" s="818"/>
      <c r="L71" s="818"/>
      <c r="M71" s="818"/>
      <c r="N71" s="818"/>
      <c r="O71" s="818"/>
      <c r="P71" s="819"/>
      <c r="S71" s="138">
        <v>1</v>
      </c>
    </row>
    <row r="72" spans="1:19">
      <c r="B72" s="180"/>
      <c r="C72" s="180"/>
    </row>
    <row r="73" spans="1:19">
      <c r="B73" s="180"/>
      <c r="C73" s="180"/>
    </row>
  </sheetData>
  <autoFilter ref="S9:S71">
    <filterColumn colId="0">
      <filters>
        <filter val="1"/>
      </filters>
    </filterColumn>
  </autoFilter>
  <customSheetViews>
    <customSheetView guid="{9C80F5BB-2041-4866-B668-5D20F7DCF520}" showPageBreaks="1" fitToPage="1" printArea="1" filter="1" showAutoFilter="1" view="pageBreakPreview">
      <selection activeCell="A6" sqref="A6:P7"/>
      <pageMargins left="1.1811023622047245" right="0.39370078740157483" top="0.39370078740157483" bottom="0.39370078740157483" header="0.51181102362204722" footer="0.51181102362204722"/>
      <pageSetup paperSize="9" scale="71" orientation="portrait" horizontalDpi="300" verticalDpi="300" r:id="rId1"/>
      <headerFooter alignWithMargins="0"/>
      <autoFilter ref="S16:S63">
        <filterColumn colId="0">
          <filters>
            <filter val="1"/>
          </filters>
        </filterColumn>
      </autoFilter>
    </customSheetView>
    <customSheetView guid="{02FA8FE8-A21A-4BA6-9778-A92892052DF2}" showPageBreaks="1" fitToPage="1" printArea="1" filter="1" showAutoFilter="1" view="pageBreakPreview">
      <selection activeCell="A6" sqref="A6:P7"/>
      <pageMargins left="1.1811023622047245" right="0.39370078740157483" top="0.39370078740157483" bottom="0.39370078740157483" header="0.51181102362204722" footer="0.51181102362204722"/>
      <pageSetup paperSize="9" scale="71" orientation="portrait" horizontalDpi="300" verticalDpi="300" r:id="rId2"/>
      <headerFooter alignWithMargins="0"/>
      <autoFilter ref="S16:S63">
        <filterColumn colId="0">
          <filters>
            <filter val="1"/>
          </filters>
        </filterColumn>
      </autoFilter>
    </customSheetView>
  </customSheetViews>
  <mergeCells count="20">
    <mergeCell ref="A71:G71"/>
    <mergeCell ref="H71:P71"/>
    <mergeCell ref="N7:N8"/>
    <mergeCell ref="D6:D8"/>
    <mergeCell ref="L6:L8"/>
    <mergeCell ref="K6:K8"/>
    <mergeCell ref="A6:A8"/>
    <mergeCell ref="E6:E8"/>
    <mergeCell ref="O7:O8"/>
    <mergeCell ref="P6:P8"/>
    <mergeCell ref="N6:O6"/>
    <mergeCell ref="M6:M8"/>
    <mergeCell ref="F6:F8"/>
    <mergeCell ref="G6:J7"/>
    <mergeCell ref="A1:P2"/>
    <mergeCell ref="A3:P3"/>
    <mergeCell ref="A4:P4"/>
    <mergeCell ref="B9:C9"/>
    <mergeCell ref="B6:C8"/>
    <mergeCell ref="A5:P5"/>
  </mergeCells>
  <phoneticPr fontId="18" type="noConversion"/>
  <pageMargins left="1.1811023622047245" right="0.39370078740157483" top="0.39370078740157483" bottom="0.39370078740157483" header="0.51181102362204722" footer="0.51181102362204722"/>
  <pageSetup paperSize="9" scale="87" orientation="portrait" verticalDpi="300" r:id="rId3"/>
  <headerFooter alignWithMargins="0"/>
  <drawing r:id="rId4"/>
  <legacyDrawing r:id="rId5"/>
  <controls>
    <mc:AlternateContent xmlns:mc="http://schemas.openxmlformats.org/markup-compatibility/2006">
      <mc:Choice Requires="x14">
        <control shapeId="126979" r:id="rId6" name="CommandButton1">
          <controlPr defaultSize="0" print="0" autoLine="0" r:id="rId7">
            <anchor moveWithCells="1">
              <from>
                <xdr:col>0</xdr:col>
                <xdr:colOff>0</xdr:colOff>
                <xdr:row>0</xdr:row>
                <xdr:rowOff>0</xdr:rowOff>
              </from>
              <to>
                <xdr:col>0</xdr:col>
                <xdr:colOff>219075</xdr:colOff>
                <xdr:row>0</xdr:row>
                <xdr:rowOff>219075</xdr:rowOff>
              </to>
            </anchor>
          </controlPr>
        </control>
      </mc:Choice>
      <mc:Fallback>
        <control shapeId="126979" r:id="rId6" name="CommandButton1"/>
      </mc:Fallback>
    </mc:AlternateContent>
  </controls>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5" filterMode="1">
    <tabColor theme="2"/>
    <pageSetUpPr fitToPage="1"/>
  </sheetPr>
  <dimension ref="A1:S82"/>
  <sheetViews>
    <sheetView view="pageBreakPreview" zoomScaleNormal="100" zoomScaleSheetLayoutView="100" workbookViewId="0">
      <selection activeCell="C29" sqref="A1:S82"/>
    </sheetView>
  </sheetViews>
  <sheetFormatPr defaultRowHeight="12.75"/>
  <cols>
    <col min="1" max="1" width="3.85546875" customWidth="1"/>
    <col min="2" max="2" width="13.5703125" bestFit="1" customWidth="1"/>
    <col min="3" max="3" width="22.7109375" customWidth="1"/>
    <col min="4" max="4" width="7.28515625" customWidth="1"/>
    <col min="5" max="5" width="9" customWidth="1"/>
    <col min="6" max="15" width="3.42578125" customWidth="1"/>
    <col min="16" max="16" width="6.85546875" customWidth="1"/>
    <col min="17" max="17" width="8.5703125" style="173" customWidth="1"/>
    <col min="18" max="18" width="2.85546875" customWidth="1"/>
    <col min="19" max="19" width="3.42578125" customWidth="1"/>
  </cols>
  <sheetData>
    <row r="1" spans="1:19" ht="33" customHeight="1">
      <c r="A1" s="799" t="s">
        <v>92</v>
      </c>
      <c r="B1" s="799"/>
      <c r="C1" s="799"/>
      <c r="D1" s="799"/>
      <c r="E1" s="799"/>
      <c r="F1" s="799"/>
      <c r="G1" s="799"/>
      <c r="H1" s="799"/>
      <c r="I1" s="799"/>
      <c r="J1" s="799"/>
      <c r="K1" s="799"/>
      <c r="L1" s="799"/>
      <c r="M1" s="799"/>
      <c r="N1" s="800"/>
      <c r="O1" s="800"/>
      <c r="P1" s="800"/>
      <c r="Q1" s="800"/>
    </row>
    <row r="2" spans="1:19" ht="23.25">
      <c r="A2" s="783" t="s">
        <v>581</v>
      </c>
      <c r="B2" s="783"/>
      <c r="C2" s="783"/>
      <c r="D2" s="783"/>
      <c r="E2" s="783"/>
      <c r="F2" s="783"/>
      <c r="G2" s="783"/>
      <c r="H2" s="783"/>
      <c r="I2" s="783"/>
      <c r="J2" s="783"/>
      <c r="K2" s="783"/>
      <c r="L2" s="783"/>
      <c r="M2" s="783"/>
      <c r="N2" s="800"/>
      <c r="O2" s="800"/>
      <c r="P2" s="800"/>
      <c r="Q2" s="800"/>
    </row>
    <row r="3" spans="1:19" s="136" customFormat="1" ht="46.5" customHeight="1">
      <c r="A3" s="784" t="s">
        <v>764</v>
      </c>
      <c r="B3" s="801"/>
      <c r="C3" s="801"/>
      <c r="D3" s="801"/>
      <c r="E3" s="801"/>
      <c r="F3" s="801"/>
      <c r="G3" s="801"/>
      <c r="H3" s="801"/>
      <c r="I3" s="801"/>
      <c r="J3" s="801"/>
      <c r="K3" s="801"/>
      <c r="L3" s="801"/>
      <c r="M3" s="801"/>
      <c r="N3" s="801"/>
      <c r="O3" s="801"/>
      <c r="P3" s="801"/>
      <c r="Q3" s="801"/>
    </row>
    <row r="4" spans="1:19" s="137" customFormat="1" ht="15" customHeight="1">
      <c r="A4" s="785" t="str">
        <f ca="1">СП!A4</f>
        <v>Дата сдачи: «___» апреля 2014 года</v>
      </c>
      <c r="B4" s="786"/>
      <c r="C4" s="786"/>
      <c r="D4" s="786"/>
      <c r="E4" s="786"/>
      <c r="F4" s="786"/>
      <c r="G4" s="786"/>
      <c r="H4" s="786"/>
      <c r="I4" s="786"/>
      <c r="J4" s="786"/>
      <c r="K4" s="786"/>
      <c r="L4" s="786"/>
      <c r="M4" s="786"/>
      <c r="N4" s="786"/>
      <c r="O4" s="786"/>
      <c r="P4" s="786"/>
      <c r="Q4" s="786"/>
    </row>
    <row r="5" spans="1:19" s="137" customFormat="1" ht="15" customHeight="1">
      <c r="A5" s="803"/>
      <c r="B5" s="803"/>
      <c r="C5" s="803"/>
      <c r="D5" s="803"/>
      <c r="E5" s="803"/>
      <c r="F5" s="803"/>
      <c r="G5" s="803"/>
      <c r="H5" s="803"/>
      <c r="I5" s="803"/>
      <c r="J5" s="803"/>
      <c r="K5" s="803"/>
      <c r="L5" s="803"/>
      <c r="M5" s="803"/>
      <c r="N5" s="803"/>
      <c r="O5" s="803"/>
      <c r="P5" s="803"/>
      <c r="Q5" s="803"/>
    </row>
    <row r="6" spans="1:19" ht="27" customHeight="1">
      <c r="A6" s="795" t="s">
        <v>71</v>
      </c>
      <c r="B6" s="795" t="s">
        <v>46</v>
      </c>
      <c r="C6" s="795" t="s">
        <v>47</v>
      </c>
      <c r="D6" s="795" t="s">
        <v>54</v>
      </c>
      <c r="E6" s="795" t="s">
        <v>55</v>
      </c>
      <c r="F6" s="795" t="s">
        <v>56</v>
      </c>
      <c r="G6" s="795"/>
      <c r="H6" s="795"/>
      <c r="I6" s="795"/>
      <c r="J6" s="795"/>
      <c r="K6" s="795"/>
      <c r="L6" s="795"/>
      <c r="M6" s="795"/>
      <c r="N6" s="795"/>
      <c r="O6" s="795"/>
      <c r="P6" s="789" t="s">
        <v>42</v>
      </c>
      <c r="Q6" s="824" t="s">
        <v>59</v>
      </c>
    </row>
    <row r="7" spans="1:19" ht="12.75" customHeight="1">
      <c r="A7" s="795"/>
      <c r="B7" s="795"/>
      <c r="C7" s="795"/>
      <c r="D7" s="795"/>
      <c r="E7" s="795"/>
      <c r="F7" s="795" t="s">
        <v>57</v>
      </c>
      <c r="G7" s="795"/>
      <c r="H7" s="795"/>
      <c r="I7" s="795"/>
      <c r="J7" s="795"/>
      <c r="K7" s="795"/>
      <c r="L7" s="795" t="s">
        <v>58</v>
      </c>
      <c r="M7" s="795"/>
      <c r="N7" s="795"/>
      <c r="O7" s="795"/>
      <c r="P7" s="790"/>
      <c r="Q7" s="825"/>
    </row>
    <row r="8" spans="1:19" ht="32.25" customHeight="1">
      <c r="A8" s="795"/>
      <c r="B8" s="795"/>
      <c r="C8" s="795"/>
      <c r="D8" s="795"/>
      <c r="E8" s="795"/>
      <c r="F8" s="795"/>
      <c r="G8" s="795"/>
      <c r="H8" s="795"/>
      <c r="I8" s="795"/>
      <c r="J8" s="795"/>
      <c r="K8" s="795"/>
      <c r="L8" s="795"/>
      <c r="M8" s="795"/>
      <c r="N8" s="795"/>
      <c r="O8" s="795"/>
      <c r="P8" s="791"/>
      <c r="Q8" s="825"/>
    </row>
    <row r="9" spans="1:19">
      <c r="A9" s="135">
        <v>1</v>
      </c>
      <c r="B9" s="135">
        <v>2</v>
      </c>
      <c r="C9" s="135">
        <v>3</v>
      </c>
      <c r="D9" s="135">
        <v>4</v>
      </c>
      <c r="E9" s="135">
        <v>5</v>
      </c>
      <c r="F9" s="135">
        <v>6</v>
      </c>
      <c r="G9" s="135">
        <v>7</v>
      </c>
      <c r="H9" s="135">
        <v>8</v>
      </c>
      <c r="I9" s="135">
        <v>9</v>
      </c>
      <c r="J9" s="135">
        <v>10</v>
      </c>
      <c r="K9" s="135">
        <v>11</v>
      </c>
      <c r="L9" s="135">
        <v>12</v>
      </c>
      <c r="M9" s="135">
        <v>13</v>
      </c>
      <c r="N9" s="135">
        <v>14</v>
      </c>
      <c r="O9" s="135">
        <v>15</v>
      </c>
      <c r="P9" s="135">
        <v>16</v>
      </c>
      <c r="Q9" s="175">
        <v>17</v>
      </c>
    </row>
    <row r="10" spans="1:19" s="142" customFormat="1" ht="15" customHeight="1">
      <c r="A10" s="139">
        <v>1</v>
      </c>
      <c r="B10" s="490" t="s">
        <v>4</v>
      </c>
      <c r="C10" s="144" t="s">
        <v>272</v>
      </c>
      <c r="D10" s="381"/>
      <c r="E10" s="381"/>
      <c r="F10" s="381"/>
      <c r="G10" s="381"/>
      <c r="H10" s="381"/>
      <c r="I10" s="381"/>
      <c r="J10" s="381"/>
      <c r="K10" s="381"/>
      <c r="L10" s="381"/>
      <c r="M10" s="380"/>
      <c r="N10" s="377"/>
      <c r="O10" s="377"/>
      <c r="Q10" s="380"/>
      <c r="S10" s="143">
        <f>COUNTA($C10)</f>
        <v>1</v>
      </c>
    </row>
    <row r="11" spans="1:19" s="142" customFormat="1" ht="15" customHeight="1">
      <c r="A11" s="139">
        <f>A10+1</f>
        <v>2</v>
      </c>
      <c r="B11" s="491" t="s">
        <v>65</v>
      </c>
      <c r="C11" s="144" t="s">
        <v>262</v>
      </c>
      <c r="D11" s="381"/>
      <c r="E11" s="381"/>
      <c r="F11" s="381"/>
      <c r="G11" s="381"/>
      <c r="H11" s="381"/>
      <c r="I11" s="381"/>
      <c r="J11" s="381"/>
      <c r="K11" s="381"/>
      <c r="L11" s="381"/>
      <c r="M11" s="380"/>
      <c r="N11" s="377"/>
      <c r="O11" s="377"/>
      <c r="P11" s="380"/>
      <c r="Q11" s="380"/>
      <c r="S11" s="143">
        <f t="shared" ref="S11:S69" si="0">COUNTA($C11)</f>
        <v>1</v>
      </c>
    </row>
    <row r="12" spans="1:19" s="142" customFormat="1" ht="15" customHeight="1">
      <c r="A12" s="139">
        <f t="shared" ref="A12:A56" si="1">A11+1</f>
        <v>3</v>
      </c>
      <c r="B12" s="490" t="s">
        <v>16</v>
      </c>
      <c r="C12" s="144" t="s">
        <v>163</v>
      </c>
      <c r="D12" s="381"/>
      <c r="E12" s="147"/>
      <c r="F12" s="147"/>
      <c r="G12" s="147"/>
      <c r="H12" s="147"/>
      <c r="I12" s="147"/>
      <c r="J12" s="147"/>
      <c r="K12" s="147"/>
      <c r="L12" s="170"/>
      <c r="M12" s="380"/>
      <c r="N12" s="377"/>
      <c r="O12" s="377"/>
      <c r="P12" s="380"/>
      <c r="Q12" s="380"/>
      <c r="S12" s="143">
        <f t="shared" si="0"/>
        <v>1</v>
      </c>
    </row>
    <row r="13" spans="1:19" s="142" customFormat="1" ht="15" customHeight="1">
      <c r="A13" s="139">
        <f t="shared" si="1"/>
        <v>4</v>
      </c>
      <c r="B13" s="490" t="s">
        <v>65</v>
      </c>
      <c r="C13" s="144" t="s">
        <v>263</v>
      </c>
      <c r="D13" s="381"/>
      <c r="E13" s="147"/>
      <c r="F13" s="147"/>
      <c r="G13" s="147"/>
      <c r="H13" s="147"/>
      <c r="I13" s="147"/>
      <c r="J13" s="147"/>
      <c r="K13" s="147"/>
      <c r="L13" s="170"/>
      <c r="M13" s="380"/>
      <c r="N13" s="377"/>
      <c r="O13" s="377"/>
      <c r="P13" s="380"/>
      <c r="Q13" s="380"/>
      <c r="S13" s="143">
        <f t="shared" si="0"/>
        <v>1</v>
      </c>
    </row>
    <row r="14" spans="1:19" s="142" customFormat="1" ht="15" customHeight="1">
      <c r="A14" s="139">
        <f t="shared" si="1"/>
        <v>5</v>
      </c>
      <c r="B14" s="491" t="s">
        <v>18</v>
      </c>
      <c r="C14" s="144" t="s">
        <v>265</v>
      </c>
      <c r="D14" s="381"/>
      <c r="E14" s="147"/>
      <c r="F14" s="147"/>
      <c r="G14" s="147"/>
      <c r="H14" s="147"/>
      <c r="I14" s="147"/>
      <c r="J14" s="147"/>
      <c r="K14" s="147"/>
      <c r="L14" s="170"/>
      <c r="M14" s="380"/>
      <c r="N14" s="377"/>
      <c r="O14" s="377"/>
      <c r="P14" s="380"/>
      <c r="Q14" s="380"/>
      <c r="S14" s="143">
        <f t="shared" si="0"/>
        <v>1</v>
      </c>
    </row>
    <row r="15" spans="1:19" s="142" customFormat="1" ht="15" customHeight="1">
      <c r="A15" s="139">
        <f t="shared" si="1"/>
        <v>6</v>
      </c>
      <c r="B15" s="490" t="s">
        <v>4</v>
      </c>
      <c r="C15" s="144" t="s">
        <v>266</v>
      </c>
      <c r="D15" s="381"/>
      <c r="E15" s="147"/>
      <c r="F15" s="147"/>
      <c r="G15" s="147"/>
      <c r="H15" s="147"/>
      <c r="I15" s="147"/>
      <c r="J15" s="147"/>
      <c r="K15" s="147"/>
      <c r="L15" s="170"/>
      <c r="M15" s="380"/>
      <c r="N15" s="377"/>
      <c r="O15" s="377"/>
      <c r="P15" s="380"/>
      <c r="Q15" s="380"/>
      <c r="S15" s="143">
        <f t="shared" si="0"/>
        <v>1</v>
      </c>
    </row>
    <row r="16" spans="1:19" s="142" customFormat="1" ht="15" customHeight="1">
      <c r="A16" s="139">
        <f t="shared" si="1"/>
        <v>7</v>
      </c>
      <c r="B16" s="490" t="s">
        <v>4</v>
      </c>
      <c r="C16" s="144" t="s">
        <v>267</v>
      </c>
      <c r="D16" s="381"/>
      <c r="E16" s="147"/>
      <c r="F16" s="147"/>
      <c r="G16" s="147"/>
      <c r="H16" s="147"/>
      <c r="I16" s="147"/>
      <c r="J16" s="147"/>
      <c r="K16" s="147"/>
      <c r="L16" s="170"/>
      <c r="M16" s="380"/>
      <c r="N16" s="377"/>
      <c r="O16" s="377"/>
      <c r="P16" s="380"/>
      <c r="Q16" s="380"/>
      <c r="S16" s="143">
        <f t="shared" si="0"/>
        <v>1</v>
      </c>
    </row>
    <row r="17" spans="1:19" s="142" customFormat="1" ht="15" customHeight="1">
      <c r="A17" s="139">
        <f t="shared" si="1"/>
        <v>8</v>
      </c>
      <c r="B17" s="491" t="s">
        <v>65</v>
      </c>
      <c r="C17" s="144" t="s">
        <v>250</v>
      </c>
      <c r="D17" s="381"/>
      <c r="E17" s="147"/>
      <c r="F17" s="147"/>
      <c r="G17" s="147"/>
      <c r="H17" s="147"/>
      <c r="I17" s="147"/>
      <c r="J17" s="147"/>
      <c r="K17" s="147"/>
      <c r="L17" s="170"/>
      <c r="M17" s="380"/>
      <c r="N17" s="377"/>
      <c r="O17" s="377"/>
      <c r="P17" s="380"/>
      <c r="Q17" s="380"/>
      <c r="S17" s="143">
        <f t="shared" si="0"/>
        <v>1</v>
      </c>
    </row>
    <row r="18" spans="1:19" s="142" customFormat="1" ht="15" customHeight="1">
      <c r="A18" s="139">
        <f t="shared" si="1"/>
        <v>9</v>
      </c>
      <c r="B18" s="491" t="s">
        <v>17</v>
      </c>
      <c r="C18" s="492" t="s">
        <v>744</v>
      </c>
      <c r="D18" s="381"/>
      <c r="E18" s="147"/>
      <c r="F18" s="147"/>
      <c r="G18" s="147"/>
      <c r="H18" s="147"/>
      <c r="I18" s="147"/>
      <c r="J18" s="147"/>
      <c r="K18" s="147"/>
      <c r="L18" s="170"/>
      <c r="M18" s="380"/>
      <c r="N18" s="377"/>
      <c r="O18" s="377"/>
      <c r="P18" s="380"/>
      <c r="Q18" s="380"/>
      <c r="S18" s="143">
        <f t="shared" si="0"/>
        <v>1</v>
      </c>
    </row>
    <row r="19" spans="1:19" s="142" customFormat="1" ht="15" customHeight="1">
      <c r="A19" s="139">
        <f t="shared" si="1"/>
        <v>10</v>
      </c>
      <c r="B19" s="491" t="s">
        <v>18</v>
      </c>
      <c r="C19" s="144" t="s">
        <v>268</v>
      </c>
      <c r="D19" s="381"/>
      <c r="E19" s="147"/>
      <c r="F19" s="147"/>
      <c r="G19" s="147"/>
      <c r="H19" s="147"/>
      <c r="I19" s="147"/>
      <c r="J19" s="147"/>
      <c r="K19" s="147"/>
      <c r="L19" s="170"/>
      <c r="M19" s="380"/>
      <c r="N19" s="377"/>
      <c r="O19" s="377"/>
      <c r="P19" s="380"/>
      <c r="Q19" s="380"/>
      <c r="S19" s="143">
        <f t="shared" si="0"/>
        <v>1</v>
      </c>
    </row>
    <row r="20" spans="1:19" s="142" customFormat="1" ht="15" customHeight="1">
      <c r="A20" s="139">
        <f t="shared" si="1"/>
        <v>11</v>
      </c>
      <c r="B20" s="493" t="s">
        <v>65</v>
      </c>
      <c r="C20" s="492" t="s">
        <v>269</v>
      </c>
      <c r="D20" s="381"/>
      <c r="E20" s="147"/>
      <c r="F20" s="147"/>
      <c r="G20" s="147"/>
      <c r="H20" s="147"/>
      <c r="I20" s="147"/>
      <c r="J20" s="147"/>
      <c r="K20" s="147"/>
      <c r="L20" s="170"/>
      <c r="M20" s="380"/>
      <c r="N20" s="377"/>
      <c r="O20" s="377"/>
      <c r="P20" s="380"/>
      <c r="Q20" s="380"/>
      <c r="S20" s="143">
        <f t="shared" si="0"/>
        <v>1</v>
      </c>
    </row>
    <row r="21" spans="1:19" s="142" customFormat="1" ht="15" customHeight="1">
      <c r="A21" s="139">
        <f t="shared" si="1"/>
        <v>12</v>
      </c>
      <c r="B21" s="493" t="s">
        <v>4</v>
      </c>
      <c r="C21" s="492" t="s">
        <v>251</v>
      </c>
      <c r="D21" s="381"/>
      <c r="E21" s="147"/>
      <c r="F21" s="147"/>
      <c r="G21" s="147"/>
      <c r="H21" s="147"/>
      <c r="I21" s="147"/>
      <c r="J21" s="147"/>
      <c r="K21" s="147"/>
      <c r="L21" s="170"/>
      <c r="M21" s="380"/>
      <c r="N21" s="377"/>
      <c r="O21" s="377"/>
      <c r="P21" s="380"/>
      <c r="Q21" s="380"/>
      <c r="S21" s="143">
        <f t="shared" si="0"/>
        <v>1</v>
      </c>
    </row>
    <row r="22" spans="1:19" s="142" customFormat="1" ht="15" customHeight="1">
      <c r="A22" s="139">
        <f t="shared" si="1"/>
        <v>13</v>
      </c>
      <c r="B22" s="491" t="s">
        <v>65</v>
      </c>
      <c r="C22" s="144" t="s">
        <v>260</v>
      </c>
      <c r="D22" s="381"/>
      <c r="E22" s="147"/>
      <c r="F22" s="147"/>
      <c r="G22" s="147"/>
      <c r="H22" s="147"/>
      <c r="I22" s="147"/>
      <c r="J22" s="147"/>
      <c r="K22" s="147"/>
      <c r="L22" s="170"/>
      <c r="M22" s="380"/>
      <c r="N22" s="377"/>
      <c r="O22" s="377"/>
      <c r="P22" s="380"/>
      <c r="Q22" s="380"/>
      <c r="S22" s="143">
        <f t="shared" si="0"/>
        <v>1</v>
      </c>
    </row>
    <row r="23" spans="1:19" s="142" customFormat="1" ht="15" customHeight="1">
      <c r="A23" s="139">
        <f t="shared" si="1"/>
        <v>14</v>
      </c>
      <c r="B23" s="491" t="s">
        <v>65</v>
      </c>
      <c r="C23" s="144" t="s">
        <v>261</v>
      </c>
      <c r="D23" s="381"/>
      <c r="E23" s="147"/>
      <c r="F23" s="147"/>
      <c r="G23" s="147"/>
      <c r="H23" s="147"/>
      <c r="I23" s="147"/>
      <c r="J23" s="147"/>
      <c r="K23" s="147"/>
      <c r="L23" s="170"/>
      <c r="M23" s="380"/>
      <c r="N23" s="377"/>
      <c r="O23" s="377"/>
      <c r="P23" s="380"/>
      <c r="Q23" s="380"/>
      <c r="S23" s="143">
        <f t="shared" si="0"/>
        <v>1</v>
      </c>
    </row>
    <row r="24" spans="1:19" s="142" customFormat="1" ht="15" customHeight="1">
      <c r="A24" s="139">
        <f t="shared" si="1"/>
        <v>15</v>
      </c>
      <c r="B24" s="491" t="s">
        <v>65</v>
      </c>
      <c r="C24" s="144" t="s">
        <v>309</v>
      </c>
      <c r="D24" s="381"/>
      <c r="E24" s="147"/>
      <c r="F24" s="147"/>
      <c r="G24" s="147"/>
      <c r="H24" s="147"/>
      <c r="I24" s="147"/>
      <c r="J24" s="147"/>
      <c r="K24" s="147"/>
      <c r="L24" s="170"/>
      <c r="M24" s="380"/>
      <c r="N24" s="377"/>
      <c r="O24" s="377"/>
      <c r="P24" s="380"/>
      <c r="Q24" s="380"/>
      <c r="S24" s="143">
        <f t="shared" si="0"/>
        <v>1</v>
      </c>
    </row>
    <row r="25" spans="1:19" s="142" customFormat="1" ht="15" customHeight="1">
      <c r="A25" s="139">
        <f t="shared" si="1"/>
        <v>16</v>
      </c>
      <c r="B25" s="490" t="s">
        <v>65</v>
      </c>
      <c r="C25" s="144" t="s">
        <v>257</v>
      </c>
      <c r="D25" s="381"/>
      <c r="E25" s="147"/>
      <c r="F25" s="147"/>
      <c r="G25" s="147"/>
      <c r="H25" s="147"/>
      <c r="I25" s="147"/>
      <c r="J25" s="147"/>
      <c r="K25" s="147"/>
      <c r="L25" s="170"/>
      <c r="M25" s="380"/>
      <c r="N25" s="377"/>
      <c r="O25" s="377"/>
      <c r="P25" s="380"/>
      <c r="Q25" s="380"/>
      <c r="S25" s="143">
        <f t="shared" si="0"/>
        <v>1</v>
      </c>
    </row>
    <row r="26" spans="1:19" s="142" customFormat="1" ht="15" customHeight="1">
      <c r="A26" s="139">
        <f t="shared" si="1"/>
        <v>17</v>
      </c>
      <c r="B26" s="491" t="s">
        <v>16</v>
      </c>
      <c r="C26" s="144" t="s">
        <v>63</v>
      </c>
      <c r="D26" s="381"/>
      <c r="E26" s="147"/>
      <c r="F26" s="147"/>
      <c r="G26" s="147"/>
      <c r="H26" s="147"/>
      <c r="I26" s="147"/>
      <c r="J26" s="147"/>
      <c r="K26" s="147"/>
      <c r="L26" s="170"/>
      <c r="M26" s="380"/>
      <c r="N26" s="377"/>
      <c r="O26" s="377"/>
      <c r="P26" s="380"/>
      <c r="Q26" s="380"/>
      <c r="S26" s="143">
        <f t="shared" si="0"/>
        <v>1</v>
      </c>
    </row>
    <row r="27" spans="1:19" s="142" customFormat="1" ht="15" customHeight="1">
      <c r="A27" s="139">
        <f t="shared" si="1"/>
        <v>18</v>
      </c>
      <c r="B27" s="490" t="s">
        <v>17</v>
      </c>
      <c r="C27" s="144" t="s">
        <v>745</v>
      </c>
      <c r="D27" s="381"/>
      <c r="E27" s="147"/>
      <c r="F27" s="147"/>
      <c r="G27" s="147"/>
      <c r="H27" s="147"/>
      <c r="I27" s="147"/>
      <c r="J27" s="147"/>
      <c r="K27" s="147"/>
      <c r="L27" s="170"/>
      <c r="M27" s="380"/>
      <c r="N27" s="377"/>
      <c r="O27" s="377"/>
      <c r="P27" s="380"/>
      <c r="Q27" s="380"/>
      <c r="S27" s="143">
        <f t="shared" si="0"/>
        <v>1</v>
      </c>
    </row>
    <row r="28" spans="1:19" s="142" customFormat="1" ht="15" customHeight="1">
      <c r="A28" s="139">
        <f t="shared" si="1"/>
        <v>19</v>
      </c>
      <c r="B28" s="490" t="s">
        <v>4</v>
      </c>
      <c r="C28" s="144" t="s">
        <v>273</v>
      </c>
      <c r="D28" s="381"/>
      <c r="E28" s="147"/>
      <c r="F28" s="147"/>
      <c r="G28" s="147"/>
      <c r="H28" s="147"/>
      <c r="I28" s="147"/>
      <c r="J28" s="147"/>
      <c r="K28" s="147"/>
      <c r="L28" s="170"/>
      <c r="M28" s="380"/>
      <c r="N28" s="377"/>
      <c r="O28" s="377"/>
      <c r="P28" s="380"/>
      <c r="Q28" s="380"/>
      <c r="S28" s="143">
        <f t="shared" si="0"/>
        <v>1</v>
      </c>
    </row>
    <row r="29" spans="1:19" s="142" customFormat="1" ht="15" customHeight="1">
      <c r="A29" s="139">
        <f t="shared" si="1"/>
        <v>20</v>
      </c>
      <c r="B29" s="490" t="s">
        <v>65</v>
      </c>
      <c r="C29" s="144" t="s">
        <v>274</v>
      </c>
      <c r="D29" s="381"/>
      <c r="E29" s="147"/>
      <c r="F29" s="147"/>
      <c r="G29" s="147"/>
      <c r="H29" s="147"/>
      <c r="I29" s="147"/>
      <c r="J29" s="147"/>
      <c r="K29" s="147"/>
      <c r="L29" s="170"/>
      <c r="M29" s="380"/>
      <c r="N29" s="377"/>
      <c r="O29" s="377"/>
      <c r="P29" s="380"/>
      <c r="Q29" s="380"/>
      <c r="S29" s="143">
        <f t="shared" si="0"/>
        <v>1</v>
      </c>
    </row>
    <row r="30" spans="1:19" s="142" customFormat="1" ht="15" customHeight="1">
      <c r="A30" s="139">
        <f t="shared" si="1"/>
        <v>21</v>
      </c>
      <c r="B30" s="491" t="s">
        <v>4</v>
      </c>
      <c r="C30" s="144" t="s">
        <v>275</v>
      </c>
      <c r="D30" s="381"/>
      <c r="E30" s="147"/>
      <c r="F30" s="147"/>
      <c r="G30" s="147"/>
      <c r="H30" s="147"/>
      <c r="I30" s="147"/>
      <c r="J30" s="147"/>
      <c r="K30" s="147"/>
      <c r="L30" s="170"/>
      <c r="M30" s="380"/>
      <c r="N30" s="377"/>
      <c r="O30" s="377"/>
      <c r="P30" s="380"/>
      <c r="Q30" s="380"/>
      <c r="S30" s="143">
        <f t="shared" si="0"/>
        <v>1</v>
      </c>
    </row>
    <row r="31" spans="1:19" s="142" customFormat="1" ht="15" customHeight="1">
      <c r="A31" s="139">
        <f t="shared" si="1"/>
        <v>22</v>
      </c>
      <c r="B31" s="490" t="s">
        <v>4</v>
      </c>
      <c r="C31" s="144" t="s">
        <v>276</v>
      </c>
      <c r="D31" s="381"/>
      <c r="E31" s="147"/>
      <c r="F31" s="147"/>
      <c r="G31" s="147"/>
      <c r="H31" s="147"/>
      <c r="I31" s="147"/>
      <c r="J31" s="147"/>
      <c r="K31" s="147"/>
      <c r="L31" s="170"/>
      <c r="M31" s="380"/>
      <c r="N31" s="377"/>
      <c r="O31" s="377"/>
      <c r="P31" s="380"/>
      <c r="Q31" s="380"/>
      <c r="S31" s="143">
        <f t="shared" si="0"/>
        <v>1</v>
      </c>
    </row>
    <row r="32" spans="1:19" s="142" customFormat="1" ht="15" customHeight="1">
      <c r="A32" s="139">
        <f t="shared" si="1"/>
        <v>23</v>
      </c>
      <c r="B32" s="491" t="s">
        <v>65</v>
      </c>
      <c r="C32" s="144" t="s">
        <v>295</v>
      </c>
      <c r="D32" s="381"/>
      <c r="E32" s="147"/>
      <c r="F32" s="147"/>
      <c r="G32" s="147"/>
      <c r="H32" s="147"/>
      <c r="I32" s="147"/>
      <c r="J32" s="147"/>
      <c r="K32" s="147"/>
      <c r="L32" s="170"/>
      <c r="M32" s="380"/>
      <c r="N32" s="377"/>
      <c r="O32" s="377"/>
      <c r="P32" s="380"/>
      <c r="Q32" s="380"/>
      <c r="S32" s="143">
        <f t="shared" si="0"/>
        <v>1</v>
      </c>
    </row>
    <row r="33" spans="1:19" s="142" customFormat="1" ht="15" customHeight="1">
      <c r="A33" s="139">
        <f t="shared" si="1"/>
        <v>24</v>
      </c>
      <c r="B33" s="490" t="s">
        <v>16</v>
      </c>
      <c r="C33" s="144" t="s">
        <v>256</v>
      </c>
      <c r="D33" s="381"/>
      <c r="E33" s="147"/>
      <c r="F33" s="147"/>
      <c r="G33" s="147"/>
      <c r="H33" s="147"/>
      <c r="I33" s="147"/>
      <c r="J33" s="147"/>
      <c r="K33" s="147"/>
      <c r="L33" s="170"/>
      <c r="M33" s="380"/>
      <c r="N33" s="377"/>
      <c r="O33" s="377"/>
      <c r="P33" s="380"/>
      <c r="Q33" s="380"/>
      <c r="S33" s="143">
        <f t="shared" si="0"/>
        <v>1</v>
      </c>
    </row>
    <row r="34" spans="1:19" s="142" customFormat="1" ht="15" hidden="1" customHeight="1">
      <c r="A34" s="139">
        <f t="shared" si="1"/>
        <v>25</v>
      </c>
      <c r="B34" s="490"/>
      <c r="C34" s="144"/>
      <c r="D34" s="381"/>
      <c r="E34" s="147"/>
      <c r="F34" s="147"/>
      <c r="G34" s="147"/>
      <c r="H34" s="147"/>
      <c r="I34" s="147"/>
      <c r="J34" s="147"/>
      <c r="K34" s="147"/>
      <c r="L34" s="170"/>
      <c r="M34" s="380"/>
      <c r="N34" s="377"/>
      <c r="O34" s="377"/>
      <c r="P34" s="380"/>
      <c r="Q34" s="380"/>
      <c r="S34" s="143">
        <f t="shared" si="0"/>
        <v>0</v>
      </c>
    </row>
    <row r="35" spans="1:19" s="142" customFormat="1" ht="15" hidden="1" customHeight="1">
      <c r="A35" s="139">
        <f t="shared" si="1"/>
        <v>26</v>
      </c>
      <c r="B35" s="491"/>
      <c r="C35" s="144"/>
      <c r="D35" s="381"/>
      <c r="E35" s="147"/>
      <c r="F35" s="147"/>
      <c r="G35" s="147"/>
      <c r="H35" s="147"/>
      <c r="I35" s="147"/>
      <c r="J35" s="147"/>
      <c r="K35" s="147"/>
      <c r="L35" s="170"/>
      <c r="M35" s="380"/>
      <c r="N35" s="377"/>
      <c r="O35" s="377"/>
      <c r="P35" s="380"/>
      <c r="Q35" s="380"/>
      <c r="S35" s="143">
        <f t="shared" si="0"/>
        <v>0</v>
      </c>
    </row>
    <row r="36" spans="1:19" s="142" customFormat="1" ht="15" hidden="1" customHeight="1">
      <c r="A36" s="139">
        <f t="shared" si="1"/>
        <v>27</v>
      </c>
      <c r="B36" s="491"/>
      <c r="C36" s="144"/>
      <c r="D36" s="381"/>
      <c r="E36" s="381"/>
      <c r="F36" s="381"/>
      <c r="G36" s="381"/>
      <c r="H36" s="381"/>
      <c r="I36" s="381"/>
      <c r="J36" s="381"/>
      <c r="K36" s="381"/>
      <c r="L36" s="381"/>
      <c r="M36" s="380"/>
      <c r="N36" s="377"/>
      <c r="O36" s="377"/>
      <c r="P36" s="380"/>
      <c r="Q36" s="380"/>
      <c r="S36" s="143">
        <f t="shared" si="0"/>
        <v>0</v>
      </c>
    </row>
    <row r="37" spans="1:19" s="142" customFormat="1" ht="15" hidden="1" customHeight="1">
      <c r="A37" s="139">
        <f t="shared" si="1"/>
        <v>28</v>
      </c>
      <c r="B37" s="491"/>
      <c r="C37" s="144"/>
      <c r="D37" s="381"/>
      <c r="E37" s="147"/>
      <c r="F37" s="147"/>
      <c r="G37" s="147"/>
      <c r="H37" s="147"/>
      <c r="I37" s="147"/>
      <c r="J37" s="147"/>
      <c r="K37" s="147"/>
      <c r="L37" s="170"/>
      <c r="M37" s="380"/>
      <c r="N37" s="377"/>
      <c r="O37" s="377"/>
      <c r="P37" s="380"/>
      <c r="Q37" s="380"/>
      <c r="S37" s="143">
        <f t="shared" si="0"/>
        <v>0</v>
      </c>
    </row>
    <row r="38" spans="1:19" s="142" customFormat="1" ht="15" hidden="1" customHeight="1">
      <c r="A38" s="139">
        <f t="shared" si="1"/>
        <v>29</v>
      </c>
      <c r="B38" s="491"/>
      <c r="C38" s="144"/>
      <c r="D38" s="381"/>
      <c r="E38" s="147"/>
      <c r="F38" s="147"/>
      <c r="G38" s="147"/>
      <c r="H38" s="147"/>
      <c r="I38" s="147"/>
      <c r="J38" s="147"/>
      <c r="K38" s="147"/>
      <c r="L38" s="170"/>
      <c r="M38" s="380"/>
      <c r="N38" s="377"/>
      <c r="O38" s="377"/>
      <c r="P38" s="380"/>
      <c r="Q38" s="380"/>
      <c r="S38" s="143">
        <f t="shared" si="0"/>
        <v>0</v>
      </c>
    </row>
    <row r="39" spans="1:19" s="142" customFormat="1" ht="15" hidden="1" customHeight="1">
      <c r="A39" s="139">
        <f t="shared" si="1"/>
        <v>30</v>
      </c>
      <c r="B39" s="491"/>
      <c r="C39" s="144"/>
      <c r="D39" s="381"/>
      <c r="E39" s="147"/>
      <c r="F39" s="147"/>
      <c r="G39" s="147"/>
      <c r="H39" s="147"/>
      <c r="I39" s="147"/>
      <c r="J39" s="147"/>
      <c r="K39" s="147"/>
      <c r="L39" s="170"/>
      <c r="M39" s="380"/>
      <c r="N39" s="377"/>
      <c r="O39" s="377"/>
      <c r="P39" s="380"/>
      <c r="Q39" s="380"/>
      <c r="S39" s="143">
        <f t="shared" si="0"/>
        <v>0</v>
      </c>
    </row>
    <row r="40" spans="1:19" s="142" customFormat="1" ht="15" hidden="1" customHeight="1">
      <c r="A40" s="139">
        <f t="shared" si="1"/>
        <v>31</v>
      </c>
      <c r="B40" s="139"/>
      <c r="C40" s="144"/>
      <c r="D40" s="381"/>
      <c r="E40" s="147"/>
      <c r="F40" s="147"/>
      <c r="G40" s="147"/>
      <c r="H40" s="147"/>
      <c r="I40" s="147"/>
      <c r="J40" s="147"/>
      <c r="K40" s="147"/>
      <c r="L40" s="170"/>
      <c r="M40" s="380"/>
      <c r="N40" s="377"/>
      <c r="O40" s="377"/>
      <c r="P40" s="380"/>
      <c r="Q40" s="380"/>
      <c r="S40" s="143">
        <f t="shared" si="0"/>
        <v>0</v>
      </c>
    </row>
    <row r="41" spans="1:19" s="142" customFormat="1" ht="15" hidden="1" customHeight="1">
      <c r="A41" s="139">
        <f t="shared" si="1"/>
        <v>32</v>
      </c>
      <c r="B41" s="139"/>
      <c r="C41" s="144"/>
      <c r="D41" s="381"/>
      <c r="E41" s="381"/>
      <c r="F41" s="381"/>
      <c r="G41" s="381"/>
      <c r="H41" s="381"/>
      <c r="I41" s="381"/>
      <c r="J41" s="381"/>
      <c r="K41" s="381"/>
      <c r="L41" s="381"/>
      <c r="M41" s="380"/>
      <c r="N41" s="377"/>
      <c r="O41" s="377"/>
      <c r="P41" s="380"/>
      <c r="Q41" s="380"/>
      <c r="S41" s="143">
        <f t="shared" si="0"/>
        <v>0</v>
      </c>
    </row>
    <row r="42" spans="1:19" s="142" customFormat="1" ht="15" hidden="1" customHeight="1">
      <c r="A42" s="139">
        <f t="shared" si="1"/>
        <v>33</v>
      </c>
      <c r="B42" s="139"/>
      <c r="C42" s="144"/>
      <c r="D42" s="381"/>
      <c r="E42" s="147"/>
      <c r="F42" s="147"/>
      <c r="G42" s="147"/>
      <c r="H42" s="147"/>
      <c r="I42" s="147"/>
      <c r="J42" s="147"/>
      <c r="K42" s="147"/>
      <c r="L42" s="170"/>
      <c r="M42" s="380"/>
      <c r="N42" s="377"/>
      <c r="O42" s="377"/>
      <c r="P42" s="380"/>
      <c r="Q42" s="380"/>
      <c r="S42" s="143">
        <f t="shared" si="0"/>
        <v>0</v>
      </c>
    </row>
    <row r="43" spans="1:19" s="142" customFormat="1" ht="15" hidden="1" customHeight="1">
      <c r="A43" s="139">
        <f t="shared" si="1"/>
        <v>34</v>
      </c>
      <c r="B43" s="139"/>
      <c r="C43" s="144"/>
      <c r="D43" s="381"/>
      <c r="E43" s="147"/>
      <c r="F43" s="147"/>
      <c r="G43" s="147"/>
      <c r="H43" s="147"/>
      <c r="I43" s="147"/>
      <c r="J43" s="147"/>
      <c r="K43" s="147"/>
      <c r="L43" s="170"/>
      <c r="M43" s="380"/>
      <c r="N43" s="377"/>
      <c r="O43" s="377"/>
      <c r="P43" s="380"/>
      <c r="Q43" s="380"/>
      <c r="S43" s="143">
        <f t="shared" si="0"/>
        <v>0</v>
      </c>
    </row>
    <row r="44" spans="1:19" s="142" customFormat="1" ht="15" hidden="1" customHeight="1">
      <c r="A44" s="139">
        <f t="shared" si="1"/>
        <v>35</v>
      </c>
      <c r="B44" s="139"/>
      <c r="C44" s="144"/>
      <c r="D44" s="381"/>
      <c r="E44" s="147"/>
      <c r="F44" s="147"/>
      <c r="G44" s="147"/>
      <c r="H44" s="147"/>
      <c r="I44" s="147"/>
      <c r="J44" s="147"/>
      <c r="K44" s="147"/>
      <c r="L44" s="170"/>
      <c r="M44" s="380"/>
      <c r="N44" s="377"/>
      <c r="O44" s="377"/>
      <c r="P44" s="380"/>
      <c r="Q44" s="380"/>
      <c r="S44" s="143">
        <f t="shared" si="0"/>
        <v>0</v>
      </c>
    </row>
    <row r="45" spans="1:19" s="142" customFormat="1" ht="15" hidden="1" customHeight="1">
      <c r="A45" s="139">
        <f t="shared" si="1"/>
        <v>36</v>
      </c>
      <c r="B45" s="139"/>
      <c r="C45" s="144"/>
      <c r="D45" s="381"/>
      <c r="E45" s="147"/>
      <c r="F45" s="147"/>
      <c r="G45" s="147"/>
      <c r="H45" s="147"/>
      <c r="I45" s="147"/>
      <c r="J45" s="147"/>
      <c r="K45" s="147"/>
      <c r="L45" s="170"/>
      <c r="M45" s="380"/>
      <c r="N45" s="377"/>
      <c r="O45" s="377"/>
      <c r="P45" s="380"/>
      <c r="Q45" s="380"/>
      <c r="S45" s="143">
        <f t="shared" si="0"/>
        <v>0</v>
      </c>
    </row>
    <row r="46" spans="1:19" s="142" customFormat="1" ht="15" hidden="1" customHeight="1">
      <c r="A46" s="139">
        <f t="shared" si="1"/>
        <v>37</v>
      </c>
      <c r="B46" s="139"/>
      <c r="C46" s="144"/>
      <c r="D46" s="381"/>
      <c r="E46" s="147"/>
      <c r="F46" s="147"/>
      <c r="G46" s="147"/>
      <c r="H46" s="147"/>
      <c r="I46" s="147"/>
      <c r="J46" s="147"/>
      <c r="K46" s="147"/>
      <c r="L46" s="170"/>
      <c r="M46" s="380"/>
      <c r="N46" s="377"/>
      <c r="O46" s="377"/>
      <c r="P46" s="380"/>
      <c r="Q46" s="380"/>
      <c r="S46" s="143">
        <f t="shared" si="0"/>
        <v>0</v>
      </c>
    </row>
    <row r="47" spans="1:19" s="142" customFormat="1" ht="15" hidden="1" customHeight="1">
      <c r="A47" s="139">
        <f t="shared" si="1"/>
        <v>38</v>
      </c>
      <c r="B47" s="139"/>
      <c r="C47" s="144"/>
      <c r="D47" s="381"/>
      <c r="E47" s="147"/>
      <c r="F47" s="147"/>
      <c r="G47" s="147"/>
      <c r="H47" s="147"/>
      <c r="I47" s="147"/>
      <c r="J47" s="147"/>
      <c r="K47" s="147"/>
      <c r="L47" s="170"/>
      <c r="M47" s="380"/>
      <c r="N47" s="377"/>
      <c r="O47" s="377"/>
      <c r="P47" s="380"/>
      <c r="Q47" s="380"/>
      <c r="S47" s="143">
        <f t="shared" si="0"/>
        <v>0</v>
      </c>
    </row>
    <row r="48" spans="1:19" s="142" customFormat="1" ht="15" hidden="1" customHeight="1">
      <c r="A48" s="139">
        <f t="shared" si="1"/>
        <v>39</v>
      </c>
      <c r="B48" s="139"/>
      <c r="C48" s="144"/>
      <c r="D48" s="381"/>
      <c r="E48" s="381"/>
      <c r="F48" s="381"/>
      <c r="G48" s="381"/>
      <c r="H48" s="381"/>
      <c r="I48" s="381"/>
      <c r="J48" s="381"/>
      <c r="K48" s="381"/>
      <c r="L48" s="381"/>
      <c r="M48" s="380"/>
      <c r="N48" s="377"/>
      <c r="O48" s="377"/>
      <c r="P48" s="380"/>
      <c r="Q48" s="380"/>
      <c r="S48" s="143">
        <f t="shared" si="0"/>
        <v>0</v>
      </c>
    </row>
    <row r="49" spans="1:19" s="142" customFormat="1" ht="15" hidden="1" customHeight="1">
      <c r="A49" s="139">
        <f t="shared" si="1"/>
        <v>40</v>
      </c>
      <c r="B49" s="139"/>
      <c r="C49" s="144"/>
      <c r="D49" s="381"/>
      <c r="E49" s="147"/>
      <c r="F49" s="147"/>
      <c r="G49" s="147"/>
      <c r="H49" s="147"/>
      <c r="I49" s="147"/>
      <c r="J49" s="147"/>
      <c r="K49" s="147"/>
      <c r="L49" s="170"/>
      <c r="M49" s="380"/>
      <c r="N49" s="377"/>
      <c r="O49" s="377"/>
      <c r="P49" s="380"/>
      <c r="Q49" s="380"/>
      <c r="S49" s="143">
        <f t="shared" si="0"/>
        <v>0</v>
      </c>
    </row>
    <row r="50" spans="1:19" s="142" customFormat="1" ht="15" hidden="1" customHeight="1">
      <c r="A50" s="139">
        <f t="shared" si="1"/>
        <v>41</v>
      </c>
      <c r="B50" s="139"/>
      <c r="C50" s="144"/>
      <c r="D50" s="381"/>
      <c r="E50" s="147"/>
      <c r="F50" s="147"/>
      <c r="G50" s="147"/>
      <c r="H50" s="147"/>
      <c r="I50" s="147"/>
      <c r="J50" s="147"/>
      <c r="K50" s="147"/>
      <c r="L50" s="170"/>
      <c r="M50" s="380"/>
      <c r="N50" s="377"/>
      <c r="O50" s="377"/>
      <c r="P50" s="380"/>
      <c r="Q50" s="380"/>
      <c r="S50" s="143">
        <f t="shared" si="0"/>
        <v>0</v>
      </c>
    </row>
    <row r="51" spans="1:19" s="142" customFormat="1" ht="15" hidden="1" customHeight="1">
      <c r="A51" s="139">
        <f t="shared" si="1"/>
        <v>42</v>
      </c>
      <c r="B51" s="139"/>
      <c r="C51" s="144"/>
      <c r="D51" s="381"/>
      <c r="E51" s="147"/>
      <c r="F51" s="147"/>
      <c r="G51" s="147"/>
      <c r="H51" s="147"/>
      <c r="I51" s="147"/>
      <c r="J51" s="147"/>
      <c r="K51" s="147"/>
      <c r="L51" s="170"/>
      <c r="M51" s="380"/>
      <c r="N51" s="377"/>
      <c r="O51" s="377"/>
      <c r="P51" s="380"/>
      <c r="Q51" s="380"/>
      <c r="S51" s="143">
        <f t="shared" si="0"/>
        <v>0</v>
      </c>
    </row>
    <row r="52" spans="1:19" s="142" customFormat="1" ht="15" hidden="1" customHeight="1">
      <c r="A52" s="139">
        <f t="shared" si="1"/>
        <v>43</v>
      </c>
      <c r="B52" s="139"/>
      <c r="C52" s="144"/>
      <c r="D52" s="381"/>
      <c r="E52" s="147"/>
      <c r="F52" s="147"/>
      <c r="G52" s="147"/>
      <c r="H52" s="147"/>
      <c r="I52" s="147"/>
      <c r="J52" s="147"/>
      <c r="K52" s="147"/>
      <c r="L52" s="170"/>
      <c r="M52" s="380"/>
      <c r="N52" s="377"/>
      <c r="O52" s="377"/>
      <c r="P52" s="380"/>
      <c r="Q52" s="380"/>
      <c r="S52" s="143">
        <f t="shared" si="0"/>
        <v>0</v>
      </c>
    </row>
    <row r="53" spans="1:19" s="142" customFormat="1" ht="15" hidden="1" customHeight="1">
      <c r="A53" s="139">
        <f t="shared" si="1"/>
        <v>44</v>
      </c>
      <c r="B53" s="139"/>
      <c r="C53" s="144"/>
      <c r="D53" s="381"/>
      <c r="E53" s="381"/>
      <c r="F53" s="381"/>
      <c r="G53" s="381"/>
      <c r="H53" s="381"/>
      <c r="I53" s="381"/>
      <c r="J53" s="381"/>
      <c r="K53" s="381"/>
      <c r="L53" s="381"/>
      <c r="M53" s="380"/>
      <c r="N53" s="377"/>
      <c r="O53" s="377"/>
      <c r="P53" s="380"/>
      <c r="Q53" s="380"/>
      <c r="S53" s="143">
        <f t="shared" si="0"/>
        <v>0</v>
      </c>
    </row>
    <row r="54" spans="1:19" s="142" customFormat="1" ht="15" hidden="1" customHeight="1">
      <c r="A54" s="139">
        <f t="shared" si="1"/>
        <v>45</v>
      </c>
      <c r="B54" s="139"/>
      <c r="C54" s="144"/>
      <c r="D54" s="381"/>
      <c r="E54" s="381"/>
      <c r="F54" s="381"/>
      <c r="G54" s="381"/>
      <c r="H54" s="381"/>
      <c r="I54" s="381"/>
      <c r="J54" s="381"/>
      <c r="K54" s="381"/>
      <c r="L54" s="381"/>
      <c r="M54" s="380"/>
      <c r="N54" s="377"/>
      <c r="O54" s="377"/>
      <c r="P54" s="380"/>
      <c r="Q54" s="380"/>
      <c r="S54" s="143">
        <f t="shared" si="0"/>
        <v>0</v>
      </c>
    </row>
    <row r="55" spans="1:19" s="142" customFormat="1" ht="15" hidden="1" customHeight="1">
      <c r="A55" s="139">
        <f t="shared" si="1"/>
        <v>46</v>
      </c>
      <c r="B55" s="139"/>
      <c r="C55" s="144"/>
      <c r="D55" s="381"/>
      <c r="E55" s="381"/>
      <c r="F55" s="381"/>
      <c r="G55" s="381"/>
      <c r="H55" s="381"/>
      <c r="I55" s="381"/>
      <c r="J55" s="381"/>
      <c r="K55" s="381"/>
      <c r="L55" s="381"/>
      <c r="M55" s="380"/>
      <c r="N55" s="377"/>
      <c r="O55" s="377"/>
      <c r="P55" s="380"/>
      <c r="Q55" s="380"/>
      <c r="S55" s="143">
        <f t="shared" si="0"/>
        <v>0</v>
      </c>
    </row>
    <row r="56" spans="1:19" s="142" customFormat="1" ht="15" hidden="1" customHeight="1">
      <c r="A56" s="139">
        <f t="shared" si="1"/>
        <v>47</v>
      </c>
      <c r="B56" s="139"/>
      <c r="C56" s="144"/>
      <c r="D56" s="381"/>
      <c r="E56" s="140"/>
      <c r="F56" s="140"/>
      <c r="G56" s="140"/>
      <c r="H56" s="140"/>
      <c r="I56" s="140"/>
      <c r="J56" s="140"/>
      <c r="K56" s="140"/>
      <c r="L56" s="171"/>
      <c r="M56" s="380"/>
      <c r="N56" s="377"/>
      <c r="O56" s="377"/>
      <c r="P56" s="380"/>
      <c r="Q56" s="380"/>
      <c r="S56" s="143">
        <f t="shared" si="0"/>
        <v>0</v>
      </c>
    </row>
    <row r="57" spans="1:19" s="142" customFormat="1" ht="15" hidden="1" customHeight="1">
      <c r="A57" s="139">
        <v>49</v>
      </c>
      <c r="B57" s="139"/>
      <c r="C57" s="144"/>
      <c r="D57" s="147"/>
      <c r="E57" s="147"/>
      <c r="F57" s="147"/>
      <c r="G57" s="147"/>
      <c r="H57" s="147"/>
      <c r="I57" s="147"/>
      <c r="J57" s="147"/>
      <c r="K57" s="147"/>
      <c r="L57" s="148"/>
      <c r="M57" s="148"/>
      <c r="N57" s="148"/>
      <c r="O57" s="148"/>
      <c r="P57" s="148"/>
      <c r="Q57" s="174"/>
      <c r="S57" s="143">
        <f t="shared" si="0"/>
        <v>0</v>
      </c>
    </row>
    <row r="58" spans="1:19" s="142" customFormat="1" ht="15" hidden="1" customHeight="1">
      <c r="A58" s="139">
        <v>50</v>
      </c>
      <c r="B58" s="139"/>
      <c r="C58" s="144"/>
      <c r="D58" s="147"/>
      <c r="E58" s="147"/>
      <c r="F58" s="147"/>
      <c r="G58" s="147"/>
      <c r="H58" s="147"/>
      <c r="I58" s="147"/>
      <c r="J58" s="147"/>
      <c r="K58" s="147"/>
      <c r="L58" s="148"/>
      <c r="M58" s="148"/>
      <c r="N58" s="148"/>
      <c r="O58" s="148"/>
      <c r="P58" s="148"/>
      <c r="Q58" s="148"/>
      <c r="S58" s="143">
        <f t="shared" si="0"/>
        <v>0</v>
      </c>
    </row>
    <row r="59" spans="1:19" s="142" customFormat="1" ht="15" hidden="1" customHeight="1">
      <c r="A59" s="139">
        <v>51</v>
      </c>
      <c r="B59" s="139"/>
      <c r="C59" s="145"/>
      <c r="D59" s="170"/>
      <c r="E59" s="148"/>
      <c r="F59" s="148"/>
      <c r="G59" s="148"/>
      <c r="H59" s="148"/>
      <c r="I59" s="148"/>
      <c r="J59" s="148"/>
      <c r="K59" s="148"/>
      <c r="L59" s="148"/>
      <c r="M59" s="148"/>
      <c r="N59" s="148"/>
      <c r="O59" s="148"/>
      <c r="P59" s="148"/>
      <c r="Q59" s="148"/>
      <c r="S59" s="143">
        <f t="shared" si="0"/>
        <v>0</v>
      </c>
    </row>
    <row r="60" spans="1:19" s="142" customFormat="1" ht="15" hidden="1" customHeight="1">
      <c r="A60" s="139">
        <v>52</v>
      </c>
      <c r="B60" s="139"/>
      <c r="C60" s="145"/>
      <c r="D60" s="170"/>
      <c r="E60" s="141"/>
      <c r="F60" s="141"/>
      <c r="G60" s="141"/>
      <c r="H60" s="141"/>
      <c r="I60" s="141"/>
      <c r="J60" s="141"/>
      <c r="K60" s="141"/>
      <c r="L60" s="141"/>
      <c r="M60" s="141"/>
      <c r="N60" s="141"/>
      <c r="O60" s="141"/>
      <c r="P60" s="141"/>
      <c r="Q60" s="141"/>
      <c r="S60" s="143">
        <f t="shared" si="0"/>
        <v>0</v>
      </c>
    </row>
    <row r="61" spans="1:19" s="142" customFormat="1" ht="15" hidden="1" customHeight="1">
      <c r="A61" s="139">
        <v>53</v>
      </c>
      <c r="B61" s="139"/>
      <c r="C61" s="145"/>
      <c r="D61" s="170"/>
      <c r="E61" s="141"/>
      <c r="F61" s="141"/>
      <c r="G61" s="141"/>
      <c r="H61" s="141"/>
      <c r="I61" s="141"/>
      <c r="J61" s="141"/>
      <c r="K61" s="141"/>
      <c r="L61" s="141"/>
      <c r="M61" s="141"/>
      <c r="N61" s="141"/>
      <c r="O61" s="141"/>
      <c r="P61" s="141"/>
      <c r="Q61" s="141"/>
      <c r="S61" s="143">
        <f t="shared" si="0"/>
        <v>0</v>
      </c>
    </row>
    <row r="62" spans="1:19" s="142" customFormat="1" ht="15" hidden="1" customHeight="1">
      <c r="A62" s="139">
        <v>54</v>
      </c>
      <c r="B62" s="139"/>
      <c r="C62" s="145"/>
      <c r="D62" s="148"/>
      <c r="E62" s="141"/>
      <c r="F62" s="141"/>
      <c r="G62" s="141"/>
      <c r="H62" s="141"/>
      <c r="I62" s="141"/>
      <c r="J62" s="141"/>
      <c r="K62" s="141"/>
      <c r="L62" s="141"/>
      <c r="M62" s="141"/>
      <c r="N62" s="141"/>
      <c r="O62" s="141"/>
      <c r="P62" s="141"/>
      <c r="Q62" s="141"/>
      <c r="S62" s="143">
        <f t="shared" si="0"/>
        <v>0</v>
      </c>
    </row>
    <row r="63" spans="1:19" s="142" customFormat="1" ht="15" hidden="1" customHeight="1">
      <c r="A63" s="139">
        <v>55</v>
      </c>
      <c r="B63" s="139"/>
      <c r="C63" s="145"/>
      <c r="D63" s="148"/>
      <c r="E63" s="141"/>
      <c r="F63" s="141"/>
      <c r="G63" s="141"/>
      <c r="H63" s="141"/>
      <c r="I63" s="141"/>
      <c r="J63" s="141"/>
      <c r="K63" s="141"/>
      <c r="L63" s="141"/>
      <c r="M63" s="141"/>
      <c r="N63" s="141"/>
      <c r="O63" s="141"/>
      <c r="P63" s="141"/>
      <c r="Q63" s="141"/>
      <c r="S63" s="143">
        <f t="shared" si="0"/>
        <v>0</v>
      </c>
    </row>
    <row r="64" spans="1:19" s="142" customFormat="1" ht="15" hidden="1" customHeight="1">
      <c r="A64" s="139">
        <v>56</v>
      </c>
      <c r="B64" s="139"/>
      <c r="C64" s="145"/>
      <c r="D64" s="148"/>
      <c r="E64" s="141"/>
      <c r="F64" s="141"/>
      <c r="G64" s="141"/>
      <c r="H64" s="141"/>
      <c r="I64" s="141"/>
      <c r="J64" s="141"/>
      <c r="K64" s="141"/>
      <c r="L64" s="141"/>
      <c r="M64" s="141"/>
      <c r="N64" s="141"/>
      <c r="O64" s="141"/>
      <c r="P64" s="141"/>
      <c r="Q64" s="141"/>
      <c r="S64" s="143">
        <f t="shared" si="0"/>
        <v>0</v>
      </c>
    </row>
    <row r="65" spans="1:19" s="142" customFormat="1" ht="15" hidden="1" customHeight="1">
      <c r="A65" s="139">
        <v>57</v>
      </c>
      <c r="B65" s="139"/>
      <c r="C65" s="145"/>
      <c r="D65" s="148"/>
      <c r="E65" s="141"/>
      <c r="F65" s="141"/>
      <c r="G65" s="141"/>
      <c r="H65" s="141"/>
      <c r="I65" s="141"/>
      <c r="J65" s="141"/>
      <c r="K65" s="141"/>
      <c r="L65" s="141"/>
      <c r="M65" s="141"/>
      <c r="N65" s="141"/>
      <c r="O65" s="141"/>
      <c r="P65" s="141"/>
      <c r="Q65" s="141"/>
      <c r="S65" s="143">
        <f t="shared" si="0"/>
        <v>0</v>
      </c>
    </row>
    <row r="66" spans="1:19" s="142" customFormat="1" ht="15" hidden="1" customHeight="1">
      <c r="A66" s="139">
        <v>58</v>
      </c>
      <c r="B66" s="139"/>
      <c r="C66" s="145"/>
      <c r="D66" s="148"/>
      <c r="E66" s="141"/>
      <c r="F66" s="141"/>
      <c r="G66" s="141"/>
      <c r="H66" s="141"/>
      <c r="I66" s="141"/>
      <c r="J66" s="141"/>
      <c r="K66" s="141"/>
      <c r="L66" s="141"/>
      <c r="M66" s="141"/>
      <c r="N66" s="141"/>
      <c r="O66" s="141"/>
      <c r="P66" s="141"/>
      <c r="Q66" s="141"/>
      <c r="S66" s="143">
        <f t="shared" si="0"/>
        <v>0</v>
      </c>
    </row>
    <row r="67" spans="1:19" s="142" customFormat="1" ht="15" hidden="1" customHeight="1">
      <c r="A67" s="139">
        <v>59</v>
      </c>
      <c r="B67" s="139"/>
      <c r="C67" s="145"/>
      <c r="D67" s="148"/>
      <c r="E67" s="141"/>
      <c r="F67" s="141"/>
      <c r="G67" s="141"/>
      <c r="H67" s="141"/>
      <c r="I67" s="141"/>
      <c r="J67" s="141"/>
      <c r="K67" s="141"/>
      <c r="L67" s="141"/>
      <c r="M67" s="141"/>
      <c r="N67" s="141"/>
      <c r="O67" s="141"/>
      <c r="P67" s="141"/>
      <c r="Q67" s="141"/>
      <c r="S67" s="143">
        <f t="shared" si="0"/>
        <v>0</v>
      </c>
    </row>
    <row r="68" spans="1:19" s="142" customFormat="1" ht="15" hidden="1" customHeight="1">
      <c r="A68" s="139">
        <v>60</v>
      </c>
      <c r="B68" s="139"/>
      <c r="C68" s="145"/>
      <c r="D68" s="148"/>
      <c r="E68" s="141"/>
      <c r="F68" s="141"/>
      <c r="G68" s="141"/>
      <c r="H68" s="141"/>
      <c r="I68" s="141"/>
      <c r="J68" s="141"/>
      <c r="K68" s="141"/>
      <c r="L68" s="141"/>
      <c r="M68" s="141"/>
      <c r="N68" s="141"/>
      <c r="O68" s="141"/>
      <c r="P68" s="141"/>
      <c r="Q68" s="141"/>
      <c r="S68" s="143">
        <f t="shared" si="0"/>
        <v>0</v>
      </c>
    </row>
    <row r="69" spans="1:19" s="142" customFormat="1" ht="15" hidden="1" customHeight="1">
      <c r="A69" s="139">
        <v>61</v>
      </c>
      <c r="B69" s="139"/>
      <c r="C69" s="145"/>
      <c r="D69" s="148"/>
      <c r="E69" s="141"/>
      <c r="F69" s="141"/>
      <c r="G69" s="141"/>
      <c r="H69" s="141"/>
      <c r="I69" s="141"/>
      <c r="J69" s="141"/>
      <c r="K69" s="141"/>
      <c r="L69" s="141"/>
      <c r="M69" s="141"/>
      <c r="N69" s="141"/>
      <c r="O69" s="141"/>
      <c r="P69" s="141"/>
      <c r="Q69" s="141"/>
      <c r="S69" s="143">
        <f t="shared" si="0"/>
        <v>0</v>
      </c>
    </row>
    <row r="70" spans="1:19" ht="20.100000000000001" customHeight="1">
      <c r="S70" s="138">
        <v>1</v>
      </c>
    </row>
    <row r="71" spans="1:19" s="156" customFormat="1" ht="20.100000000000001" customHeight="1">
      <c r="A71" s="155" t="s">
        <v>576</v>
      </c>
      <c r="B71" s="155"/>
      <c r="C71" s="155"/>
      <c r="D71" s="155"/>
      <c r="E71" s="155"/>
      <c r="F71" s="155"/>
      <c r="G71" s="155"/>
      <c r="H71" s="155"/>
      <c r="I71" s="155"/>
      <c r="J71" s="155"/>
      <c r="K71" s="155"/>
      <c r="L71" s="155"/>
      <c r="S71" s="156">
        <v>1</v>
      </c>
    </row>
    <row r="72" spans="1:19" s="156" customFormat="1" ht="20.100000000000001" customHeight="1">
      <c r="A72" s="155" t="s">
        <v>31</v>
      </c>
      <c r="B72" s="155"/>
      <c r="C72" s="155"/>
      <c r="D72" s="155"/>
      <c r="E72" s="155"/>
      <c r="F72" s="155"/>
      <c r="G72" s="155"/>
      <c r="H72" s="155"/>
      <c r="I72" s="155"/>
      <c r="J72" s="155"/>
      <c r="K72" s="155"/>
      <c r="L72" s="155"/>
      <c r="S72" s="156">
        <v>1</v>
      </c>
    </row>
    <row r="73" spans="1:19" s="156" customFormat="1" ht="20.100000000000001" customHeight="1">
      <c r="A73" s="155" t="s">
        <v>32</v>
      </c>
      <c r="B73" s="155"/>
      <c r="C73" s="155"/>
      <c r="D73" s="155"/>
      <c r="E73" s="155"/>
      <c r="F73" s="155"/>
      <c r="G73" s="155"/>
      <c r="H73" s="155"/>
      <c r="I73" s="155"/>
      <c r="J73" s="155"/>
      <c r="K73" s="155"/>
      <c r="L73" s="155"/>
      <c r="S73" s="156">
        <v>1</v>
      </c>
    </row>
    <row r="74" spans="1:19" s="156" customFormat="1" ht="20.100000000000001" customHeight="1">
      <c r="A74" s="155" t="s">
        <v>33</v>
      </c>
      <c r="B74" s="155"/>
      <c r="C74" s="155"/>
      <c r="D74" s="155"/>
      <c r="E74" s="155"/>
      <c r="F74" s="155"/>
      <c r="G74" s="155"/>
      <c r="H74" s="155"/>
      <c r="I74" s="155"/>
      <c r="J74" s="155"/>
      <c r="K74" s="155"/>
      <c r="L74" s="155"/>
      <c r="S74" s="156">
        <v>1</v>
      </c>
    </row>
    <row r="75" spans="1:19" s="156" customFormat="1" ht="20.100000000000001" customHeight="1">
      <c r="A75" s="155" t="s">
        <v>35</v>
      </c>
      <c r="B75" s="155"/>
      <c r="C75" s="155"/>
      <c r="D75" s="155"/>
      <c r="E75" s="155"/>
      <c r="F75" s="155"/>
      <c r="G75" s="155"/>
      <c r="H75" s="155"/>
      <c r="I75" s="155"/>
      <c r="J75" s="155"/>
      <c r="K75" s="155"/>
      <c r="L75" s="155"/>
      <c r="M75" s="155"/>
      <c r="S75" s="156">
        <v>1</v>
      </c>
    </row>
    <row r="76" spans="1:19" s="156" customFormat="1" ht="20.100000000000001" customHeight="1">
      <c r="A76" s="155" t="s">
        <v>37</v>
      </c>
      <c r="B76" s="155"/>
      <c r="C76" s="155"/>
      <c r="D76" s="155"/>
      <c r="E76" s="155"/>
      <c r="F76" s="155"/>
      <c r="G76" s="155"/>
      <c r="H76" s="155"/>
      <c r="I76" s="155"/>
      <c r="J76" s="155"/>
      <c r="K76" s="155"/>
      <c r="L76" s="155"/>
      <c r="M76" s="155"/>
      <c r="S76" s="156">
        <v>1</v>
      </c>
    </row>
    <row r="77" spans="1:19" s="156" customFormat="1" ht="20.100000000000001" customHeight="1">
      <c r="A77" s="155" t="s">
        <v>577</v>
      </c>
      <c r="B77" s="155"/>
      <c r="C77" s="155"/>
      <c r="D77" s="155"/>
      <c r="E77" s="155"/>
      <c r="F77" s="155"/>
      <c r="G77" s="155"/>
      <c r="H77" s="155"/>
      <c r="I77" s="155"/>
      <c r="J77" s="155"/>
      <c r="K77" s="155"/>
      <c r="L77" s="155"/>
      <c r="M77" s="155"/>
      <c r="S77" s="156">
        <v>1</v>
      </c>
    </row>
    <row r="78" spans="1:19" s="156" customFormat="1" ht="20.100000000000001" customHeight="1">
      <c r="A78" s="155"/>
      <c r="B78" s="155"/>
      <c r="C78" s="155"/>
      <c r="D78" s="155"/>
      <c r="E78" s="155"/>
      <c r="F78" s="155"/>
      <c r="G78" s="155"/>
      <c r="H78" s="155"/>
      <c r="I78" s="155"/>
      <c r="J78" s="155"/>
      <c r="K78" s="155"/>
      <c r="L78" s="155"/>
      <c r="M78" s="155"/>
      <c r="S78" s="156">
        <v>1</v>
      </c>
    </row>
    <row r="79" spans="1:19" s="156" customFormat="1" ht="20.100000000000001" customHeight="1">
      <c r="A79" s="325" t="s">
        <v>578</v>
      </c>
      <c r="B79" s="155"/>
      <c r="C79" s="155"/>
      <c r="D79" s="155"/>
      <c r="E79" s="155"/>
      <c r="F79" s="155"/>
      <c r="G79" s="155"/>
      <c r="H79" s="155"/>
      <c r="I79" s="155"/>
      <c r="J79" s="155"/>
      <c r="K79" s="155"/>
      <c r="L79" s="155"/>
      <c r="M79" s="155"/>
      <c r="S79" s="156">
        <v>1</v>
      </c>
    </row>
    <row r="80" spans="1:19" s="156" customFormat="1" ht="20.100000000000001" customHeight="1">
      <c r="A80" s="325"/>
      <c r="B80" s="155"/>
      <c r="C80" s="155"/>
      <c r="D80" s="155"/>
      <c r="E80" s="155"/>
      <c r="F80" s="155"/>
      <c r="G80" s="155"/>
      <c r="H80" s="155"/>
      <c r="I80" s="155"/>
      <c r="J80" s="155"/>
      <c r="K80" s="155"/>
      <c r="L80" s="155"/>
      <c r="M80" s="155"/>
      <c r="S80" s="156">
        <v>1</v>
      </c>
    </row>
    <row r="81" spans="1:19" s="156" customFormat="1" ht="20.100000000000001" customHeight="1">
      <c r="A81" s="788" t="s">
        <v>579</v>
      </c>
      <c r="B81" s="788"/>
      <c r="C81" s="788"/>
      <c r="D81" s="788"/>
      <c r="E81" s="788"/>
      <c r="F81" s="788"/>
      <c r="G81" s="788"/>
      <c r="H81" s="788"/>
      <c r="I81" s="788"/>
      <c r="J81" s="788"/>
      <c r="K81" s="788"/>
      <c r="L81" s="788"/>
      <c r="M81" s="788"/>
      <c r="S81" s="156">
        <v>1</v>
      </c>
    </row>
    <row r="82" spans="1:19">
      <c r="S82" s="156"/>
    </row>
  </sheetData>
  <autoFilter ref="S9:S81">
    <filterColumn colId="0">
      <filters>
        <filter val="1"/>
      </filters>
    </filterColumn>
  </autoFilter>
  <customSheetViews>
    <customSheetView guid="{9C80F5BB-2041-4866-B668-5D20F7DCF520}" showPageBreaks="1" fitToPage="1" printArea="1" filter="1" showAutoFilter="1" view="pageBreakPreview">
      <selection activeCell="A7" sqref="A7:Q7"/>
      <pageMargins left="1.1811023622047245" right="0.19685039370078741" top="0.39370078740157483" bottom="0.39370078740157483" header="0.51181102362204722" footer="0.51181102362204722"/>
      <pageSetup paperSize="9" scale="82" orientation="portrait" horizontalDpi="300" verticalDpi="300" r:id="rId1"/>
      <headerFooter alignWithMargins="0"/>
      <autoFilter ref="S16:S63">
        <filterColumn colId="0">
          <filters>
            <filter val="1"/>
          </filters>
        </filterColumn>
      </autoFilter>
    </customSheetView>
    <customSheetView guid="{02FA8FE8-A21A-4BA6-9778-A92892052DF2}" showPageBreaks="1" fitToPage="1" printArea="1" filter="1" showAutoFilter="1" view="pageBreakPreview">
      <selection activeCell="A7" sqref="A7:Q7"/>
      <pageMargins left="1.1811023622047245" right="0.19685039370078741" top="0.39370078740157483" bottom="0.39370078740157483" header="0.51181102362204722" footer="0.51181102362204722"/>
      <pageSetup paperSize="9" scale="82" orientation="portrait" horizontalDpi="300" verticalDpi="300" r:id="rId2"/>
      <headerFooter alignWithMargins="0"/>
      <autoFilter ref="S16:S63">
        <filterColumn colId="0">
          <filters>
            <filter val="1"/>
          </filters>
        </filterColumn>
      </autoFilter>
    </customSheetView>
  </customSheetViews>
  <mergeCells count="16">
    <mergeCell ref="A81:M81"/>
    <mergeCell ref="A1:Q1"/>
    <mergeCell ref="A2:Q2"/>
    <mergeCell ref="A3:Q3"/>
    <mergeCell ref="E6:E8"/>
    <mergeCell ref="F6:O6"/>
    <mergeCell ref="A6:A8"/>
    <mergeCell ref="B6:B8"/>
    <mergeCell ref="C6:C8"/>
    <mergeCell ref="D6:D8"/>
    <mergeCell ref="F7:K8"/>
    <mergeCell ref="L7:O8"/>
    <mergeCell ref="A5:Q5"/>
    <mergeCell ref="P6:P8"/>
    <mergeCell ref="Q6:Q8"/>
    <mergeCell ref="A4:Q4"/>
  </mergeCells>
  <phoneticPr fontId="18" type="noConversion"/>
  <pageMargins left="1.1811023622047245" right="0.19685039370078741" top="0.39370078740157483" bottom="0.39370078740157483" header="0.51181102362204722" footer="0.51181102362204722"/>
  <pageSetup paperSize="9" scale="84" orientation="portrait" horizontalDpi="300" verticalDpi="300" r:id="rId3"/>
  <headerFooter alignWithMargins="0"/>
  <drawing r:id="rId4"/>
  <legacyDrawing r:id="rId5"/>
  <controls>
    <mc:AlternateContent xmlns:mc="http://schemas.openxmlformats.org/markup-compatibility/2006">
      <mc:Choice Requires="x14">
        <control shapeId="130050" r:id="rId6" name="CommandButton1">
          <controlPr defaultSize="0" print="0" autoLine="0" r:id="rId7">
            <anchor moveWithCells="1">
              <from>
                <xdr:col>0</xdr:col>
                <xdr:colOff>0</xdr:colOff>
                <xdr:row>0</xdr:row>
                <xdr:rowOff>0</xdr:rowOff>
              </from>
              <to>
                <xdr:col>0</xdr:col>
                <xdr:colOff>228600</xdr:colOff>
                <xdr:row>0</xdr:row>
                <xdr:rowOff>228600</xdr:rowOff>
              </to>
            </anchor>
          </controlPr>
        </control>
      </mc:Choice>
      <mc:Fallback>
        <control shapeId="130050" r:id="rId6" name="CommandButton1"/>
      </mc:Fallback>
    </mc:AlternateContent>
  </controls>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4" filterMode="1">
    <tabColor theme="2"/>
    <pageSetUpPr fitToPage="1"/>
  </sheetPr>
  <dimension ref="A1:O81"/>
  <sheetViews>
    <sheetView view="pageBreakPreview" zoomScaleSheetLayoutView="100" workbookViewId="0">
      <selection activeCell="I74" sqref="A1:O81"/>
    </sheetView>
  </sheetViews>
  <sheetFormatPr defaultRowHeight="12.75"/>
  <cols>
    <col min="1" max="1" width="3.85546875" customWidth="1"/>
    <col min="2" max="2" width="13.5703125" bestFit="1" customWidth="1"/>
    <col min="3" max="3" width="24" customWidth="1"/>
    <col min="4" max="11" width="5.85546875" customWidth="1"/>
    <col min="12" max="12" width="6.7109375" customWidth="1"/>
    <col min="13" max="13" width="6.7109375" style="173" customWidth="1"/>
    <col min="14" max="14" width="2.85546875" customWidth="1"/>
    <col min="15" max="15" width="3.140625" customWidth="1"/>
    <col min="16" max="19" width="2.7109375" customWidth="1"/>
  </cols>
  <sheetData>
    <row r="1" spans="1:15" ht="33" customHeight="1">
      <c r="A1" s="782" t="s">
        <v>92</v>
      </c>
      <c r="B1" s="782"/>
      <c r="C1" s="782"/>
      <c r="D1" s="782"/>
      <c r="E1" s="782"/>
      <c r="F1" s="782"/>
      <c r="G1" s="782"/>
      <c r="H1" s="782"/>
      <c r="I1" s="782"/>
      <c r="J1" s="782"/>
      <c r="K1" s="782"/>
      <c r="L1" s="799"/>
      <c r="M1" s="799"/>
    </row>
    <row r="2" spans="1:15" ht="23.25">
      <c r="A2" s="783" t="s">
        <v>583</v>
      </c>
      <c r="B2" s="783"/>
      <c r="C2" s="783"/>
      <c r="D2" s="783"/>
      <c r="E2" s="783"/>
      <c r="F2" s="783"/>
      <c r="G2" s="783"/>
      <c r="H2" s="783"/>
      <c r="I2" s="783"/>
      <c r="J2" s="783"/>
      <c r="K2" s="783"/>
      <c r="L2" s="783"/>
      <c r="M2" s="783"/>
    </row>
    <row r="3" spans="1:15" s="136" customFormat="1" ht="47.25" customHeight="1">
      <c r="A3" s="784" t="s">
        <v>763</v>
      </c>
      <c r="B3" s="801"/>
      <c r="C3" s="801"/>
      <c r="D3" s="801"/>
      <c r="E3" s="801"/>
      <c r="F3" s="801"/>
      <c r="G3" s="801"/>
      <c r="H3" s="801"/>
      <c r="I3" s="801"/>
      <c r="J3" s="801"/>
      <c r="K3" s="801"/>
      <c r="L3" s="801"/>
      <c r="M3" s="801"/>
    </row>
    <row r="4" spans="1:15" s="137" customFormat="1" ht="15" customHeight="1">
      <c r="A4" s="785" t="str">
        <f ca="1">СП!A4</f>
        <v>Дата сдачи: «___» апреля 2014 года</v>
      </c>
      <c r="B4" s="786"/>
      <c r="C4" s="786"/>
      <c r="D4" s="786"/>
      <c r="E4" s="786"/>
      <c r="F4" s="786"/>
      <c r="G4" s="786"/>
      <c r="H4" s="786"/>
      <c r="I4" s="786"/>
      <c r="J4" s="786"/>
      <c r="K4" s="786"/>
      <c r="L4" s="786"/>
      <c r="M4" s="786"/>
    </row>
    <row r="5" spans="1:15" s="137" customFormat="1" ht="15" customHeight="1">
      <c r="A5" s="826"/>
      <c r="B5" s="826"/>
      <c r="C5" s="826"/>
      <c r="D5" s="826"/>
      <c r="E5" s="826"/>
      <c r="F5" s="826"/>
      <c r="G5" s="826"/>
      <c r="H5" s="826"/>
      <c r="I5" s="826"/>
      <c r="J5" s="826"/>
      <c r="K5" s="826"/>
      <c r="M5" s="146"/>
    </row>
    <row r="6" spans="1:15" ht="27" customHeight="1">
      <c r="A6" s="795" t="s">
        <v>71</v>
      </c>
      <c r="B6" s="795" t="s">
        <v>46</v>
      </c>
      <c r="C6" s="795" t="s">
        <v>47</v>
      </c>
      <c r="D6" s="792" t="s">
        <v>51</v>
      </c>
      <c r="E6" s="793"/>
      <c r="F6" s="793"/>
      <c r="G6" s="794"/>
      <c r="H6" s="792" t="s">
        <v>52</v>
      </c>
      <c r="I6" s="793"/>
      <c r="J6" s="793"/>
      <c r="K6" s="794"/>
      <c r="L6" s="827" t="s">
        <v>42</v>
      </c>
      <c r="M6" s="789" t="s">
        <v>7</v>
      </c>
    </row>
    <row r="7" spans="1:15" ht="12.75" customHeight="1">
      <c r="A7" s="795"/>
      <c r="B7" s="795"/>
      <c r="C7" s="795"/>
      <c r="D7" s="792" t="s">
        <v>53</v>
      </c>
      <c r="E7" s="793"/>
      <c r="F7" s="794"/>
      <c r="G7" s="789" t="s">
        <v>7</v>
      </c>
      <c r="H7" s="792" t="s">
        <v>53</v>
      </c>
      <c r="I7" s="793"/>
      <c r="J7" s="794"/>
      <c r="K7" s="789" t="s">
        <v>7</v>
      </c>
      <c r="L7" s="828"/>
      <c r="M7" s="790"/>
    </row>
    <row r="8" spans="1:15" ht="32.25" customHeight="1">
      <c r="A8" s="795"/>
      <c r="B8" s="795"/>
      <c r="C8" s="795"/>
      <c r="D8" s="134">
        <v>1</v>
      </c>
      <c r="E8" s="134">
        <v>2</v>
      </c>
      <c r="F8" s="134">
        <v>3</v>
      </c>
      <c r="G8" s="791"/>
      <c r="H8" s="134">
        <v>1</v>
      </c>
      <c r="I8" s="134">
        <v>2</v>
      </c>
      <c r="J8" s="134">
        <v>3</v>
      </c>
      <c r="K8" s="791"/>
      <c r="L8" s="829"/>
      <c r="M8" s="791"/>
    </row>
    <row r="9" spans="1:15">
      <c r="A9" s="135">
        <v>1</v>
      </c>
      <c r="B9" s="135">
        <v>2</v>
      </c>
      <c r="C9" s="135">
        <v>3</v>
      </c>
      <c r="D9" s="134">
        <v>4</v>
      </c>
      <c r="E9" s="134">
        <v>5</v>
      </c>
      <c r="F9" s="134">
        <v>6</v>
      </c>
      <c r="G9" s="134">
        <v>7</v>
      </c>
      <c r="H9" s="134">
        <v>8</v>
      </c>
      <c r="I9" s="134">
        <v>9</v>
      </c>
      <c r="J9" s="134">
        <v>10</v>
      </c>
      <c r="K9" s="134">
        <v>11</v>
      </c>
      <c r="L9" s="134">
        <v>12</v>
      </c>
      <c r="M9" s="177">
        <v>13</v>
      </c>
    </row>
    <row r="10" spans="1:15" s="142" customFormat="1" ht="15" customHeight="1">
      <c r="A10" s="139">
        <v>1</v>
      </c>
      <c r="B10" s="490" t="s">
        <v>4</v>
      </c>
      <c r="C10" s="144" t="s">
        <v>258</v>
      </c>
      <c r="D10" s="381"/>
      <c r="E10" s="381"/>
      <c r="F10" s="381"/>
      <c r="G10" s="381"/>
      <c r="H10" s="381"/>
      <c r="I10" s="381"/>
      <c r="J10" s="381"/>
      <c r="K10" s="381"/>
      <c r="L10" s="381"/>
      <c r="M10" s="380"/>
      <c r="O10" s="143">
        <f>COUNTA($C10)</f>
        <v>1</v>
      </c>
    </row>
    <row r="11" spans="1:15" s="142" customFormat="1" ht="15" customHeight="1">
      <c r="A11" s="139">
        <f>A10+1</f>
        <v>2</v>
      </c>
      <c r="B11" s="491" t="s">
        <v>16</v>
      </c>
      <c r="C11" s="144" t="s">
        <v>106</v>
      </c>
      <c r="D11" s="381"/>
      <c r="E11" s="381"/>
      <c r="F11" s="381"/>
      <c r="G11" s="381"/>
      <c r="H11" s="381"/>
      <c r="I11" s="381"/>
      <c r="J11" s="381"/>
      <c r="K11" s="381"/>
      <c r="L11" s="381"/>
      <c r="M11" s="380"/>
      <c r="O11" s="143">
        <f t="shared" ref="O11:O69" si="0">COUNTA($C11)</f>
        <v>1</v>
      </c>
    </row>
    <row r="12" spans="1:15" s="142" customFormat="1" ht="15" customHeight="1">
      <c r="A12" s="139">
        <f t="shared" ref="A12:A56" si="1">A11+1</f>
        <v>3</v>
      </c>
      <c r="B12" s="490" t="s">
        <v>16</v>
      </c>
      <c r="C12" s="144" t="s">
        <v>167</v>
      </c>
      <c r="D12" s="381"/>
      <c r="E12" s="147"/>
      <c r="F12" s="147"/>
      <c r="G12" s="147"/>
      <c r="H12" s="147"/>
      <c r="I12" s="147"/>
      <c r="J12" s="147"/>
      <c r="K12" s="147"/>
      <c r="L12" s="170"/>
      <c r="M12" s="380"/>
      <c r="O12" s="143">
        <f t="shared" si="0"/>
        <v>1</v>
      </c>
    </row>
    <row r="13" spans="1:15" s="142" customFormat="1" ht="15" customHeight="1">
      <c r="A13" s="139">
        <f t="shared" si="1"/>
        <v>4</v>
      </c>
      <c r="B13" s="490" t="s">
        <v>17</v>
      </c>
      <c r="C13" s="144" t="s">
        <v>666</v>
      </c>
      <c r="D13" s="381"/>
      <c r="E13" s="147"/>
      <c r="F13" s="147"/>
      <c r="G13" s="147"/>
      <c r="H13" s="147"/>
      <c r="I13" s="147"/>
      <c r="J13" s="147"/>
      <c r="K13" s="147"/>
      <c r="L13" s="170"/>
      <c r="M13" s="380"/>
      <c r="O13" s="143">
        <f t="shared" si="0"/>
        <v>1</v>
      </c>
    </row>
    <row r="14" spans="1:15" s="142" customFormat="1" ht="15" customHeight="1">
      <c r="A14" s="139">
        <f t="shared" si="1"/>
        <v>5</v>
      </c>
      <c r="B14" s="491" t="s">
        <v>4</v>
      </c>
      <c r="C14" s="144" t="s">
        <v>714</v>
      </c>
      <c r="D14" s="381"/>
      <c r="E14" s="147"/>
      <c r="F14" s="147"/>
      <c r="G14" s="147"/>
      <c r="H14" s="147"/>
      <c r="I14" s="147"/>
      <c r="J14" s="147"/>
      <c r="K14" s="147"/>
      <c r="L14" s="170"/>
      <c r="M14" s="380"/>
      <c r="O14" s="143">
        <f t="shared" si="0"/>
        <v>1</v>
      </c>
    </row>
    <row r="15" spans="1:15" s="142" customFormat="1" ht="15" hidden="1" customHeight="1">
      <c r="A15" s="139">
        <f t="shared" si="1"/>
        <v>6</v>
      </c>
      <c r="B15" s="490"/>
      <c r="C15" s="144"/>
      <c r="D15" s="381"/>
      <c r="E15" s="147"/>
      <c r="F15" s="147"/>
      <c r="G15" s="147"/>
      <c r="H15" s="147"/>
      <c r="I15" s="147"/>
      <c r="J15" s="147"/>
      <c r="K15" s="147"/>
      <c r="L15" s="170"/>
      <c r="M15" s="380"/>
      <c r="O15" s="143">
        <f t="shared" si="0"/>
        <v>0</v>
      </c>
    </row>
    <row r="16" spans="1:15" s="142" customFormat="1" ht="15" hidden="1" customHeight="1">
      <c r="A16" s="139">
        <f t="shared" si="1"/>
        <v>7</v>
      </c>
      <c r="B16" s="490"/>
      <c r="C16" s="144"/>
      <c r="D16" s="381"/>
      <c r="E16" s="147"/>
      <c r="F16" s="147"/>
      <c r="G16" s="147"/>
      <c r="H16" s="147"/>
      <c r="I16" s="147"/>
      <c r="J16" s="147"/>
      <c r="K16" s="147"/>
      <c r="L16" s="170"/>
      <c r="M16" s="380"/>
      <c r="O16" s="143">
        <f t="shared" si="0"/>
        <v>0</v>
      </c>
    </row>
    <row r="17" spans="1:15" s="142" customFormat="1" ht="15" hidden="1" customHeight="1">
      <c r="A17" s="139">
        <f t="shared" si="1"/>
        <v>8</v>
      </c>
      <c r="B17" s="491"/>
      <c r="C17" s="144"/>
      <c r="D17" s="381"/>
      <c r="E17" s="147"/>
      <c r="F17" s="147"/>
      <c r="G17" s="147"/>
      <c r="H17" s="147"/>
      <c r="I17" s="147"/>
      <c r="J17" s="147"/>
      <c r="K17" s="147"/>
      <c r="L17" s="170"/>
      <c r="M17" s="380"/>
      <c r="O17" s="143">
        <f t="shared" si="0"/>
        <v>0</v>
      </c>
    </row>
    <row r="18" spans="1:15" s="142" customFormat="1" ht="15" hidden="1" customHeight="1">
      <c r="A18" s="139">
        <f t="shared" si="1"/>
        <v>9</v>
      </c>
      <c r="B18" s="491"/>
      <c r="C18" s="492"/>
      <c r="D18" s="381"/>
      <c r="E18" s="147"/>
      <c r="F18" s="147"/>
      <c r="G18" s="147"/>
      <c r="H18" s="147"/>
      <c r="I18" s="147"/>
      <c r="J18" s="147"/>
      <c r="K18" s="147"/>
      <c r="L18" s="170"/>
      <c r="M18" s="380"/>
      <c r="O18" s="143">
        <f t="shared" si="0"/>
        <v>0</v>
      </c>
    </row>
    <row r="19" spans="1:15" s="142" customFormat="1" ht="15" hidden="1" customHeight="1">
      <c r="A19" s="139">
        <f t="shared" si="1"/>
        <v>10</v>
      </c>
      <c r="B19" s="491"/>
      <c r="C19" s="144"/>
      <c r="D19" s="381"/>
      <c r="E19" s="147"/>
      <c r="F19" s="147"/>
      <c r="G19" s="147"/>
      <c r="H19" s="147"/>
      <c r="I19" s="147"/>
      <c r="J19" s="147"/>
      <c r="K19" s="147"/>
      <c r="L19" s="170"/>
      <c r="M19" s="380"/>
      <c r="O19" s="143">
        <f t="shared" si="0"/>
        <v>0</v>
      </c>
    </row>
    <row r="20" spans="1:15" s="142" customFormat="1" ht="15" hidden="1" customHeight="1">
      <c r="A20" s="139">
        <f t="shared" si="1"/>
        <v>11</v>
      </c>
      <c r="B20" s="493"/>
      <c r="C20" s="492"/>
      <c r="D20" s="381"/>
      <c r="E20" s="147"/>
      <c r="F20" s="147"/>
      <c r="G20" s="147"/>
      <c r="H20" s="147"/>
      <c r="I20" s="147"/>
      <c r="J20" s="147"/>
      <c r="K20" s="147"/>
      <c r="L20" s="170"/>
      <c r="M20" s="380"/>
      <c r="O20" s="143">
        <f t="shared" si="0"/>
        <v>0</v>
      </c>
    </row>
    <row r="21" spans="1:15" s="142" customFormat="1" ht="15" hidden="1" customHeight="1">
      <c r="A21" s="139">
        <f t="shared" si="1"/>
        <v>12</v>
      </c>
      <c r="B21" s="493"/>
      <c r="C21" s="492"/>
      <c r="D21" s="381"/>
      <c r="E21" s="147"/>
      <c r="F21" s="147"/>
      <c r="G21" s="147"/>
      <c r="H21" s="147"/>
      <c r="I21" s="147"/>
      <c r="J21" s="147"/>
      <c r="K21" s="147"/>
      <c r="L21" s="170"/>
      <c r="M21" s="380"/>
      <c r="O21" s="143">
        <f t="shared" si="0"/>
        <v>0</v>
      </c>
    </row>
    <row r="22" spans="1:15" s="142" customFormat="1" ht="15" hidden="1" customHeight="1">
      <c r="A22" s="139">
        <f t="shared" si="1"/>
        <v>13</v>
      </c>
      <c r="B22" s="491"/>
      <c r="C22" s="144"/>
      <c r="D22" s="381"/>
      <c r="E22" s="147"/>
      <c r="F22" s="147"/>
      <c r="G22" s="147"/>
      <c r="H22" s="147"/>
      <c r="I22" s="147"/>
      <c r="J22" s="147"/>
      <c r="K22" s="147"/>
      <c r="L22" s="170"/>
      <c r="M22" s="380"/>
      <c r="O22" s="143">
        <f t="shared" si="0"/>
        <v>0</v>
      </c>
    </row>
    <row r="23" spans="1:15" s="142" customFormat="1" ht="15" hidden="1" customHeight="1">
      <c r="A23" s="139">
        <f t="shared" si="1"/>
        <v>14</v>
      </c>
      <c r="B23" s="491"/>
      <c r="C23" s="144"/>
      <c r="D23" s="381"/>
      <c r="E23" s="147"/>
      <c r="F23" s="147"/>
      <c r="G23" s="147"/>
      <c r="H23" s="147"/>
      <c r="I23" s="147"/>
      <c r="J23" s="147"/>
      <c r="K23" s="147"/>
      <c r="L23" s="170"/>
      <c r="M23" s="380"/>
      <c r="O23" s="143">
        <f t="shared" si="0"/>
        <v>0</v>
      </c>
    </row>
    <row r="24" spans="1:15" s="142" customFormat="1" ht="15" hidden="1" customHeight="1">
      <c r="A24" s="139">
        <f t="shared" si="1"/>
        <v>15</v>
      </c>
      <c r="B24" s="491"/>
      <c r="C24" s="144"/>
      <c r="D24" s="381"/>
      <c r="E24" s="147"/>
      <c r="F24" s="147"/>
      <c r="G24" s="147"/>
      <c r="H24" s="147"/>
      <c r="I24" s="147"/>
      <c r="J24" s="147"/>
      <c r="K24" s="147"/>
      <c r="L24" s="170"/>
      <c r="M24" s="380"/>
      <c r="O24" s="143">
        <f t="shared" si="0"/>
        <v>0</v>
      </c>
    </row>
    <row r="25" spans="1:15" s="142" customFormat="1" ht="15" hidden="1" customHeight="1">
      <c r="A25" s="139">
        <f t="shared" si="1"/>
        <v>16</v>
      </c>
      <c r="B25" s="490"/>
      <c r="C25" s="144"/>
      <c r="D25" s="381"/>
      <c r="E25" s="147"/>
      <c r="F25" s="147"/>
      <c r="G25" s="147"/>
      <c r="H25" s="147"/>
      <c r="I25" s="147"/>
      <c r="J25" s="147"/>
      <c r="K25" s="147"/>
      <c r="L25" s="170"/>
      <c r="M25" s="380"/>
      <c r="O25" s="143">
        <f t="shared" si="0"/>
        <v>0</v>
      </c>
    </row>
    <row r="26" spans="1:15" s="142" customFormat="1" ht="15" hidden="1" customHeight="1">
      <c r="A26" s="139">
        <f t="shared" si="1"/>
        <v>17</v>
      </c>
      <c r="B26" s="491"/>
      <c r="C26" s="144"/>
      <c r="D26" s="381"/>
      <c r="E26" s="147"/>
      <c r="F26" s="147"/>
      <c r="G26" s="147"/>
      <c r="H26" s="147"/>
      <c r="I26" s="147"/>
      <c r="J26" s="147"/>
      <c r="K26" s="147"/>
      <c r="L26" s="170"/>
      <c r="M26" s="380"/>
      <c r="O26" s="143">
        <f t="shared" si="0"/>
        <v>0</v>
      </c>
    </row>
    <row r="27" spans="1:15" s="142" customFormat="1" ht="15" hidden="1" customHeight="1">
      <c r="A27" s="139">
        <f t="shared" si="1"/>
        <v>18</v>
      </c>
      <c r="B27" s="490"/>
      <c r="C27" s="144"/>
      <c r="D27" s="381"/>
      <c r="E27" s="147"/>
      <c r="F27" s="147"/>
      <c r="G27" s="147"/>
      <c r="H27" s="147"/>
      <c r="I27" s="147"/>
      <c r="J27" s="147"/>
      <c r="K27" s="147"/>
      <c r="L27" s="170"/>
      <c r="M27" s="380"/>
      <c r="O27" s="143">
        <f t="shared" si="0"/>
        <v>0</v>
      </c>
    </row>
    <row r="28" spans="1:15" s="142" customFormat="1" ht="15" hidden="1" customHeight="1">
      <c r="A28" s="139">
        <f t="shared" si="1"/>
        <v>19</v>
      </c>
      <c r="B28" s="490"/>
      <c r="C28" s="144"/>
      <c r="D28" s="381"/>
      <c r="E28" s="147"/>
      <c r="F28" s="147"/>
      <c r="G28" s="147"/>
      <c r="H28" s="147"/>
      <c r="I28" s="147"/>
      <c r="J28" s="147"/>
      <c r="K28" s="147"/>
      <c r="L28" s="170"/>
      <c r="M28" s="380"/>
      <c r="O28" s="143">
        <f t="shared" si="0"/>
        <v>0</v>
      </c>
    </row>
    <row r="29" spans="1:15" s="142" customFormat="1" ht="15" hidden="1" customHeight="1">
      <c r="A29" s="139">
        <f t="shared" si="1"/>
        <v>20</v>
      </c>
      <c r="B29" s="490"/>
      <c r="C29" s="144"/>
      <c r="D29" s="381"/>
      <c r="E29" s="147"/>
      <c r="F29" s="147"/>
      <c r="G29" s="147"/>
      <c r="H29" s="147"/>
      <c r="I29" s="147"/>
      <c r="J29" s="147"/>
      <c r="K29" s="147"/>
      <c r="L29" s="170"/>
      <c r="M29" s="380"/>
      <c r="O29" s="143">
        <f t="shared" si="0"/>
        <v>0</v>
      </c>
    </row>
    <row r="30" spans="1:15" s="142" customFormat="1" ht="15" hidden="1" customHeight="1">
      <c r="A30" s="139">
        <f t="shared" si="1"/>
        <v>21</v>
      </c>
      <c r="B30" s="491"/>
      <c r="C30" s="144"/>
      <c r="D30" s="381"/>
      <c r="E30" s="147"/>
      <c r="F30" s="147"/>
      <c r="G30" s="147"/>
      <c r="H30" s="147"/>
      <c r="I30" s="147"/>
      <c r="J30" s="147"/>
      <c r="K30" s="147"/>
      <c r="L30" s="170"/>
      <c r="M30" s="380"/>
      <c r="O30" s="143">
        <f t="shared" si="0"/>
        <v>0</v>
      </c>
    </row>
    <row r="31" spans="1:15" s="142" customFormat="1" ht="15" hidden="1" customHeight="1">
      <c r="A31" s="139">
        <f t="shared" si="1"/>
        <v>22</v>
      </c>
      <c r="B31" s="490"/>
      <c r="C31" s="144"/>
      <c r="D31" s="381"/>
      <c r="E31" s="147"/>
      <c r="F31" s="147"/>
      <c r="G31" s="147"/>
      <c r="H31" s="147"/>
      <c r="I31" s="147"/>
      <c r="J31" s="147"/>
      <c r="K31" s="147"/>
      <c r="L31" s="170"/>
      <c r="M31" s="380"/>
      <c r="O31" s="143">
        <f t="shared" si="0"/>
        <v>0</v>
      </c>
    </row>
    <row r="32" spans="1:15" s="142" customFormat="1" ht="15" hidden="1" customHeight="1">
      <c r="A32" s="139">
        <f t="shared" si="1"/>
        <v>23</v>
      </c>
      <c r="B32" s="491"/>
      <c r="C32" s="144"/>
      <c r="D32" s="381"/>
      <c r="E32" s="147"/>
      <c r="F32" s="147"/>
      <c r="G32" s="147"/>
      <c r="H32" s="147"/>
      <c r="I32" s="147"/>
      <c r="J32" s="147"/>
      <c r="K32" s="147"/>
      <c r="L32" s="170"/>
      <c r="M32" s="380"/>
      <c r="O32" s="143">
        <f t="shared" si="0"/>
        <v>0</v>
      </c>
    </row>
    <row r="33" spans="1:15" s="142" customFormat="1" ht="15" hidden="1" customHeight="1">
      <c r="A33" s="139">
        <f t="shared" si="1"/>
        <v>24</v>
      </c>
      <c r="B33" s="490"/>
      <c r="C33" s="144"/>
      <c r="D33" s="381"/>
      <c r="E33" s="147"/>
      <c r="F33" s="147"/>
      <c r="G33" s="147"/>
      <c r="H33" s="147"/>
      <c r="I33" s="147"/>
      <c r="J33" s="147"/>
      <c r="K33" s="147"/>
      <c r="L33" s="170"/>
      <c r="M33" s="380"/>
      <c r="O33" s="143">
        <f t="shared" si="0"/>
        <v>0</v>
      </c>
    </row>
    <row r="34" spans="1:15" s="142" customFormat="1" ht="15" hidden="1" customHeight="1">
      <c r="A34" s="139">
        <f t="shared" si="1"/>
        <v>25</v>
      </c>
      <c r="B34" s="490"/>
      <c r="C34" s="144"/>
      <c r="D34" s="381"/>
      <c r="E34" s="147"/>
      <c r="F34" s="147"/>
      <c r="G34" s="147"/>
      <c r="H34" s="147"/>
      <c r="I34" s="147"/>
      <c r="J34" s="147"/>
      <c r="K34" s="147"/>
      <c r="L34" s="170"/>
      <c r="M34" s="380"/>
      <c r="O34" s="143">
        <f t="shared" si="0"/>
        <v>0</v>
      </c>
    </row>
    <row r="35" spans="1:15" s="142" customFormat="1" ht="15" hidden="1" customHeight="1">
      <c r="A35" s="139">
        <f t="shared" si="1"/>
        <v>26</v>
      </c>
      <c r="B35" s="491"/>
      <c r="C35" s="144"/>
      <c r="D35" s="381"/>
      <c r="E35" s="147"/>
      <c r="F35" s="147"/>
      <c r="G35" s="147"/>
      <c r="H35" s="147"/>
      <c r="I35" s="147"/>
      <c r="J35" s="147"/>
      <c r="K35" s="147"/>
      <c r="L35" s="170"/>
      <c r="M35" s="380"/>
      <c r="O35" s="143">
        <f t="shared" si="0"/>
        <v>0</v>
      </c>
    </row>
    <row r="36" spans="1:15" s="142" customFormat="1" ht="15" hidden="1" customHeight="1">
      <c r="A36" s="139">
        <f t="shared" si="1"/>
        <v>27</v>
      </c>
      <c r="B36" s="491"/>
      <c r="C36" s="144"/>
      <c r="D36" s="381"/>
      <c r="E36" s="381"/>
      <c r="F36" s="381"/>
      <c r="G36" s="381"/>
      <c r="H36" s="381"/>
      <c r="I36" s="381"/>
      <c r="J36" s="381"/>
      <c r="K36" s="381"/>
      <c r="L36" s="381"/>
      <c r="M36" s="380"/>
      <c r="O36" s="143">
        <f t="shared" si="0"/>
        <v>0</v>
      </c>
    </row>
    <row r="37" spans="1:15" s="142" customFormat="1" ht="15" hidden="1" customHeight="1">
      <c r="A37" s="139">
        <f t="shared" si="1"/>
        <v>28</v>
      </c>
      <c r="B37" s="491"/>
      <c r="C37" s="144"/>
      <c r="D37" s="381"/>
      <c r="E37" s="147"/>
      <c r="F37" s="147"/>
      <c r="G37" s="147"/>
      <c r="H37" s="147"/>
      <c r="I37" s="147"/>
      <c r="J37" s="147"/>
      <c r="K37" s="147"/>
      <c r="L37" s="170"/>
      <c r="M37" s="380"/>
      <c r="O37" s="143">
        <f t="shared" si="0"/>
        <v>0</v>
      </c>
    </row>
    <row r="38" spans="1:15" s="142" customFormat="1" ht="15" hidden="1" customHeight="1">
      <c r="A38" s="139">
        <f t="shared" si="1"/>
        <v>29</v>
      </c>
      <c r="B38" s="491"/>
      <c r="C38" s="144"/>
      <c r="D38" s="381"/>
      <c r="E38" s="147"/>
      <c r="F38" s="147"/>
      <c r="G38" s="147"/>
      <c r="H38" s="147"/>
      <c r="I38" s="147"/>
      <c r="J38" s="147"/>
      <c r="K38" s="147"/>
      <c r="L38" s="170"/>
      <c r="M38" s="380"/>
      <c r="O38" s="143">
        <f t="shared" si="0"/>
        <v>0</v>
      </c>
    </row>
    <row r="39" spans="1:15" s="142" customFormat="1" ht="15" hidden="1" customHeight="1">
      <c r="A39" s="139">
        <f t="shared" si="1"/>
        <v>30</v>
      </c>
      <c r="B39" s="491"/>
      <c r="C39" s="144"/>
      <c r="D39" s="381"/>
      <c r="E39" s="147"/>
      <c r="F39" s="147"/>
      <c r="G39" s="147"/>
      <c r="H39" s="147"/>
      <c r="I39" s="147"/>
      <c r="J39" s="147"/>
      <c r="K39" s="147"/>
      <c r="L39" s="170"/>
      <c r="M39" s="380"/>
      <c r="O39" s="143">
        <f t="shared" si="0"/>
        <v>0</v>
      </c>
    </row>
    <row r="40" spans="1:15" s="142" customFormat="1" ht="15" hidden="1" customHeight="1">
      <c r="A40" s="139">
        <f t="shared" si="1"/>
        <v>31</v>
      </c>
      <c r="B40" s="139"/>
      <c r="C40" s="144"/>
      <c r="D40" s="381"/>
      <c r="E40" s="147"/>
      <c r="F40" s="147"/>
      <c r="G40" s="147"/>
      <c r="H40" s="147"/>
      <c r="I40" s="147"/>
      <c r="J40" s="147"/>
      <c r="K40" s="147"/>
      <c r="L40" s="170"/>
      <c r="M40" s="380"/>
      <c r="O40" s="143">
        <f t="shared" si="0"/>
        <v>0</v>
      </c>
    </row>
    <row r="41" spans="1:15" s="142" customFormat="1" ht="15" hidden="1" customHeight="1">
      <c r="A41" s="139">
        <f t="shared" si="1"/>
        <v>32</v>
      </c>
      <c r="B41" s="139"/>
      <c r="C41" s="144"/>
      <c r="D41" s="381"/>
      <c r="E41" s="381"/>
      <c r="F41" s="381"/>
      <c r="G41" s="381"/>
      <c r="H41" s="381"/>
      <c r="I41" s="381"/>
      <c r="J41" s="381"/>
      <c r="K41" s="381"/>
      <c r="L41" s="381"/>
      <c r="M41" s="380"/>
      <c r="O41" s="143">
        <f t="shared" si="0"/>
        <v>0</v>
      </c>
    </row>
    <row r="42" spans="1:15" s="142" customFormat="1" ht="15" hidden="1" customHeight="1">
      <c r="A42" s="139">
        <f t="shared" si="1"/>
        <v>33</v>
      </c>
      <c r="B42" s="139"/>
      <c r="C42" s="144"/>
      <c r="D42" s="381"/>
      <c r="E42" s="147"/>
      <c r="F42" s="147"/>
      <c r="G42" s="147"/>
      <c r="H42" s="147"/>
      <c r="I42" s="147"/>
      <c r="J42" s="147"/>
      <c r="K42" s="147"/>
      <c r="L42" s="170"/>
      <c r="M42" s="380"/>
      <c r="O42" s="143">
        <f t="shared" si="0"/>
        <v>0</v>
      </c>
    </row>
    <row r="43" spans="1:15" s="142" customFormat="1" ht="15" hidden="1" customHeight="1">
      <c r="A43" s="139">
        <f t="shared" si="1"/>
        <v>34</v>
      </c>
      <c r="B43" s="139"/>
      <c r="C43" s="144"/>
      <c r="D43" s="381"/>
      <c r="E43" s="147"/>
      <c r="F43" s="147"/>
      <c r="G43" s="147"/>
      <c r="H43" s="147"/>
      <c r="I43" s="147"/>
      <c r="J43" s="147"/>
      <c r="K43" s="147"/>
      <c r="L43" s="170"/>
      <c r="M43" s="380"/>
      <c r="O43" s="143">
        <f t="shared" si="0"/>
        <v>0</v>
      </c>
    </row>
    <row r="44" spans="1:15" s="142" customFormat="1" ht="15" hidden="1" customHeight="1">
      <c r="A44" s="139">
        <f t="shared" si="1"/>
        <v>35</v>
      </c>
      <c r="B44" s="139"/>
      <c r="C44" s="144"/>
      <c r="D44" s="381"/>
      <c r="E44" s="147"/>
      <c r="F44" s="147"/>
      <c r="G44" s="147"/>
      <c r="H44" s="147"/>
      <c r="I44" s="147"/>
      <c r="J44" s="147"/>
      <c r="K44" s="147"/>
      <c r="L44" s="170"/>
      <c r="M44" s="380"/>
      <c r="O44" s="143">
        <f t="shared" si="0"/>
        <v>0</v>
      </c>
    </row>
    <row r="45" spans="1:15" s="142" customFormat="1" ht="15" hidden="1" customHeight="1">
      <c r="A45" s="139">
        <f t="shared" si="1"/>
        <v>36</v>
      </c>
      <c r="B45" s="139"/>
      <c r="C45" s="144"/>
      <c r="D45" s="381"/>
      <c r="E45" s="147"/>
      <c r="F45" s="147"/>
      <c r="G45" s="147"/>
      <c r="H45" s="147"/>
      <c r="I45" s="147"/>
      <c r="J45" s="147"/>
      <c r="K45" s="147"/>
      <c r="L45" s="170"/>
      <c r="M45" s="380"/>
      <c r="O45" s="143">
        <f t="shared" si="0"/>
        <v>0</v>
      </c>
    </row>
    <row r="46" spans="1:15" s="142" customFormat="1" ht="15" hidden="1" customHeight="1">
      <c r="A46" s="139">
        <f t="shared" si="1"/>
        <v>37</v>
      </c>
      <c r="B46" s="139"/>
      <c r="C46" s="144"/>
      <c r="D46" s="381"/>
      <c r="E46" s="147"/>
      <c r="F46" s="147"/>
      <c r="G46" s="147"/>
      <c r="H46" s="147"/>
      <c r="I46" s="147"/>
      <c r="J46" s="147"/>
      <c r="K46" s="147"/>
      <c r="L46" s="170"/>
      <c r="M46" s="380"/>
      <c r="O46" s="143">
        <f t="shared" si="0"/>
        <v>0</v>
      </c>
    </row>
    <row r="47" spans="1:15" s="142" customFormat="1" ht="15" hidden="1" customHeight="1">
      <c r="A47" s="139">
        <f t="shared" si="1"/>
        <v>38</v>
      </c>
      <c r="B47" s="139"/>
      <c r="C47" s="144"/>
      <c r="D47" s="381"/>
      <c r="E47" s="147"/>
      <c r="F47" s="147"/>
      <c r="G47" s="147"/>
      <c r="H47" s="147"/>
      <c r="I47" s="147"/>
      <c r="J47" s="147"/>
      <c r="K47" s="147"/>
      <c r="L47" s="170"/>
      <c r="M47" s="380"/>
      <c r="O47" s="143">
        <f t="shared" si="0"/>
        <v>0</v>
      </c>
    </row>
    <row r="48" spans="1:15" s="142" customFormat="1" ht="15" hidden="1" customHeight="1">
      <c r="A48" s="139">
        <f t="shared" si="1"/>
        <v>39</v>
      </c>
      <c r="B48" s="139"/>
      <c r="C48" s="144"/>
      <c r="D48" s="381"/>
      <c r="E48" s="381"/>
      <c r="F48" s="381"/>
      <c r="G48" s="381"/>
      <c r="H48" s="381"/>
      <c r="I48" s="381"/>
      <c r="J48" s="381"/>
      <c r="K48" s="381"/>
      <c r="L48" s="381"/>
      <c r="M48" s="380"/>
      <c r="O48" s="143">
        <f t="shared" si="0"/>
        <v>0</v>
      </c>
    </row>
    <row r="49" spans="1:15" s="142" customFormat="1" ht="15" hidden="1" customHeight="1">
      <c r="A49" s="139">
        <f t="shared" si="1"/>
        <v>40</v>
      </c>
      <c r="B49" s="139"/>
      <c r="C49" s="144"/>
      <c r="D49" s="381"/>
      <c r="E49" s="147"/>
      <c r="F49" s="147"/>
      <c r="G49" s="147"/>
      <c r="H49" s="147"/>
      <c r="I49" s="147"/>
      <c r="J49" s="147"/>
      <c r="K49" s="147"/>
      <c r="L49" s="170"/>
      <c r="M49" s="380"/>
      <c r="O49" s="143">
        <f t="shared" si="0"/>
        <v>0</v>
      </c>
    </row>
    <row r="50" spans="1:15" s="142" customFormat="1" ht="15" hidden="1" customHeight="1">
      <c r="A50" s="139">
        <f t="shared" si="1"/>
        <v>41</v>
      </c>
      <c r="B50" s="139"/>
      <c r="C50" s="144"/>
      <c r="D50" s="381"/>
      <c r="E50" s="147"/>
      <c r="F50" s="147"/>
      <c r="G50" s="147"/>
      <c r="H50" s="147"/>
      <c r="I50" s="147"/>
      <c r="J50" s="147"/>
      <c r="K50" s="147"/>
      <c r="L50" s="170"/>
      <c r="M50" s="380"/>
      <c r="O50" s="143">
        <f t="shared" si="0"/>
        <v>0</v>
      </c>
    </row>
    <row r="51" spans="1:15" s="142" customFormat="1" ht="15" hidden="1" customHeight="1">
      <c r="A51" s="139">
        <f t="shared" si="1"/>
        <v>42</v>
      </c>
      <c r="B51" s="139"/>
      <c r="C51" s="144"/>
      <c r="D51" s="381"/>
      <c r="E51" s="147"/>
      <c r="F51" s="147"/>
      <c r="G51" s="147"/>
      <c r="H51" s="147"/>
      <c r="I51" s="147"/>
      <c r="J51" s="147"/>
      <c r="K51" s="147"/>
      <c r="L51" s="170"/>
      <c r="M51" s="380"/>
      <c r="O51" s="143">
        <f t="shared" si="0"/>
        <v>0</v>
      </c>
    </row>
    <row r="52" spans="1:15" s="142" customFormat="1" ht="15" hidden="1" customHeight="1">
      <c r="A52" s="139">
        <f t="shared" si="1"/>
        <v>43</v>
      </c>
      <c r="B52" s="139"/>
      <c r="C52" s="144"/>
      <c r="D52" s="381"/>
      <c r="E52" s="147"/>
      <c r="F52" s="147"/>
      <c r="G52" s="147"/>
      <c r="H52" s="147"/>
      <c r="I52" s="147"/>
      <c r="J52" s="147"/>
      <c r="K52" s="147"/>
      <c r="L52" s="170"/>
      <c r="M52" s="380"/>
      <c r="O52" s="143">
        <f t="shared" si="0"/>
        <v>0</v>
      </c>
    </row>
    <row r="53" spans="1:15" s="142" customFormat="1" ht="15" hidden="1" customHeight="1">
      <c r="A53" s="139">
        <f t="shared" si="1"/>
        <v>44</v>
      </c>
      <c r="B53" s="139"/>
      <c r="C53" s="144"/>
      <c r="D53" s="381"/>
      <c r="E53" s="381"/>
      <c r="F53" s="381"/>
      <c r="G53" s="381"/>
      <c r="H53" s="381"/>
      <c r="I53" s="381"/>
      <c r="J53" s="381"/>
      <c r="K53" s="381"/>
      <c r="L53" s="381"/>
      <c r="M53" s="380"/>
      <c r="O53" s="143">
        <f t="shared" si="0"/>
        <v>0</v>
      </c>
    </row>
    <row r="54" spans="1:15" s="142" customFormat="1" ht="15" hidden="1" customHeight="1">
      <c r="A54" s="139">
        <f t="shared" si="1"/>
        <v>45</v>
      </c>
      <c r="B54" s="139"/>
      <c r="C54" s="144"/>
      <c r="D54" s="381"/>
      <c r="E54" s="381"/>
      <c r="F54" s="381"/>
      <c r="G54" s="381"/>
      <c r="H54" s="381"/>
      <c r="I54" s="381"/>
      <c r="J54" s="381"/>
      <c r="K54" s="381"/>
      <c r="L54" s="381"/>
      <c r="M54" s="380"/>
      <c r="O54" s="143">
        <f t="shared" si="0"/>
        <v>0</v>
      </c>
    </row>
    <row r="55" spans="1:15" s="142" customFormat="1" ht="15" hidden="1" customHeight="1">
      <c r="A55" s="139">
        <f t="shared" si="1"/>
        <v>46</v>
      </c>
      <c r="B55" s="139"/>
      <c r="C55" s="144"/>
      <c r="D55" s="381"/>
      <c r="E55" s="381"/>
      <c r="F55" s="381"/>
      <c r="G55" s="381"/>
      <c r="H55" s="381"/>
      <c r="I55" s="381"/>
      <c r="J55" s="381"/>
      <c r="K55" s="381"/>
      <c r="L55" s="381"/>
      <c r="M55" s="380"/>
      <c r="O55" s="143">
        <f t="shared" si="0"/>
        <v>0</v>
      </c>
    </row>
    <row r="56" spans="1:15" s="142" customFormat="1" ht="15" hidden="1" customHeight="1">
      <c r="A56" s="139">
        <f t="shared" si="1"/>
        <v>47</v>
      </c>
      <c r="B56" s="139"/>
      <c r="C56" s="144"/>
      <c r="D56" s="381"/>
      <c r="E56" s="140"/>
      <c r="F56" s="140"/>
      <c r="G56" s="140"/>
      <c r="H56" s="140"/>
      <c r="I56" s="140"/>
      <c r="J56" s="140"/>
      <c r="K56" s="140"/>
      <c r="L56" s="171"/>
      <c r="M56" s="380"/>
      <c r="O56" s="143">
        <f t="shared" si="0"/>
        <v>0</v>
      </c>
    </row>
    <row r="57" spans="1:15" s="142" customFormat="1" ht="15" hidden="1" customHeight="1">
      <c r="A57" s="139">
        <v>49</v>
      </c>
      <c r="B57" s="139"/>
      <c r="C57" s="144"/>
      <c r="D57" s="147"/>
      <c r="E57" s="147"/>
      <c r="F57" s="147"/>
      <c r="G57" s="147"/>
      <c r="H57" s="147"/>
      <c r="I57" s="147"/>
      <c r="J57" s="147"/>
      <c r="K57" s="147"/>
      <c r="L57" s="170"/>
      <c r="M57" s="176"/>
      <c r="O57" s="143">
        <f t="shared" si="0"/>
        <v>0</v>
      </c>
    </row>
    <row r="58" spans="1:15" s="142" customFormat="1" ht="15" hidden="1" customHeight="1">
      <c r="A58" s="139">
        <v>50</v>
      </c>
      <c r="B58" s="139"/>
      <c r="C58" s="144"/>
      <c r="D58" s="147"/>
      <c r="E58" s="147"/>
      <c r="F58" s="147"/>
      <c r="G58" s="147"/>
      <c r="H58" s="147"/>
      <c r="I58" s="147"/>
      <c r="J58" s="147"/>
      <c r="K58" s="147"/>
      <c r="L58" s="170"/>
      <c r="M58" s="176"/>
      <c r="O58" s="143">
        <f t="shared" si="0"/>
        <v>0</v>
      </c>
    </row>
    <row r="59" spans="1:15" s="142" customFormat="1" ht="15" hidden="1" customHeight="1">
      <c r="A59" s="139">
        <v>51</v>
      </c>
      <c r="B59" s="139"/>
      <c r="C59" s="145"/>
      <c r="D59" s="170"/>
      <c r="E59" s="170"/>
      <c r="F59" s="170"/>
      <c r="G59" s="170"/>
      <c r="H59" s="170"/>
      <c r="I59" s="170"/>
      <c r="J59" s="170"/>
      <c r="K59" s="170"/>
      <c r="L59" s="170"/>
      <c r="M59" s="176"/>
      <c r="O59" s="143">
        <f t="shared" si="0"/>
        <v>0</v>
      </c>
    </row>
    <row r="60" spans="1:15" s="142" customFormat="1" ht="15" hidden="1" customHeight="1">
      <c r="A60" s="139">
        <v>52</v>
      </c>
      <c r="B60" s="139"/>
      <c r="C60" s="145"/>
      <c r="D60" s="170"/>
      <c r="E60" s="170"/>
      <c r="F60" s="170"/>
      <c r="G60" s="170"/>
      <c r="H60" s="170"/>
      <c r="I60" s="170"/>
      <c r="J60" s="170"/>
      <c r="K60" s="170"/>
      <c r="L60" s="170"/>
      <c r="M60" s="176"/>
      <c r="O60" s="143">
        <f t="shared" si="0"/>
        <v>0</v>
      </c>
    </row>
    <row r="61" spans="1:15" s="142" customFormat="1" ht="15" hidden="1" customHeight="1">
      <c r="A61" s="139">
        <v>53</v>
      </c>
      <c r="B61" s="139"/>
      <c r="C61" s="145"/>
      <c r="D61" s="170"/>
      <c r="E61" s="170"/>
      <c r="F61" s="170"/>
      <c r="G61" s="170"/>
      <c r="H61" s="170"/>
      <c r="I61" s="170"/>
      <c r="J61" s="170"/>
      <c r="K61" s="170"/>
      <c r="L61" s="170"/>
      <c r="M61" s="170"/>
      <c r="O61" s="143">
        <f t="shared" si="0"/>
        <v>0</v>
      </c>
    </row>
    <row r="62" spans="1:15" s="142" customFormat="1" ht="15" hidden="1" customHeight="1">
      <c r="A62" s="139">
        <v>54</v>
      </c>
      <c r="B62" s="139"/>
      <c r="C62" s="145"/>
      <c r="D62" s="170"/>
      <c r="E62" s="170"/>
      <c r="F62" s="170"/>
      <c r="G62" s="170"/>
      <c r="H62" s="170"/>
      <c r="I62" s="170"/>
      <c r="J62" s="170"/>
      <c r="K62" s="170"/>
      <c r="L62" s="170"/>
      <c r="M62" s="170"/>
      <c r="O62" s="143">
        <f t="shared" si="0"/>
        <v>0</v>
      </c>
    </row>
    <row r="63" spans="1:15" s="142" customFormat="1" ht="15" hidden="1" customHeight="1">
      <c r="A63" s="139">
        <v>55</v>
      </c>
      <c r="B63" s="139"/>
      <c r="C63" s="145"/>
      <c r="D63" s="170"/>
      <c r="E63" s="170"/>
      <c r="F63" s="170"/>
      <c r="G63" s="170"/>
      <c r="H63" s="170"/>
      <c r="I63" s="170"/>
      <c r="J63" s="170"/>
      <c r="K63" s="170"/>
      <c r="L63" s="170"/>
      <c r="M63" s="170"/>
      <c r="O63" s="143">
        <f t="shared" si="0"/>
        <v>0</v>
      </c>
    </row>
    <row r="64" spans="1:15" s="142" customFormat="1" ht="15" hidden="1" customHeight="1">
      <c r="A64" s="139">
        <v>56</v>
      </c>
      <c r="B64" s="139"/>
      <c r="C64" s="145"/>
      <c r="D64" s="170"/>
      <c r="E64" s="170"/>
      <c r="F64" s="170"/>
      <c r="G64" s="170"/>
      <c r="H64" s="170"/>
      <c r="I64" s="170"/>
      <c r="J64" s="170"/>
      <c r="K64" s="170"/>
      <c r="L64" s="170"/>
      <c r="M64" s="170"/>
      <c r="O64" s="143">
        <f t="shared" si="0"/>
        <v>0</v>
      </c>
    </row>
    <row r="65" spans="1:15" s="142" customFormat="1" ht="15" hidden="1" customHeight="1">
      <c r="A65" s="139">
        <v>57</v>
      </c>
      <c r="B65" s="139"/>
      <c r="C65" s="145"/>
      <c r="D65" s="170"/>
      <c r="E65" s="170"/>
      <c r="F65" s="170"/>
      <c r="G65" s="170"/>
      <c r="H65" s="170"/>
      <c r="I65" s="170"/>
      <c r="J65" s="170"/>
      <c r="K65" s="170"/>
      <c r="L65" s="170"/>
      <c r="M65" s="170"/>
      <c r="O65" s="143">
        <f t="shared" si="0"/>
        <v>0</v>
      </c>
    </row>
    <row r="66" spans="1:15" s="142" customFormat="1" ht="15" hidden="1" customHeight="1">
      <c r="A66" s="139">
        <v>58</v>
      </c>
      <c r="B66" s="139"/>
      <c r="C66" s="145"/>
      <c r="D66" s="170"/>
      <c r="E66" s="170"/>
      <c r="F66" s="170"/>
      <c r="G66" s="170"/>
      <c r="H66" s="170"/>
      <c r="I66" s="170"/>
      <c r="J66" s="170"/>
      <c r="K66" s="170"/>
      <c r="L66" s="170"/>
      <c r="M66" s="170"/>
      <c r="O66" s="143">
        <f t="shared" si="0"/>
        <v>0</v>
      </c>
    </row>
    <row r="67" spans="1:15" s="142" customFormat="1" ht="15" hidden="1" customHeight="1">
      <c r="A67" s="139">
        <v>59</v>
      </c>
      <c r="B67" s="139"/>
      <c r="C67" s="145"/>
      <c r="D67" s="170"/>
      <c r="E67" s="170"/>
      <c r="F67" s="170"/>
      <c r="G67" s="170"/>
      <c r="H67" s="170"/>
      <c r="I67" s="170"/>
      <c r="J67" s="170"/>
      <c r="K67" s="170"/>
      <c r="L67" s="170"/>
      <c r="M67" s="170"/>
      <c r="O67" s="143">
        <f t="shared" si="0"/>
        <v>0</v>
      </c>
    </row>
    <row r="68" spans="1:15" s="142" customFormat="1" ht="15" hidden="1" customHeight="1">
      <c r="A68" s="139">
        <v>60</v>
      </c>
      <c r="B68" s="139"/>
      <c r="C68" s="145"/>
      <c r="D68" s="170"/>
      <c r="E68" s="170"/>
      <c r="F68" s="170"/>
      <c r="G68" s="170"/>
      <c r="H68" s="170"/>
      <c r="I68" s="170"/>
      <c r="J68" s="170"/>
      <c r="K68" s="170"/>
      <c r="L68" s="170"/>
      <c r="M68" s="170"/>
      <c r="O68" s="143">
        <f t="shared" si="0"/>
        <v>0</v>
      </c>
    </row>
    <row r="69" spans="1:15" s="142" customFormat="1" ht="15" hidden="1" customHeight="1">
      <c r="A69" s="139">
        <v>61</v>
      </c>
      <c r="B69" s="139"/>
      <c r="C69" s="145"/>
      <c r="D69" s="170"/>
      <c r="E69" s="170"/>
      <c r="F69" s="170"/>
      <c r="G69" s="170"/>
      <c r="H69" s="170"/>
      <c r="I69" s="170"/>
      <c r="J69" s="170"/>
      <c r="K69" s="170"/>
      <c r="L69" s="170"/>
      <c r="M69" s="170"/>
      <c r="O69" s="143">
        <f t="shared" si="0"/>
        <v>0</v>
      </c>
    </row>
    <row r="70" spans="1:15" ht="20.100000000000001" customHeight="1">
      <c r="O70" s="138">
        <v>1</v>
      </c>
    </row>
    <row r="71" spans="1:15" s="156" customFormat="1" ht="20.100000000000001" customHeight="1">
      <c r="A71" s="155" t="s">
        <v>576</v>
      </c>
      <c r="B71" s="155"/>
      <c r="C71" s="155"/>
      <c r="D71" s="155"/>
      <c r="E71" s="155"/>
      <c r="F71" s="155"/>
      <c r="G71" s="155"/>
      <c r="H71" s="155"/>
      <c r="I71" s="155"/>
      <c r="J71" s="155"/>
      <c r="K71" s="155"/>
      <c r="L71" s="155"/>
      <c r="O71" s="156">
        <v>1</v>
      </c>
    </row>
    <row r="72" spans="1:15" s="156" customFormat="1" ht="20.100000000000001" customHeight="1">
      <c r="A72" s="155" t="s">
        <v>31</v>
      </c>
      <c r="B72" s="155"/>
      <c r="C72" s="155"/>
      <c r="D72" s="155"/>
      <c r="E72" s="155"/>
      <c r="F72" s="155"/>
      <c r="G72" s="155"/>
      <c r="H72" s="155"/>
      <c r="I72" s="155"/>
      <c r="J72" s="155"/>
      <c r="K72" s="155"/>
      <c r="L72" s="155"/>
      <c r="O72" s="156">
        <v>1</v>
      </c>
    </row>
    <row r="73" spans="1:15" s="156" customFormat="1" ht="20.100000000000001" customHeight="1">
      <c r="A73" s="155" t="s">
        <v>32</v>
      </c>
      <c r="B73" s="155"/>
      <c r="C73" s="155"/>
      <c r="D73" s="155"/>
      <c r="E73" s="155"/>
      <c r="F73" s="155"/>
      <c r="G73" s="155"/>
      <c r="H73" s="155"/>
      <c r="I73" s="155"/>
      <c r="J73" s="155"/>
      <c r="K73" s="155"/>
      <c r="L73" s="155"/>
      <c r="O73" s="156">
        <v>1</v>
      </c>
    </row>
    <row r="74" spans="1:15" s="156" customFormat="1" ht="20.100000000000001" customHeight="1">
      <c r="A74" s="155" t="s">
        <v>33</v>
      </c>
      <c r="B74" s="155"/>
      <c r="C74" s="155"/>
      <c r="D74" s="155"/>
      <c r="E74" s="155"/>
      <c r="F74" s="155"/>
      <c r="G74" s="155"/>
      <c r="H74" s="155"/>
      <c r="I74" s="155"/>
      <c r="J74" s="155"/>
      <c r="K74" s="155"/>
      <c r="L74" s="155"/>
      <c r="O74" s="156">
        <v>1</v>
      </c>
    </row>
    <row r="75" spans="1:15" s="156" customFormat="1" ht="20.100000000000001" customHeight="1">
      <c r="A75" s="155" t="s">
        <v>35</v>
      </c>
      <c r="B75" s="155"/>
      <c r="C75" s="155"/>
      <c r="D75" s="155"/>
      <c r="E75" s="155"/>
      <c r="F75" s="155"/>
      <c r="G75" s="155"/>
      <c r="H75" s="155"/>
      <c r="I75" s="155"/>
      <c r="J75" s="155"/>
      <c r="K75" s="155"/>
      <c r="L75" s="155"/>
      <c r="M75" s="155"/>
      <c r="O75" s="156">
        <v>1</v>
      </c>
    </row>
    <row r="76" spans="1:15" s="156" customFormat="1" ht="20.100000000000001" customHeight="1">
      <c r="A76" s="155" t="s">
        <v>37</v>
      </c>
      <c r="B76" s="155"/>
      <c r="C76" s="155"/>
      <c r="D76" s="155"/>
      <c r="E76" s="155"/>
      <c r="F76" s="155"/>
      <c r="G76" s="155"/>
      <c r="H76" s="155"/>
      <c r="I76" s="155"/>
      <c r="J76" s="155"/>
      <c r="K76" s="155"/>
      <c r="L76" s="155"/>
      <c r="M76" s="155"/>
      <c r="O76" s="156">
        <v>1</v>
      </c>
    </row>
    <row r="77" spans="1:15" s="156" customFormat="1" ht="20.100000000000001" customHeight="1">
      <c r="A77" s="155" t="s">
        <v>577</v>
      </c>
      <c r="B77" s="155"/>
      <c r="C77" s="155"/>
      <c r="D77" s="155"/>
      <c r="E77" s="155"/>
      <c r="F77" s="155"/>
      <c r="G77" s="155"/>
      <c r="H77" s="155"/>
      <c r="I77" s="155"/>
      <c r="J77" s="155"/>
      <c r="K77" s="155"/>
      <c r="L77" s="155"/>
      <c r="M77" s="155"/>
      <c r="O77" s="156">
        <v>1</v>
      </c>
    </row>
    <row r="78" spans="1:15" s="156" customFormat="1" ht="20.100000000000001" customHeight="1">
      <c r="A78" s="155"/>
      <c r="B78" s="155"/>
      <c r="C78" s="155"/>
      <c r="D78" s="155"/>
      <c r="E78" s="155"/>
      <c r="F78" s="155"/>
      <c r="G78" s="155"/>
      <c r="H78" s="155"/>
      <c r="I78" s="155"/>
      <c r="J78" s="155"/>
      <c r="K78" s="155"/>
      <c r="L78" s="155"/>
      <c r="M78" s="155"/>
      <c r="O78" s="156">
        <v>1</v>
      </c>
    </row>
    <row r="79" spans="1:15" s="156" customFormat="1" ht="20.100000000000001" customHeight="1">
      <c r="A79" s="325" t="s">
        <v>578</v>
      </c>
      <c r="B79" s="155"/>
      <c r="C79" s="155"/>
      <c r="D79" s="155"/>
      <c r="E79" s="155"/>
      <c r="F79" s="155"/>
      <c r="G79" s="155"/>
      <c r="H79" s="155"/>
      <c r="I79" s="155"/>
      <c r="J79" s="155"/>
      <c r="K79" s="155"/>
      <c r="L79" s="155"/>
      <c r="M79" s="155"/>
      <c r="O79" s="156">
        <v>1</v>
      </c>
    </row>
    <row r="80" spans="1:15" s="156" customFormat="1" ht="20.100000000000001" customHeight="1">
      <c r="A80" s="325"/>
      <c r="B80" s="155"/>
      <c r="C80" s="155"/>
      <c r="D80" s="155"/>
      <c r="E80" s="155"/>
      <c r="F80" s="155"/>
      <c r="G80" s="155"/>
      <c r="H80" s="155"/>
      <c r="I80" s="155"/>
      <c r="J80" s="155"/>
      <c r="K80" s="155"/>
      <c r="L80" s="155"/>
      <c r="M80" s="155"/>
      <c r="O80" s="156">
        <v>1</v>
      </c>
    </row>
    <row r="81" spans="1:15" s="156" customFormat="1" ht="20.100000000000001" customHeight="1">
      <c r="A81" s="788" t="s">
        <v>579</v>
      </c>
      <c r="B81" s="788"/>
      <c r="C81" s="788"/>
      <c r="D81" s="788"/>
      <c r="E81" s="788"/>
      <c r="F81" s="788"/>
      <c r="G81" s="788"/>
      <c r="H81" s="788"/>
      <c r="I81" s="788"/>
      <c r="J81" s="788"/>
      <c r="K81" s="788"/>
      <c r="L81" s="788"/>
      <c r="M81" s="788"/>
      <c r="O81" s="156">
        <v>1</v>
      </c>
    </row>
  </sheetData>
  <autoFilter ref="O9:O81">
    <filterColumn colId="0">
      <filters>
        <filter val="1"/>
      </filters>
    </filterColumn>
  </autoFilter>
  <customSheetViews>
    <customSheetView guid="{9C80F5BB-2041-4866-B668-5D20F7DCF520}" showPageBreaks="1" fitToPage="1" printArea="1" filter="1" showAutoFilter="1" view="pageBreakPreview">
      <selection activeCell="A5" sqref="A5:M63"/>
      <pageMargins left="1.1811023622047245" right="0.39370078740157483" top="0.39370078740157483" bottom="0.39370078740157483" header="0.51181102362204722" footer="0.51181102362204722"/>
      <pageSetup paperSize="9" scale="86" orientation="portrait" horizontalDpi="300" verticalDpi="300" r:id="rId1"/>
      <headerFooter alignWithMargins="0"/>
      <autoFilter ref="O16:O63">
        <filterColumn colId="0">
          <filters>
            <filter val="1"/>
          </filters>
        </filterColumn>
      </autoFilter>
    </customSheetView>
    <customSheetView guid="{02FA8FE8-A21A-4BA6-9778-A92892052DF2}" showPageBreaks="1" fitToPage="1" printArea="1" filter="1" showAutoFilter="1" view="pageBreakPreview">
      <selection activeCell="A5" sqref="A5:M63"/>
      <pageMargins left="1.1811023622047245" right="0.39370078740157483" top="0.39370078740157483" bottom="0.39370078740157483" header="0.51181102362204722" footer="0.51181102362204722"/>
      <pageSetup paperSize="9" scale="86" orientation="portrait" horizontalDpi="300" verticalDpi="300" r:id="rId2"/>
      <headerFooter alignWithMargins="0"/>
      <autoFilter ref="O16:O63">
        <filterColumn colId="0">
          <filters>
            <filter val="1"/>
          </filters>
        </filterColumn>
      </autoFilter>
    </customSheetView>
  </customSheetViews>
  <mergeCells count="17">
    <mergeCell ref="G7:G8"/>
    <mergeCell ref="A81:M81"/>
    <mergeCell ref="A3:M3"/>
    <mergeCell ref="A4:M4"/>
    <mergeCell ref="A5:K5"/>
    <mergeCell ref="A1:M1"/>
    <mergeCell ref="A2:M2"/>
    <mergeCell ref="A6:A8"/>
    <mergeCell ref="B6:B8"/>
    <mergeCell ref="L6:L8"/>
    <mergeCell ref="C6:C8"/>
    <mergeCell ref="D6:G6"/>
    <mergeCell ref="H7:J7"/>
    <mergeCell ref="K7:K8"/>
    <mergeCell ref="M6:M8"/>
    <mergeCell ref="H6:K6"/>
    <mergeCell ref="D7:F7"/>
  </mergeCells>
  <phoneticPr fontId="18" type="noConversion"/>
  <pageMargins left="1.1811023622047245" right="0.39370078740157483" top="0.39370078740157483" bottom="0.39370078740157483" header="0.51181102362204722" footer="0.51181102362204722"/>
  <pageSetup paperSize="9" scale="85" orientation="portrait" horizontalDpi="300" verticalDpi="300" r:id="rId3"/>
  <headerFooter alignWithMargins="0"/>
  <drawing r:id="rId4"/>
  <legacyDrawing r:id="rId5"/>
  <controls>
    <mc:AlternateContent xmlns:mc="http://schemas.openxmlformats.org/markup-compatibility/2006">
      <mc:Choice Requires="x14">
        <control shapeId="129027" r:id="rId6" name="CommandButton1">
          <controlPr defaultSize="0" print="0" autoLine="0" r:id="rId7">
            <anchor moveWithCells="1">
              <from>
                <xdr:col>0</xdr:col>
                <xdr:colOff>0</xdr:colOff>
                <xdr:row>0</xdr:row>
                <xdr:rowOff>0</xdr:rowOff>
              </from>
              <to>
                <xdr:col>0</xdr:col>
                <xdr:colOff>228600</xdr:colOff>
                <xdr:row>0</xdr:row>
                <xdr:rowOff>228600</xdr:rowOff>
              </to>
            </anchor>
          </controlPr>
        </control>
      </mc:Choice>
      <mc:Fallback>
        <control shapeId="129027" r:id="rId6" name="CommandButton1"/>
      </mc:Fallback>
    </mc:AlternateContent>
  </control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0"/>
  <dimension ref="A2:DG51"/>
  <sheetViews>
    <sheetView topLeftCell="A39" workbookViewId="0">
      <selection activeCell="R52" sqref="R52"/>
    </sheetView>
  </sheetViews>
  <sheetFormatPr defaultRowHeight="11.25"/>
  <cols>
    <col min="1" max="1" width="4.7109375" style="1" customWidth="1"/>
    <col min="2" max="2" width="7.5703125" style="1" bestFit="1" customWidth="1"/>
    <col min="3" max="3" width="13.85546875" style="1" customWidth="1"/>
    <col min="4" max="4" width="5.7109375" style="1" customWidth="1"/>
    <col min="5" max="5" width="6.42578125" style="1" hidden="1" customWidth="1"/>
    <col min="6" max="6" width="7.42578125" style="1" hidden="1" customWidth="1"/>
    <col min="7" max="10" width="6.5703125" style="1" hidden="1" customWidth="1"/>
    <col min="11" max="11" width="5.7109375" style="1" customWidth="1"/>
    <col min="12" max="17" width="6.5703125" style="1" hidden="1" customWidth="1"/>
    <col min="18" max="18" width="5.7109375" style="1" customWidth="1"/>
    <col min="19" max="19" width="4.5703125" style="1" hidden="1" customWidth="1"/>
    <col min="20" max="24" width="3.28515625" style="1" hidden="1" customWidth="1"/>
    <col min="25" max="25" width="5.7109375" style="1" customWidth="1"/>
    <col min="26" max="31" width="4.5703125" style="1" hidden="1" customWidth="1"/>
    <col min="32" max="32" width="5.7109375" style="1" customWidth="1"/>
    <col min="33" max="38" width="5" style="1" hidden="1" customWidth="1"/>
    <col min="39" max="39" width="5.7109375" style="1" customWidth="1"/>
    <col min="40" max="45" width="6" style="1" hidden="1" customWidth="1"/>
    <col min="46" max="46" width="5.7109375" style="1" customWidth="1"/>
    <col min="47" max="51" width="4.7109375" style="1" hidden="1" customWidth="1"/>
    <col min="52" max="52" width="0.140625" style="1" customWidth="1"/>
    <col min="53" max="53" width="5.7109375" style="1" customWidth="1"/>
    <col min="54" max="59" width="5.7109375" style="1" hidden="1" customWidth="1"/>
    <col min="60" max="60" width="5.7109375" style="1" customWidth="1"/>
    <col min="61" max="66" width="5.7109375" style="1" hidden="1" customWidth="1"/>
    <col min="67" max="67" width="5.7109375" style="1" customWidth="1"/>
    <col min="68" max="72" width="5.7109375" style="1" hidden="1" customWidth="1"/>
    <col min="73" max="73" width="4.42578125" style="1" hidden="1" customWidth="1"/>
    <col min="74" max="74" width="4.42578125" style="29" hidden="1" customWidth="1"/>
    <col min="75" max="75" width="4.42578125" style="25" hidden="1" customWidth="1"/>
    <col min="76" max="76" width="4.42578125" style="1" hidden="1" customWidth="1"/>
    <col min="77" max="83" width="4.42578125" style="9" hidden="1" customWidth="1"/>
    <col min="84" max="84" width="4.42578125" style="25" hidden="1" customWidth="1"/>
    <col min="85" max="91" width="4.42578125" style="13" hidden="1" customWidth="1"/>
    <col min="92" max="92" width="4.42578125" style="25" hidden="1" customWidth="1"/>
    <col min="93" max="99" width="4.42578125" style="17" hidden="1" customWidth="1"/>
    <col min="100" max="100" width="4.42578125" style="25" hidden="1" customWidth="1"/>
    <col min="101" max="106" width="4.42578125" style="21" hidden="1" customWidth="1"/>
    <col min="107" max="107" width="8.28515625" style="21" hidden="1" customWidth="1"/>
    <col min="108" max="108" width="10.28515625" style="25" hidden="1" customWidth="1"/>
    <col min="109" max="109" width="13.7109375" style="1" customWidth="1"/>
    <col min="110" max="16384" width="9.140625" style="1"/>
  </cols>
  <sheetData>
    <row r="2" spans="1:111" ht="12.75">
      <c r="A2" s="830" t="e">
        <f>CONCATENATE("Ведомость результатов подготовки курсантов ",'1б'!#REF!," учебного взвода за ",'1б'!#REF!)</f>
        <v>#REF!</v>
      </c>
      <c r="B2" s="830"/>
      <c r="C2" s="830"/>
      <c r="D2" s="830"/>
      <c r="E2" s="830"/>
      <c r="F2" s="830"/>
      <c r="G2" s="830"/>
      <c r="H2" s="830"/>
      <c r="I2" s="830"/>
      <c r="J2" s="830"/>
      <c r="K2" s="830"/>
      <c r="L2" s="830"/>
      <c r="M2" s="830"/>
      <c r="N2" s="830"/>
      <c r="O2" s="830"/>
      <c r="P2" s="830"/>
      <c r="Q2" s="830"/>
      <c r="R2" s="830"/>
      <c r="S2" s="830"/>
      <c r="T2" s="830"/>
      <c r="U2" s="830"/>
      <c r="V2" s="830"/>
      <c r="W2" s="830"/>
      <c r="X2" s="830"/>
      <c r="Y2" s="830"/>
      <c r="Z2" s="830"/>
      <c r="AA2" s="830"/>
      <c r="AB2" s="830"/>
      <c r="AC2" s="830"/>
      <c r="AD2" s="830"/>
      <c r="AE2" s="830"/>
      <c r="AF2" s="830"/>
      <c r="AG2" s="830"/>
      <c r="AH2" s="830"/>
      <c r="AI2" s="830"/>
      <c r="AJ2" s="830"/>
      <c r="AK2" s="830"/>
      <c r="AL2" s="830"/>
      <c r="AM2" s="830"/>
      <c r="AN2" s="830"/>
      <c r="AO2" s="830"/>
      <c r="AP2" s="830"/>
      <c r="AQ2" s="830"/>
      <c r="AR2" s="830"/>
      <c r="AS2" s="830"/>
      <c r="AT2" s="830"/>
      <c r="AU2" s="830"/>
      <c r="AV2" s="830"/>
      <c r="AW2" s="830"/>
      <c r="AX2" s="830"/>
      <c r="AY2" s="830"/>
      <c r="AZ2" s="830"/>
      <c r="BA2" s="830"/>
      <c r="BB2" s="830"/>
      <c r="BC2" s="830"/>
      <c r="BD2" s="830"/>
      <c r="BE2" s="830"/>
      <c r="BF2" s="830"/>
      <c r="BG2" s="830"/>
      <c r="BH2" s="830"/>
      <c r="BI2" s="830"/>
      <c r="BJ2" s="830"/>
      <c r="BK2" s="830"/>
      <c r="BL2" s="830"/>
      <c r="BM2" s="830"/>
      <c r="BN2" s="830"/>
      <c r="BO2" s="830"/>
      <c r="BP2" s="830"/>
      <c r="BQ2" s="830"/>
      <c r="BR2" s="830"/>
      <c r="BS2" s="830"/>
      <c r="BT2" s="830"/>
      <c r="BU2" s="830"/>
      <c r="BV2" s="830"/>
      <c r="BW2" s="830"/>
      <c r="BX2" s="830"/>
      <c r="BY2" s="830"/>
      <c r="BZ2" s="830"/>
      <c r="CA2" s="830"/>
      <c r="CB2" s="830"/>
      <c r="CC2" s="830"/>
      <c r="CD2" s="830"/>
      <c r="CE2" s="830"/>
      <c r="CF2" s="830"/>
      <c r="CG2" s="830"/>
      <c r="CH2" s="830"/>
      <c r="CI2" s="830"/>
      <c r="CJ2" s="830"/>
      <c r="CK2" s="830"/>
      <c r="CL2" s="830"/>
      <c r="CM2" s="830"/>
      <c r="CN2" s="830"/>
      <c r="CO2" s="830"/>
      <c r="CP2" s="830"/>
      <c r="CQ2" s="830"/>
      <c r="CR2" s="830"/>
      <c r="CS2" s="830"/>
      <c r="CT2" s="830"/>
      <c r="CU2" s="830"/>
      <c r="CV2" s="830"/>
      <c r="CW2" s="830"/>
      <c r="CX2" s="830"/>
      <c r="CY2" s="830"/>
      <c r="CZ2" s="830"/>
      <c r="DA2" s="830"/>
      <c r="DB2" s="830"/>
      <c r="DC2" s="830"/>
      <c r="DD2" s="830"/>
      <c r="DE2" s="830"/>
    </row>
    <row r="4" spans="1:111" ht="24" customHeight="1">
      <c r="A4" s="45" t="s">
        <v>71</v>
      </c>
      <c r="B4" s="45" t="s">
        <v>72</v>
      </c>
      <c r="C4" s="45" t="s">
        <v>73</v>
      </c>
      <c r="D4" s="45" t="s">
        <v>74</v>
      </c>
      <c r="E4" s="45"/>
      <c r="F4" s="45"/>
      <c r="G4" s="45">
        <v>5</v>
      </c>
      <c r="H4" s="45">
        <v>4</v>
      </c>
      <c r="I4" s="45">
        <v>3</v>
      </c>
      <c r="J4" s="45">
        <v>2</v>
      </c>
      <c r="K4" s="45" t="s">
        <v>91</v>
      </c>
      <c r="L4" s="45"/>
      <c r="M4" s="45"/>
      <c r="N4" s="45"/>
      <c r="O4" s="45"/>
      <c r="P4" s="45"/>
      <c r="Q4" s="45"/>
      <c r="R4" s="45" t="s">
        <v>75</v>
      </c>
      <c r="S4" s="45"/>
      <c r="T4" s="45"/>
      <c r="U4" s="45"/>
      <c r="V4" s="45"/>
      <c r="W4" s="45"/>
      <c r="X4" s="45"/>
      <c r="Y4" s="45" t="s">
        <v>76</v>
      </c>
      <c r="Z4" s="45"/>
      <c r="AA4" s="45"/>
      <c r="AB4" s="45"/>
      <c r="AC4" s="45"/>
      <c r="AD4" s="45"/>
      <c r="AE4" s="45"/>
      <c r="AF4" s="45" t="s">
        <v>77</v>
      </c>
      <c r="AG4" s="45"/>
      <c r="AH4" s="45"/>
      <c r="AI4" s="45"/>
      <c r="AJ4" s="45"/>
      <c r="AK4" s="45"/>
      <c r="AL4" s="45"/>
      <c r="AM4" s="45" t="s">
        <v>78</v>
      </c>
      <c r="AN4" s="45"/>
      <c r="AO4" s="45"/>
      <c r="AP4" s="45"/>
      <c r="AQ4" s="45"/>
      <c r="AR4" s="45"/>
      <c r="AS4" s="45"/>
      <c r="AT4" s="45" t="s">
        <v>79</v>
      </c>
      <c r="AU4" s="45"/>
      <c r="AV4" s="45"/>
      <c r="AW4" s="45"/>
      <c r="AX4" s="45"/>
      <c r="AY4" s="45"/>
      <c r="AZ4" s="45"/>
      <c r="BA4" s="45" t="s">
        <v>80</v>
      </c>
      <c r="BB4" s="45"/>
      <c r="BC4" s="45"/>
      <c r="BD4" s="45"/>
      <c r="BE4" s="45"/>
      <c r="BF4" s="45"/>
      <c r="BG4" s="45"/>
      <c r="BH4" s="45" t="s">
        <v>90</v>
      </c>
      <c r="BI4" s="45"/>
      <c r="BJ4" s="45"/>
      <c r="BK4" s="45"/>
      <c r="BL4" s="45"/>
      <c r="BM4" s="45"/>
      <c r="BN4" s="45"/>
      <c r="BO4" s="45" t="s">
        <v>81</v>
      </c>
      <c r="BP4" s="45"/>
      <c r="BQ4" s="60"/>
      <c r="BR4" s="60"/>
      <c r="BS4" s="60"/>
      <c r="BT4" s="60"/>
      <c r="BU4" s="60"/>
      <c r="BV4" s="61"/>
      <c r="BW4" s="62"/>
      <c r="BX4" s="60"/>
      <c r="BY4" s="63">
        <v>5</v>
      </c>
      <c r="BZ4" s="64"/>
      <c r="CA4" s="64"/>
      <c r="CB4" s="64"/>
      <c r="CC4" s="64"/>
      <c r="CD4" s="64"/>
      <c r="CE4" s="65"/>
      <c r="CF4" s="66"/>
      <c r="CG4" s="67">
        <v>4</v>
      </c>
      <c r="CH4" s="68"/>
      <c r="CI4" s="68"/>
      <c r="CJ4" s="68"/>
      <c r="CK4" s="68"/>
      <c r="CL4" s="68"/>
      <c r="CM4" s="69"/>
      <c r="CN4" s="66"/>
      <c r="CO4" s="70">
        <v>3</v>
      </c>
      <c r="CP4" s="71"/>
      <c r="CQ4" s="71"/>
      <c r="CR4" s="71"/>
      <c r="CS4" s="71"/>
      <c r="CT4" s="71"/>
      <c r="CU4" s="72"/>
      <c r="CV4" s="66"/>
      <c r="CW4" s="73">
        <v>2</v>
      </c>
      <c r="CX4" s="74"/>
      <c r="CY4" s="74"/>
      <c r="CZ4" s="74"/>
      <c r="DA4" s="74"/>
      <c r="DB4" s="74"/>
      <c r="DC4" s="75"/>
      <c r="DD4" s="66"/>
      <c r="DE4" s="45" t="s">
        <v>82</v>
      </c>
    </row>
    <row r="5" spans="1:111">
      <c r="A5" s="51">
        <f>'1б'!B6</f>
        <v>0</v>
      </c>
      <c r="B5" s="51" t="e">
        <f>'1б'!#REF!</f>
        <v>#REF!</v>
      </c>
      <c r="C5" s="51" t="e">
        <f>'1б'!#REF!</f>
        <v>#REF!</v>
      </c>
      <c r="D5" s="94" t="e">
        <f t="shared" ref="D5:D39" si="0">IF(E5=0,"-",E5)</f>
        <v>#REF!</v>
      </c>
      <c r="E5" s="94" t="e">
        <f>'1б'!#REF!</f>
        <v>#REF!</v>
      </c>
      <c r="F5" s="94" t="e">
        <f t="shared" ref="F5:F39" si="1">SUM(G5:J5)</f>
        <v>#REF!</v>
      </c>
      <c r="G5" s="94" t="e">
        <f t="shared" ref="G5:G39" si="2">IF(E5=5,1,0)</f>
        <v>#REF!</v>
      </c>
      <c r="H5" s="94" t="e">
        <f t="shared" ref="H5:H39" si="3">IF(E5=4,1,0)</f>
        <v>#REF!</v>
      </c>
      <c r="I5" s="94" t="e">
        <f t="shared" ref="I5:I39" si="4">IF(E5=3,1,0)</f>
        <v>#REF!</v>
      </c>
      <c r="J5" s="94" t="e">
        <f t="shared" ref="J5:J39" si="5">IF(E5=2,1,0)</f>
        <v>#REF!</v>
      </c>
      <c r="K5" s="94" t="e">
        <f t="shared" ref="K5:K39" si="6">IF(L5=0,"-",L5)</f>
        <v>#REF!</v>
      </c>
      <c r="L5" s="94" t="e">
        <f>'1б'!#REF!</f>
        <v>#REF!</v>
      </c>
      <c r="M5" s="94" t="e">
        <f t="shared" ref="M5:M39" si="7">SUM(N5:Q5)</f>
        <v>#REF!</v>
      </c>
      <c r="N5" s="94" t="e">
        <f t="shared" ref="N5:N39" si="8">IF(L5=5,1,0)</f>
        <v>#REF!</v>
      </c>
      <c r="O5" s="94" t="e">
        <f t="shared" ref="O5:O39" si="9">IF(L5=4,1,0)</f>
        <v>#REF!</v>
      </c>
      <c r="P5" s="94" t="e">
        <f t="shared" ref="P5:P39" si="10">IF(L5=3,1,0)</f>
        <v>#REF!</v>
      </c>
      <c r="Q5" s="94" t="e">
        <f t="shared" ref="Q5:Q39" si="11">IF(L5=2,1,0)</f>
        <v>#REF!</v>
      </c>
      <c r="R5" s="94" t="e">
        <f t="shared" ref="R5:R39" si="12">IF(S5=0,"-",S5)</f>
        <v>#REF!</v>
      </c>
      <c r="S5" s="94" t="e">
        <f>'1б'!#REF!</f>
        <v>#REF!</v>
      </c>
      <c r="T5" s="94" t="e">
        <f t="shared" ref="T5:T39" si="13">SUM(U5:X5)</f>
        <v>#REF!</v>
      </c>
      <c r="U5" s="94" t="e">
        <f t="shared" ref="U5:U39" si="14">IF(S5=5,1,0)</f>
        <v>#REF!</v>
      </c>
      <c r="V5" s="94" t="e">
        <f t="shared" ref="V5:V39" si="15">IF(S5=4,1,0)</f>
        <v>#REF!</v>
      </c>
      <c r="W5" s="94" t="e">
        <f t="shared" ref="W5:W39" si="16">IF(S5=3,1,0)</f>
        <v>#REF!</v>
      </c>
      <c r="X5" s="94" t="e">
        <f t="shared" ref="X5:X39" si="17">IF(S5=2,1,0)</f>
        <v>#REF!</v>
      </c>
      <c r="Y5" s="94" t="e">
        <f t="shared" ref="Y5:Y39" si="18">IF(Z5=0,"-",Z5)</f>
        <v>#REF!</v>
      </c>
      <c r="Z5" s="94" t="e">
        <f>'1б'!#REF!</f>
        <v>#REF!</v>
      </c>
      <c r="AA5" s="94" t="e">
        <f t="shared" ref="AA5:AA39" si="19">SUM(AB5:AE5)</f>
        <v>#REF!</v>
      </c>
      <c r="AB5" s="94" t="e">
        <f t="shared" ref="AB5:AB39" si="20">IF(Z5=5,1,0)</f>
        <v>#REF!</v>
      </c>
      <c r="AC5" s="94" t="e">
        <f t="shared" ref="AC5:AC39" si="21">IF(Z5=4,1,0)</f>
        <v>#REF!</v>
      </c>
      <c r="AD5" s="94" t="e">
        <f t="shared" ref="AD5:AD39" si="22">IF(Z5=3,1,0)</f>
        <v>#REF!</v>
      </c>
      <c r="AE5" s="94" t="e">
        <f t="shared" ref="AE5:AE39" si="23">IF(Z5=2,1,0)</f>
        <v>#REF!</v>
      </c>
      <c r="AF5" s="94" t="e">
        <f t="shared" ref="AF5:AF39" si="24">IF(AG5=0,"-",AG5)</f>
        <v>#REF!</v>
      </c>
      <c r="AG5" s="94" t="e">
        <f>'1б'!#REF!</f>
        <v>#REF!</v>
      </c>
      <c r="AH5" s="94" t="e">
        <f t="shared" ref="AH5:AH39" si="25">SUM(AI5:AL5)</f>
        <v>#REF!</v>
      </c>
      <c r="AI5" s="94" t="e">
        <f t="shared" ref="AI5:AI39" si="26">IF(AG5=5,1,0)</f>
        <v>#REF!</v>
      </c>
      <c r="AJ5" s="94" t="e">
        <f t="shared" ref="AJ5:AJ39" si="27">IF(AG5=4,1,0)</f>
        <v>#REF!</v>
      </c>
      <c r="AK5" s="94" t="e">
        <f t="shared" ref="AK5:AK39" si="28">IF(AG5=3,1,0)</f>
        <v>#REF!</v>
      </c>
      <c r="AL5" s="94" t="e">
        <f t="shared" ref="AL5:AL39" si="29">IF(AG5=2,1,0)</f>
        <v>#REF!</v>
      </c>
      <c r="AM5" s="94" t="e">
        <f t="shared" ref="AM5:AM39" si="30">IF(AN5=0,"-",AN5)</f>
        <v>#REF!</v>
      </c>
      <c r="AN5" s="94" t="e">
        <f>'1б'!#REF!</f>
        <v>#REF!</v>
      </c>
      <c r="AO5" s="94" t="e">
        <f t="shared" ref="AO5:AO39" si="31">SUM(AP5:AS5)</f>
        <v>#REF!</v>
      </c>
      <c r="AP5" s="94" t="e">
        <f t="shared" ref="AP5:AP39" si="32">IF(AN5=5,1,0)</f>
        <v>#REF!</v>
      </c>
      <c r="AQ5" s="94" t="e">
        <f t="shared" ref="AQ5:AQ39" si="33">IF(AN5=4,1,0)</f>
        <v>#REF!</v>
      </c>
      <c r="AR5" s="94" t="e">
        <f t="shared" ref="AR5:AR39" si="34">IF(AN5=3,1,0)</f>
        <v>#REF!</v>
      </c>
      <c r="AS5" s="94" t="e">
        <f t="shared" ref="AS5:AS39" si="35">IF(AN5=2,1,0)</f>
        <v>#REF!</v>
      </c>
      <c r="AT5" s="94" t="e">
        <f t="shared" ref="AT5:AT39" si="36">IF(AU5=0,"-",AU5)</f>
        <v>#REF!</v>
      </c>
      <c r="AU5" s="94" t="e">
        <f>'1б'!#REF!</f>
        <v>#REF!</v>
      </c>
      <c r="AV5" s="94" t="e">
        <f t="shared" ref="AV5:AV39" si="37">SUM(AW5:AZ5)</f>
        <v>#REF!</v>
      </c>
      <c r="AW5" s="94" t="e">
        <f t="shared" ref="AW5:AW39" si="38">IF(AU5=5,1,0)</f>
        <v>#REF!</v>
      </c>
      <c r="AX5" s="94" t="e">
        <f t="shared" ref="AX5:AX39" si="39">IF(AU5=4,1,0)</f>
        <v>#REF!</v>
      </c>
      <c r="AY5" s="94" t="e">
        <f t="shared" ref="AY5:AY39" si="40">IF(AU5=3,1,0)</f>
        <v>#REF!</v>
      </c>
      <c r="AZ5" s="94" t="e">
        <f t="shared" ref="AZ5:AZ39" si="41">IF(AU5=2,1,0)</f>
        <v>#REF!</v>
      </c>
      <c r="BA5" s="94" t="e">
        <f t="shared" ref="BA5:BA39" si="42">IF(BB5=0,"-",BB5)</f>
        <v>#REF!</v>
      </c>
      <c r="BB5" s="94" t="e">
        <f>'1б'!#REF!</f>
        <v>#REF!</v>
      </c>
      <c r="BC5" s="94" t="e">
        <f t="shared" ref="BC5:BC39" si="43">SUM(BD5:BG5)</f>
        <v>#REF!</v>
      </c>
      <c r="BD5" s="94" t="e">
        <f t="shared" ref="BD5:BD39" si="44">IF(BB5=5,1,0)</f>
        <v>#REF!</v>
      </c>
      <c r="BE5" s="94" t="e">
        <f t="shared" ref="BE5:BE39" si="45">IF(BB5=4,1,0)</f>
        <v>#REF!</v>
      </c>
      <c r="BF5" s="94" t="e">
        <f t="shared" ref="BF5:BF39" si="46">IF(BB5=3,1,0)</f>
        <v>#REF!</v>
      </c>
      <c r="BG5" s="94" t="e">
        <f t="shared" ref="BG5:BG39" si="47">IF(BB5=2,1,0)</f>
        <v>#REF!</v>
      </c>
      <c r="BH5" s="94" t="e">
        <f t="shared" ref="BH5:BH39" si="48">BI5</f>
        <v>#REF!</v>
      </c>
      <c r="BI5" s="94" t="e">
        <f>'1б'!#REF!</f>
        <v>#REF!</v>
      </c>
      <c r="BJ5" s="94" t="e">
        <f t="shared" ref="BJ5:BJ39" si="49">SUM(BK5:BN5)</f>
        <v>#REF!</v>
      </c>
      <c r="BK5" s="94" t="e">
        <f t="shared" ref="BK5:BK39" si="50">IF(BI5=5,1,0)</f>
        <v>#REF!</v>
      </c>
      <c r="BL5" s="94" t="e">
        <f t="shared" ref="BL5:BL39" si="51">IF(BI5=4,1,0)</f>
        <v>#REF!</v>
      </c>
      <c r="BM5" s="94" t="e">
        <f t="shared" ref="BM5:BM39" si="52">IF(BI5=3,1,0)</f>
        <v>#REF!</v>
      </c>
      <c r="BN5" s="94" t="e">
        <f t="shared" ref="BN5:BN39" si="53">IF(BI5=2,1,0)</f>
        <v>#REF!</v>
      </c>
      <c r="BO5" s="94" t="e">
        <f t="shared" ref="BO5:BO39" si="54">IF(BP5=0,"-",BP5)</f>
        <v>#REF!</v>
      </c>
      <c r="BP5" s="52" t="e">
        <f>'1б'!#REF!</f>
        <v>#REF!</v>
      </c>
      <c r="BQ5" s="53" t="e">
        <f t="shared" ref="BQ5:BQ39" si="55">SUM(BR5:BU5)</f>
        <v>#REF!</v>
      </c>
      <c r="BR5" s="53" t="e">
        <f t="shared" ref="BR5:BR39" si="56">IF(BP5=5,1,0)</f>
        <v>#REF!</v>
      </c>
      <c r="BS5" s="53" t="e">
        <f t="shared" ref="BS5:BS39" si="57">IF(BP5=4,1,0)</f>
        <v>#REF!</v>
      </c>
      <c r="BT5" s="53" t="e">
        <f t="shared" ref="BT5:BT39" si="58">IF(BP5=3,1,0)</f>
        <v>#REF!</v>
      </c>
      <c r="BU5" s="53" t="e">
        <f t="shared" ref="BU5:BU39" si="59">IF(BP5=2,1,0)</f>
        <v>#REF!</v>
      </c>
      <c r="BV5" s="54" t="e">
        <f t="shared" ref="BV5:BV39" si="60">MIN(D5,R5)</f>
        <v>#REF!</v>
      </c>
      <c r="BW5" s="55" t="e">
        <f t="shared" ref="BW5:BW39" si="61">IF(OR(D5=2,R5=2,Y5=2,AF5=2,AM5=2,AT5=2,BA5=2),2,0)</f>
        <v>#REF!</v>
      </c>
      <c r="BX5" s="53" t="e">
        <f t="shared" ref="BX5:BX39" si="62">IF(AND(CF5&gt;=50,CV5&lt;1),MIN(BV5,5),IF((CF5+CN5)&gt;=70,MIN(BV5,4),3))</f>
        <v>#REF!</v>
      </c>
      <c r="BY5" s="56" t="e">
        <f t="shared" ref="BY5:BY39" si="63">IF(D5=5,1,0)</f>
        <v>#REF!</v>
      </c>
      <c r="BZ5" s="56" t="e">
        <f t="shared" ref="BZ5:BZ39" si="64">IF(R5=5,1,0)</f>
        <v>#REF!</v>
      </c>
      <c r="CA5" s="56" t="e">
        <f t="shared" ref="CA5:CA39" si="65">IF(Y5=5,1,0)</f>
        <v>#REF!</v>
      </c>
      <c r="CB5" s="56" t="e">
        <f t="shared" ref="CB5:CB39" si="66">IF(AF5=5,1,0)</f>
        <v>#REF!</v>
      </c>
      <c r="CC5" s="56" t="e">
        <f t="shared" ref="CC5:CC39" si="67">IF(AM5=5,1,0)</f>
        <v>#REF!</v>
      </c>
      <c r="CD5" s="56" t="e">
        <f t="shared" ref="CD5:CD39" si="68">IF(AT5=5,1,0)</f>
        <v>#REF!</v>
      </c>
      <c r="CE5" s="56" t="e">
        <f t="shared" ref="CE5:CE39" si="69">IF(BA5=5,1,0)</f>
        <v>#REF!</v>
      </c>
      <c r="CF5" s="55" t="e">
        <f t="shared" ref="CF5:CF39" si="70">SUM(BY5:CE5)/7*100</f>
        <v>#REF!</v>
      </c>
      <c r="CG5" s="57" t="e">
        <f t="shared" ref="CG5:CG39" si="71">IF(D5=4,1,0)</f>
        <v>#REF!</v>
      </c>
      <c r="CH5" s="57" t="e">
        <f t="shared" ref="CH5:CH39" si="72">IF(R5=4,1,0)</f>
        <v>#REF!</v>
      </c>
      <c r="CI5" s="57" t="e">
        <f t="shared" ref="CI5:CI39" si="73">IF(Y5=4,1,0)</f>
        <v>#REF!</v>
      </c>
      <c r="CJ5" s="57" t="e">
        <f t="shared" ref="CJ5:CJ39" si="74">IF(AF5=4,1,0)</f>
        <v>#REF!</v>
      </c>
      <c r="CK5" s="57" t="e">
        <f t="shared" ref="CK5:CK39" si="75">IF(AM5=4,1,0)</f>
        <v>#REF!</v>
      </c>
      <c r="CL5" s="57" t="e">
        <f t="shared" ref="CL5:CL39" si="76">IF(AT5=4,1,0)</f>
        <v>#REF!</v>
      </c>
      <c r="CM5" s="57" t="e">
        <f t="shared" ref="CM5:CM39" si="77">IF(BA5=4,1,0)</f>
        <v>#REF!</v>
      </c>
      <c r="CN5" s="55" t="e">
        <f t="shared" ref="CN5:CN39" si="78">SUM(CG5:CM5)/7*100</f>
        <v>#REF!</v>
      </c>
      <c r="CO5" s="58" t="e">
        <f t="shared" ref="CO5:CO39" si="79">IF(D5=3,1,0)</f>
        <v>#REF!</v>
      </c>
      <c r="CP5" s="58" t="e">
        <f t="shared" ref="CP5:CP39" si="80">IF(R5=3,1,0)</f>
        <v>#REF!</v>
      </c>
      <c r="CQ5" s="58" t="e">
        <f t="shared" ref="CQ5:CQ39" si="81">IF(Y5=3,1,0)</f>
        <v>#REF!</v>
      </c>
      <c r="CR5" s="58" t="e">
        <f t="shared" ref="CR5:CR39" si="82">IF(AF5=3,1,0)</f>
        <v>#REF!</v>
      </c>
      <c r="CS5" s="58" t="e">
        <f t="shared" ref="CS5:CS39" si="83">IF(AM5=3,1,0)</f>
        <v>#REF!</v>
      </c>
      <c r="CT5" s="58" t="e">
        <f t="shared" ref="CT5:CT39" si="84">IF(AT5=3,1,0)</f>
        <v>#REF!</v>
      </c>
      <c r="CU5" s="58" t="e">
        <f t="shared" ref="CU5:CU39" si="85">IF(BA5=3,1,0)</f>
        <v>#REF!</v>
      </c>
      <c r="CV5" s="55" t="e">
        <f t="shared" ref="CV5:CV39" si="86">SUM(CO5:CU5)/7*100</f>
        <v>#REF!</v>
      </c>
      <c r="CW5" s="59" t="e">
        <f t="shared" ref="CW5:CW39" si="87">IF(D5=2,1,0)</f>
        <v>#REF!</v>
      </c>
      <c r="CX5" s="59" t="e">
        <f t="shared" ref="CX5:CX39" si="88">IF(R5=2,1,0)</f>
        <v>#REF!</v>
      </c>
      <c r="CY5" s="59" t="e">
        <f t="shared" ref="CY5:CY39" si="89">IF(Y5=2,1,0)</f>
        <v>#REF!</v>
      </c>
      <c r="CZ5" s="59" t="e">
        <f t="shared" ref="CZ5:CZ39" si="90">IF(AF5=2,1,0)</f>
        <v>#REF!</v>
      </c>
      <c r="DA5" s="59" t="e">
        <f t="shared" ref="DA5:DA39" si="91">IF(AM5=2,1,0)</f>
        <v>#REF!</v>
      </c>
      <c r="DB5" s="59" t="e">
        <f t="shared" ref="DB5:DB39" si="92">IF(AT5=2,1,0)</f>
        <v>#REF!</v>
      </c>
      <c r="DC5" s="59" t="e">
        <f t="shared" ref="DC5:DC39" si="93">IF(BA5=2,1,0)</f>
        <v>#REF!</v>
      </c>
      <c r="DD5" s="55" t="e">
        <f t="shared" ref="DD5:DD39" si="94">SUM(CW5:DC5)/7*100</f>
        <v>#REF!</v>
      </c>
      <c r="DE5" s="107" t="e">
        <f>'1б'!#REF!</f>
        <v>#REF!</v>
      </c>
      <c r="DG5" s="1">
        <f t="shared" ref="DG5:DG39" si="95">IF(ISNUMBER(BO5),1,0)</f>
        <v>0</v>
      </c>
    </row>
    <row r="6" spans="1:111">
      <c r="A6" s="2">
        <f>'1б'!B7</f>
        <v>0</v>
      </c>
      <c r="B6" s="2" t="e">
        <f>'1б'!#REF!</f>
        <v>#REF!</v>
      </c>
      <c r="C6" s="2" t="e">
        <f>'1б'!#REF!</f>
        <v>#REF!</v>
      </c>
      <c r="D6" s="95" t="e">
        <f t="shared" si="0"/>
        <v>#REF!</v>
      </c>
      <c r="E6" s="94" t="e">
        <f>'1б'!#REF!</f>
        <v>#REF!</v>
      </c>
      <c r="F6" s="94" t="e">
        <f t="shared" si="1"/>
        <v>#REF!</v>
      </c>
      <c r="G6" s="95" t="e">
        <f t="shared" si="2"/>
        <v>#REF!</v>
      </c>
      <c r="H6" s="95" t="e">
        <f t="shared" si="3"/>
        <v>#REF!</v>
      </c>
      <c r="I6" s="95" t="e">
        <f t="shared" si="4"/>
        <v>#REF!</v>
      </c>
      <c r="J6" s="95" t="e">
        <f t="shared" si="5"/>
        <v>#REF!</v>
      </c>
      <c r="K6" s="95" t="e">
        <f t="shared" si="6"/>
        <v>#REF!</v>
      </c>
      <c r="L6" s="94" t="e">
        <f>'1б'!#REF!</f>
        <v>#REF!</v>
      </c>
      <c r="M6" s="94" t="e">
        <f t="shared" si="7"/>
        <v>#REF!</v>
      </c>
      <c r="N6" s="95" t="e">
        <f t="shared" si="8"/>
        <v>#REF!</v>
      </c>
      <c r="O6" s="95" t="e">
        <f t="shared" si="9"/>
        <v>#REF!</v>
      </c>
      <c r="P6" s="95" t="e">
        <f t="shared" si="10"/>
        <v>#REF!</v>
      </c>
      <c r="Q6" s="95" t="e">
        <f t="shared" si="11"/>
        <v>#REF!</v>
      </c>
      <c r="R6" s="95" t="e">
        <f t="shared" si="12"/>
        <v>#REF!</v>
      </c>
      <c r="S6" s="94" t="e">
        <f>'1б'!#REF!</f>
        <v>#REF!</v>
      </c>
      <c r="T6" s="94" t="e">
        <f t="shared" si="13"/>
        <v>#REF!</v>
      </c>
      <c r="U6" s="95" t="e">
        <f t="shared" si="14"/>
        <v>#REF!</v>
      </c>
      <c r="V6" s="95" t="e">
        <f t="shared" si="15"/>
        <v>#REF!</v>
      </c>
      <c r="W6" s="95" t="e">
        <f t="shared" si="16"/>
        <v>#REF!</v>
      </c>
      <c r="X6" s="95" t="e">
        <f t="shared" si="17"/>
        <v>#REF!</v>
      </c>
      <c r="Y6" s="95" t="e">
        <f t="shared" si="18"/>
        <v>#REF!</v>
      </c>
      <c r="Z6" s="94" t="e">
        <f>'1б'!#REF!</f>
        <v>#REF!</v>
      </c>
      <c r="AA6" s="94" t="e">
        <f t="shared" si="19"/>
        <v>#REF!</v>
      </c>
      <c r="AB6" s="95" t="e">
        <f t="shared" si="20"/>
        <v>#REF!</v>
      </c>
      <c r="AC6" s="95" t="e">
        <f t="shared" si="21"/>
        <v>#REF!</v>
      </c>
      <c r="AD6" s="95" t="e">
        <f t="shared" si="22"/>
        <v>#REF!</v>
      </c>
      <c r="AE6" s="95" t="e">
        <f t="shared" si="23"/>
        <v>#REF!</v>
      </c>
      <c r="AF6" s="95" t="e">
        <f t="shared" si="24"/>
        <v>#REF!</v>
      </c>
      <c r="AG6" s="94" t="e">
        <f>'1б'!#REF!</f>
        <v>#REF!</v>
      </c>
      <c r="AH6" s="94" t="e">
        <f t="shared" si="25"/>
        <v>#REF!</v>
      </c>
      <c r="AI6" s="95" t="e">
        <f t="shared" si="26"/>
        <v>#REF!</v>
      </c>
      <c r="AJ6" s="95" t="e">
        <f t="shared" si="27"/>
        <v>#REF!</v>
      </c>
      <c r="AK6" s="95" t="e">
        <f t="shared" si="28"/>
        <v>#REF!</v>
      </c>
      <c r="AL6" s="95" t="e">
        <f t="shared" si="29"/>
        <v>#REF!</v>
      </c>
      <c r="AM6" s="95" t="e">
        <f t="shared" si="30"/>
        <v>#REF!</v>
      </c>
      <c r="AN6" s="94" t="e">
        <f>'1б'!#REF!</f>
        <v>#REF!</v>
      </c>
      <c r="AO6" s="94" t="e">
        <f t="shared" si="31"/>
        <v>#REF!</v>
      </c>
      <c r="AP6" s="95" t="e">
        <f t="shared" si="32"/>
        <v>#REF!</v>
      </c>
      <c r="AQ6" s="95" t="e">
        <f t="shared" si="33"/>
        <v>#REF!</v>
      </c>
      <c r="AR6" s="95" t="e">
        <f t="shared" si="34"/>
        <v>#REF!</v>
      </c>
      <c r="AS6" s="95" t="e">
        <f t="shared" si="35"/>
        <v>#REF!</v>
      </c>
      <c r="AT6" s="95" t="e">
        <f t="shared" si="36"/>
        <v>#REF!</v>
      </c>
      <c r="AU6" s="94" t="e">
        <f>'1б'!#REF!</f>
        <v>#REF!</v>
      </c>
      <c r="AV6" s="94" t="e">
        <f t="shared" si="37"/>
        <v>#REF!</v>
      </c>
      <c r="AW6" s="95" t="e">
        <f t="shared" si="38"/>
        <v>#REF!</v>
      </c>
      <c r="AX6" s="95" t="e">
        <f t="shared" si="39"/>
        <v>#REF!</v>
      </c>
      <c r="AY6" s="95" t="e">
        <f t="shared" si="40"/>
        <v>#REF!</v>
      </c>
      <c r="AZ6" s="95" t="e">
        <f t="shared" si="41"/>
        <v>#REF!</v>
      </c>
      <c r="BA6" s="95" t="e">
        <f t="shared" si="42"/>
        <v>#REF!</v>
      </c>
      <c r="BB6" s="94" t="e">
        <f>'1б'!#REF!</f>
        <v>#REF!</v>
      </c>
      <c r="BC6" s="94" t="e">
        <f t="shared" si="43"/>
        <v>#REF!</v>
      </c>
      <c r="BD6" s="95" t="e">
        <f t="shared" si="44"/>
        <v>#REF!</v>
      </c>
      <c r="BE6" s="95" t="e">
        <f t="shared" si="45"/>
        <v>#REF!</v>
      </c>
      <c r="BF6" s="95" t="e">
        <f t="shared" si="46"/>
        <v>#REF!</v>
      </c>
      <c r="BG6" s="95" t="e">
        <f t="shared" si="47"/>
        <v>#REF!</v>
      </c>
      <c r="BH6" s="95" t="e">
        <f t="shared" si="48"/>
        <v>#REF!</v>
      </c>
      <c r="BI6" s="94" t="e">
        <f>'1б'!#REF!</f>
        <v>#REF!</v>
      </c>
      <c r="BJ6" s="94" t="e">
        <f t="shared" si="49"/>
        <v>#REF!</v>
      </c>
      <c r="BK6" s="95" t="e">
        <f t="shared" si="50"/>
        <v>#REF!</v>
      </c>
      <c r="BL6" s="95" t="e">
        <f t="shared" si="51"/>
        <v>#REF!</v>
      </c>
      <c r="BM6" s="95" t="e">
        <f t="shared" si="52"/>
        <v>#REF!</v>
      </c>
      <c r="BN6" s="95" t="e">
        <f t="shared" si="53"/>
        <v>#REF!</v>
      </c>
      <c r="BO6" s="95" t="e">
        <f t="shared" si="54"/>
        <v>#REF!</v>
      </c>
      <c r="BP6" s="52" t="e">
        <f>'1б'!#REF!</f>
        <v>#REF!</v>
      </c>
      <c r="BQ6" s="53" t="e">
        <f t="shared" si="55"/>
        <v>#REF!</v>
      </c>
      <c r="BR6" s="3" t="e">
        <f t="shared" si="56"/>
        <v>#REF!</v>
      </c>
      <c r="BS6" s="3" t="e">
        <f t="shared" si="57"/>
        <v>#REF!</v>
      </c>
      <c r="BT6" s="3" t="e">
        <f t="shared" si="58"/>
        <v>#REF!</v>
      </c>
      <c r="BU6" s="3" t="e">
        <f t="shared" si="59"/>
        <v>#REF!</v>
      </c>
      <c r="BV6" s="33" t="e">
        <f t="shared" si="60"/>
        <v>#REF!</v>
      </c>
      <c r="BW6" s="46" t="e">
        <f t="shared" si="61"/>
        <v>#REF!</v>
      </c>
      <c r="BX6" s="3" t="e">
        <f t="shared" si="62"/>
        <v>#REF!</v>
      </c>
      <c r="BY6" s="47" t="e">
        <f t="shared" si="63"/>
        <v>#REF!</v>
      </c>
      <c r="BZ6" s="47" t="e">
        <f t="shared" si="64"/>
        <v>#REF!</v>
      </c>
      <c r="CA6" s="47" t="e">
        <f t="shared" si="65"/>
        <v>#REF!</v>
      </c>
      <c r="CB6" s="47" t="e">
        <f t="shared" si="66"/>
        <v>#REF!</v>
      </c>
      <c r="CC6" s="47" t="e">
        <f t="shared" si="67"/>
        <v>#REF!</v>
      </c>
      <c r="CD6" s="47" t="e">
        <f t="shared" si="68"/>
        <v>#REF!</v>
      </c>
      <c r="CE6" s="47" t="e">
        <f t="shared" si="69"/>
        <v>#REF!</v>
      </c>
      <c r="CF6" s="46" t="e">
        <f t="shared" si="70"/>
        <v>#REF!</v>
      </c>
      <c r="CG6" s="48" t="e">
        <f t="shared" si="71"/>
        <v>#REF!</v>
      </c>
      <c r="CH6" s="48" t="e">
        <f t="shared" si="72"/>
        <v>#REF!</v>
      </c>
      <c r="CI6" s="48" t="e">
        <f t="shared" si="73"/>
        <v>#REF!</v>
      </c>
      <c r="CJ6" s="48" t="e">
        <f t="shared" si="74"/>
        <v>#REF!</v>
      </c>
      <c r="CK6" s="48" t="e">
        <f t="shared" si="75"/>
        <v>#REF!</v>
      </c>
      <c r="CL6" s="48" t="e">
        <f t="shared" si="76"/>
        <v>#REF!</v>
      </c>
      <c r="CM6" s="48" t="e">
        <f t="shared" si="77"/>
        <v>#REF!</v>
      </c>
      <c r="CN6" s="46" t="e">
        <f t="shared" si="78"/>
        <v>#REF!</v>
      </c>
      <c r="CO6" s="49" t="e">
        <f t="shared" si="79"/>
        <v>#REF!</v>
      </c>
      <c r="CP6" s="49" t="e">
        <f t="shared" si="80"/>
        <v>#REF!</v>
      </c>
      <c r="CQ6" s="49" t="e">
        <f t="shared" si="81"/>
        <v>#REF!</v>
      </c>
      <c r="CR6" s="49" t="e">
        <f t="shared" si="82"/>
        <v>#REF!</v>
      </c>
      <c r="CS6" s="49" t="e">
        <f t="shared" si="83"/>
        <v>#REF!</v>
      </c>
      <c r="CT6" s="49" t="e">
        <f t="shared" si="84"/>
        <v>#REF!</v>
      </c>
      <c r="CU6" s="49" t="e">
        <f t="shared" si="85"/>
        <v>#REF!</v>
      </c>
      <c r="CV6" s="46" t="e">
        <f t="shared" si="86"/>
        <v>#REF!</v>
      </c>
      <c r="CW6" s="50" t="e">
        <f t="shared" si="87"/>
        <v>#REF!</v>
      </c>
      <c r="CX6" s="50" t="e">
        <f t="shared" si="88"/>
        <v>#REF!</v>
      </c>
      <c r="CY6" s="50" t="e">
        <f t="shared" si="89"/>
        <v>#REF!</v>
      </c>
      <c r="CZ6" s="50" t="e">
        <f t="shared" si="90"/>
        <v>#REF!</v>
      </c>
      <c r="DA6" s="50" t="e">
        <f t="shared" si="91"/>
        <v>#REF!</v>
      </c>
      <c r="DB6" s="50" t="e">
        <f t="shared" si="92"/>
        <v>#REF!</v>
      </c>
      <c r="DC6" s="50" t="e">
        <f t="shared" si="93"/>
        <v>#REF!</v>
      </c>
      <c r="DD6" s="46" t="e">
        <f t="shared" si="94"/>
        <v>#REF!</v>
      </c>
      <c r="DE6" s="107" t="e">
        <f>'1б'!#REF!</f>
        <v>#REF!</v>
      </c>
      <c r="DG6" s="1">
        <f t="shared" si="95"/>
        <v>0</v>
      </c>
    </row>
    <row r="7" spans="1:111">
      <c r="A7" s="2">
        <f>'1б'!B8</f>
        <v>0</v>
      </c>
      <c r="B7" s="2" t="e">
        <f>'1б'!#REF!</f>
        <v>#REF!</v>
      </c>
      <c r="C7" s="2" t="e">
        <f>'1б'!#REF!</f>
        <v>#REF!</v>
      </c>
      <c r="D7" s="95" t="e">
        <f t="shared" si="0"/>
        <v>#REF!</v>
      </c>
      <c r="E7" s="94" t="e">
        <f>'1б'!#REF!</f>
        <v>#REF!</v>
      </c>
      <c r="F7" s="94" t="e">
        <f t="shared" si="1"/>
        <v>#REF!</v>
      </c>
      <c r="G7" s="95" t="e">
        <f t="shared" si="2"/>
        <v>#REF!</v>
      </c>
      <c r="H7" s="95" t="e">
        <f t="shared" si="3"/>
        <v>#REF!</v>
      </c>
      <c r="I7" s="95" t="e">
        <f t="shared" si="4"/>
        <v>#REF!</v>
      </c>
      <c r="J7" s="95" t="e">
        <f t="shared" si="5"/>
        <v>#REF!</v>
      </c>
      <c r="K7" s="95" t="e">
        <f t="shared" si="6"/>
        <v>#REF!</v>
      </c>
      <c r="L7" s="94" t="e">
        <f>'1б'!#REF!</f>
        <v>#REF!</v>
      </c>
      <c r="M7" s="94" t="e">
        <f t="shared" si="7"/>
        <v>#REF!</v>
      </c>
      <c r="N7" s="95" t="e">
        <f t="shared" si="8"/>
        <v>#REF!</v>
      </c>
      <c r="O7" s="95" t="e">
        <f t="shared" si="9"/>
        <v>#REF!</v>
      </c>
      <c r="P7" s="95" t="e">
        <f t="shared" si="10"/>
        <v>#REF!</v>
      </c>
      <c r="Q7" s="95" t="e">
        <f t="shared" si="11"/>
        <v>#REF!</v>
      </c>
      <c r="R7" s="95" t="e">
        <f t="shared" si="12"/>
        <v>#REF!</v>
      </c>
      <c r="S7" s="94" t="e">
        <f>'1б'!#REF!</f>
        <v>#REF!</v>
      </c>
      <c r="T7" s="94" t="e">
        <f t="shared" si="13"/>
        <v>#REF!</v>
      </c>
      <c r="U7" s="95" t="e">
        <f t="shared" si="14"/>
        <v>#REF!</v>
      </c>
      <c r="V7" s="95" t="e">
        <f t="shared" si="15"/>
        <v>#REF!</v>
      </c>
      <c r="W7" s="95" t="e">
        <f t="shared" si="16"/>
        <v>#REF!</v>
      </c>
      <c r="X7" s="95" t="e">
        <f t="shared" si="17"/>
        <v>#REF!</v>
      </c>
      <c r="Y7" s="95" t="e">
        <f t="shared" si="18"/>
        <v>#REF!</v>
      </c>
      <c r="Z7" s="94" t="e">
        <f>'1б'!#REF!</f>
        <v>#REF!</v>
      </c>
      <c r="AA7" s="94" t="e">
        <f t="shared" si="19"/>
        <v>#REF!</v>
      </c>
      <c r="AB7" s="95" t="e">
        <f t="shared" si="20"/>
        <v>#REF!</v>
      </c>
      <c r="AC7" s="95" t="e">
        <f t="shared" si="21"/>
        <v>#REF!</v>
      </c>
      <c r="AD7" s="95" t="e">
        <f t="shared" si="22"/>
        <v>#REF!</v>
      </c>
      <c r="AE7" s="95" t="e">
        <f t="shared" si="23"/>
        <v>#REF!</v>
      </c>
      <c r="AF7" s="95" t="e">
        <f t="shared" si="24"/>
        <v>#REF!</v>
      </c>
      <c r="AG7" s="94" t="e">
        <f>'1б'!#REF!</f>
        <v>#REF!</v>
      </c>
      <c r="AH7" s="94" t="e">
        <f t="shared" si="25"/>
        <v>#REF!</v>
      </c>
      <c r="AI7" s="95" t="e">
        <f t="shared" si="26"/>
        <v>#REF!</v>
      </c>
      <c r="AJ7" s="95" t="e">
        <f t="shared" si="27"/>
        <v>#REF!</v>
      </c>
      <c r="AK7" s="95" t="e">
        <f t="shared" si="28"/>
        <v>#REF!</v>
      </c>
      <c r="AL7" s="95" t="e">
        <f t="shared" si="29"/>
        <v>#REF!</v>
      </c>
      <c r="AM7" s="95" t="e">
        <f t="shared" si="30"/>
        <v>#REF!</v>
      </c>
      <c r="AN7" s="94" t="e">
        <f>'1б'!#REF!</f>
        <v>#REF!</v>
      </c>
      <c r="AO7" s="94" t="e">
        <f t="shared" si="31"/>
        <v>#REF!</v>
      </c>
      <c r="AP7" s="95" t="e">
        <f t="shared" si="32"/>
        <v>#REF!</v>
      </c>
      <c r="AQ7" s="95" t="e">
        <f t="shared" si="33"/>
        <v>#REF!</v>
      </c>
      <c r="AR7" s="95" t="e">
        <f t="shared" si="34"/>
        <v>#REF!</v>
      </c>
      <c r="AS7" s="95" t="e">
        <f t="shared" si="35"/>
        <v>#REF!</v>
      </c>
      <c r="AT7" s="95" t="e">
        <f t="shared" si="36"/>
        <v>#REF!</v>
      </c>
      <c r="AU7" s="94" t="e">
        <f>'1б'!#REF!</f>
        <v>#REF!</v>
      </c>
      <c r="AV7" s="94" t="e">
        <f t="shared" si="37"/>
        <v>#REF!</v>
      </c>
      <c r="AW7" s="95" t="e">
        <f t="shared" si="38"/>
        <v>#REF!</v>
      </c>
      <c r="AX7" s="95" t="e">
        <f t="shared" si="39"/>
        <v>#REF!</v>
      </c>
      <c r="AY7" s="95" t="e">
        <f t="shared" si="40"/>
        <v>#REF!</v>
      </c>
      <c r="AZ7" s="95" t="e">
        <f t="shared" si="41"/>
        <v>#REF!</v>
      </c>
      <c r="BA7" s="95" t="e">
        <f t="shared" si="42"/>
        <v>#REF!</v>
      </c>
      <c r="BB7" s="94" t="e">
        <f>'1б'!#REF!</f>
        <v>#REF!</v>
      </c>
      <c r="BC7" s="94" t="e">
        <f t="shared" si="43"/>
        <v>#REF!</v>
      </c>
      <c r="BD7" s="95" t="e">
        <f t="shared" si="44"/>
        <v>#REF!</v>
      </c>
      <c r="BE7" s="95" t="e">
        <f t="shared" si="45"/>
        <v>#REF!</v>
      </c>
      <c r="BF7" s="95" t="e">
        <f t="shared" si="46"/>
        <v>#REF!</v>
      </c>
      <c r="BG7" s="95" t="e">
        <f t="shared" si="47"/>
        <v>#REF!</v>
      </c>
      <c r="BH7" s="95" t="e">
        <f t="shared" si="48"/>
        <v>#REF!</v>
      </c>
      <c r="BI7" s="94" t="e">
        <f>'1б'!#REF!</f>
        <v>#REF!</v>
      </c>
      <c r="BJ7" s="94" t="e">
        <f t="shared" si="49"/>
        <v>#REF!</v>
      </c>
      <c r="BK7" s="95" t="e">
        <f t="shared" si="50"/>
        <v>#REF!</v>
      </c>
      <c r="BL7" s="95" t="e">
        <f t="shared" si="51"/>
        <v>#REF!</v>
      </c>
      <c r="BM7" s="95" t="e">
        <f t="shared" si="52"/>
        <v>#REF!</v>
      </c>
      <c r="BN7" s="95" t="e">
        <f t="shared" si="53"/>
        <v>#REF!</v>
      </c>
      <c r="BO7" s="95" t="e">
        <f t="shared" si="54"/>
        <v>#REF!</v>
      </c>
      <c r="BP7" s="52" t="e">
        <f>'1б'!#REF!</f>
        <v>#REF!</v>
      </c>
      <c r="BQ7" s="53" t="e">
        <f t="shared" si="55"/>
        <v>#REF!</v>
      </c>
      <c r="BR7" s="3" t="e">
        <f t="shared" si="56"/>
        <v>#REF!</v>
      </c>
      <c r="BS7" s="3" t="e">
        <f t="shared" si="57"/>
        <v>#REF!</v>
      </c>
      <c r="BT7" s="3" t="e">
        <f t="shared" si="58"/>
        <v>#REF!</v>
      </c>
      <c r="BU7" s="3" t="e">
        <f t="shared" si="59"/>
        <v>#REF!</v>
      </c>
      <c r="BV7" s="33" t="e">
        <f t="shared" si="60"/>
        <v>#REF!</v>
      </c>
      <c r="BW7" s="46" t="e">
        <f t="shared" si="61"/>
        <v>#REF!</v>
      </c>
      <c r="BX7" s="3" t="e">
        <f t="shared" si="62"/>
        <v>#REF!</v>
      </c>
      <c r="BY7" s="47" t="e">
        <f t="shared" si="63"/>
        <v>#REF!</v>
      </c>
      <c r="BZ7" s="47" t="e">
        <f t="shared" si="64"/>
        <v>#REF!</v>
      </c>
      <c r="CA7" s="47" t="e">
        <f t="shared" si="65"/>
        <v>#REF!</v>
      </c>
      <c r="CB7" s="47" t="e">
        <f t="shared" si="66"/>
        <v>#REF!</v>
      </c>
      <c r="CC7" s="47" t="e">
        <f t="shared" si="67"/>
        <v>#REF!</v>
      </c>
      <c r="CD7" s="47" t="e">
        <f t="shared" si="68"/>
        <v>#REF!</v>
      </c>
      <c r="CE7" s="47" t="e">
        <f t="shared" si="69"/>
        <v>#REF!</v>
      </c>
      <c r="CF7" s="46" t="e">
        <f t="shared" si="70"/>
        <v>#REF!</v>
      </c>
      <c r="CG7" s="48" t="e">
        <f t="shared" si="71"/>
        <v>#REF!</v>
      </c>
      <c r="CH7" s="48" t="e">
        <f t="shared" si="72"/>
        <v>#REF!</v>
      </c>
      <c r="CI7" s="48" t="e">
        <f t="shared" si="73"/>
        <v>#REF!</v>
      </c>
      <c r="CJ7" s="48" t="e">
        <f t="shared" si="74"/>
        <v>#REF!</v>
      </c>
      <c r="CK7" s="48" t="e">
        <f t="shared" si="75"/>
        <v>#REF!</v>
      </c>
      <c r="CL7" s="48" t="e">
        <f t="shared" si="76"/>
        <v>#REF!</v>
      </c>
      <c r="CM7" s="48" t="e">
        <f t="shared" si="77"/>
        <v>#REF!</v>
      </c>
      <c r="CN7" s="46" t="e">
        <f t="shared" si="78"/>
        <v>#REF!</v>
      </c>
      <c r="CO7" s="49" t="e">
        <f t="shared" si="79"/>
        <v>#REF!</v>
      </c>
      <c r="CP7" s="49" t="e">
        <f t="shared" si="80"/>
        <v>#REF!</v>
      </c>
      <c r="CQ7" s="49" t="e">
        <f t="shared" si="81"/>
        <v>#REF!</v>
      </c>
      <c r="CR7" s="49" t="e">
        <f t="shared" si="82"/>
        <v>#REF!</v>
      </c>
      <c r="CS7" s="49" t="e">
        <f t="shared" si="83"/>
        <v>#REF!</v>
      </c>
      <c r="CT7" s="49" t="e">
        <f t="shared" si="84"/>
        <v>#REF!</v>
      </c>
      <c r="CU7" s="49" t="e">
        <f t="shared" si="85"/>
        <v>#REF!</v>
      </c>
      <c r="CV7" s="46" t="e">
        <f t="shared" si="86"/>
        <v>#REF!</v>
      </c>
      <c r="CW7" s="50" t="e">
        <f t="shared" si="87"/>
        <v>#REF!</v>
      </c>
      <c r="CX7" s="50" t="e">
        <f t="shared" si="88"/>
        <v>#REF!</v>
      </c>
      <c r="CY7" s="50" t="e">
        <f t="shared" si="89"/>
        <v>#REF!</v>
      </c>
      <c r="CZ7" s="50" t="e">
        <f t="shared" si="90"/>
        <v>#REF!</v>
      </c>
      <c r="DA7" s="50" t="e">
        <f t="shared" si="91"/>
        <v>#REF!</v>
      </c>
      <c r="DB7" s="50" t="e">
        <f t="shared" si="92"/>
        <v>#REF!</v>
      </c>
      <c r="DC7" s="50" t="e">
        <f t="shared" si="93"/>
        <v>#REF!</v>
      </c>
      <c r="DD7" s="46" t="e">
        <f t="shared" si="94"/>
        <v>#REF!</v>
      </c>
      <c r="DE7" s="107" t="e">
        <f>'1б'!#REF!</f>
        <v>#REF!</v>
      </c>
      <c r="DG7" s="1">
        <f t="shared" si="95"/>
        <v>0</v>
      </c>
    </row>
    <row r="8" spans="1:111">
      <c r="A8" s="2">
        <f>'1б'!B9</f>
        <v>0</v>
      </c>
      <c r="B8" s="2" t="e">
        <f>'1б'!#REF!</f>
        <v>#REF!</v>
      </c>
      <c r="C8" s="2" t="e">
        <f>'1б'!#REF!</f>
        <v>#REF!</v>
      </c>
      <c r="D8" s="95" t="e">
        <f t="shared" si="0"/>
        <v>#REF!</v>
      </c>
      <c r="E8" s="94" t="e">
        <f>'1б'!#REF!</f>
        <v>#REF!</v>
      </c>
      <c r="F8" s="94" t="e">
        <f t="shared" si="1"/>
        <v>#REF!</v>
      </c>
      <c r="G8" s="95" t="e">
        <f t="shared" si="2"/>
        <v>#REF!</v>
      </c>
      <c r="H8" s="95" t="e">
        <f t="shared" si="3"/>
        <v>#REF!</v>
      </c>
      <c r="I8" s="95" t="e">
        <f t="shared" si="4"/>
        <v>#REF!</v>
      </c>
      <c r="J8" s="95" t="e">
        <f t="shared" si="5"/>
        <v>#REF!</v>
      </c>
      <c r="K8" s="95" t="e">
        <f t="shared" si="6"/>
        <v>#REF!</v>
      </c>
      <c r="L8" s="94" t="e">
        <f>'1б'!#REF!</f>
        <v>#REF!</v>
      </c>
      <c r="M8" s="94" t="e">
        <f t="shared" si="7"/>
        <v>#REF!</v>
      </c>
      <c r="N8" s="95" t="e">
        <f t="shared" si="8"/>
        <v>#REF!</v>
      </c>
      <c r="O8" s="95" t="e">
        <f t="shared" si="9"/>
        <v>#REF!</v>
      </c>
      <c r="P8" s="95" t="e">
        <f t="shared" si="10"/>
        <v>#REF!</v>
      </c>
      <c r="Q8" s="95" t="e">
        <f t="shared" si="11"/>
        <v>#REF!</v>
      </c>
      <c r="R8" s="95" t="e">
        <f t="shared" si="12"/>
        <v>#REF!</v>
      </c>
      <c r="S8" s="94" t="e">
        <f>'1б'!#REF!</f>
        <v>#REF!</v>
      </c>
      <c r="T8" s="94" t="e">
        <f t="shared" si="13"/>
        <v>#REF!</v>
      </c>
      <c r="U8" s="95" t="e">
        <f t="shared" si="14"/>
        <v>#REF!</v>
      </c>
      <c r="V8" s="95" t="e">
        <f t="shared" si="15"/>
        <v>#REF!</v>
      </c>
      <c r="W8" s="95" t="e">
        <f t="shared" si="16"/>
        <v>#REF!</v>
      </c>
      <c r="X8" s="95" t="e">
        <f t="shared" si="17"/>
        <v>#REF!</v>
      </c>
      <c r="Y8" s="95" t="e">
        <f t="shared" si="18"/>
        <v>#REF!</v>
      </c>
      <c r="Z8" s="94" t="e">
        <f>'1б'!#REF!</f>
        <v>#REF!</v>
      </c>
      <c r="AA8" s="94" t="e">
        <f t="shared" si="19"/>
        <v>#REF!</v>
      </c>
      <c r="AB8" s="95" t="e">
        <f t="shared" si="20"/>
        <v>#REF!</v>
      </c>
      <c r="AC8" s="95" t="e">
        <f t="shared" si="21"/>
        <v>#REF!</v>
      </c>
      <c r="AD8" s="95" t="e">
        <f t="shared" si="22"/>
        <v>#REF!</v>
      </c>
      <c r="AE8" s="95" t="e">
        <f t="shared" si="23"/>
        <v>#REF!</v>
      </c>
      <c r="AF8" s="95" t="e">
        <f t="shared" si="24"/>
        <v>#REF!</v>
      </c>
      <c r="AG8" s="94" t="e">
        <f>'1б'!#REF!</f>
        <v>#REF!</v>
      </c>
      <c r="AH8" s="94" t="e">
        <f t="shared" si="25"/>
        <v>#REF!</v>
      </c>
      <c r="AI8" s="95" t="e">
        <f t="shared" si="26"/>
        <v>#REF!</v>
      </c>
      <c r="AJ8" s="95" t="e">
        <f t="shared" si="27"/>
        <v>#REF!</v>
      </c>
      <c r="AK8" s="95" t="e">
        <f t="shared" si="28"/>
        <v>#REF!</v>
      </c>
      <c r="AL8" s="95" t="e">
        <f t="shared" si="29"/>
        <v>#REF!</v>
      </c>
      <c r="AM8" s="95" t="e">
        <f t="shared" si="30"/>
        <v>#REF!</v>
      </c>
      <c r="AN8" s="94" t="e">
        <f>'1б'!#REF!</f>
        <v>#REF!</v>
      </c>
      <c r="AO8" s="94" t="e">
        <f t="shared" si="31"/>
        <v>#REF!</v>
      </c>
      <c r="AP8" s="95" t="e">
        <f t="shared" si="32"/>
        <v>#REF!</v>
      </c>
      <c r="AQ8" s="95" t="e">
        <f t="shared" si="33"/>
        <v>#REF!</v>
      </c>
      <c r="AR8" s="95" t="e">
        <f t="shared" si="34"/>
        <v>#REF!</v>
      </c>
      <c r="AS8" s="95" t="e">
        <f t="shared" si="35"/>
        <v>#REF!</v>
      </c>
      <c r="AT8" s="95" t="e">
        <f t="shared" si="36"/>
        <v>#REF!</v>
      </c>
      <c r="AU8" s="94" t="e">
        <f>'1б'!#REF!</f>
        <v>#REF!</v>
      </c>
      <c r="AV8" s="94" t="e">
        <f t="shared" si="37"/>
        <v>#REF!</v>
      </c>
      <c r="AW8" s="95" t="e">
        <f t="shared" si="38"/>
        <v>#REF!</v>
      </c>
      <c r="AX8" s="95" t="e">
        <f t="shared" si="39"/>
        <v>#REF!</v>
      </c>
      <c r="AY8" s="95" t="e">
        <f t="shared" si="40"/>
        <v>#REF!</v>
      </c>
      <c r="AZ8" s="95" t="e">
        <f t="shared" si="41"/>
        <v>#REF!</v>
      </c>
      <c r="BA8" s="95" t="e">
        <f t="shared" si="42"/>
        <v>#REF!</v>
      </c>
      <c r="BB8" s="94" t="e">
        <f>'1б'!#REF!</f>
        <v>#REF!</v>
      </c>
      <c r="BC8" s="94" t="e">
        <f t="shared" si="43"/>
        <v>#REF!</v>
      </c>
      <c r="BD8" s="95" t="e">
        <f t="shared" si="44"/>
        <v>#REF!</v>
      </c>
      <c r="BE8" s="95" t="e">
        <f t="shared" si="45"/>
        <v>#REF!</v>
      </c>
      <c r="BF8" s="95" t="e">
        <f t="shared" si="46"/>
        <v>#REF!</v>
      </c>
      <c r="BG8" s="95" t="e">
        <f t="shared" si="47"/>
        <v>#REF!</v>
      </c>
      <c r="BH8" s="95" t="e">
        <f t="shared" si="48"/>
        <v>#REF!</v>
      </c>
      <c r="BI8" s="94" t="e">
        <f>'1б'!#REF!</f>
        <v>#REF!</v>
      </c>
      <c r="BJ8" s="94" t="e">
        <f t="shared" si="49"/>
        <v>#REF!</v>
      </c>
      <c r="BK8" s="95" t="e">
        <f t="shared" si="50"/>
        <v>#REF!</v>
      </c>
      <c r="BL8" s="95" t="e">
        <f t="shared" si="51"/>
        <v>#REF!</v>
      </c>
      <c r="BM8" s="95" t="e">
        <f t="shared" si="52"/>
        <v>#REF!</v>
      </c>
      <c r="BN8" s="95" t="e">
        <f t="shared" si="53"/>
        <v>#REF!</v>
      </c>
      <c r="BO8" s="95" t="e">
        <f t="shared" si="54"/>
        <v>#REF!</v>
      </c>
      <c r="BP8" s="52" t="e">
        <f>'1б'!#REF!</f>
        <v>#REF!</v>
      </c>
      <c r="BQ8" s="53" t="e">
        <f t="shared" si="55"/>
        <v>#REF!</v>
      </c>
      <c r="BR8" s="3" t="e">
        <f t="shared" si="56"/>
        <v>#REF!</v>
      </c>
      <c r="BS8" s="3" t="e">
        <f t="shared" si="57"/>
        <v>#REF!</v>
      </c>
      <c r="BT8" s="3" t="e">
        <f t="shared" si="58"/>
        <v>#REF!</v>
      </c>
      <c r="BU8" s="3" t="e">
        <f t="shared" si="59"/>
        <v>#REF!</v>
      </c>
      <c r="BV8" s="33" t="e">
        <f t="shared" si="60"/>
        <v>#REF!</v>
      </c>
      <c r="BW8" s="46" t="e">
        <f t="shared" si="61"/>
        <v>#REF!</v>
      </c>
      <c r="BX8" s="3" t="e">
        <f t="shared" si="62"/>
        <v>#REF!</v>
      </c>
      <c r="BY8" s="47" t="e">
        <f t="shared" si="63"/>
        <v>#REF!</v>
      </c>
      <c r="BZ8" s="47" t="e">
        <f t="shared" si="64"/>
        <v>#REF!</v>
      </c>
      <c r="CA8" s="47" t="e">
        <f t="shared" si="65"/>
        <v>#REF!</v>
      </c>
      <c r="CB8" s="47" t="e">
        <f t="shared" si="66"/>
        <v>#REF!</v>
      </c>
      <c r="CC8" s="47" t="e">
        <f t="shared" si="67"/>
        <v>#REF!</v>
      </c>
      <c r="CD8" s="47" t="e">
        <f t="shared" si="68"/>
        <v>#REF!</v>
      </c>
      <c r="CE8" s="47" t="e">
        <f t="shared" si="69"/>
        <v>#REF!</v>
      </c>
      <c r="CF8" s="46" t="e">
        <f t="shared" si="70"/>
        <v>#REF!</v>
      </c>
      <c r="CG8" s="48" t="e">
        <f t="shared" si="71"/>
        <v>#REF!</v>
      </c>
      <c r="CH8" s="48" t="e">
        <f t="shared" si="72"/>
        <v>#REF!</v>
      </c>
      <c r="CI8" s="48" t="e">
        <f t="shared" si="73"/>
        <v>#REF!</v>
      </c>
      <c r="CJ8" s="48" t="e">
        <f t="shared" si="74"/>
        <v>#REF!</v>
      </c>
      <c r="CK8" s="48" t="e">
        <f t="shared" si="75"/>
        <v>#REF!</v>
      </c>
      <c r="CL8" s="48" t="e">
        <f t="shared" si="76"/>
        <v>#REF!</v>
      </c>
      <c r="CM8" s="48" t="e">
        <f t="shared" si="77"/>
        <v>#REF!</v>
      </c>
      <c r="CN8" s="46" t="e">
        <f t="shared" si="78"/>
        <v>#REF!</v>
      </c>
      <c r="CO8" s="49" t="e">
        <f t="shared" si="79"/>
        <v>#REF!</v>
      </c>
      <c r="CP8" s="49" t="e">
        <f t="shared" si="80"/>
        <v>#REF!</v>
      </c>
      <c r="CQ8" s="49" t="e">
        <f t="shared" si="81"/>
        <v>#REF!</v>
      </c>
      <c r="CR8" s="49" t="e">
        <f t="shared" si="82"/>
        <v>#REF!</v>
      </c>
      <c r="CS8" s="49" t="e">
        <f t="shared" si="83"/>
        <v>#REF!</v>
      </c>
      <c r="CT8" s="49" t="e">
        <f t="shared" si="84"/>
        <v>#REF!</v>
      </c>
      <c r="CU8" s="49" t="e">
        <f t="shared" si="85"/>
        <v>#REF!</v>
      </c>
      <c r="CV8" s="46" t="e">
        <f t="shared" si="86"/>
        <v>#REF!</v>
      </c>
      <c r="CW8" s="50" t="e">
        <f t="shared" si="87"/>
        <v>#REF!</v>
      </c>
      <c r="CX8" s="50" t="e">
        <f t="shared" si="88"/>
        <v>#REF!</v>
      </c>
      <c r="CY8" s="50" t="e">
        <f t="shared" si="89"/>
        <v>#REF!</v>
      </c>
      <c r="CZ8" s="50" t="e">
        <f t="shared" si="90"/>
        <v>#REF!</v>
      </c>
      <c r="DA8" s="50" t="e">
        <f t="shared" si="91"/>
        <v>#REF!</v>
      </c>
      <c r="DB8" s="50" t="e">
        <f t="shared" si="92"/>
        <v>#REF!</v>
      </c>
      <c r="DC8" s="50" t="e">
        <f t="shared" si="93"/>
        <v>#REF!</v>
      </c>
      <c r="DD8" s="46" t="e">
        <f t="shared" si="94"/>
        <v>#REF!</v>
      </c>
      <c r="DE8" s="107" t="e">
        <f>'1б'!#REF!</f>
        <v>#REF!</v>
      </c>
      <c r="DG8" s="1">
        <f t="shared" si="95"/>
        <v>0</v>
      </c>
    </row>
    <row r="9" spans="1:111">
      <c r="A9" s="2">
        <f>'1б'!B10</f>
        <v>0</v>
      </c>
      <c r="B9" s="2" t="e">
        <f>'1б'!#REF!</f>
        <v>#REF!</v>
      </c>
      <c r="C9" s="2" t="e">
        <f>'1б'!#REF!</f>
        <v>#REF!</v>
      </c>
      <c r="D9" s="95" t="e">
        <f t="shared" si="0"/>
        <v>#REF!</v>
      </c>
      <c r="E9" s="94" t="e">
        <f>'1б'!#REF!</f>
        <v>#REF!</v>
      </c>
      <c r="F9" s="94" t="e">
        <f t="shared" si="1"/>
        <v>#REF!</v>
      </c>
      <c r="G9" s="95" t="e">
        <f t="shared" si="2"/>
        <v>#REF!</v>
      </c>
      <c r="H9" s="95" t="e">
        <f t="shared" si="3"/>
        <v>#REF!</v>
      </c>
      <c r="I9" s="95" t="e">
        <f t="shared" si="4"/>
        <v>#REF!</v>
      </c>
      <c r="J9" s="95" t="e">
        <f t="shared" si="5"/>
        <v>#REF!</v>
      </c>
      <c r="K9" s="95" t="e">
        <f t="shared" si="6"/>
        <v>#REF!</v>
      </c>
      <c r="L9" s="94" t="e">
        <f>'1б'!#REF!</f>
        <v>#REF!</v>
      </c>
      <c r="M9" s="94" t="e">
        <f t="shared" si="7"/>
        <v>#REF!</v>
      </c>
      <c r="N9" s="95" t="e">
        <f t="shared" si="8"/>
        <v>#REF!</v>
      </c>
      <c r="O9" s="95" t="e">
        <f t="shared" si="9"/>
        <v>#REF!</v>
      </c>
      <c r="P9" s="95" t="e">
        <f t="shared" si="10"/>
        <v>#REF!</v>
      </c>
      <c r="Q9" s="95" t="e">
        <f t="shared" si="11"/>
        <v>#REF!</v>
      </c>
      <c r="R9" s="95" t="e">
        <f t="shared" si="12"/>
        <v>#REF!</v>
      </c>
      <c r="S9" s="94" t="e">
        <f>'1б'!#REF!</f>
        <v>#REF!</v>
      </c>
      <c r="T9" s="94" t="e">
        <f t="shared" si="13"/>
        <v>#REF!</v>
      </c>
      <c r="U9" s="95" t="e">
        <f t="shared" si="14"/>
        <v>#REF!</v>
      </c>
      <c r="V9" s="95" t="e">
        <f t="shared" si="15"/>
        <v>#REF!</v>
      </c>
      <c r="W9" s="95" t="e">
        <f t="shared" si="16"/>
        <v>#REF!</v>
      </c>
      <c r="X9" s="95" t="e">
        <f t="shared" si="17"/>
        <v>#REF!</v>
      </c>
      <c r="Y9" s="95" t="e">
        <f t="shared" si="18"/>
        <v>#REF!</v>
      </c>
      <c r="Z9" s="94" t="e">
        <f>'1б'!#REF!</f>
        <v>#REF!</v>
      </c>
      <c r="AA9" s="94" t="e">
        <f t="shared" si="19"/>
        <v>#REF!</v>
      </c>
      <c r="AB9" s="95" t="e">
        <f t="shared" si="20"/>
        <v>#REF!</v>
      </c>
      <c r="AC9" s="95" t="e">
        <f t="shared" si="21"/>
        <v>#REF!</v>
      </c>
      <c r="AD9" s="95" t="e">
        <f t="shared" si="22"/>
        <v>#REF!</v>
      </c>
      <c r="AE9" s="95" t="e">
        <f t="shared" si="23"/>
        <v>#REF!</v>
      </c>
      <c r="AF9" s="95" t="e">
        <f t="shared" si="24"/>
        <v>#REF!</v>
      </c>
      <c r="AG9" s="94" t="e">
        <f>'1б'!#REF!</f>
        <v>#REF!</v>
      </c>
      <c r="AH9" s="94" t="e">
        <f t="shared" si="25"/>
        <v>#REF!</v>
      </c>
      <c r="AI9" s="95" t="e">
        <f t="shared" si="26"/>
        <v>#REF!</v>
      </c>
      <c r="AJ9" s="95" t="e">
        <f t="shared" si="27"/>
        <v>#REF!</v>
      </c>
      <c r="AK9" s="95" t="e">
        <f t="shared" si="28"/>
        <v>#REF!</v>
      </c>
      <c r="AL9" s="95" t="e">
        <f t="shared" si="29"/>
        <v>#REF!</v>
      </c>
      <c r="AM9" s="95" t="e">
        <f t="shared" si="30"/>
        <v>#REF!</v>
      </c>
      <c r="AN9" s="94" t="e">
        <f>'1б'!#REF!</f>
        <v>#REF!</v>
      </c>
      <c r="AO9" s="94" t="e">
        <f t="shared" si="31"/>
        <v>#REF!</v>
      </c>
      <c r="AP9" s="95" t="e">
        <f t="shared" si="32"/>
        <v>#REF!</v>
      </c>
      <c r="AQ9" s="95" t="e">
        <f t="shared" si="33"/>
        <v>#REF!</v>
      </c>
      <c r="AR9" s="95" t="e">
        <f t="shared" si="34"/>
        <v>#REF!</v>
      </c>
      <c r="AS9" s="95" t="e">
        <f t="shared" si="35"/>
        <v>#REF!</v>
      </c>
      <c r="AT9" s="95" t="e">
        <f t="shared" si="36"/>
        <v>#REF!</v>
      </c>
      <c r="AU9" s="94" t="e">
        <f>'1б'!#REF!</f>
        <v>#REF!</v>
      </c>
      <c r="AV9" s="94" t="e">
        <f t="shared" si="37"/>
        <v>#REF!</v>
      </c>
      <c r="AW9" s="95" t="e">
        <f t="shared" si="38"/>
        <v>#REF!</v>
      </c>
      <c r="AX9" s="95" t="e">
        <f t="shared" si="39"/>
        <v>#REF!</v>
      </c>
      <c r="AY9" s="95" t="e">
        <f t="shared" si="40"/>
        <v>#REF!</v>
      </c>
      <c r="AZ9" s="95" t="e">
        <f t="shared" si="41"/>
        <v>#REF!</v>
      </c>
      <c r="BA9" s="95" t="e">
        <f t="shared" si="42"/>
        <v>#REF!</v>
      </c>
      <c r="BB9" s="94" t="e">
        <f>'1б'!#REF!</f>
        <v>#REF!</v>
      </c>
      <c r="BC9" s="94" t="e">
        <f t="shared" si="43"/>
        <v>#REF!</v>
      </c>
      <c r="BD9" s="95" t="e">
        <f t="shared" si="44"/>
        <v>#REF!</v>
      </c>
      <c r="BE9" s="95" t="e">
        <f t="shared" si="45"/>
        <v>#REF!</v>
      </c>
      <c r="BF9" s="95" t="e">
        <f t="shared" si="46"/>
        <v>#REF!</v>
      </c>
      <c r="BG9" s="95" t="e">
        <f t="shared" si="47"/>
        <v>#REF!</v>
      </c>
      <c r="BH9" s="95" t="e">
        <f t="shared" si="48"/>
        <v>#REF!</v>
      </c>
      <c r="BI9" s="94" t="e">
        <f>'1б'!#REF!</f>
        <v>#REF!</v>
      </c>
      <c r="BJ9" s="94" t="e">
        <f t="shared" si="49"/>
        <v>#REF!</v>
      </c>
      <c r="BK9" s="95" t="e">
        <f t="shared" si="50"/>
        <v>#REF!</v>
      </c>
      <c r="BL9" s="95" t="e">
        <f t="shared" si="51"/>
        <v>#REF!</v>
      </c>
      <c r="BM9" s="95" t="e">
        <f t="shared" si="52"/>
        <v>#REF!</v>
      </c>
      <c r="BN9" s="95" t="e">
        <f t="shared" si="53"/>
        <v>#REF!</v>
      </c>
      <c r="BO9" s="95" t="e">
        <f t="shared" si="54"/>
        <v>#REF!</v>
      </c>
      <c r="BP9" s="52" t="e">
        <f>'1б'!#REF!</f>
        <v>#REF!</v>
      </c>
      <c r="BQ9" s="53" t="e">
        <f t="shared" si="55"/>
        <v>#REF!</v>
      </c>
      <c r="BR9" s="3" t="e">
        <f t="shared" si="56"/>
        <v>#REF!</v>
      </c>
      <c r="BS9" s="3" t="e">
        <f t="shared" si="57"/>
        <v>#REF!</v>
      </c>
      <c r="BT9" s="3" t="e">
        <f t="shared" si="58"/>
        <v>#REF!</v>
      </c>
      <c r="BU9" s="3" t="e">
        <f t="shared" si="59"/>
        <v>#REF!</v>
      </c>
      <c r="BV9" s="33" t="e">
        <f t="shared" si="60"/>
        <v>#REF!</v>
      </c>
      <c r="BW9" s="46" t="e">
        <f t="shared" si="61"/>
        <v>#REF!</v>
      </c>
      <c r="BX9" s="3" t="e">
        <f t="shared" si="62"/>
        <v>#REF!</v>
      </c>
      <c r="BY9" s="47" t="e">
        <f t="shared" si="63"/>
        <v>#REF!</v>
      </c>
      <c r="BZ9" s="47" t="e">
        <f t="shared" si="64"/>
        <v>#REF!</v>
      </c>
      <c r="CA9" s="47" t="e">
        <f t="shared" si="65"/>
        <v>#REF!</v>
      </c>
      <c r="CB9" s="47" t="e">
        <f t="shared" si="66"/>
        <v>#REF!</v>
      </c>
      <c r="CC9" s="47" t="e">
        <f t="shared" si="67"/>
        <v>#REF!</v>
      </c>
      <c r="CD9" s="47" t="e">
        <f t="shared" si="68"/>
        <v>#REF!</v>
      </c>
      <c r="CE9" s="47" t="e">
        <f t="shared" si="69"/>
        <v>#REF!</v>
      </c>
      <c r="CF9" s="46" t="e">
        <f t="shared" si="70"/>
        <v>#REF!</v>
      </c>
      <c r="CG9" s="48" t="e">
        <f t="shared" si="71"/>
        <v>#REF!</v>
      </c>
      <c r="CH9" s="48" t="e">
        <f t="shared" si="72"/>
        <v>#REF!</v>
      </c>
      <c r="CI9" s="48" t="e">
        <f t="shared" si="73"/>
        <v>#REF!</v>
      </c>
      <c r="CJ9" s="48" t="e">
        <f t="shared" si="74"/>
        <v>#REF!</v>
      </c>
      <c r="CK9" s="48" t="e">
        <f t="shared" si="75"/>
        <v>#REF!</v>
      </c>
      <c r="CL9" s="48" t="e">
        <f t="shared" si="76"/>
        <v>#REF!</v>
      </c>
      <c r="CM9" s="48" t="e">
        <f t="shared" si="77"/>
        <v>#REF!</v>
      </c>
      <c r="CN9" s="46" t="e">
        <f t="shared" si="78"/>
        <v>#REF!</v>
      </c>
      <c r="CO9" s="49" t="e">
        <f t="shared" si="79"/>
        <v>#REF!</v>
      </c>
      <c r="CP9" s="49" t="e">
        <f t="shared" si="80"/>
        <v>#REF!</v>
      </c>
      <c r="CQ9" s="49" t="e">
        <f t="shared" si="81"/>
        <v>#REF!</v>
      </c>
      <c r="CR9" s="49" t="e">
        <f t="shared" si="82"/>
        <v>#REF!</v>
      </c>
      <c r="CS9" s="49" t="e">
        <f t="shared" si="83"/>
        <v>#REF!</v>
      </c>
      <c r="CT9" s="49" t="e">
        <f t="shared" si="84"/>
        <v>#REF!</v>
      </c>
      <c r="CU9" s="49" t="e">
        <f t="shared" si="85"/>
        <v>#REF!</v>
      </c>
      <c r="CV9" s="46" t="e">
        <f t="shared" si="86"/>
        <v>#REF!</v>
      </c>
      <c r="CW9" s="50" t="e">
        <f t="shared" si="87"/>
        <v>#REF!</v>
      </c>
      <c r="CX9" s="50" t="e">
        <f t="shared" si="88"/>
        <v>#REF!</v>
      </c>
      <c r="CY9" s="50" t="e">
        <f t="shared" si="89"/>
        <v>#REF!</v>
      </c>
      <c r="CZ9" s="50" t="e">
        <f t="shared" si="90"/>
        <v>#REF!</v>
      </c>
      <c r="DA9" s="50" t="e">
        <f t="shared" si="91"/>
        <v>#REF!</v>
      </c>
      <c r="DB9" s="50" t="e">
        <f t="shared" si="92"/>
        <v>#REF!</v>
      </c>
      <c r="DC9" s="50" t="e">
        <f t="shared" si="93"/>
        <v>#REF!</v>
      </c>
      <c r="DD9" s="46" t="e">
        <f t="shared" si="94"/>
        <v>#REF!</v>
      </c>
      <c r="DE9" s="107" t="e">
        <f>'1б'!#REF!</f>
        <v>#REF!</v>
      </c>
      <c r="DG9" s="1">
        <f t="shared" si="95"/>
        <v>0</v>
      </c>
    </row>
    <row r="10" spans="1:111">
      <c r="A10" s="2">
        <f>'1б'!B11</f>
        <v>0</v>
      </c>
      <c r="B10" s="2" t="e">
        <f>'1б'!#REF!</f>
        <v>#REF!</v>
      </c>
      <c r="C10" s="2" t="e">
        <f>'1б'!#REF!</f>
        <v>#REF!</v>
      </c>
      <c r="D10" s="95" t="e">
        <f t="shared" si="0"/>
        <v>#REF!</v>
      </c>
      <c r="E10" s="94" t="e">
        <f>'1б'!#REF!</f>
        <v>#REF!</v>
      </c>
      <c r="F10" s="94" t="e">
        <f t="shared" si="1"/>
        <v>#REF!</v>
      </c>
      <c r="G10" s="95" t="e">
        <f t="shared" si="2"/>
        <v>#REF!</v>
      </c>
      <c r="H10" s="95" t="e">
        <f t="shared" si="3"/>
        <v>#REF!</v>
      </c>
      <c r="I10" s="95" t="e">
        <f t="shared" si="4"/>
        <v>#REF!</v>
      </c>
      <c r="J10" s="95" t="e">
        <f t="shared" si="5"/>
        <v>#REF!</v>
      </c>
      <c r="K10" s="95" t="e">
        <f t="shared" si="6"/>
        <v>#REF!</v>
      </c>
      <c r="L10" s="94" t="e">
        <f>'1б'!#REF!</f>
        <v>#REF!</v>
      </c>
      <c r="M10" s="94" t="e">
        <f t="shared" si="7"/>
        <v>#REF!</v>
      </c>
      <c r="N10" s="95" t="e">
        <f t="shared" si="8"/>
        <v>#REF!</v>
      </c>
      <c r="O10" s="95" t="e">
        <f t="shared" si="9"/>
        <v>#REF!</v>
      </c>
      <c r="P10" s="95" t="e">
        <f t="shared" si="10"/>
        <v>#REF!</v>
      </c>
      <c r="Q10" s="95" t="e">
        <f t="shared" si="11"/>
        <v>#REF!</v>
      </c>
      <c r="R10" s="95" t="e">
        <f t="shared" si="12"/>
        <v>#REF!</v>
      </c>
      <c r="S10" s="94" t="e">
        <f>'1б'!#REF!</f>
        <v>#REF!</v>
      </c>
      <c r="T10" s="94" t="e">
        <f t="shared" si="13"/>
        <v>#REF!</v>
      </c>
      <c r="U10" s="95" t="e">
        <f t="shared" si="14"/>
        <v>#REF!</v>
      </c>
      <c r="V10" s="95" t="e">
        <f t="shared" si="15"/>
        <v>#REF!</v>
      </c>
      <c r="W10" s="95" t="e">
        <f t="shared" si="16"/>
        <v>#REF!</v>
      </c>
      <c r="X10" s="95" t="e">
        <f t="shared" si="17"/>
        <v>#REF!</v>
      </c>
      <c r="Y10" s="95" t="e">
        <f t="shared" si="18"/>
        <v>#REF!</v>
      </c>
      <c r="Z10" s="94" t="e">
        <f>'1б'!#REF!</f>
        <v>#REF!</v>
      </c>
      <c r="AA10" s="94" t="e">
        <f t="shared" si="19"/>
        <v>#REF!</v>
      </c>
      <c r="AB10" s="95" t="e">
        <f t="shared" si="20"/>
        <v>#REF!</v>
      </c>
      <c r="AC10" s="95" t="e">
        <f t="shared" si="21"/>
        <v>#REF!</v>
      </c>
      <c r="AD10" s="95" t="e">
        <f t="shared" si="22"/>
        <v>#REF!</v>
      </c>
      <c r="AE10" s="95" t="e">
        <f t="shared" si="23"/>
        <v>#REF!</v>
      </c>
      <c r="AF10" s="95" t="e">
        <f t="shared" si="24"/>
        <v>#REF!</v>
      </c>
      <c r="AG10" s="94" t="e">
        <f>'1б'!#REF!</f>
        <v>#REF!</v>
      </c>
      <c r="AH10" s="94" t="e">
        <f t="shared" si="25"/>
        <v>#REF!</v>
      </c>
      <c r="AI10" s="95" t="e">
        <f t="shared" si="26"/>
        <v>#REF!</v>
      </c>
      <c r="AJ10" s="95" t="e">
        <f t="shared" si="27"/>
        <v>#REF!</v>
      </c>
      <c r="AK10" s="95" t="e">
        <f t="shared" si="28"/>
        <v>#REF!</v>
      </c>
      <c r="AL10" s="95" t="e">
        <f t="shared" si="29"/>
        <v>#REF!</v>
      </c>
      <c r="AM10" s="95" t="e">
        <f t="shared" si="30"/>
        <v>#REF!</v>
      </c>
      <c r="AN10" s="94" t="e">
        <f>'1б'!#REF!</f>
        <v>#REF!</v>
      </c>
      <c r="AO10" s="94" t="e">
        <f t="shared" si="31"/>
        <v>#REF!</v>
      </c>
      <c r="AP10" s="95" t="e">
        <f t="shared" si="32"/>
        <v>#REF!</v>
      </c>
      <c r="AQ10" s="95" t="e">
        <f t="shared" si="33"/>
        <v>#REF!</v>
      </c>
      <c r="AR10" s="95" t="e">
        <f t="shared" si="34"/>
        <v>#REF!</v>
      </c>
      <c r="AS10" s="95" t="e">
        <f t="shared" si="35"/>
        <v>#REF!</v>
      </c>
      <c r="AT10" s="95" t="e">
        <f t="shared" si="36"/>
        <v>#REF!</v>
      </c>
      <c r="AU10" s="94" t="e">
        <f>'1б'!#REF!</f>
        <v>#REF!</v>
      </c>
      <c r="AV10" s="94" t="e">
        <f t="shared" si="37"/>
        <v>#REF!</v>
      </c>
      <c r="AW10" s="95" t="e">
        <f t="shared" si="38"/>
        <v>#REF!</v>
      </c>
      <c r="AX10" s="95" t="e">
        <f t="shared" si="39"/>
        <v>#REF!</v>
      </c>
      <c r="AY10" s="95" t="e">
        <f t="shared" si="40"/>
        <v>#REF!</v>
      </c>
      <c r="AZ10" s="95" t="e">
        <f t="shared" si="41"/>
        <v>#REF!</v>
      </c>
      <c r="BA10" s="95" t="e">
        <f t="shared" si="42"/>
        <v>#REF!</v>
      </c>
      <c r="BB10" s="94" t="e">
        <f>'1б'!#REF!</f>
        <v>#REF!</v>
      </c>
      <c r="BC10" s="94" t="e">
        <f t="shared" si="43"/>
        <v>#REF!</v>
      </c>
      <c r="BD10" s="95" t="e">
        <f t="shared" si="44"/>
        <v>#REF!</v>
      </c>
      <c r="BE10" s="95" t="e">
        <f t="shared" si="45"/>
        <v>#REF!</v>
      </c>
      <c r="BF10" s="95" t="e">
        <f t="shared" si="46"/>
        <v>#REF!</v>
      </c>
      <c r="BG10" s="95" t="e">
        <f t="shared" si="47"/>
        <v>#REF!</v>
      </c>
      <c r="BH10" s="95" t="e">
        <f t="shared" si="48"/>
        <v>#REF!</v>
      </c>
      <c r="BI10" s="94" t="e">
        <f>'1б'!#REF!</f>
        <v>#REF!</v>
      </c>
      <c r="BJ10" s="94" t="e">
        <f t="shared" si="49"/>
        <v>#REF!</v>
      </c>
      <c r="BK10" s="95" t="e">
        <f t="shared" si="50"/>
        <v>#REF!</v>
      </c>
      <c r="BL10" s="95" t="e">
        <f t="shared" si="51"/>
        <v>#REF!</v>
      </c>
      <c r="BM10" s="95" t="e">
        <f t="shared" si="52"/>
        <v>#REF!</v>
      </c>
      <c r="BN10" s="95" t="e">
        <f t="shared" si="53"/>
        <v>#REF!</v>
      </c>
      <c r="BO10" s="95" t="e">
        <f t="shared" si="54"/>
        <v>#REF!</v>
      </c>
      <c r="BP10" s="52" t="e">
        <f>'1б'!#REF!</f>
        <v>#REF!</v>
      </c>
      <c r="BQ10" s="53" t="e">
        <f t="shared" si="55"/>
        <v>#REF!</v>
      </c>
      <c r="BR10" s="3" t="e">
        <f t="shared" si="56"/>
        <v>#REF!</v>
      </c>
      <c r="BS10" s="3" t="e">
        <f t="shared" si="57"/>
        <v>#REF!</v>
      </c>
      <c r="BT10" s="3" t="e">
        <f t="shared" si="58"/>
        <v>#REF!</v>
      </c>
      <c r="BU10" s="3" t="e">
        <f t="shared" si="59"/>
        <v>#REF!</v>
      </c>
      <c r="BV10" s="33" t="e">
        <f t="shared" si="60"/>
        <v>#REF!</v>
      </c>
      <c r="BW10" s="46" t="e">
        <f t="shared" si="61"/>
        <v>#REF!</v>
      </c>
      <c r="BX10" s="3" t="e">
        <f t="shared" si="62"/>
        <v>#REF!</v>
      </c>
      <c r="BY10" s="47" t="e">
        <f t="shared" si="63"/>
        <v>#REF!</v>
      </c>
      <c r="BZ10" s="47" t="e">
        <f t="shared" si="64"/>
        <v>#REF!</v>
      </c>
      <c r="CA10" s="47" t="e">
        <f t="shared" si="65"/>
        <v>#REF!</v>
      </c>
      <c r="CB10" s="47" t="e">
        <f t="shared" si="66"/>
        <v>#REF!</v>
      </c>
      <c r="CC10" s="47" t="e">
        <f t="shared" si="67"/>
        <v>#REF!</v>
      </c>
      <c r="CD10" s="47" t="e">
        <f t="shared" si="68"/>
        <v>#REF!</v>
      </c>
      <c r="CE10" s="47" t="e">
        <f t="shared" si="69"/>
        <v>#REF!</v>
      </c>
      <c r="CF10" s="46" t="e">
        <f t="shared" si="70"/>
        <v>#REF!</v>
      </c>
      <c r="CG10" s="48" t="e">
        <f t="shared" si="71"/>
        <v>#REF!</v>
      </c>
      <c r="CH10" s="48" t="e">
        <f t="shared" si="72"/>
        <v>#REF!</v>
      </c>
      <c r="CI10" s="48" t="e">
        <f t="shared" si="73"/>
        <v>#REF!</v>
      </c>
      <c r="CJ10" s="48" t="e">
        <f t="shared" si="74"/>
        <v>#REF!</v>
      </c>
      <c r="CK10" s="48" t="e">
        <f t="shared" si="75"/>
        <v>#REF!</v>
      </c>
      <c r="CL10" s="48" t="e">
        <f t="shared" si="76"/>
        <v>#REF!</v>
      </c>
      <c r="CM10" s="48" t="e">
        <f t="shared" si="77"/>
        <v>#REF!</v>
      </c>
      <c r="CN10" s="46" t="e">
        <f t="shared" si="78"/>
        <v>#REF!</v>
      </c>
      <c r="CO10" s="49" t="e">
        <f t="shared" si="79"/>
        <v>#REF!</v>
      </c>
      <c r="CP10" s="49" t="e">
        <f t="shared" si="80"/>
        <v>#REF!</v>
      </c>
      <c r="CQ10" s="49" t="e">
        <f t="shared" si="81"/>
        <v>#REF!</v>
      </c>
      <c r="CR10" s="49" t="e">
        <f t="shared" si="82"/>
        <v>#REF!</v>
      </c>
      <c r="CS10" s="49" t="e">
        <f t="shared" si="83"/>
        <v>#REF!</v>
      </c>
      <c r="CT10" s="49" t="e">
        <f t="shared" si="84"/>
        <v>#REF!</v>
      </c>
      <c r="CU10" s="49" t="e">
        <f t="shared" si="85"/>
        <v>#REF!</v>
      </c>
      <c r="CV10" s="46" t="e">
        <f t="shared" si="86"/>
        <v>#REF!</v>
      </c>
      <c r="CW10" s="50" t="e">
        <f t="shared" si="87"/>
        <v>#REF!</v>
      </c>
      <c r="CX10" s="50" t="e">
        <f t="shared" si="88"/>
        <v>#REF!</v>
      </c>
      <c r="CY10" s="50" t="e">
        <f t="shared" si="89"/>
        <v>#REF!</v>
      </c>
      <c r="CZ10" s="50" t="e">
        <f t="shared" si="90"/>
        <v>#REF!</v>
      </c>
      <c r="DA10" s="50" t="e">
        <f t="shared" si="91"/>
        <v>#REF!</v>
      </c>
      <c r="DB10" s="50" t="e">
        <f t="shared" si="92"/>
        <v>#REF!</v>
      </c>
      <c r="DC10" s="50" t="e">
        <f t="shared" si="93"/>
        <v>#REF!</v>
      </c>
      <c r="DD10" s="46" t="e">
        <f t="shared" si="94"/>
        <v>#REF!</v>
      </c>
      <c r="DE10" s="107" t="e">
        <f>'1б'!#REF!</f>
        <v>#REF!</v>
      </c>
      <c r="DG10" s="1">
        <f t="shared" si="95"/>
        <v>0</v>
      </c>
    </row>
    <row r="11" spans="1:111">
      <c r="A11" s="2">
        <f>'1б'!B12</f>
        <v>0</v>
      </c>
      <c r="B11" s="2" t="e">
        <f>'1б'!#REF!</f>
        <v>#REF!</v>
      </c>
      <c r="C11" s="2" t="e">
        <f>'1б'!#REF!</f>
        <v>#REF!</v>
      </c>
      <c r="D11" s="95" t="e">
        <f t="shared" si="0"/>
        <v>#REF!</v>
      </c>
      <c r="E11" s="94" t="e">
        <f>'1б'!#REF!</f>
        <v>#REF!</v>
      </c>
      <c r="F11" s="94" t="e">
        <f t="shared" si="1"/>
        <v>#REF!</v>
      </c>
      <c r="G11" s="95" t="e">
        <f t="shared" si="2"/>
        <v>#REF!</v>
      </c>
      <c r="H11" s="95" t="e">
        <f t="shared" si="3"/>
        <v>#REF!</v>
      </c>
      <c r="I11" s="95" t="e">
        <f t="shared" si="4"/>
        <v>#REF!</v>
      </c>
      <c r="J11" s="95" t="e">
        <f t="shared" si="5"/>
        <v>#REF!</v>
      </c>
      <c r="K11" s="95" t="e">
        <f t="shared" si="6"/>
        <v>#REF!</v>
      </c>
      <c r="L11" s="94" t="e">
        <f>'1б'!#REF!</f>
        <v>#REF!</v>
      </c>
      <c r="M11" s="94" t="e">
        <f t="shared" si="7"/>
        <v>#REF!</v>
      </c>
      <c r="N11" s="95" t="e">
        <f t="shared" si="8"/>
        <v>#REF!</v>
      </c>
      <c r="O11" s="95" t="e">
        <f t="shared" si="9"/>
        <v>#REF!</v>
      </c>
      <c r="P11" s="95" t="e">
        <f t="shared" si="10"/>
        <v>#REF!</v>
      </c>
      <c r="Q11" s="95" t="e">
        <f t="shared" si="11"/>
        <v>#REF!</v>
      </c>
      <c r="R11" s="95" t="e">
        <f t="shared" si="12"/>
        <v>#REF!</v>
      </c>
      <c r="S11" s="94" t="e">
        <f>'1б'!#REF!</f>
        <v>#REF!</v>
      </c>
      <c r="T11" s="94" t="e">
        <f t="shared" si="13"/>
        <v>#REF!</v>
      </c>
      <c r="U11" s="95" t="e">
        <f t="shared" si="14"/>
        <v>#REF!</v>
      </c>
      <c r="V11" s="95" t="e">
        <f t="shared" si="15"/>
        <v>#REF!</v>
      </c>
      <c r="W11" s="95" t="e">
        <f t="shared" si="16"/>
        <v>#REF!</v>
      </c>
      <c r="X11" s="95" t="e">
        <f t="shared" si="17"/>
        <v>#REF!</v>
      </c>
      <c r="Y11" s="95" t="e">
        <f t="shared" si="18"/>
        <v>#REF!</v>
      </c>
      <c r="Z11" s="94" t="e">
        <f>'1б'!#REF!</f>
        <v>#REF!</v>
      </c>
      <c r="AA11" s="94" t="e">
        <f t="shared" si="19"/>
        <v>#REF!</v>
      </c>
      <c r="AB11" s="95" t="e">
        <f t="shared" si="20"/>
        <v>#REF!</v>
      </c>
      <c r="AC11" s="95" t="e">
        <f t="shared" si="21"/>
        <v>#REF!</v>
      </c>
      <c r="AD11" s="95" t="e">
        <f t="shared" si="22"/>
        <v>#REF!</v>
      </c>
      <c r="AE11" s="95" t="e">
        <f t="shared" si="23"/>
        <v>#REF!</v>
      </c>
      <c r="AF11" s="95" t="e">
        <f t="shared" si="24"/>
        <v>#REF!</v>
      </c>
      <c r="AG11" s="94" t="e">
        <f>'1б'!#REF!</f>
        <v>#REF!</v>
      </c>
      <c r="AH11" s="94" t="e">
        <f t="shared" si="25"/>
        <v>#REF!</v>
      </c>
      <c r="AI11" s="95" t="e">
        <f t="shared" si="26"/>
        <v>#REF!</v>
      </c>
      <c r="AJ11" s="95" t="e">
        <f t="shared" si="27"/>
        <v>#REF!</v>
      </c>
      <c r="AK11" s="95" t="e">
        <f t="shared" si="28"/>
        <v>#REF!</v>
      </c>
      <c r="AL11" s="95" t="e">
        <f t="shared" si="29"/>
        <v>#REF!</v>
      </c>
      <c r="AM11" s="95" t="e">
        <f t="shared" si="30"/>
        <v>#REF!</v>
      </c>
      <c r="AN11" s="94" t="e">
        <f>'1б'!#REF!</f>
        <v>#REF!</v>
      </c>
      <c r="AO11" s="94" t="e">
        <f t="shared" si="31"/>
        <v>#REF!</v>
      </c>
      <c r="AP11" s="95" t="e">
        <f t="shared" si="32"/>
        <v>#REF!</v>
      </c>
      <c r="AQ11" s="95" t="e">
        <f t="shared" si="33"/>
        <v>#REF!</v>
      </c>
      <c r="AR11" s="95" t="e">
        <f t="shared" si="34"/>
        <v>#REF!</v>
      </c>
      <c r="AS11" s="95" t="e">
        <f t="shared" si="35"/>
        <v>#REF!</v>
      </c>
      <c r="AT11" s="95" t="e">
        <f t="shared" si="36"/>
        <v>#REF!</v>
      </c>
      <c r="AU11" s="94" t="e">
        <f>'1б'!#REF!</f>
        <v>#REF!</v>
      </c>
      <c r="AV11" s="94" t="e">
        <f t="shared" si="37"/>
        <v>#REF!</v>
      </c>
      <c r="AW11" s="95" t="e">
        <f t="shared" si="38"/>
        <v>#REF!</v>
      </c>
      <c r="AX11" s="95" t="e">
        <f t="shared" si="39"/>
        <v>#REF!</v>
      </c>
      <c r="AY11" s="95" t="e">
        <f t="shared" si="40"/>
        <v>#REF!</v>
      </c>
      <c r="AZ11" s="95" t="e">
        <f t="shared" si="41"/>
        <v>#REF!</v>
      </c>
      <c r="BA11" s="95" t="e">
        <f t="shared" si="42"/>
        <v>#REF!</v>
      </c>
      <c r="BB11" s="94" t="e">
        <f>'1б'!#REF!</f>
        <v>#REF!</v>
      </c>
      <c r="BC11" s="94" t="e">
        <f t="shared" si="43"/>
        <v>#REF!</v>
      </c>
      <c r="BD11" s="95" t="e">
        <f t="shared" si="44"/>
        <v>#REF!</v>
      </c>
      <c r="BE11" s="95" t="e">
        <f t="shared" si="45"/>
        <v>#REF!</v>
      </c>
      <c r="BF11" s="95" t="e">
        <f t="shared" si="46"/>
        <v>#REF!</v>
      </c>
      <c r="BG11" s="95" t="e">
        <f t="shared" si="47"/>
        <v>#REF!</v>
      </c>
      <c r="BH11" s="95" t="e">
        <f t="shared" si="48"/>
        <v>#REF!</v>
      </c>
      <c r="BI11" s="94" t="e">
        <f>'1б'!#REF!</f>
        <v>#REF!</v>
      </c>
      <c r="BJ11" s="94" t="e">
        <f t="shared" si="49"/>
        <v>#REF!</v>
      </c>
      <c r="BK11" s="95" t="e">
        <f t="shared" si="50"/>
        <v>#REF!</v>
      </c>
      <c r="BL11" s="95" t="e">
        <f t="shared" si="51"/>
        <v>#REF!</v>
      </c>
      <c r="BM11" s="95" t="e">
        <f t="shared" si="52"/>
        <v>#REF!</v>
      </c>
      <c r="BN11" s="95" t="e">
        <f t="shared" si="53"/>
        <v>#REF!</v>
      </c>
      <c r="BO11" s="95" t="e">
        <f t="shared" si="54"/>
        <v>#REF!</v>
      </c>
      <c r="BP11" s="52" t="e">
        <f>'1б'!#REF!</f>
        <v>#REF!</v>
      </c>
      <c r="BQ11" s="53" t="e">
        <f t="shared" si="55"/>
        <v>#REF!</v>
      </c>
      <c r="BR11" s="3" t="e">
        <f t="shared" si="56"/>
        <v>#REF!</v>
      </c>
      <c r="BS11" s="3" t="e">
        <f t="shared" si="57"/>
        <v>#REF!</v>
      </c>
      <c r="BT11" s="3" t="e">
        <f t="shared" si="58"/>
        <v>#REF!</v>
      </c>
      <c r="BU11" s="3" t="e">
        <f t="shared" si="59"/>
        <v>#REF!</v>
      </c>
      <c r="BV11" s="33" t="e">
        <f t="shared" si="60"/>
        <v>#REF!</v>
      </c>
      <c r="BW11" s="46" t="e">
        <f t="shared" si="61"/>
        <v>#REF!</v>
      </c>
      <c r="BX11" s="3" t="e">
        <f t="shared" si="62"/>
        <v>#REF!</v>
      </c>
      <c r="BY11" s="47" t="e">
        <f t="shared" si="63"/>
        <v>#REF!</v>
      </c>
      <c r="BZ11" s="47" t="e">
        <f t="shared" si="64"/>
        <v>#REF!</v>
      </c>
      <c r="CA11" s="47" t="e">
        <f t="shared" si="65"/>
        <v>#REF!</v>
      </c>
      <c r="CB11" s="47" t="e">
        <f t="shared" si="66"/>
        <v>#REF!</v>
      </c>
      <c r="CC11" s="47" t="e">
        <f t="shared" si="67"/>
        <v>#REF!</v>
      </c>
      <c r="CD11" s="47" t="e">
        <f t="shared" si="68"/>
        <v>#REF!</v>
      </c>
      <c r="CE11" s="47" t="e">
        <f t="shared" si="69"/>
        <v>#REF!</v>
      </c>
      <c r="CF11" s="46" t="e">
        <f t="shared" si="70"/>
        <v>#REF!</v>
      </c>
      <c r="CG11" s="48" t="e">
        <f t="shared" si="71"/>
        <v>#REF!</v>
      </c>
      <c r="CH11" s="48" t="e">
        <f t="shared" si="72"/>
        <v>#REF!</v>
      </c>
      <c r="CI11" s="48" t="e">
        <f t="shared" si="73"/>
        <v>#REF!</v>
      </c>
      <c r="CJ11" s="48" t="e">
        <f t="shared" si="74"/>
        <v>#REF!</v>
      </c>
      <c r="CK11" s="48" t="e">
        <f t="shared" si="75"/>
        <v>#REF!</v>
      </c>
      <c r="CL11" s="48" t="e">
        <f t="shared" si="76"/>
        <v>#REF!</v>
      </c>
      <c r="CM11" s="48" t="e">
        <f t="shared" si="77"/>
        <v>#REF!</v>
      </c>
      <c r="CN11" s="46" t="e">
        <f t="shared" si="78"/>
        <v>#REF!</v>
      </c>
      <c r="CO11" s="49" t="e">
        <f t="shared" si="79"/>
        <v>#REF!</v>
      </c>
      <c r="CP11" s="49" t="e">
        <f t="shared" si="80"/>
        <v>#REF!</v>
      </c>
      <c r="CQ11" s="49" t="e">
        <f t="shared" si="81"/>
        <v>#REF!</v>
      </c>
      <c r="CR11" s="49" t="e">
        <f t="shared" si="82"/>
        <v>#REF!</v>
      </c>
      <c r="CS11" s="49" t="e">
        <f t="shared" si="83"/>
        <v>#REF!</v>
      </c>
      <c r="CT11" s="49" t="e">
        <f t="shared" si="84"/>
        <v>#REF!</v>
      </c>
      <c r="CU11" s="49" t="e">
        <f t="shared" si="85"/>
        <v>#REF!</v>
      </c>
      <c r="CV11" s="46" t="e">
        <f t="shared" si="86"/>
        <v>#REF!</v>
      </c>
      <c r="CW11" s="50" t="e">
        <f t="shared" si="87"/>
        <v>#REF!</v>
      </c>
      <c r="CX11" s="50" t="e">
        <f t="shared" si="88"/>
        <v>#REF!</v>
      </c>
      <c r="CY11" s="50" t="e">
        <f t="shared" si="89"/>
        <v>#REF!</v>
      </c>
      <c r="CZ11" s="50" t="e">
        <f t="shared" si="90"/>
        <v>#REF!</v>
      </c>
      <c r="DA11" s="50" t="e">
        <f t="shared" si="91"/>
        <v>#REF!</v>
      </c>
      <c r="DB11" s="50" t="e">
        <f t="shared" si="92"/>
        <v>#REF!</v>
      </c>
      <c r="DC11" s="50" t="e">
        <f t="shared" si="93"/>
        <v>#REF!</v>
      </c>
      <c r="DD11" s="46" t="e">
        <f t="shared" si="94"/>
        <v>#REF!</v>
      </c>
      <c r="DE11" s="107" t="e">
        <f>'1б'!#REF!</f>
        <v>#REF!</v>
      </c>
      <c r="DG11" s="1">
        <f t="shared" si="95"/>
        <v>0</v>
      </c>
    </row>
    <row r="12" spans="1:111">
      <c r="A12" s="2">
        <f>'1б'!B13</f>
        <v>0</v>
      </c>
      <c r="B12" s="2" t="e">
        <f>'1б'!#REF!</f>
        <v>#REF!</v>
      </c>
      <c r="C12" s="2" t="e">
        <f>'1б'!#REF!</f>
        <v>#REF!</v>
      </c>
      <c r="D12" s="95" t="e">
        <f t="shared" si="0"/>
        <v>#REF!</v>
      </c>
      <c r="E12" s="94" t="e">
        <f>'1б'!#REF!</f>
        <v>#REF!</v>
      </c>
      <c r="F12" s="94" t="e">
        <f t="shared" si="1"/>
        <v>#REF!</v>
      </c>
      <c r="G12" s="95" t="e">
        <f t="shared" si="2"/>
        <v>#REF!</v>
      </c>
      <c r="H12" s="95" t="e">
        <f t="shared" si="3"/>
        <v>#REF!</v>
      </c>
      <c r="I12" s="95" t="e">
        <f t="shared" si="4"/>
        <v>#REF!</v>
      </c>
      <c r="J12" s="95" t="e">
        <f t="shared" si="5"/>
        <v>#REF!</v>
      </c>
      <c r="K12" s="95" t="e">
        <f t="shared" si="6"/>
        <v>#REF!</v>
      </c>
      <c r="L12" s="94" t="e">
        <f>'1б'!#REF!</f>
        <v>#REF!</v>
      </c>
      <c r="M12" s="94" t="e">
        <f t="shared" si="7"/>
        <v>#REF!</v>
      </c>
      <c r="N12" s="95" t="e">
        <f t="shared" si="8"/>
        <v>#REF!</v>
      </c>
      <c r="O12" s="95" t="e">
        <f t="shared" si="9"/>
        <v>#REF!</v>
      </c>
      <c r="P12" s="95" t="e">
        <f t="shared" si="10"/>
        <v>#REF!</v>
      </c>
      <c r="Q12" s="95" t="e">
        <f t="shared" si="11"/>
        <v>#REF!</v>
      </c>
      <c r="R12" s="95" t="e">
        <f t="shared" si="12"/>
        <v>#REF!</v>
      </c>
      <c r="S12" s="94" t="e">
        <f>'1б'!#REF!</f>
        <v>#REF!</v>
      </c>
      <c r="T12" s="94" t="e">
        <f t="shared" si="13"/>
        <v>#REF!</v>
      </c>
      <c r="U12" s="95" t="e">
        <f t="shared" si="14"/>
        <v>#REF!</v>
      </c>
      <c r="V12" s="95" t="e">
        <f t="shared" si="15"/>
        <v>#REF!</v>
      </c>
      <c r="W12" s="95" t="e">
        <f t="shared" si="16"/>
        <v>#REF!</v>
      </c>
      <c r="X12" s="95" t="e">
        <f t="shared" si="17"/>
        <v>#REF!</v>
      </c>
      <c r="Y12" s="95" t="e">
        <f t="shared" si="18"/>
        <v>#REF!</v>
      </c>
      <c r="Z12" s="94" t="e">
        <f>'1б'!#REF!</f>
        <v>#REF!</v>
      </c>
      <c r="AA12" s="94" t="e">
        <f t="shared" si="19"/>
        <v>#REF!</v>
      </c>
      <c r="AB12" s="95" t="e">
        <f t="shared" si="20"/>
        <v>#REF!</v>
      </c>
      <c r="AC12" s="95" t="e">
        <f t="shared" si="21"/>
        <v>#REF!</v>
      </c>
      <c r="AD12" s="95" t="e">
        <f t="shared" si="22"/>
        <v>#REF!</v>
      </c>
      <c r="AE12" s="95" t="e">
        <f t="shared" si="23"/>
        <v>#REF!</v>
      </c>
      <c r="AF12" s="95" t="e">
        <f t="shared" si="24"/>
        <v>#REF!</v>
      </c>
      <c r="AG12" s="94" t="e">
        <f>'1б'!#REF!</f>
        <v>#REF!</v>
      </c>
      <c r="AH12" s="94" t="e">
        <f t="shared" si="25"/>
        <v>#REF!</v>
      </c>
      <c r="AI12" s="95" t="e">
        <f t="shared" si="26"/>
        <v>#REF!</v>
      </c>
      <c r="AJ12" s="95" t="e">
        <f t="shared" si="27"/>
        <v>#REF!</v>
      </c>
      <c r="AK12" s="95" t="e">
        <f t="shared" si="28"/>
        <v>#REF!</v>
      </c>
      <c r="AL12" s="95" t="e">
        <f t="shared" si="29"/>
        <v>#REF!</v>
      </c>
      <c r="AM12" s="95" t="e">
        <f t="shared" si="30"/>
        <v>#REF!</v>
      </c>
      <c r="AN12" s="94" t="e">
        <f>'1б'!#REF!</f>
        <v>#REF!</v>
      </c>
      <c r="AO12" s="94" t="e">
        <f t="shared" si="31"/>
        <v>#REF!</v>
      </c>
      <c r="AP12" s="95" t="e">
        <f t="shared" si="32"/>
        <v>#REF!</v>
      </c>
      <c r="AQ12" s="95" t="e">
        <f t="shared" si="33"/>
        <v>#REF!</v>
      </c>
      <c r="AR12" s="95" t="e">
        <f t="shared" si="34"/>
        <v>#REF!</v>
      </c>
      <c r="AS12" s="95" t="e">
        <f t="shared" si="35"/>
        <v>#REF!</v>
      </c>
      <c r="AT12" s="95" t="e">
        <f t="shared" si="36"/>
        <v>#REF!</v>
      </c>
      <c r="AU12" s="94" t="e">
        <f>'1б'!#REF!</f>
        <v>#REF!</v>
      </c>
      <c r="AV12" s="94" t="e">
        <f t="shared" si="37"/>
        <v>#REF!</v>
      </c>
      <c r="AW12" s="95" t="e">
        <f t="shared" si="38"/>
        <v>#REF!</v>
      </c>
      <c r="AX12" s="95" t="e">
        <f t="shared" si="39"/>
        <v>#REF!</v>
      </c>
      <c r="AY12" s="95" t="e">
        <f t="shared" si="40"/>
        <v>#REF!</v>
      </c>
      <c r="AZ12" s="95" t="e">
        <f t="shared" si="41"/>
        <v>#REF!</v>
      </c>
      <c r="BA12" s="95" t="e">
        <f t="shared" si="42"/>
        <v>#REF!</v>
      </c>
      <c r="BB12" s="94" t="e">
        <f>'1б'!#REF!</f>
        <v>#REF!</v>
      </c>
      <c r="BC12" s="94" t="e">
        <f t="shared" si="43"/>
        <v>#REF!</v>
      </c>
      <c r="BD12" s="95" t="e">
        <f t="shared" si="44"/>
        <v>#REF!</v>
      </c>
      <c r="BE12" s="95" t="e">
        <f t="shared" si="45"/>
        <v>#REF!</v>
      </c>
      <c r="BF12" s="95" t="e">
        <f t="shared" si="46"/>
        <v>#REF!</v>
      </c>
      <c r="BG12" s="95" t="e">
        <f t="shared" si="47"/>
        <v>#REF!</v>
      </c>
      <c r="BH12" s="95" t="e">
        <f t="shared" si="48"/>
        <v>#REF!</v>
      </c>
      <c r="BI12" s="94" t="e">
        <f>'1б'!#REF!</f>
        <v>#REF!</v>
      </c>
      <c r="BJ12" s="94" t="e">
        <f t="shared" si="49"/>
        <v>#REF!</v>
      </c>
      <c r="BK12" s="95" t="e">
        <f t="shared" si="50"/>
        <v>#REF!</v>
      </c>
      <c r="BL12" s="95" t="e">
        <f t="shared" si="51"/>
        <v>#REF!</v>
      </c>
      <c r="BM12" s="95" t="e">
        <f t="shared" si="52"/>
        <v>#REF!</v>
      </c>
      <c r="BN12" s="95" t="e">
        <f t="shared" si="53"/>
        <v>#REF!</v>
      </c>
      <c r="BO12" s="95" t="e">
        <f t="shared" si="54"/>
        <v>#REF!</v>
      </c>
      <c r="BP12" s="52" t="e">
        <f>'1б'!#REF!</f>
        <v>#REF!</v>
      </c>
      <c r="BQ12" s="53" t="e">
        <f t="shared" si="55"/>
        <v>#REF!</v>
      </c>
      <c r="BR12" s="3" t="e">
        <f t="shared" si="56"/>
        <v>#REF!</v>
      </c>
      <c r="BS12" s="3" t="e">
        <f t="shared" si="57"/>
        <v>#REF!</v>
      </c>
      <c r="BT12" s="3" t="e">
        <f t="shared" si="58"/>
        <v>#REF!</v>
      </c>
      <c r="BU12" s="3" t="e">
        <f t="shared" si="59"/>
        <v>#REF!</v>
      </c>
      <c r="BV12" s="33" t="e">
        <f t="shared" si="60"/>
        <v>#REF!</v>
      </c>
      <c r="BW12" s="46" t="e">
        <f t="shared" si="61"/>
        <v>#REF!</v>
      </c>
      <c r="BX12" s="3" t="e">
        <f t="shared" si="62"/>
        <v>#REF!</v>
      </c>
      <c r="BY12" s="47" t="e">
        <f t="shared" si="63"/>
        <v>#REF!</v>
      </c>
      <c r="BZ12" s="47" t="e">
        <f t="shared" si="64"/>
        <v>#REF!</v>
      </c>
      <c r="CA12" s="47" t="e">
        <f t="shared" si="65"/>
        <v>#REF!</v>
      </c>
      <c r="CB12" s="47" t="e">
        <f t="shared" si="66"/>
        <v>#REF!</v>
      </c>
      <c r="CC12" s="47" t="e">
        <f t="shared" si="67"/>
        <v>#REF!</v>
      </c>
      <c r="CD12" s="47" t="e">
        <f t="shared" si="68"/>
        <v>#REF!</v>
      </c>
      <c r="CE12" s="47" t="e">
        <f t="shared" si="69"/>
        <v>#REF!</v>
      </c>
      <c r="CF12" s="46" t="e">
        <f t="shared" si="70"/>
        <v>#REF!</v>
      </c>
      <c r="CG12" s="48" t="e">
        <f t="shared" si="71"/>
        <v>#REF!</v>
      </c>
      <c r="CH12" s="48" t="e">
        <f t="shared" si="72"/>
        <v>#REF!</v>
      </c>
      <c r="CI12" s="48" t="e">
        <f t="shared" si="73"/>
        <v>#REF!</v>
      </c>
      <c r="CJ12" s="48" t="e">
        <f t="shared" si="74"/>
        <v>#REF!</v>
      </c>
      <c r="CK12" s="48" t="e">
        <f t="shared" si="75"/>
        <v>#REF!</v>
      </c>
      <c r="CL12" s="48" t="e">
        <f t="shared" si="76"/>
        <v>#REF!</v>
      </c>
      <c r="CM12" s="48" t="e">
        <f t="shared" si="77"/>
        <v>#REF!</v>
      </c>
      <c r="CN12" s="46" t="e">
        <f t="shared" si="78"/>
        <v>#REF!</v>
      </c>
      <c r="CO12" s="49" t="e">
        <f t="shared" si="79"/>
        <v>#REF!</v>
      </c>
      <c r="CP12" s="49" t="e">
        <f t="shared" si="80"/>
        <v>#REF!</v>
      </c>
      <c r="CQ12" s="49" t="e">
        <f t="shared" si="81"/>
        <v>#REF!</v>
      </c>
      <c r="CR12" s="49" t="e">
        <f t="shared" si="82"/>
        <v>#REF!</v>
      </c>
      <c r="CS12" s="49" t="e">
        <f t="shared" si="83"/>
        <v>#REF!</v>
      </c>
      <c r="CT12" s="49" t="e">
        <f t="shared" si="84"/>
        <v>#REF!</v>
      </c>
      <c r="CU12" s="49" t="e">
        <f t="shared" si="85"/>
        <v>#REF!</v>
      </c>
      <c r="CV12" s="46" t="e">
        <f t="shared" si="86"/>
        <v>#REF!</v>
      </c>
      <c r="CW12" s="50" t="e">
        <f t="shared" si="87"/>
        <v>#REF!</v>
      </c>
      <c r="CX12" s="50" t="e">
        <f t="shared" si="88"/>
        <v>#REF!</v>
      </c>
      <c r="CY12" s="50" t="e">
        <f t="shared" si="89"/>
        <v>#REF!</v>
      </c>
      <c r="CZ12" s="50" t="e">
        <f t="shared" si="90"/>
        <v>#REF!</v>
      </c>
      <c r="DA12" s="50" t="e">
        <f t="shared" si="91"/>
        <v>#REF!</v>
      </c>
      <c r="DB12" s="50" t="e">
        <f t="shared" si="92"/>
        <v>#REF!</v>
      </c>
      <c r="DC12" s="50" t="e">
        <f t="shared" si="93"/>
        <v>#REF!</v>
      </c>
      <c r="DD12" s="46" t="e">
        <f t="shared" si="94"/>
        <v>#REF!</v>
      </c>
      <c r="DE12" s="107" t="e">
        <f>'1б'!#REF!</f>
        <v>#REF!</v>
      </c>
      <c r="DG12" s="1">
        <f t="shared" si="95"/>
        <v>0</v>
      </c>
    </row>
    <row r="13" spans="1:111">
      <c r="A13" s="2" t="e">
        <f>'1б'!#REF!</f>
        <v>#REF!</v>
      </c>
      <c r="B13" s="2" t="e">
        <f>'1б'!#REF!</f>
        <v>#REF!</v>
      </c>
      <c r="C13" s="2" t="e">
        <f>'1б'!#REF!</f>
        <v>#REF!</v>
      </c>
      <c r="D13" s="95" t="e">
        <f t="shared" si="0"/>
        <v>#REF!</v>
      </c>
      <c r="E13" s="94" t="e">
        <f>'1б'!#REF!</f>
        <v>#REF!</v>
      </c>
      <c r="F13" s="94" t="e">
        <f t="shared" si="1"/>
        <v>#REF!</v>
      </c>
      <c r="G13" s="95" t="e">
        <f t="shared" si="2"/>
        <v>#REF!</v>
      </c>
      <c r="H13" s="95" t="e">
        <f t="shared" si="3"/>
        <v>#REF!</v>
      </c>
      <c r="I13" s="95" t="e">
        <f t="shared" si="4"/>
        <v>#REF!</v>
      </c>
      <c r="J13" s="95" t="e">
        <f t="shared" si="5"/>
        <v>#REF!</v>
      </c>
      <c r="K13" s="95" t="e">
        <f t="shared" si="6"/>
        <v>#REF!</v>
      </c>
      <c r="L13" s="94" t="e">
        <f>'1б'!#REF!</f>
        <v>#REF!</v>
      </c>
      <c r="M13" s="94" t="e">
        <f t="shared" si="7"/>
        <v>#REF!</v>
      </c>
      <c r="N13" s="95" t="e">
        <f t="shared" si="8"/>
        <v>#REF!</v>
      </c>
      <c r="O13" s="95" t="e">
        <f t="shared" si="9"/>
        <v>#REF!</v>
      </c>
      <c r="P13" s="95" t="e">
        <f t="shared" si="10"/>
        <v>#REF!</v>
      </c>
      <c r="Q13" s="95" t="e">
        <f t="shared" si="11"/>
        <v>#REF!</v>
      </c>
      <c r="R13" s="95" t="e">
        <f t="shared" si="12"/>
        <v>#REF!</v>
      </c>
      <c r="S13" s="94" t="e">
        <f>'1б'!#REF!</f>
        <v>#REF!</v>
      </c>
      <c r="T13" s="94" t="e">
        <f t="shared" si="13"/>
        <v>#REF!</v>
      </c>
      <c r="U13" s="95" t="e">
        <f t="shared" si="14"/>
        <v>#REF!</v>
      </c>
      <c r="V13" s="95" t="e">
        <f t="shared" si="15"/>
        <v>#REF!</v>
      </c>
      <c r="W13" s="95" t="e">
        <f t="shared" si="16"/>
        <v>#REF!</v>
      </c>
      <c r="X13" s="95" t="e">
        <f t="shared" si="17"/>
        <v>#REF!</v>
      </c>
      <c r="Y13" s="95" t="e">
        <f t="shared" si="18"/>
        <v>#REF!</v>
      </c>
      <c r="Z13" s="94" t="e">
        <f>'1б'!#REF!</f>
        <v>#REF!</v>
      </c>
      <c r="AA13" s="94" t="e">
        <f t="shared" si="19"/>
        <v>#REF!</v>
      </c>
      <c r="AB13" s="95" t="e">
        <f t="shared" si="20"/>
        <v>#REF!</v>
      </c>
      <c r="AC13" s="95" t="e">
        <f t="shared" si="21"/>
        <v>#REF!</v>
      </c>
      <c r="AD13" s="95" t="e">
        <f t="shared" si="22"/>
        <v>#REF!</v>
      </c>
      <c r="AE13" s="95" t="e">
        <f t="shared" si="23"/>
        <v>#REF!</v>
      </c>
      <c r="AF13" s="95" t="e">
        <f t="shared" si="24"/>
        <v>#REF!</v>
      </c>
      <c r="AG13" s="94" t="e">
        <f>'1б'!#REF!</f>
        <v>#REF!</v>
      </c>
      <c r="AH13" s="94" t="e">
        <f t="shared" si="25"/>
        <v>#REF!</v>
      </c>
      <c r="AI13" s="95" t="e">
        <f t="shared" si="26"/>
        <v>#REF!</v>
      </c>
      <c r="AJ13" s="95" t="e">
        <f t="shared" si="27"/>
        <v>#REF!</v>
      </c>
      <c r="AK13" s="95" t="e">
        <f t="shared" si="28"/>
        <v>#REF!</v>
      </c>
      <c r="AL13" s="95" t="e">
        <f t="shared" si="29"/>
        <v>#REF!</v>
      </c>
      <c r="AM13" s="95" t="e">
        <f t="shared" si="30"/>
        <v>#REF!</v>
      </c>
      <c r="AN13" s="94" t="e">
        <f>'1б'!#REF!</f>
        <v>#REF!</v>
      </c>
      <c r="AO13" s="94" t="e">
        <f t="shared" si="31"/>
        <v>#REF!</v>
      </c>
      <c r="AP13" s="95" t="e">
        <f t="shared" si="32"/>
        <v>#REF!</v>
      </c>
      <c r="AQ13" s="95" t="e">
        <f t="shared" si="33"/>
        <v>#REF!</v>
      </c>
      <c r="AR13" s="95" t="e">
        <f t="shared" si="34"/>
        <v>#REF!</v>
      </c>
      <c r="AS13" s="95" t="e">
        <f t="shared" si="35"/>
        <v>#REF!</v>
      </c>
      <c r="AT13" s="95" t="e">
        <f t="shared" si="36"/>
        <v>#REF!</v>
      </c>
      <c r="AU13" s="94" t="e">
        <f>'1б'!#REF!</f>
        <v>#REF!</v>
      </c>
      <c r="AV13" s="94" t="e">
        <f t="shared" si="37"/>
        <v>#REF!</v>
      </c>
      <c r="AW13" s="95" t="e">
        <f t="shared" si="38"/>
        <v>#REF!</v>
      </c>
      <c r="AX13" s="95" t="e">
        <f t="shared" si="39"/>
        <v>#REF!</v>
      </c>
      <c r="AY13" s="95" t="e">
        <f t="shared" si="40"/>
        <v>#REF!</v>
      </c>
      <c r="AZ13" s="95" t="e">
        <f t="shared" si="41"/>
        <v>#REF!</v>
      </c>
      <c r="BA13" s="95" t="e">
        <f t="shared" si="42"/>
        <v>#REF!</v>
      </c>
      <c r="BB13" s="94" t="e">
        <f>'1б'!#REF!</f>
        <v>#REF!</v>
      </c>
      <c r="BC13" s="94" t="e">
        <f t="shared" si="43"/>
        <v>#REF!</v>
      </c>
      <c r="BD13" s="95" t="e">
        <f t="shared" si="44"/>
        <v>#REF!</v>
      </c>
      <c r="BE13" s="95" t="e">
        <f t="shared" si="45"/>
        <v>#REF!</v>
      </c>
      <c r="BF13" s="95" t="e">
        <f t="shared" si="46"/>
        <v>#REF!</v>
      </c>
      <c r="BG13" s="95" t="e">
        <f t="shared" si="47"/>
        <v>#REF!</v>
      </c>
      <c r="BH13" s="95" t="e">
        <f t="shared" si="48"/>
        <v>#REF!</v>
      </c>
      <c r="BI13" s="94" t="e">
        <f>'1б'!#REF!</f>
        <v>#REF!</v>
      </c>
      <c r="BJ13" s="94" t="e">
        <f t="shared" si="49"/>
        <v>#REF!</v>
      </c>
      <c r="BK13" s="95" t="e">
        <f t="shared" si="50"/>
        <v>#REF!</v>
      </c>
      <c r="BL13" s="95" t="e">
        <f t="shared" si="51"/>
        <v>#REF!</v>
      </c>
      <c r="BM13" s="95" t="e">
        <f t="shared" si="52"/>
        <v>#REF!</v>
      </c>
      <c r="BN13" s="95" t="e">
        <f t="shared" si="53"/>
        <v>#REF!</v>
      </c>
      <c r="BO13" s="95" t="e">
        <f t="shared" si="54"/>
        <v>#REF!</v>
      </c>
      <c r="BP13" s="52" t="e">
        <f>'1б'!#REF!</f>
        <v>#REF!</v>
      </c>
      <c r="BQ13" s="53" t="e">
        <f t="shared" si="55"/>
        <v>#REF!</v>
      </c>
      <c r="BR13" s="3" t="e">
        <f t="shared" si="56"/>
        <v>#REF!</v>
      </c>
      <c r="BS13" s="3" t="e">
        <f t="shared" si="57"/>
        <v>#REF!</v>
      </c>
      <c r="BT13" s="3" t="e">
        <f t="shared" si="58"/>
        <v>#REF!</v>
      </c>
      <c r="BU13" s="3" t="e">
        <f t="shared" si="59"/>
        <v>#REF!</v>
      </c>
      <c r="BV13" s="33" t="e">
        <f t="shared" si="60"/>
        <v>#REF!</v>
      </c>
      <c r="BW13" s="46" t="e">
        <f t="shared" si="61"/>
        <v>#REF!</v>
      </c>
      <c r="BX13" s="3" t="e">
        <f t="shared" si="62"/>
        <v>#REF!</v>
      </c>
      <c r="BY13" s="47" t="e">
        <f t="shared" si="63"/>
        <v>#REF!</v>
      </c>
      <c r="BZ13" s="47" t="e">
        <f t="shared" si="64"/>
        <v>#REF!</v>
      </c>
      <c r="CA13" s="47" t="e">
        <f t="shared" si="65"/>
        <v>#REF!</v>
      </c>
      <c r="CB13" s="47" t="e">
        <f t="shared" si="66"/>
        <v>#REF!</v>
      </c>
      <c r="CC13" s="47" t="e">
        <f t="shared" si="67"/>
        <v>#REF!</v>
      </c>
      <c r="CD13" s="47" t="e">
        <f t="shared" si="68"/>
        <v>#REF!</v>
      </c>
      <c r="CE13" s="47" t="e">
        <f t="shared" si="69"/>
        <v>#REF!</v>
      </c>
      <c r="CF13" s="46" t="e">
        <f t="shared" si="70"/>
        <v>#REF!</v>
      </c>
      <c r="CG13" s="48" t="e">
        <f t="shared" si="71"/>
        <v>#REF!</v>
      </c>
      <c r="CH13" s="48" t="e">
        <f t="shared" si="72"/>
        <v>#REF!</v>
      </c>
      <c r="CI13" s="48" t="e">
        <f t="shared" si="73"/>
        <v>#REF!</v>
      </c>
      <c r="CJ13" s="48" t="e">
        <f t="shared" si="74"/>
        <v>#REF!</v>
      </c>
      <c r="CK13" s="48" t="e">
        <f t="shared" si="75"/>
        <v>#REF!</v>
      </c>
      <c r="CL13" s="48" t="e">
        <f t="shared" si="76"/>
        <v>#REF!</v>
      </c>
      <c r="CM13" s="48" t="e">
        <f t="shared" si="77"/>
        <v>#REF!</v>
      </c>
      <c r="CN13" s="46" t="e">
        <f t="shared" si="78"/>
        <v>#REF!</v>
      </c>
      <c r="CO13" s="49" t="e">
        <f t="shared" si="79"/>
        <v>#REF!</v>
      </c>
      <c r="CP13" s="49" t="e">
        <f t="shared" si="80"/>
        <v>#REF!</v>
      </c>
      <c r="CQ13" s="49" t="e">
        <f t="shared" si="81"/>
        <v>#REF!</v>
      </c>
      <c r="CR13" s="49" t="e">
        <f t="shared" si="82"/>
        <v>#REF!</v>
      </c>
      <c r="CS13" s="49" t="e">
        <f t="shared" si="83"/>
        <v>#REF!</v>
      </c>
      <c r="CT13" s="49" t="e">
        <f t="shared" si="84"/>
        <v>#REF!</v>
      </c>
      <c r="CU13" s="49" t="e">
        <f t="shared" si="85"/>
        <v>#REF!</v>
      </c>
      <c r="CV13" s="46" t="e">
        <f t="shared" si="86"/>
        <v>#REF!</v>
      </c>
      <c r="CW13" s="50" t="e">
        <f t="shared" si="87"/>
        <v>#REF!</v>
      </c>
      <c r="CX13" s="50" t="e">
        <f t="shared" si="88"/>
        <v>#REF!</v>
      </c>
      <c r="CY13" s="50" t="e">
        <f t="shared" si="89"/>
        <v>#REF!</v>
      </c>
      <c r="CZ13" s="50" t="e">
        <f t="shared" si="90"/>
        <v>#REF!</v>
      </c>
      <c r="DA13" s="50" t="e">
        <f t="shared" si="91"/>
        <v>#REF!</v>
      </c>
      <c r="DB13" s="50" t="e">
        <f t="shared" si="92"/>
        <v>#REF!</v>
      </c>
      <c r="DC13" s="50" t="e">
        <f t="shared" si="93"/>
        <v>#REF!</v>
      </c>
      <c r="DD13" s="46" t="e">
        <f t="shared" si="94"/>
        <v>#REF!</v>
      </c>
      <c r="DE13" s="107" t="e">
        <f>'1б'!#REF!</f>
        <v>#REF!</v>
      </c>
      <c r="DG13" s="1">
        <f t="shared" si="95"/>
        <v>0</v>
      </c>
    </row>
    <row r="14" spans="1:111">
      <c r="A14" s="2" t="e">
        <f>'1б'!#REF!</f>
        <v>#REF!</v>
      </c>
      <c r="B14" s="2" t="e">
        <f>'1б'!#REF!</f>
        <v>#REF!</v>
      </c>
      <c r="C14" s="2" t="e">
        <f>'1б'!#REF!</f>
        <v>#REF!</v>
      </c>
      <c r="D14" s="95" t="e">
        <f t="shared" si="0"/>
        <v>#REF!</v>
      </c>
      <c r="E14" s="94" t="e">
        <f>'1б'!#REF!</f>
        <v>#REF!</v>
      </c>
      <c r="F14" s="94" t="e">
        <f t="shared" si="1"/>
        <v>#REF!</v>
      </c>
      <c r="G14" s="95" t="e">
        <f t="shared" si="2"/>
        <v>#REF!</v>
      </c>
      <c r="H14" s="95" t="e">
        <f t="shared" si="3"/>
        <v>#REF!</v>
      </c>
      <c r="I14" s="95" t="e">
        <f t="shared" si="4"/>
        <v>#REF!</v>
      </c>
      <c r="J14" s="95" t="e">
        <f t="shared" si="5"/>
        <v>#REF!</v>
      </c>
      <c r="K14" s="95" t="e">
        <f t="shared" si="6"/>
        <v>#REF!</v>
      </c>
      <c r="L14" s="94" t="e">
        <f>'1б'!#REF!</f>
        <v>#REF!</v>
      </c>
      <c r="M14" s="94" t="e">
        <f t="shared" si="7"/>
        <v>#REF!</v>
      </c>
      <c r="N14" s="95" t="e">
        <f t="shared" si="8"/>
        <v>#REF!</v>
      </c>
      <c r="O14" s="95" t="e">
        <f t="shared" si="9"/>
        <v>#REF!</v>
      </c>
      <c r="P14" s="95" t="e">
        <f t="shared" si="10"/>
        <v>#REF!</v>
      </c>
      <c r="Q14" s="95" t="e">
        <f t="shared" si="11"/>
        <v>#REF!</v>
      </c>
      <c r="R14" s="95" t="e">
        <f t="shared" si="12"/>
        <v>#REF!</v>
      </c>
      <c r="S14" s="94" t="e">
        <f>'1б'!#REF!</f>
        <v>#REF!</v>
      </c>
      <c r="T14" s="94" t="e">
        <f t="shared" si="13"/>
        <v>#REF!</v>
      </c>
      <c r="U14" s="95" t="e">
        <f t="shared" si="14"/>
        <v>#REF!</v>
      </c>
      <c r="V14" s="95" t="e">
        <f t="shared" si="15"/>
        <v>#REF!</v>
      </c>
      <c r="W14" s="95" t="e">
        <f t="shared" si="16"/>
        <v>#REF!</v>
      </c>
      <c r="X14" s="95" t="e">
        <f t="shared" si="17"/>
        <v>#REF!</v>
      </c>
      <c r="Y14" s="95" t="e">
        <f t="shared" si="18"/>
        <v>#REF!</v>
      </c>
      <c r="Z14" s="94" t="e">
        <f>'1б'!#REF!</f>
        <v>#REF!</v>
      </c>
      <c r="AA14" s="94" t="e">
        <f t="shared" si="19"/>
        <v>#REF!</v>
      </c>
      <c r="AB14" s="95" t="e">
        <f t="shared" si="20"/>
        <v>#REF!</v>
      </c>
      <c r="AC14" s="95" t="e">
        <f t="shared" si="21"/>
        <v>#REF!</v>
      </c>
      <c r="AD14" s="95" t="e">
        <f t="shared" si="22"/>
        <v>#REF!</v>
      </c>
      <c r="AE14" s="95" t="e">
        <f t="shared" si="23"/>
        <v>#REF!</v>
      </c>
      <c r="AF14" s="95" t="e">
        <f t="shared" si="24"/>
        <v>#REF!</v>
      </c>
      <c r="AG14" s="94" t="e">
        <f>'1б'!#REF!</f>
        <v>#REF!</v>
      </c>
      <c r="AH14" s="94" t="e">
        <f t="shared" si="25"/>
        <v>#REF!</v>
      </c>
      <c r="AI14" s="95" t="e">
        <f t="shared" si="26"/>
        <v>#REF!</v>
      </c>
      <c r="AJ14" s="95" t="e">
        <f t="shared" si="27"/>
        <v>#REF!</v>
      </c>
      <c r="AK14" s="95" t="e">
        <f t="shared" si="28"/>
        <v>#REF!</v>
      </c>
      <c r="AL14" s="95" t="e">
        <f t="shared" si="29"/>
        <v>#REF!</v>
      </c>
      <c r="AM14" s="95" t="e">
        <f t="shared" si="30"/>
        <v>#REF!</v>
      </c>
      <c r="AN14" s="94" t="e">
        <f>'1б'!#REF!</f>
        <v>#REF!</v>
      </c>
      <c r="AO14" s="94" t="e">
        <f t="shared" si="31"/>
        <v>#REF!</v>
      </c>
      <c r="AP14" s="95" t="e">
        <f t="shared" si="32"/>
        <v>#REF!</v>
      </c>
      <c r="AQ14" s="95" t="e">
        <f t="shared" si="33"/>
        <v>#REF!</v>
      </c>
      <c r="AR14" s="95" t="e">
        <f t="shared" si="34"/>
        <v>#REF!</v>
      </c>
      <c r="AS14" s="95" t="e">
        <f t="shared" si="35"/>
        <v>#REF!</v>
      </c>
      <c r="AT14" s="95" t="e">
        <f t="shared" si="36"/>
        <v>#REF!</v>
      </c>
      <c r="AU14" s="94" t="e">
        <f>'1б'!#REF!</f>
        <v>#REF!</v>
      </c>
      <c r="AV14" s="94" t="e">
        <f t="shared" si="37"/>
        <v>#REF!</v>
      </c>
      <c r="AW14" s="95" t="e">
        <f t="shared" si="38"/>
        <v>#REF!</v>
      </c>
      <c r="AX14" s="95" t="e">
        <f t="shared" si="39"/>
        <v>#REF!</v>
      </c>
      <c r="AY14" s="95" t="e">
        <f t="shared" si="40"/>
        <v>#REF!</v>
      </c>
      <c r="AZ14" s="95" t="e">
        <f t="shared" si="41"/>
        <v>#REF!</v>
      </c>
      <c r="BA14" s="95" t="e">
        <f t="shared" si="42"/>
        <v>#REF!</v>
      </c>
      <c r="BB14" s="94" t="e">
        <f>'1б'!#REF!</f>
        <v>#REF!</v>
      </c>
      <c r="BC14" s="94" t="e">
        <f t="shared" si="43"/>
        <v>#REF!</v>
      </c>
      <c r="BD14" s="95" t="e">
        <f t="shared" si="44"/>
        <v>#REF!</v>
      </c>
      <c r="BE14" s="95" t="e">
        <f t="shared" si="45"/>
        <v>#REF!</v>
      </c>
      <c r="BF14" s="95" t="e">
        <f t="shared" si="46"/>
        <v>#REF!</v>
      </c>
      <c r="BG14" s="95" t="e">
        <f t="shared" si="47"/>
        <v>#REF!</v>
      </c>
      <c r="BH14" s="95" t="e">
        <f t="shared" si="48"/>
        <v>#REF!</v>
      </c>
      <c r="BI14" s="94" t="e">
        <f>'1б'!#REF!</f>
        <v>#REF!</v>
      </c>
      <c r="BJ14" s="94" t="e">
        <f t="shared" si="49"/>
        <v>#REF!</v>
      </c>
      <c r="BK14" s="95" t="e">
        <f t="shared" si="50"/>
        <v>#REF!</v>
      </c>
      <c r="BL14" s="95" t="e">
        <f t="shared" si="51"/>
        <v>#REF!</v>
      </c>
      <c r="BM14" s="95" t="e">
        <f t="shared" si="52"/>
        <v>#REF!</v>
      </c>
      <c r="BN14" s="95" t="e">
        <f t="shared" si="53"/>
        <v>#REF!</v>
      </c>
      <c r="BO14" s="95" t="e">
        <f t="shared" si="54"/>
        <v>#REF!</v>
      </c>
      <c r="BP14" s="52" t="e">
        <f>'1б'!#REF!</f>
        <v>#REF!</v>
      </c>
      <c r="BQ14" s="53" t="e">
        <f t="shared" si="55"/>
        <v>#REF!</v>
      </c>
      <c r="BR14" s="3" t="e">
        <f t="shared" si="56"/>
        <v>#REF!</v>
      </c>
      <c r="BS14" s="3" t="e">
        <f t="shared" si="57"/>
        <v>#REF!</v>
      </c>
      <c r="BT14" s="3" t="e">
        <f t="shared" si="58"/>
        <v>#REF!</v>
      </c>
      <c r="BU14" s="3" t="e">
        <f t="shared" si="59"/>
        <v>#REF!</v>
      </c>
      <c r="BV14" s="33" t="e">
        <f t="shared" si="60"/>
        <v>#REF!</v>
      </c>
      <c r="BW14" s="46" t="e">
        <f t="shared" si="61"/>
        <v>#REF!</v>
      </c>
      <c r="BX14" s="3" t="e">
        <f t="shared" si="62"/>
        <v>#REF!</v>
      </c>
      <c r="BY14" s="47" t="e">
        <f t="shared" si="63"/>
        <v>#REF!</v>
      </c>
      <c r="BZ14" s="47" t="e">
        <f t="shared" si="64"/>
        <v>#REF!</v>
      </c>
      <c r="CA14" s="47" t="e">
        <f t="shared" si="65"/>
        <v>#REF!</v>
      </c>
      <c r="CB14" s="47" t="e">
        <f t="shared" si="66"/>
        <v>#REF!</v>
      </c>
      <c r="CC14" s="47" t="e">
        <f t="shared" si="67"/>
        <v>#REF!</v>
      </c>
      <c r="CD14" s="47" t="e">
        <f t="shared" si="68"/>
        <v>#REF!</v>
      </c>
      <c r="CE14" s="47" t="e">
        <f t="shared" si="69"/>
        <v>#REF!</v>
      </c>
      <c r="CF14" s="46" t="e">
        <f t="shared" si="70"/>
        <v>#REF!</v>
      </c>
      <c r="CG14" s="48" t="e">
        <f t="shared" si="71"/>
        <v>#REF!</v>
      </c>
      <c r="CH14" s="48" t="e">
        <f t="shared" si="72"/>
        <v>#REF!</v>
      </c>
      <c r="CI14" s="48" t="e">
        <f t="shared" si="73"/>
        <v>#REF!</v>
      </c>
      <c r="CJ14" s="48" t="e">
        <f t="shared" si="74"/>
        <v>#REF!</v>
      </c>
      <c r="CK14" s="48" t="e">
        <f t="shared" si="75"/>
        <v>#REF!</v>
      </c>
      <c r="CL14" s="48" t="e">
        <f t="shared" si="76"/>
        <v>#REF!</v>
      </c>
      <c r="CM14" s="48" t="e">
        <f t="shared" si="77"/>
        <v>#REF!</v>
      </c>
      <c r="CN14" s="46" t="e">
        <f t="shared" si="78"/>
        <v>#REF!</v>
      </c>
      <c r="CO14" s="49" t="e">
        <f t="shared" si="79"/>
        <v>#REF!</v>
      </c>
      <c r="CP14" s="49" t="e">
        <f t="shared" si="80"/>
        <v>#REF!</v>
      </c>
      <c r="CQ14" s="49" t="e">
        <f t="shared" si="81"/>
        <v>#REF!</v>
      </c>
      <c r="CR14" s="49" t="e">
        <f t="shared" si="82"/>
        <v>#REF!</v>
      </c>
      <c r="CS14" s="49" t="e">
        <f t="shared" si="83"/>
        <v>#REF!</v>
      </c>
      <c r="CT14" s="49" t="e">
        <f t="shared" si="84"/>
        <v>#REF!</v>
      </c>
      <c r="CU14" s="49" t="e">
        <f t="shared" si="85"/>
        <v>#REF!</v>
      </c>
      <c r="CV14" s="46" t="e">
        <f t="shared" si="86"/>
        <v>#REF!</v>
      </c>
      <c r="CW14" s="50" t="e">
        <f t="shared" si="87"/>
        <v>#REF!</v>
      </c>
      <c r="CX14" s="50" t="e">
        <f t="shared" si="88"/>
        <v>#REF!</v>
      </c>
      <c r="CY14" s="50" t="e">
        <f t="shared" si="89"/>
        <v>#REF!</v>
      </c>
      <c r="CZ14" s="50" t="e">
        <f t="shared" si="90"/>
        <v>#REF!</v>
      </c>
      <c r="DA14" s="50" t="e">
        <f t="shared" si="91"/>
        <v>#REF!</v>
      </c>
      <c r="DB14" s="50" t="e">
        <f t="shared" si="92"/>
        <v>#REF!</v>
      </c>
      <c r="DC14" s="50" t="e">
        <f t="shared" si="93"/>
        <v>#REF!</v>
      </c>
      <c r="DD14" s="46" t="e">
        <f t="shared" si="94"/>
        <v>#REF!</v>
      </c>
      <c r="DE14" s="107" t="e">
        <f>'1б'!#REF!</f>
        <v>#REF!</v>
      </c>
      <c r="DG14" s="1">
        <f t="shared" si="95"/>
        <v>0</v>
      </c>
    </row>
    <row r="15" spans="1:111">
      <c r="A15" s="2" t="e">
        <f>'1б'!#REF!</f>
        <v>#REF!</v>
      </c>
      <c r="B15" s="2" t="e">
        <f>'1б'!#REF!</f>
        <v>#REF!</v>
      </c>
      <c r="C15" s="2" t="e">
        <f>'1б'!#REF!</f>
        <v>#REF!</v>
      </c>
      <c r="D15" s="95" t="e">
        <f t="shared" si="0"/>
        <v>#REF!</v>
      </c>
      <c r="E15" s="94" t="e">
        <f>'1б'!#REF!</f>
        <v>#REF!</v>
      </c>
      <c r="F15" s="94" t="e">
        <f t="shared" si="1"/>
        <v>#REF!</v>
      </c>
      <c r="G15" s="95" t="e">
        <f t="shared" si="2"/>
        <v>#REF!</v>
      </c>
      <c r="H15" s="95" t="e">
        <f t="shared" si="3"/>
        <v>#REF!</v>
      </c>
      <c r="I15" s="95" t="e">
        <f t="shared" si="4"/>
        <v>#REF!</v>
      </c>
      <c r="J15" s="95" t="e">
        <f t="shared" si="5"/>
        <v>#REF!</v>
      </c>
      <c r="K15" s="95" t="e">
        <f t="shared" si="6"/>
        <v>#REF!</v>
      </c>
      <c r="L15" s="94" t="e">
        <f>'1б'!#REF!</f>
        <v>#REF!</v>
      </c>
      <c r="M15" s="94" t="e">
        <f t="shared" si="7"/>
        <v>#REF!</v>
      </c>
      <c r="N15" s="95" t="e">
        <f t="shared" si="8"/>
        <v>#REF!</v>
      </c>
      <c r="O15" s="95" t="e">
        <f t="shared" si="9"/>
        <v>#REF!</v>
      </c>
      <c r="P15" s="95" t="e">
        <f t="shared" si="10"/>
        <v>#REF!</v>
      </c>
      <c r="Q15" s="95" t="e">
        <f t="shared" si="11"/>
        <v>#REF!</v>
      </c>
      <c r="R15" s="95" t="e">
        <f t="shared" si="12"/>
        <v>#REF!</v>
      </c>
      <c r="S15" s="94" t="e">
        <f>'1б'!#REF!</f>
        <v>#REF!</v>
      </c>
      <c r="T15" s="94" t="e">
        <f t="shared" si="13"/>
        <v>#REF!</v>
      </c>
      <c r="U15" s="95" t="e">
        <f t="shared" si="14"/>
        <v>#REF!</v>
      </c>
      <c r="V15" s="95" t="e">
        <f t="shared" si="15"/>
        <v>#REF!</v>
      </c>
      <c r="W15" s="95" t="e">
        <f t="shared" si="16"/>
        <v>#REF!</v>
      </c>
      <c r="X15" s="95" t="e">
        <f t="shared" si="17"/>
        <v>#REF!</v>
      </c>
      <c r="Y15" s="95" t="e">
        <f t="shared" si="18"/>
        <v>#REF!</v>
      </c>
      <c r="Z15" s="94" t="e">
        <f>'1б'!#REF!</f>
        <v>#REF!</v>
      </c>
      <c r="AA15" s="94" t="e">
        <f t="shared" si="19"/>
        <v>#REF!</v>
      </c>
      <c r="AB15" s="95" t="e">
        <f t="shared" si="20"/>
        <v>#REF!</v>
      </c>
      <c r="AC15" s="95" t="e">
        <f t="shared" si="21"/>
        <v>#REF!</v>
      </c>
      <c r="AD15" s="95" t="e">
        <f t="shared" si="22"/>
        <v>#REF!</v>
      </c>
      <c r="AE15" s="95" t="e">
        <f t="shared" si="23"/>
        <v>#REF!</v>
      </c>
      <c r="AF15" s="95" t="e">
        <f t="shared" si="24"/>
        <v>#REF!</v>
      </c>
      <c r="AG15" s="94" t="e">
        <f>'1б'!#REF!</f>
        <v>#REF!</v>
      </c>
      <c r="AH15" s="94" t="e">
        <f t="shared" si="25"/>
        <v>#REF!</v>
      </c>
      <c r="AI15" s="95" t="e">
        <f t="shared" si="26"/>
        <v>#REF!</v>
      </c>
      <c r="AJ15" s="95" t="e">
        <f t="shared" si="27"/>
        <v>#REF!</v>
      </c>
      <c r="AK15" s="95" t="e">
        <f t="shared" si="28"/>
        <v>#REF!</v>
      </c>
      <c r="AL15" s="95" t="e">
        <f t="shared" si="29"/>
        <v>#REF!</v>
      </c>
      <c r="AM15" s="95" t="e">
        <f t="shared" si="30"/>
        <v>#REF!</v>
      </c>
      <c r="AN15" s="94" t="e">
        <f>'1б'!#REF!</f>
        <v>#REF!</v>
      </c>
      <c r="AO15" s="94" t="e">
        <f t="shared" si="31"/>
        <v>#REF!</v>
      </c>
      <c r="AP15" s="95" t="e">
        <f t="shared" si="32"/>
        <v>#REF!</v>
      </c>
      <c r="AQ15" s="95" t="e">
        <f t="shared" si="33"/>
        <v>#REF!</v>
      </c>
      <c r="AR15" s="95" t="e">
        <f t="shared" si="34"/>
        <v>#REF!</v>
      </c>
      <c r="AS15" s="95" t="e">
        <f t="shared" si="35"/>
        <v>#REF!</v>
      </c>
      <c r="AT15" s="95" t="e">
        <f t="shared" si="36"/>
        <v>#REF!</v>
      </c>
      <c r="AU15" s="94" t="e">
        <f>'1б'!#REF!</f>
        <v>#REF!</v>
      </c>
      <c r="AV15" s="94" t="e">
        <f t="shared" si="37"/>
        <v>#REF!</v>
      </c>
      <c r="AW15" s="95" t="e">
        <f t="shared" si="38"/>
        <v>#REF!</v>
      </c>
      <c r="AX15" s="95" t="e">
        <f t="shared" si="39"/>
        <v>#REF!</v>
      </c>
      <c r="AY15" s="95" t="e">
        <f t="shared" si="40"/>
        <v>#REF!</v>
      </c>
      <c r="AZ15" s="95" t="e">
        <f t="shared" si="41"/>
        <v>#REF!</v>
      </c>
      <c r="BA15" s="95" t="e">
        <f t="shared" si="42"/>
        <v>#REF!</v>
      </c>
      <c r="BB15" s="94" t="e">
        <f>'1б'!#REF!</f>
        <v>#REF!</v>
      </c>
      <c r="BC15" s="94" t="e">
        <f t="shared" si="43"/>
        <v>#REF!</v>
      </c>
      <c r="BD15" s="95" t="e">
        <f t="shared" si="44"/>
        <v>#REF!</v>
      </c>
      <c r="BE15" s="95" t="e">
        <f t="shared" si="45"/>
        <v>#REF!</v>
      </c>
      <c r="BF15" s="95" t="e">
        <f t="shared" si="46"/>
        <v>#REF!</v>
      </c>
      <c r="BG15" s="95" t="e">
        <f t="shared" si="47"/>
        <v>#REF!</v>
      </c>
      <c r="BH15" s="95" t="e">
        <f t="shared" si="48"/>
        <v>#REF!</v>
      </c>
      <c r="BI15" s="94" t="e">
        <f>'1б'!#REF!</f>
        <v>#REF!</v>
      </c>
      <c r="BJ15" s="94" t="e">
        <f t="shared" si="49"/>
        <v>#REF!</v>
      </c>
      <c r="BK15" s="95" t="e">
        <f t="shared" si="50"/>
        <v>#REF!</v>
      </c>
      <c r="BL15" s="95" t="e">
        <f t="shared" si="51"/>
        <v>#REF!</v>
      </c>
      <c r="BM15" s="95" t="e">
        <f t="shared" si="52"/>
        <v>#REF!</v>
      </c>
      <c r="BN15" s="95" t="e">
        <f t="shared" si="53"/>
        <v>#REF!</v>
      </c>
      <c r="BO15" s="95" t="e">
        <f t="shared" si="54"/>
        <v>#REF!</v>
      </c>
      <c r="BP15" s="52" t="e">
        <f>'1б'!#REF!</f>
        <v>#REF!</v>
      </c>
      <c r="BQ15" s="53" t="e">
        <f t="shared" si="55"/>
        <v>#REF!</v>
      </c>
      <c r="BR15" s="3" t="e">
        <f t="shared" si="56"/>
        <v>#REF!</v>
      </c>
      <c r="BS15" s="3" t="e">
        <f t="shared" si="57"/>
        <v>#REF!</v>
      </c>
      <c r="BT15" s="3" t="e">
        <f t="shared" si="58"/>
        <v>#REF!</v>
      </c>
      <c r="BU15" s="3" t="e">
        <f t="shared" si="59"/>
        <v>#REF!</v>
      </c>
      <c r="BV15" s="33" t="e">
        <f t="shared" si="60"/>
        <v>#REF!</v>
      </c>
      <c r="BW15" s="46" t="e">
        <f t="shared" si="61"/>
        <v>#REF!</v>
      </c>
      <c r="BX15" s="3" t="e">
        <f t="shared" si="62"/>
        <v>#REF!</v>
      </c>
      <c r="BY15" s="47" t="e">
        <f t="shared" si="63"/>
        <v>#REF!</v>
      </c>
      <c r="BZ15" s="47" t="e">
        <f t="shared" si="64"/>
        <v>#REF!</v>
      </c>
      <c r="CA15" s="47" t="e">
        <f t="shared" si="65"/>
        <v>#REF!</v>
      </c>
      <c r="CB15" s="47" t="e">
        <f t="shared" si="66"/>
        <v>#REF!</v>
      </c>
      <c r="CC15" s="47" t="e">
        <f t="shared" si="67"/>
        <v>#REF!</v>
      </c>
      <c r="CD15" s="47" t="e">
        <f t="shared" si="68"/>
        <v>#REF!</v>
      </c>
      <c r="CE15" s="47" t="e">
        <f t="shared" si="69"/>
        <v>#REF!</v>
      </c>
      <c r="CF15" s="46" t="e">
        <f t="shared" si="70"/>
        <v>#REF!</v>
      </c>
      <c r="CG15" s="48" t="e">
        <f t="shared" si="71"/>
        <v>#REF!</v>
      </c>
      <c r="CH15" s="48" t="e">
        <f t="shared" si="72"/>
        <v>#REF!</v>
      </c>
      <c r="CI15" s="48" t="e">
        <f t="shared" si="73"/>
        <v>#REF!</v>
      </c>
      <c r="CJ15" s="48" t="e">
        <f t="shared" si="74"/>
        <v>#REF!</v>
      </c>
      <c r="CK15" s="48" t="e">
        <f t="shared" si="75"/>
        <v>#REF!</v>
      </c>
      <c r="CL15" s="48" t="e">
        <f t="shared" si="76"/>
        <v>#REF!</v>
      </c>
      <c r="CM15" s="48" t="e">
        <f t="shared" si="77"/>
        <v>#REF!</v>
      </c>
      <c r="CN15" s="46" t="e">
        <f t="shared" si="78"/>
        <v>#REF!</v>
      </c>
      <c r="CO15" s="49" t="e">
        <f t="shared" si="79"/>
        <v>#REF!</v>
      </c>
      <c r="CP15" s="49" t="e">
        <f t="shared" si="80"/>
        <v>#REF!</v>
      </c>
      <c r="CQ15" s="49" t="e">
        <f t="shared" si="81"/>
        <v>#REF!</v>
      </c>
      <c r="CR15" s="49" t="e">
        <f t="shared" si="82"/>
        <v>#REF!</v>
      </c>
      <c r="CS15" s="49" t="e">
        <f t="shared" si="83"/>
        <v>#REF!</v>
      </c>
      <c r="CT15" s="49" t="e">
        <f t="shared" si="84"/>
        <v>#REF!</v>
      </c>
      <c r="CU15" s="49" t="e">
        <f t="shared" si="85"/>
        <v>#REF!</v>
      </c>
      <c r="CV15" s="46" t="e">
        <f t="shared" si="86"/>
        <v>#REF!</v>
      </c>
      <c r="CW15" s="50" t="e">
        <f t="shared" si="87"/>
        <v>#REF!</v>
      </c>
      <c r="CX15" s="50" t="e">
        <f t="shared" si="88"/>
        <v>#REF!</v>
      </c>
      <c r="CY15" s="50" t="e">
        <f t="shared" si="89"/>
        <v>#REF!</v>
      </c>
      <c r="CZ15" s="50" t="e">
        <f t="shared" si="90"/>
        <v>#REF!</v>
      </c>
      <c r="DA15" s="50" t="e">
        <f t="shared" si="91"/>
        <v>#REF!</v>
      </c>
      <c r="DB15" s="50" t="e">
        <f t="shared" si="92"/>
        <v>#REF!</v>
      </c>
      <c r="DC15" s="50" t="e">
        <f t="shared" si="93"/>
        <v>#REF!</v>
      </c>
      <c r="DD15" s="46" t="e">
        <f t="shared" si="94"/>
        <v>#REF!</v>
      </c>
      <c r="DE15" s="107" t="e">
        <f>'1б'!#REF!</f>
        <v>#REF!</v>
      </c>
      <c r="DG15" s="1">
        <f t="shared" si="95"/>
        <v>0</v>
      </c>
    </row>
    <row r="16" spans="1:111">
      <c r="A16" s="2" t="e">
        <f>'1б'!#REF!</f>
        <v>#REF!</v>
      </c>
      <c r="B16" s="2" t="e">
        <f>'1б'!#REF!</f>
        <v>#REF!</v>
      </c>
      <c r="C16" s="2" t="e">
        <f>'1б'!#REF!</f>
        <v>#REF!</v>
      </c>
      <c r="D16" s="95" t="e">
        <f t="shared" si="0"/>
        <v>#REF!</v>
      </c>
      <c r="E16" s="94" t="e">
        <f>'1б'!#REF!</f>
        <v>#REF!</v>
      </c>
      <c r="F16" s="94" t="e">
        <f t="shared" si="1"/>
        <v>#REF!</v>
      </c>
      <c r="G16" s="95" t="e">
        <f t="shared" si="2"/>
        <v>#REF!</v>
      </c>
      <c r="H16" s="95" t="e">
        <f t="shared" si="3"/>
        <v>#REF!</v>
      </c>
      <c r="I16" s="95" t="e">
        <f t="shared" si="4"/>
        <v>#REF!</v>
      </c>
      <c r="J16" s="95" t="e">
        <f t="shared" si="5"/>
        <v>#REF!</v>
      </c>
      <c r="K16" s="95" t="e">
        <f t="shared" si="6"/>
        <v>#REF!</v>
      </c>
      <c r="L16" s="94" t="e">
        <f>'1б'!#REF!</f>
        <v>#REF!</v>
      </c>
      <c r="M16" s="94" t="e">
        <f t="shared" si="7"/>
        <v>#REF!</v>
      </c>
      <c r="N16" s="95" t="e">
        <f t="shared" si="8"/>
        <v>#REF!</v>
      </c>
      <c r="O16" s="95" t="e">
        <f t="shared" si="9"/>
        <v>#REF!</v>
      </c>
      <c r="P16" s="95" t="e">
        <f t="shared" si="10"/>
        <v>#REF!</v>
      </c>
      <c r="Q16" s="95" t="e">
        <f t="shared" si="11"/>
        <v>#REF!</v>
      </c>
      <c r="R16" s="95" t="e">
        <f t="shared" si="12"/>
        <v>#REF!</v>
      </c>
      <c r="S16" s="94" t="e">
        <f>'1б'!#REF!</f>
        <v>#REF!</v>
      </c>
      <c r="T16" s="94" t="e">
        <f t="shared" si="13"/>
        <v>#REF!</v>
      </c>
      <c r="U16" s="95" t="e">
        <f t="shared" si="14"/>
        <v>#REF!</v>
      </c>
      <c r="V16" s="95" t="e">
        <f t="shared" si="15"/>
        <v>#REF!</v>
      </c>
      <c r="W16" s="95" t="e">
        <f t="shared" si="16"/>
        <v>#REF!</v>
      </c>
      <c r="X16" s="95" t="e">
        <f t="shared" si="17"/>
        <v>#REF!</v>
      </c>
      <c r="Y16" s="95" t="e">
        <f t="shared" si="18"/>
        <v>#REF!</v>
      </c>
      <c r="Z16" s="94" t="e">
        <f>'1б'!#REF!</f>
        <v>#REF!</v>
      </c>
      <c r="AA16" s="94" t="e">
        <f t="shared" si="19"/>
        <v>#REF!</v>
      </c>
      <c r="AB16" s="95" t="e">
        <f t="shared" si="20"/>
        <v>#REF!</v>
      </c>
      <c r="AC16" s="95" t="e">
        <f t="shared" si="21"/>
        <v>#REF!</v>
      </c>
      <c r="AD16" s="95" t="e">
        <f t="shared" si="22"/>
        <v>#REF!</v>
      </c>
      <c r="AE16" s="95" t="e">
        <f t="shared" si="23"/>
        <v>#REF!</v>
      </c>
      <c r="AF16" s="95" t="e">
        <f t="shared" si="24"/>
        <v>#REF!</v>
      </c>
      <c r="AG16" s="94" t="e">
        <f>'1б'!#REF!</f>
        <v>#REF!</v>
      </c>
      <c r="AH16" s="94" t="e">
        <f t="shared" si="25"/>
        <v>#REF!</v>
      </c>
      <c r="AI16" s="95" t="e">
        <f t="shared" si="26"/>
        <v>#REF!</v>
      </c>
      <c r="AJ16" s="95" t="e">
        <f t="shared" si="27"/>
        <v>#REF!</v>
      </c>
      <c r="AK16" s="95" t="e">
        <f t="shared" si="28"/>
        <v>#REF!</v>
      </c>
      <c r="AL16" s="95" t="e">
        <f t="shared" si="29"/>
        <v>#REF!</v>
      </c>
      <c r="AM16" s="95" t="e">
        <f t="shared" si="30"/>
        <v>#REF!</v>
      </c>
      <c r="AN16" s="94" t="e">
        <f>'1б'!#REF!</f>
        <v>#REF!</v>
      </c>
      <c r="AO16" s="94" t="e">
        <f t="shared" si="31"/>
        <v>#REF!</v>
      </c>
      <c r="AP16" s="95" t="e">
        <f t="shared" si="32"/>
        <v>#REF!</v>
      </c>
      <c r="AQ16" s="95" t="e">
        <f t="shared" si="33"/>
        <v>#REF!</v>
      </c>
      <c r="AR16" s="95" t="e">
        <f t="shared" si="34"/>
        <v>#REF!</v>
      </c>
      <c r="AS16" s="95" t="e">
        <f t="shared" si="35"/>
        <v>#REF!</v>
      </c>
      <c r="AT16" s="95" t="e">
        <f t="shared" si="36"/>
        <v>#REF!</v>
      </c>
      <c r="AU16" s="94" t="e">
        <f>'1б'!#REF!</f>
        <v>#REF!</v>
      </c>
      <c r="AV16" s="94" t="e">
        <f t="shared" si="37"/>
        <v>#REF!</v>
      </c>
      <c r="AW16" s="95" t="e">
        <f t="shared" si="38"/>
        <v>#REF!</v>
      </c>
      <c r="AX16" s="95" t="e">
        <f t="shared" si="39"/>
        <v>#REF!</v>
      </c>
      <c r="AY16" s="95" t="e">
        <f t="shared" si="40"/>
        <v>#REF!</v>
      </c>
      <c r="AZ16" s="95" t="e">
        <f t="shared" si="41"/>
        <v>#REF!</v>
      </c>
      <c r="BA16" s="95" t="e">
        <f t="shared" si="42"/>
        <v>#REF!</v>
      </c>
      <c r="BB16" s="94" t="e">
        <f>'1б'!#REF!</f>
        <v>#REF!</v>
      </c>
      <c r="BC16" s="94" t="e">
        <f t="shared" si="43"/>
        <v>#REF!</v>
      </c>
      <c r="BD16" s="95" t="e">
        <f t="shared" si="44"/>
        <v>#REF!</v>
      </c>
      <c r="BE16" s="95" t="e">
        <f t="shared" si="45"/>
        <v>#REF!</v>
      </c>
      <c r="BF16" s="95" t="e">
        <f t="shared" si="46"/>
        <v>#REF!</v>
      </c>
      <c r="BG16" s="95" t="e">
        <f t="shared" si="47"/>
        <v>#REF!</v>
      </c>
      <c r="BH16" s="95" t="e">
        <f t="shared" si="48"/>
        <v>#REF!</v>
      </c>
      <c r="BI16" s="94" t="e">
        <f>'1б'!#REF!</f>
        <v>#REF!</v>
      </c>
      <c r="BJ16" s="94" t="e">
        <f t="shared" si="49"/>
        <v>#REF!</v>
      </c>
      <c r="BK16" s="95" t="e">
        <f t="shared" si="50"/>
        <v>#REF!</v>
      </c>
      <c r="BL16" s="95" t="e">
        <f t="shared" si="51"/>
        <v>#REF!</v>
      </c>
      <c r="BM16" s="95" t="e">
        <f t="shared" si="52"/>
        <v>#REF!</v>
      </c>
      <c r="BN16" s="95" t="e">
        <f t="shared" si="53"/>
        <v>#REF!</v>
      </c>
      <c r="BO16" s="95" t="e">
        <f t="shared" si="54"/>
        <v>#REF!</v>
      </c>
      <c r="BP16" s="52" t="e">
        <f>'1б'!#REF!</f>
        <v>#REF!</v>
      </c>
      <c r="BQ16" s="53" t="e">
        <f t="shared" si="55"/>
        <v>#REF!</v>
      </c>
      <c r="BR16" s="3" t="e">
        <f t="shared" si="56"/>
        <v>#REF!</v>
      </c>
      <c r="BS16" s="3" t="e">
        <f t="shared" si="57"/>
        <v>#REF!</v>
      </c>
      <c r="BT16" s="3" t="e">
        <f t="shared" si="58"/>
        <v>#REF!</v>
      </c>
      <c r="BU16" s="3" t="e">
        <f t="shared" si="59"/>
        <v>#REF!</v>
      </c>
      <c r="BV16" s="33" t="e">
        <f t="shared" si="60"/>
        <v>#REF!</v>
      </c>
      <c r="BW16" s="46" t="e">
        <f t="shared" si="61"/>
        <v>#REF!</v>
      </c>
      <c r="BX16" s="3" t="e">
        <f t="shared" si="62"/>
        <v>#REF!</v>
      </c>
      <c r="BY16" s="47" t="e">
        <f t="shared" si="63"/>
        <v>#REF!</v>
      </c>
      <c r="BZ16" s="47" t="e">
        <f t="shared" si="64"/>
        <v>#REF!</v>
      </c>
      <c r="CA16" s="47" t="e">
        <f t="shared" si="65"/>
        <v>#REF!</v>
      </c>
      <c r="CB16" s="47" t="e">
        <f t="shared" si="66"/>
        <v>#REF!</v>
      </c>
      <c r="CC16" s="47" t="e">
        <f t="shared" si="67"/>
        <v>#REF!</v>
      </c>
      <c r="CD16" s="47" t="e">
        <f t="shared" si="68"/>
        <v>#REF!</v>
      </c>
      <c r="CE16" s="47" t="e">
        <f t="shared" si="69"/>
        <v>#REF!</v>
      </c>
      <c r="CF16" s="46" t="e">
        <f t="shared" si="70"/>
        <v>#REF!</v>
      </c>
      <c r="CG16" s="48" t="e">
        <f t="shared" si="71"/>
        <v>#REF!</v>
      </c>
      <c r="CH16" s="48" t="e">
        <f t="shared" si="72"/>
        <v>#REF!</v>
      </c>
      <c r="CI16" s="48" t="e">
        <f t="shared" si="73"/>
        <v>#REF!</v>
      </c>
      <c r="CJ16" s="48" t="e">
        <f t="shared" si="74"/>
        <v>#REF!</v>
      </c>
      <c r="CK16" s="48" t="e">
        <f t="shared" si="75"/>
        <v>#REF!</v>
      </c>
      <c r="CL16" s="48" t="e">
        <f t="shared" si="76"/>
        <v>#REF!</v>
      </c>
      <c r="CM16" s="48" t="e">
        <f t="shared" si="77"/>
        <v>#REF!</v>
      </c>
      <c r="CN16" s="46" t="e">
        <f t="shared" si="78"/>
        <v>#REF!</v>
      </c>
      <c r="CO16" s="49" t="e">
        <f t="shared" si="79"/>
        <v>#REF!</v>
      </c>
      <c r="CP16" s="49" t="e">
        <f t="shared" si="80"/>
        <v>#REF!</v>
      </c>
      <c r="CQ16" s="49" t="e">
        <f t="shared" si="81"/>
        <v>#REF!</v>
      </c>
      <c r="CR16" s="49" t="e">
        <f t="shared" si="82"/>
        <v>#REF!</v>
      </c>
      <c r="CS16" s="49" t="e">
        <f t="shared" si="83"/>
        <v>#REF!</v>
      </c>
      <c r="CT16" s="49" t="e">
        <f t="shared" si="84"/>
        <v>#REF!</v>
      </c>
      <c r="CU16" s="49" t="e">
        <f t="shared" si="85"/>
        <v>#REF!</v>
      </c>
      <c r="CV16" s="46" t="e">
        <f t="shared" si="86"/>
        <v>#REF!</v>
      </c>
      <c r="CW16" s="50" t="e">
        <f t="shared" si="87"/>
        <v>#REF!</v>
      </c>
      <c r="CX16" s="50" t="e">
        <f t="shared" si="88"/>
        <v>#REF!</v>
      </c>
      <c r="CY16" s="50" t="e">
        <f t="shared" si="89"/>
        <v>#REF!</v>
      </c>
      <c r="CZ16" s="50" t="e">
        <f t="shared" si="90"/>
        <v>#REF!</v>
      </c>
      <c r="DA16" s="50" t="e">
        <f t="shared" si="91"/>
        <v>#REF!</v>
      </c>
      <c r="DB16" s="50" t="e">
        <f t="shared" si="92"/>
        <v>#REF!</v>
      </c>
      <c r="DC16" s="50" t="e">
        <f t="shared" si="93"/>
        <v>#REF!</v>
      </c>
      <c r="DD16" s="46" t="e">
        <f t="shared" si="94"/>
        <v>#REF!</v>
      </c>
      <c r="DE16" s="107" t="e">
        <f>'1б'!#REF!</f>
        <v>#REF!</v>
      </c>
      <c r="DG16" s="1">
        <f t="shared" si="95"/>
        <v>0</v>
      </c>
    </row>
    <row r="17" spans="1:111">
      <c r="A17" s="2" t="e">
        <f>'1б'!#REF!</f>
        <v>#REF!</v>
      </c>
      <c r="B17" s="2" t="e">
        <f>'1б'!#REF!</f>
        <v>#REF!</v>
      </c>
      <c r="C17" s="2" t="e">
        <f>'1б'!#REF!</f>
        <v>#REF!</v>
      </c>
      <c r="D17" s="95" t="e">
        <f t="shared" si="0"/>
        <v>#REF!</v>
      </c>
      <c r="E17" s="94" t="e">
        <f>'1б'!#REF!</f>
        <v>#REF!</v>
      </c>
      <c r="F17" s="94" t="e">
        <f t="shared" si="1"/>
        <v>#REF!</v>
      </c>
      <c r="G17" s="95" t="e">
        <f t="shared" si="2"/>
        <v>#REF!</v>
      </c>
      <c r="H17" s="95" t="e">
        <f t="shared" si="3"/>
        <v>#REF!</v>
      </c>
      <c r="I17" s="95" t="e">
        <f t="shared" si="4"/>
        <v>#REF!</v>
      </c>
      <c r="J17" s="95" t="e">
        <f t="shared" si="5"/>
        <v>#REF!</v>
      </c>
      <c r="K17" s="95" t="e">
        <f t="shared" si="6"/>
        <v>#REF!</v>
      </c>
      <c r="L17" s="94" t="e">
        <f>'1б'!#REF!</f>
        <v>#REF!</v>
      </c>
      <c r="M17" s="94" t="e">
        <f t="shared" si="7"/>
        <v>#REF!</v>
      </c>
      <c r="N17" s="95" t="e">
        <f t="shared" si="8"/>
        <v>#REF!</v>
      </c>
      <c r="O17" s="95" t="e">
        <f t="shared" si="9"/>
        <v>#REF!</v>
      </c>
      <c r="P17" s="95" t="e">
        <f t="shared" si="10"/>
        <v>#REF!</v>
      </c>
      <c r="Q17" s="95" t="e">
        <f t="shared" si="11"/>
        <v>#REF!</v>
      </c>
      <c r="R17" s="95" t="e">
        <f t="shared" si="12"/>
        <v>#REF!</v>
      </c>
      <c r="S17" s="94" t="e">
        <f>'1б'!#REF!</f>
        <v>#REF!</v>
      </c>
      <c r="T17" s="94" t="e">
        <f t="shared" si="13"/>
        <v>#REF!</v>
      </c>
      <c r="U17" s="95" t="e">
        <f t="shared" si="14"/>
        <v>#REF!</v>
      </c>
      <c r="V17" s="95" t="e">
        <f t="shared" si="15"/>
        <v>#REF!</v>
      </c>
      <c r="W17" s="95" t="e">
        <f t="shared" si="16"/>
        <v>#REF!</v>
      </c>
      <c r="X17" s="95" t="e">
        <f t="shared" si="17"/>
        <v>#REF!</v>
      </c>
      <c r="Y17" s="95" t="e">
        <f t="shared" si="18"/>
        <v>#REF!</v>
      </c>
      <c r="Z17" s="94" t="e">
        <f>'1б'!#REF!</f>
        <v>#REF!</v>
      </c>
      <c r="AA17" s="94" t="e">
        <f t="shared" si="19"/>
        <v>#REF!</v>
      </c>
      <c r="AB17" s="95" t="e">
        <f t="shared" si="20"/>
        <v>#REF!</v>
      </c>
      <c r="AC17" s="95" t="e">
        <f t="shared" si="21"/>
        <v>#REF!</v>
      </c>
      <c r="AD17" s="95" t="e">
        <f t="shared" si="22"/>
        <v>#REF!</v>
      </c>
      <c r="AE17" s="95" t="e">
        <f t="shared" si="23"/>
        <v>#REF!</v>
      </c>
      <c r="AF17" s="95" t="e">
        <f t="shared" si="24"/>
        <v>#REF!</v>
      </c>
      <c r="AG17" s="94" t="e">
        <f>'1б'!#REF!</f>
        <v>#REF!</v>
      </c>
      <c r="AH17" s="94" t="e">
        <f t="shared" si="25"/>
        <v>#REF!</v>
      </c>
      <c r="AI17" s="95" t="e">
        <f t="shared" si="26"/>
        <v>#REF!</v>
      </c>
      <c r="AJ17" s="95" t="e">
        <f t="shared" si="27"/>
        <v>#REF!</v>
      </c>
      <c r="AK17" s="95" t="e">
        <f t="shared" si="28"/>
        <v>#REF!</v>
      </c>
      <c r="AL17" s="95" t="e">
        <f t="shared" si="29"/>
        <v>#REF!</v>
      </c>
      <c r="AM17" s="95" t="e">
        <f t="shared" si="30"/>
        <v>#REF!</v>
      </c>
      <c r="AN17" s="94" t="e">
        <f>'1б'!#REF!</f>
        <v>#REF!</v>
      </c>
      <c r="AO17" s="94" t="e">
        <f t="shared" si="31"/>
        <v>#REF!</v>
      </c>
      <c r="AP17" s="95" t="e">
        <f t="shared" si="32"/>
        <v>#REF!</v>
      </c>
      <c r="AQ17" s="95" t="e">
        <f t="shared" si="33"/>
        <v>#REF!</v>
      </c>
      <c r="AR17" s="95" t="e">
        <f t="shared" si="34"/>
        <v>#REF!</v>
      </c>
      <c r="AS17" s="95" t="e">
        <f t="shared" si="35"/>
        <v>#REF!</v>
      </c>
      <c r="AT17" s="95" t="e">
        <f t="shared" si="36"/>
        <v>#REF!</v>
      </c>
      <c r="AU17" s="94" t="e">
        <f>'1б'!#REF!</f>
        <v>#REF!</v>
      </c>
      <c r="AV17" s="94" t="e">
        <f t="shared" si="37"/>
        <v>#REF!</v>
      </c>
      <c r="AW17" s="95" t="e">
        <f t="shared" si="38"/>
        <v>#REF!</v>
      </c>
      <c r="AX17" s="95" t="e">
        <f t="shared" si="39"/>
        <v>#REF!</v>
      </c>
      <c r="AY17" s="95" t="e">
        <f t="shared" si="40"/>
        <v>#REF!</v>
      </c>
      <c r="AZ17" s="95" t="e">
        <f t="shared" si="41"/>
        <v>#REF!</v>
      </c>
      <c r="BA17" s="95" t="e">
        <f t="shared" si="42"/>
        <v>#REF!</v>
      </c>
      <c r="BB17" s="94" t="e">
        <f>'1б'!#REF!</f>
        <v>#REF!</v>
      </c>
      <c r="BC17" s="94" t="e">
        <f t="shared" si="43"/>
        <v>#REF!</v>
      </c>
      <c r="BD17" s="95" t="e">
        <f t="shared" si="44"/>
        <v>#REF!</v>
      </c>
      <c r="BE17" s="95" t="e">
        <f t="shared" si="45"/>
        <v>#REF!</v>
      </c>
      <c r="BF17" s="95" t="e">
        <f t="shared" si="46"/>
        <v>#REF!</v>
      </c>
      <c r="BG17" s="95" t="e">
        <f t="shared" si="47"/>
        <v>#REF!</v>
      </c>
      <c r="BH17" s="95" t="e">
        <f t="shared" si="48"/>
        <v>#REF!</v>
      </c>
      <c r="BI17" s="94" t="e">
        <f>'1б'!#REF!</f>
        <v>#REF!</v>
      </c>
      <c r="BJ17" s="94" t="e">
        <f t="shared" si="49"/>
        <v>#REF!</v>
      </c>
      <c r="BK17" s="95" t="e">
        <f t="shared" si="50"/>
        <v>#REF!</v>
      </c>
      <c r="BL17" s="95" t="e">
        <f t="shared" si="51"/>
        <v>#REF!</v>
      </c>
      <c r="BM17" s="95" t="e">
        <f t="shared" si="52"/>
        <v>#REF!</v>
      </c>
      <c r="BN17" s="95" t="e">
        <f t="shared" si="53"/>
        <v>#REF!</v>
      </c>
      <c r="BO17" s="95" t="e">
        <f t="shared" si="54"/>
        <v>#REF!</v>
      </c>
      <c r="BP17" s="52" t="e">
        <f>'1б'!#REF!</f>
        <v>#REF!</v>
      </c>
      <c r="BQ17" s="53" t="e">
        <f t="shared" si="55"/>
        <v>#REF!</v>
      </c>
      <c r="BR17" s="3" t="e">
        <f t="shared" si="56"/>
        <v>#REF!</v>
      </c>
      <c r="BS17" s="3" t="e">
        <f t="shared" si="57"/>
        <v>#REF!</v>
      </c>
      <c r="BT17" s="3" t="e">
        <f t="shared" si="58"/>
        <v>#REF!</v>
      </c>
      <c r="BU17" s="3" t="e">
        <f t="shared" si="59"/>
        <v>#REF!</v>
      </c>
      <c r="BV17" s="33" t="e">
        <f t="shared" si="60"/>
        <v>#REF!</v>
      </c>
      <c r="BW17" s="46" t="e">
        <f t="shared" si="61"/>
        <v>#REF!</v>
      </c>
      <c r="BX17" s="3" t="e">
        <f t="shared" si="62"/>
        <v>#REF!</v>
      </c>
      <c r="BY17" s="47" t="e">
        <f t="shared" si="63"/>
        <v>#REF!</v>
      </c>
      <c r="BZ17" s="47" t="e">
        <f t="shared" si="64"/>
        <v>#REF!</v>
      </c>
      <c r="CA17" s="47" t="e">
        <f t="shared" si="65"/>
        <v>#REF!</v>
      </c>
      <c r="CB17" s="47" t="e">
        <f t="shared" si="66"/>
        <v>#REF!</v>
      </c>
      <c r="CC17" s="47" t="e">
        <f t="shared" si="67"/>
        <v>#REF!</v>
      </c>
      <c r="CD17" s="47" t="e">
        <f t="shared" si="68"/>
        <v>#REF!</v>
      </c>
      <c r="CE17" s="47" t="e">
        <f t="shared" si="69"/>
        <v>#REF!</v>
      </c>
      <c r="CF17" s="46" t="e">
        <f t="shared" si="70"/>
        <v>#REF!</v>
      </c>
      <c r="CG17" s="48" t="e">
        <f t="shared" si="71"/>
        <v>#REF!</v>
      </c>
      <c r="CH17" s="48" t="e">
        <f t="shared" si="72"/>
        <v>#REF!</v>
      </c>
      <c r="CI17" s="48" t="e">
        <f t="shared" si="73"/>
        <v>#REF!</v>
      </c>
      <c r="CJ17" s="48" t="e">
        <f t="shared" si="74"/>
        <v>#REF!</v>
      </c>
      <c r="CK17" s="48" t="e">
        <f t="shared" si="75"/>
        <v>#REF!</v>
      </c>
      <c r="CL17" s="48" t="e">
        <f t="shared" si="76"/>
        <v>#REF!</v>
      </c>
      <c r="CM17" s="48" t="e">
        <f t="shared" si="77"/>
        <v>#REF!</v>
      </c>
      <c r="CN17" s="46" t="e">
        <f t="shared" si="78"/>
        <v>#REF!</v>
      </c>
      <c r="CO17" s="49" t="e">
        <f t="shared" si="79"/>
        <v>#REF!</v>
      </c>
      <c r="CP17" s="49" t="e">
        <f t="shared" si="80"/>
        <v>#REF!</v>
      </c>
      <c r="CQ17" s="49" t="e">
        <f t="shared" si="81"/>
        <v>#REF!</v>
      </c>
      <c r="CR17" s="49" t="e">
        <f t="shared" si="82"/>
        <v>#REF!</v>
      </c>
      <c r="CS17" s="49" t="e">
        <f t="shared" si="83"/>
        <v>#REF!</v>
      </c>
      <c r="CT17" s="49" t="e">
        <f t="shared" si="84"/>
        <v>#REF!</v>
      </c>
      <c r="CU17" s="49" t="e">
        <f t="shared" si="85"/>
        <v>#REF!</v>
      </c>
      <c r="CV17" s="46" t="e">
        <f t="shared" si="86"/>
        <v>#REF!</v>
      </c>
      <c r="CW17" s="50" t="e">
        <f t="shared" si="87"/>
        <v>#REF!</v>
      </c>
      <c r="CX17" s="50" t="e">
        <f t="shared" si="88"/>
        <v>#REF!</v>
      </c>
      <c r="CY17" s="50" t="e">
        <f t="shared" si="89"/>
        <v>#REF!</v>
      </c>
      <c r="CZ17" s="50" t="e">
        <f t="shared" si="90"/>
        <v>#REF!</v>
      </c>
      <c r="DA17" s="50" t="e">
        <f t="shared" si="91"/>
        <v>#REF!</v>
      </c>
      <c r="DB17" s="50" t="e">
        <f t="shared" si="92"/>
        <v>#REF!</v>
      </c>
      <c r="DC17" s="50" t="e">
        <f t="shared" si="93"/>
        <v>#REF!</v>
      </c>
      <c r="DD17" s="46" t="e">
        <f t="shared" si="94"/>
        <v>#REF!</v>
      </c>
      <c r="DE17" s="107" t="e">
        <f>'1б'!#REF!</f>
        <v>#REF!</v>
      </c>
      <c r="DG17" s="1">
        <f t="shared" si="95"/>
        <v>0</v>
      </c>
    </row>
    <row r="18" spans="1:111">
      <c r="A18" s="2" t="e">
        <f>'1б'!#REF!</f>
        <v>#REF!</v>
      </c>
      <c r="B18" s="2" t="e">
        <f>'1б'!#REF!</f>
        <v>#REF!</v>
      </c>
      <c r="C18" s="2" t="e">
        <f>'1б'!#REF!</f>
        <v>#REF!</v>
      </c>
      <c r="D18" s="95" t="e">
        <f t="shared" si="0"/>
        <v>#REF!</v>
      </c>
      <c r="E18" s="94" t="e">
        <f>'1б'!#REF!</f>
        <v>#REF!</v>
      </c>
      <c r="F18" s="94" t="e">
        <f t="shared" si="1"/>
        <v>#REF!</v>
      </c>
      <c r="G18" s="95" t="e">
        <f t="shared" si="2"/>
        <v>#REF!</v>
      </c>
      <c r="H18" s="95" t="e">
        <f t="shared" si="3"/>
        <v>#REF!</v>
      </c>
      <c r="I18" s="95" t="e">
        <f t="shared" si="4"/>
        <v>#REF!</v>
      </c>
      <c r="J18" s="95" t="e">
        <f t="shared" si="5"/>
        <v>#REF!</v>
      </c>
      <c r="K18" s="95" t="e">
        <f t="shared" si="6"/>
        <v>#REF!</v>
      </c>
      <c r="L18" s="94" t="e">
        <f>'1б'!#REF!</f>
        <v>#REF!</v>
      </c>
      <c r="M18" s="94" t="e">
        <f t="shared" si="7"/>
        <v>#REF!</v>
      </c>
      <c r="N18" s="95" t="e">
        <f t="shared" si="8"/>
        <v>#REF!</v>
      </c>
      <c r="O18" s="95" t="e">
        <f t="shared" si="9"/>
        <v>#REF!</v>
      </c>
      <c r="P18" s="95" t="e">
        <f t="shared" si="10"/>
        <v>#REF!</v>
      </c>
      <c r="Q18" s="95" t="e">
        <f t="shared" si="11"/>
        <v>#REF!</v>
      </c>
      <c r="R18" s="95" t="e">
        <f t="shared" si="12"/>
        <v>#REF!</v>
      </c>
      <c r="S18" s="94" t="e">
        <f>'1б'!#REF!</f>
        <v>#REF!</v>
      </c>
      <c r="T18" s="94" t="e">
        <f t="shared" si="13"/>
        <v>#REF!</v>
      </c>
      <c r="U18" s="95" t="e">
        <f t="shared" si="14"/>
        <v>#REF!</v>
      </c>
      <c r="V18" s="95" t="e">
        <f t="shared" si="15"/>
        <v>#REF!</v>
      </c>
      <c r="W18" s="95" t="e">
        <f t="shared" si="16"/>
        <v>#REF!</v>
      </c>
      <c r="X18" s="95" t="e">
        <f t="shared" si="17"/>
        <v>#REF!</v>
      </c>
      <c r="Y18" s="95" t="e">
        <f t="shared" si="18"/>
        <v>#REF!</v>
      </c>
      <c r="Z18" s="94" t="e">
        <f>'1б'!#REF!</f>
        <v>#REF!</v>
      </c>
      <c r="AA18" s="94" t="e">
        <f t="shared" si="19"/>
        <v>#REF!</v>
      </c>
      <c r="AB18" s="95" t="e">
        <f t="shared" si="20"/>
        <v>#REF!</v>
      </c>
      <c r="AC18" s="95" t="e">
        <f t="shared" si="21"/>
        <v>#REF!</v>
      </c>
      <c r="AD18" s="95" t="e">
        <f t="shared" si="22"/>
        <v>#REF!</v>
      </c>
      <c r="AE18" s="95" t="e">
        <f t="shared" si="23"/>
        <v>#REF!</v>
      </c>
      <c r="AF18" s="95" t="e">
        <f t="shared" si="24"/>
        <v>#REF!</v>
      </c>
      <c r="AG18" s="94" t="e">
        <f>'1б'!#REF!</f>
        <v>#REF!</v>
      </c>
      <c r="AH18" s="94" t="e">
        <f t="shared" si="25"/>
        <v>#REF!</v>
      </c>
      <c r="AI18" s="95" t="e">
        <f t="shared" si="26"/>
        <v>#REF!</v>
      </c>
      <c r="AJ18" s="95" t="e">
        <f t="shared" si="27"/>
        <v>#REF!</v>
      </c>
      <c r="AK18" s="95" t="e">
        <f t="shared" si="28"/>
        <v>#REF!</v>
      </c>
      <c r="AL18" s="95" t="e">
        <f t="shared" si="29"/>
        <v>#REF!</v>
      </c>
      <c r="AM18" s="95" t="e">
        <f t="shared" si="30"/>
        <v>#REF!</v>
      </c>
      <c r="AN18" s="94" t="e">
        <f>'1б'!#REF!</f>
        <v>#REF!</v>
      </c>
      <c r="AO18" s="94" t="e">
        <f t="shared" si="31"/>
        <v>#REF!</v>
      </c>
      <c r="AP18" s="95" t="e">
        <f t="shared" si="32"/>
        <v>#REF!</v>
      </c>
      <c r="AQ18" s="95" t="e">
        <f t="shared" si="33"/>
        <v>#REF!</v>
      </c>
      <c r="AR18" s="95" t="e">
        <f t="shared" si="34"/>
        <v>#REF!</v>
      </c>
      <c r="AS18" s="95" t="e">
        <f t="shared" si="35"/>
        <v>#REF!</v>
      </c>
      <c r="AT18" s="95" t="e">
        <f t="shared" si="36"/>
        <v>#REF!</v>
      </c>
      <c r="AU18" s="94" t="e">
        <f>'1б'!#REF!</f>
        <v>#REF!</v>
      </c>
      <c r="AV18" s="94" t="e">
        <f t="shared" si="37"/>
        <v>#REF!</v>
      </c>
      <c r="AW18" s="95" t="e">
        <f t="shared" si="38"/>
        <v>#REF!</v>
      </c>
      <c r="AX18" s="95" t="e">
        <f t="shared" si="39"/>
        <v>#REF!</v>
      </c>
      <c r="AY18" s="95" t="e">
        <f t="shared" si="40"/>
        <v>#REF!</v>
      </c>
      <c r="AZ18" s="95" t="e">
        <f t="shared" si="41"/>
        <v>#REF!</v>
      </c>
      <c r="BA18" s="95" t="e">
        <f t="shared" si="42"/>
        <v>#REF!</v>
      </c>
      <c r="BB18" s="94" t="e">
        <f>'1б'!#REF!</f>
        <v>#REF!</v>
      </c>
      <c r="BC18" s="94" t="e">
        <f t="shared" si="43"/>
        <v>#REF!</v>
      </c>
      <c r="BD18" s="95" t="e">
        <f t="shared" si="44"/>
        <v>#REF!</v>
      </c>
      <c r="BE18" s="95" t="e">
        <f t="shared" si="45"/>
        <v>#REF!</v>
      </c>
      <c r="BF18" s="95" t="e">
        <f t="shared" si="46"/>
        <v>#REF!</v>
      </c>
      <c r="BG18" s="95" t="e">
        <f t="shared" si="47"/>
        <v>#REF!</v>
      </c>
      <c r="BH18" s="95" t="e">
        <f t="shared" si="48"/>
        <v>#REF!</v>
      </c>
      <c r="BI18" s="94" t="e">
        <f>'1б'!#REF!</f>
        <v>#REF!</v>
      </c>
      <c r="BJ18" s="94" t="e">
        <f t="shared" si="49"/>
        <v>#REF!</v>
      </c>
      <c r="BK18" s="95" t="e">
        <f t="shared" si="50"/>
        <v>#REF!</v>
      </c>
      <c r="BL18" s="95" t="e">
        <f t="shared" si="51"/>
        <v>#REF!</v>
      </c>
      <c r="BM18" s="95" t="e">
        <f t="shared" si="52"/>
        <v>#REF!</v>
      </c>
      <c r="BN18" s="95" t="e">
        <f t="shared" si="53"/>
        <v>#REF!</v>
      </c>
      <c r="BO18" s="95" t="e">
        <f t="shared" si="54"/>
        <v>#REF!</v>
      </c>
      <c r="BP18" s="52" t="e">
        <f>'1б'!#REF!</f>
        <v>#REF!</v>
      </c>
      <c r="BQ18" s="53" t="e">
        <f t="shared" si="55"/>
        <v>#REF!</v>
      </c>
      <c r="BR18" s="3" t="e">
        <f t="shared" si="56"/>
        <v>#REF!</v>
      </c>
      <c r="BS18" s="3" t="e">
        <f t="shared" si="57"/>
        <v>#REF!</v>
      </c>
      <c r="BT18" s="3" t="e">
        <f t="shared" si="58"/>
        <v>#REF!</v>
      </c>
      <c r="BU18" s="3" t="e">
        <f t="shared" si="59"/>
        <v>#REF!</v>
      </c>
      <c r="BV18" s="33" t="e">
        <f t="shared" si="60"/>
        <v>#REF!</v>
      </c>
      <c r="BW18" s="46" t="e">
        <f t="shared" si="61"/>
        <v>#REF!</v>
      </c>
      <c r="BX18" s="3" t="e">
        <f t="shared" si="62"/>
        <v>#REF!</v>
      </c>
      <c r="BY18" s="47" t="e">
        <f t="shared" si="63"/>
        <v>#REF!</v>
      </c>
      <c r="BZ18" s="47" t="e">
        <f t="shared" si="64"/>
        <v>#REF!</v>
      </c>
      <c r="CA18" s="47" t="e">
        <f t="shared" si="65"/>
        <v>#REF!</v>
      </c>
      <c r="CB18" s="47" t="e">
        <f t="shared" si="66"/>
        <v>#REF!</v>
      </c>
      <c r="CC18" s="47" t="e">
        <f t="shared" si="67"/>
        <v>#REF!</v>
      </c>
      <c r="CD18" s="47" t="e">
        <f t="shared" si="68"/>
        <v>#REF!</v>
      </c>
      <c r="CE18" s="47" t="e">
        <f t="shared" si="69"/>
        <v>#REF!</v>
      </c>
      <c r="CF18" s="46" t="e">
        <f t="shared" si="70"/>
        <v>#REF!</v>
      </c>
      <c r="CG18" s="48" t="e">
        <f t="shared" si="71"/>
        <v>#REF!</v>
      </c>
      <c r="CH18" s="48" t="e">
        <f t="shared" si="72"/>
        <v>#REF!</v>
      </c>
      <c r="CI18" s="48" t="e">
        <f t="shared" si="73"/>
        <v>#REF!</v>
      </c>
      <c r="CJ18" s="48" t="e">
        <f t="shared" si="74"/>
        <v>#REF!</v>
      </c>
      <c r="CK18" s="48" t="e">
        <f t="shared" si="75"/>
        <v>#REF!</v>
      </c>
      <c r="CL18" s="48" t="e">
        <f t="shared" si="76"/>
        <v>#REF!</v>
      </c>
      <c r="CM18" s="48" t="e">
        <f t="shared" si="77"/>
        <v>#REF!</v>
      </c>
      <c r="CN18" s="46" t="e">
        <f t="shared" si="78"/>
        <v>#REF!</v>
      </c>
      <c r="CO18" s="49" t="e">
        <f t="shared" si="79"/>
        <v>#REF!</v>
      </c>
      <c r="CP18" s="49" t="e">
        <f t="shared" si="80"/>
        <v>#REF!</v>
      </c>
      <c r="CQ18" s="49" t="e">
        <f t="shared" si="81"/>
        <v>#REF!</v>
      </c>
      <c r="CR18" s="49" t="e">
        <f t="shared" si="82"/>
        <v>#REF!</v>
      </c>
      <c r="CS18" s="49" t="e">
        <f t="shared" si="83"/>
        <v>#REF!</v>
      </c>
      <c r="CT18" s="49" t="e">
        <f t="shared" si="84"/>
        <v>#REF!</v>
      </c>
      <c r="CU18" s="49" t="e">
        <f t="shared" si="85"/>
        <v>#REF!</v>
      </c>
      <c r="CV18" s="46" t="e">
        <f t="shared" si="86"/>
        <v>#REF!</v>
      </c>
      <c r="CW18" s="50" t="e">
        <f t="shared" si="87"/>
        <v>#REF!</v>
      </c>
      <c r="CX18" s="50" t="e">
        <f t="shared" si="88"/>
        <v>#REF!</v>
      </c>
      <c r="CY18" s="50" t="e">
        <f t="shared" si="89"/>
        <v>#REF!</v>
      </c>
      <c r="CZ18" s="50" t="e">
        <f t="shared" si="90"/>
        <v>#REF!</v>
      </c>
      <c r="DA18" s="50" t="e">
        <f t="shared" si="91"/>
        <v>#REF!</v>
      </c>
      <c r="DB18" s="50" t="e">
        <f t="shared" si="92"/>
        <v>#REF!</v>
      </c>
      <c r="DC18" s="50" t="e">
        <f t="shared" si="93"/>
        <v>#REF!</v>
      </c>
      <c r="DD18" s="46" t="e">
        <f t="shared" si="94"/>
        <v>#REF!</v>
      </c>
      <c r="DE18" s="107" t="e">
        <f>'1б'!#REF!</f>
        <v>#REF!</v>
      </c>
      <c r="DG18" s="1">
        <f t="shared" si="95"/>
        <v>0</v>
      </c>
    </row>
    <row r="19" spans="1:111">
      <c r="A19" s="2" t="e">
        <f>'1б'!#REF!</f>
        <v>#REF!</v>
      </c>
      <c r="B19" s="2" t="e">
        <f>'1б'!#REF!</f>
        <v>#REF!</v>
      </c>
      <c r="C19" s="2" t="e">
        <f>'1б'!#REF!</f>
        <v>#REF!</v>
      </c>
      <c r="D19" s="95" t="e">
        <f t="shared" si="0"/>
        <v>#REF!</v>
      </c>
      <c r="E19" s="94" t="e">
        <f>'1б'!#REF!</f>
        <v>#REF!</v>
      </c>
      <c r="F19" s="94" t="e">
        <f t="shared" si="1"/>
        <v>#REF!</v>
      </c>
      <c r="G19" s="95" t="e">
        <f t="shared" si="2"/>
        <v>#REF!</v>
      </c>
      <c r="H19" s="95" t="e">
        <f t="shared" si="3"/>
        <v>#REF!</v>
      </c>
      <c r="I19" s="95" t="e">
        <f t="shared" si="4"/>
        <v>#REF!</v>
      </c>
      <c r="J19" s="95" t="e">
        <f t="shared" si="5"/>
        <v>#REF!</v>
      </c>
      <c r="K19" s="95" t="e">
        <f t="shared" si="6"/>
        <v>#REF!</v>
      </c>
      <c r="L19" s="94" t="e">
        <f>'1б'!#REF!</f>
        <v>#REF!</v>
      </c>
      <c r="M19" s="94" t="e">
        <f t="shared" si="7"/>
        <v>#REF!</v>
      </c>
      <c r="N19" s="95" t="e">
        <f t="shared" si="8"/>
        <v>#REF!</v>
      </c>
      <c r="O19" s="95" t="e">
        <f t="shared" si="9"/>
        <v>#REF!</v>
      </c>
      <c r="P19" s="95" t="e">
        <f t="shared" si="10"/>
        <v>#REF!</v>
      </c>
      <c r="Q19" s="95" t="e">
        <f t="shared" si="11"/>
        <v>#REF!</v>
      </c>
      <c r="R19" s="95" t="e">
        <f t="shared" si="12"/>
        <v>#REF!</v>
      </c>
      <c r="S19" s="94" t="e">
        <f>'1б'!#REF!</f>
        <v>#REF!</v>
      </c>
      <c r="T19" s="94" t="e">
        <f t="shared" si="13"/>
        <v>#REF!</v>
      </c>
      <c r="U19" s="95" t="e">
        <f t="shared" si="14"/>
        <v>#REF!</v>
      </c>
      <c r="V19" s="95" t="e">
        <f t="shared" si="15"/>
        <v>#REF!</v>
      </c>
      <c r="W19" s="95" t="e">
        <f t="shared" si="16"/>
        <v>#REF!</v>
      </c>
      <c r="X19" s="95" t="e">
        <f t="shared" si="17"/>
        <v>#REF!</v>
      </c>
      <c r="Y19" s="95" t="e">
        <f t="shared" si="18"/>
        <v>#REF!</v>
      </c>
      <c r="Z19" s="94" t="e">
        <f>'1б'!#REF!</f>
        <v>#REF!</v>
      </c>
      <c r="AA19" s="94" t="e">
        <f t="shared" si="19"/>
        <v>#REF!</v>
      </c>
      <c r="AB19" s="95" t="e">
        <f t="shared" si="20"/>
        <v>#REF!</v>
      </c>
      <c r="AC19" s="95" t="e">
        <f t="shared" si="21"/>
        <v>#REF!</v>
      </c>
      <c r="AD19" s="95" t="e">
        <f t="shared" si="22"/>
        <v>#REF!</v>
      </c>
      <c r="AE19" s="95" t="e">
        <f t="shared" si="23"/>
        <v>#REF!</v>
      </c>
      <c r="AF19" s="95" t="e">
        <f t="shared" si="24"/>
        <v>#REF!</v>
      </c>
      <c r="AG19" s="94" t="e">
        <f>'1б'!#REF!</f>
        <v>#REF!</v>
      </c>
      <c r="AH19" s="94" t="e">
        <f t="shared" si="25"/>
        <v>#REF!</v>
      </c>
      <c r="AI19" s="95" t="e">
        <f t="shared" si="26"/>
        <v>#REF!</v>
      </c>
      <c r="AJ19" s="95" t="e">
        <f t="shared" si="27"/>
        <v>#REF!</v>
      </c>
      <c r="AK19" s="95" t="e">
        <f t="shared" si="28"/>
        <v>#REF!</v>
      </c>
      <c r="AL19" s="95" t="e">
        <f t="shared" si="29"/>
        <v>#REF!</v>
      </c>
      <c r="AM19" s="95" t="e">
        <f t="shared" si="30"/>
        <v>#REF!</v>
      </c>
      <c r="AN19" s="94" t="e">
        <f>'1б'!#REF!</f>
        <v>#REF!</v>
      </c>
      <c r="AO19" s="94" t="e">
        <f t="shared" si="31"/>
        <v>#REF!</v>
      </c>
      <c r="AP19" s="95" t="e">
        <f t="shared" si="32"/>
        <v>#REF!</v>
      </c>
      <c r="AQ19" s="95" t="e">
        <f t="shared" si="33"/>
        <v>#REF!</v>
      </c>
      <c r="AR19" s="95" t="e">
        <f t="shared" si="34"/>
        <v>#REF!</v>
      </c>
      <c r="AS19" s="95" t="e">
        <f t="shared" si="35"/>
        <v>#REF!</v>
      </c>
      <c r="AT19" s="95" t="e">
        <f t="shared" si="36"/>
        <v>#REF!</v>
      </c>
      <c r="AU19" s="94" t="e">
        <f>'1б'!#REF!</f>
        <v>#REF!</v>
      </c>
      <c r="AV19" s="94" t="e">
        <f t="shared" si="37"/>
        <v>#REF!</v>
      </c>
      <c r="AW19" s="95" t="e">
        <f t="shared" si="38"/>
        <v>#REF!</v>
      </c>
      <c r="AX19" s="95" t="e">
        <f t="shared" si="39"/>
        <v>#REF!</v>
      </c>
      <c r="AY19" s="95" t="e">
        <f t="shared" si="40"/>
        <v>#REF!</v>
      </c>
      <c r="AZ19" s="95" t="e">
        <f t="shared" si="41"/>
        <v>#REF!</v>
      </c>
      <c r="BA19" s="95" t="e">
        <f t="shared" si="42"/>
        <v>#REF!</v>
      </c>
      <c r="BB19" s="94" t="e">
        <f>'1б'!#REF!</f>
        <v>#REF!</v>
      </c>
      <c r="BC19" s="94" t="e">
        <f t="shared" si="43"/>
        <v>#REF!</v>
      </c>
      <c r="BD19" s="95" t="e">
        <f t="shared" si="44"/>
        <v>#REF!</v>
      </c>
      <c r="BE19" s="95" t="e">
        <f t="shared" si="45"/>
        <v>#REF!</v>
      </c>
      <c r="BF19" s="95" t="e">
        <f t="shared" si="46"/>
        <v>#REF!</v>
      </c>
      <c r="BG19" s="95" t="e">
        <f t="shared" si="47"/>
        <v>#REF!</v>
      </c>
      <c r="BH19" s="95" t="e">
        <f t="shared" si="48"/>
        <v>#REF!</v>
      </c>
      <c r="BI19" s="94" t="e">
        <f>'1б'!#REF!</f>
        <v>#REF!</v>
      </c>
      <c r="BJ19" s="94" t="e">
        <f t="shared" si="49"/>
        <v>#REF!</v>
      </c>
      <c r="BK19" s="95" t="e">
        <f t="shared" si="50"/>
        <v>#REF!</v>
      </c>
      <c r="BL19" s="95" t="e">
        <f t="shared" si="51"/>
        <v>#REF!</v>
      </c>
      <c r="BM19" s="95" t="e">
        <f t="shared" si="52"/>
        <v>#REF!</v>
      </c>
      <c r="BN19" s="95" t="e">
        <f t="shared" si="53"/>
        <v>#REF!</v>
      </c>
      <c r="BO19" s="95" t="e">
        <f t="shared" si="54"/>
        <v>#REF!</v>
      </c>
      <c r="BP19" s="52" t="e">
        <f>'1б'!#REF!</f>
        <v>#REF!</v>
      </c>
      <c r="BQ19" s="53" t="e">
        <f t="shared" si="55"/>
        <v>#REF!</v>
      </c>
      <c r="BR19" s="3" t="e">
        <f t="shared" si="56"/>
        <v>#REF!</v>
      </c>
      <c r="BS19" s="3" t="e">
        <f t="shared" si="57"/>
        <v>#REF!</v>
      </c>
      <c r="BT19" s="3" t="e">
        <f t="shared" si="58"/>
        <v>#REF!</v>
      </c>
      <c r="BU19" s="3" t="e">
        <f t="shared" si="59"/>
        <v>#REF!</v>
      </c>
      <c r="BV19" s="33" t="e">
        <f t="shared" si="60"/>
        <v>#REF!</v>
      </c>
      <c r="BW19" s="46" t="e">
        <f t="shared" si="61"/>
        <v>#REF!</v>
      </c>
      <c r="BX19" s="3" t="e">
        <f t="shared" si="62"/>
        <v>#REF!</v>
      </c>
      <c r="BY19" s="47" t="e">
        <f t="shared" si="63"/>
        <v>#REF!</v>
      </c>
      <c r="BZ19" s="47" t="e">
        <f t="shared" si="64"/>
        <v>#REF!</v>
      </c>
      <c r="CA19" s="47" t="e">
        <f t="shared" si="65"/>
        <v>#REF!</v>
      </c>
      <c r="CB19" s="47" t="e">
        <f t="shared" si="66"/>
        <v>#REF!</v>
      </c>
      <c r="CC19" s="47" t="e">
        <f t="shared" si="67"/>
        <v>#REF!</v>
      </c>
      <c r="CD19" s="47" t="e">
        <f t="shared" si="68"/>
        <v>#REF!</v>
      </c>
      <c r="CE19" s="47" t="e">
        <f t="shared" si="69"/>
        <v>#REF!</v>
      </c>
      <c r="CF19" s="46" t="e">
        <f t="shared" si="70"/>
        <v>#REF!</v>
      </c>
      <c r="CG19" s="48" t="e">
        <f t="shared" si="71"/>
        <v>#REF!</v>
      </c>
      <c r="CH19" s="48" t="e">
        <f t="shared" si="72"/>
        <v>#REF!</v>
      </c>
      <c r="CI19" s="48" t="e">
        <f t="shared" si="73"/>
        <v>#REF!</v>
      </c>
      <c r="CJ19" s="48" t="e">
        <f t="shared" si="74"/>
        <v>#REF!</v>
      </c>
      <c r="CK19" s="48" t="e">
        <f t="shared" si="75"/>
        <v>#REF!</v>
      </c>
      <c r="CL19" s="48" t="e">
        <f t="shared" si="76"/>
        <v>#REF!</v>
      </c>
      <c r="CM19" s="48" t="e">
        <f t="shared" si="77"/>
        <v>#REF!</v>
      </c>
      <c r="CN19" s="46" t="e">
        <f t="shared" si="78"/>
        <v>#REF!</v>
      </c>
      <c r="CO19" s="49" t="e">
        <f t="shared" si="79"/>
        <v>#REF!</v>
      </c>
      <c r="CP19" s="49" t="e">
        <f t="shared" si="80"/>
        <v>#REF!</v>
      </c>
      <c r="CQ19" s="49" t="e">
        <f t="shared" si="81"/>
        <v>#REF!</v>
      </c>
      <c r="CR19" s="49" t="e">
        <f t="shared" si="82"/>
        <v>#REF!</v>
      </c>
      <c r="CS19" s="49" t="e">
        <f t="shared" si="83"/>
        <v>#REF!</v>
      </c>
      <c r="CT19" s="49" t="e">
        <f t="shared" si="84"/>
        <v>#REF!</v>
      </c>
      <c r="CU19" s="49" t="e">
        <f t="shared" si="85"/>
        <v>#REF!</v>
      </c>
      <c r="CV19" s="46" t="e">
        <f t="shared" si="86"/>
        <v>#REF!</v>
      </c>
      <c r="CW19" s="50" t="e">
        <f t="shared" si="87"/>
        <v>#REF!</v>
      </c>
      <c r="CX19" s="50" t="e">
        <f t="shared" si="88"/>
        <v>#REF!</v>
      </c>
      <c r="CY19" s="50" t="e">
        <f t="shared" si="89"/>
        <v>#REF!</v>
      </c>
      <c r="CZ19" s="50" t="e">
        <f t="shared" si="90"/>
        <v>#REF!</v>
      </c>
      <c r="DA19" s="50" t="e">
        <f t="shared" si="91"/>
        <v>#REF!</v>
      </c>
      <c r="DB19" s="50" t="e">
        <f t="shared" si="92"/>
        <v>#REF!</v>
      </c>
      <c r="DC19" s="50" t="e">
        <f t="shared" si="93"/>
        <v>#REF!</v>
      </c>
      <c r="DD19" s="46" t="e">
        <f t="shared" si="94"/>
        <v>#REF!</v>
      </c>
      <c r="DE19" s="107" t="e">
        <f>'1б'!#REF!</f>
        <v>#REF!</v>
      </c>
      <c r="DG19" s="1">
        <f t="shared" si="95"/>
        <v>0</v>
      </c>
    </row>
    <row r="20" spans="1:111">
      <c r="A20" s="2" t="e">
        <f>'1б'!#REF!</f>
        <v>#REF!</v>
      </c>
      <c r="B20" s="2" t="e">
        <f>'1б'!#REF!</f>
        <v>#REF!</v>
      </c>
      <c r="C20" s="2" t="e">
        <f>'1б'!#REF!</f>
        <v>#REF!</v>
      </c>
      <c r="D20" s="95" t="e">
        <f t="shared" si="0"/>
        <v>#REF!</v>
      </c>
      <c r="E20" s="94" t="e">
        <f>'1б'!#REF!</f>
        <v>#REF!</v>
      </c>
      <c r="F20" s="94" t="e">
        <f t="shared" si="1"/>
        <v>#REF!</v>
      </c>
      <c r="G20" s="95" t="e">
        <f t="shared" si="2"/>
        <v>#REF!</v>
      </c>
      <c r="H20" s="95" t="e">
        <f t="shared" si="3"/>
        <v>#REF!</v>
      </c>
      <c r="I20" s="95" t="e">
        <f t="shared" si="4"/>
        <v>#REF!</v>
      </c>
      <c r="J20" s="95" t="e">
        <f t="shared" si="5"/>
        <v>#REF!</v>
      </c>
      <c r="K20" s="95" t="e">
        <f t="shared" si="6"/>
        <v>#REF!</v>
      </c>
      <c r="L20" s="94" t="e">
        <f>'1б'!#REF!</f>
        <v>#REF!</v>
      </c>
      <c r="M20" s="94" t="e">
        <f t="shared" si="7"/>
        <v>#REF!</v>
      </c>
      <c r="N20" s="95" t="e">
        <f t="shared" si="8"/>
        <v>#REF!</v>
      </c>
      <c r="O20" s="95" t="e">
        <f t="shared" si="9"/>
        <v>#REF!</v>
      </c>
      <c r="P20" s="95" t="e">
        <f t="shared" si="10"/>
        <v>#REF!</v>
      </c>
      <c r="Q20" s="95" t="e">
        <f t="shared" si="11"/>
        <v>#REF!</v>
      </c>
      <c r="R20" s="95" t="e">
        <f t="shared" si="12"/>
        <v>#REF!</v>
      </c>
      <c r="S20" s="94" t="e">
        <f>'1б'!#REF!</f>
        <v>#REF!</v>
      </c>
      <c r="T20" s="94" t="e">
        <f t="shared" si="13"/>
        <v>#REF!</v>
      </c>
      <c r="U20" s="95" t="e">
        <f t="shared" si="14"/>
        <v>#REF!</v>
      </c>
      <c r="V20" s="95" t="e">
        <f t="shared" si="15"/>
        <v>#REF!</v>
      </c>
      <c r="W20" s="95" t="e">
        <f t="shared" si="16"/>
        <v>#REF!</v>
      </c>
      <c r="X20" s="95" t="e">
        <f t="shared" si="17"/>
        <v>#REF!</v>
      </c>
      <c r="Y20" s="95" t="e">
        <f t="shared" si="18"/>
        <v>#REF!</v>
      </c>
      <c r="Z20" s="94" t="e">
        <f>'1б'!#REF!</f>
        <v>#REF!</v>
      </c>
      <c r="AA20" s="94" t="e">
        <f t="shared" si="19"/>
        <v>#REF!</v>
      </c>
      <c r="AB20" s="95" t="e">
        <f t="shared" si="20"/>
        <v>#REF!</v>
      </c>
      <c r="AC20" s="95" t="e">
        <f t="shared" si="21"/>
        <v>#REF!</v>
      </c>
      <c r="AD20" s="95" t="e">
        <f t="shared" si="22"/>
        <v>#REF!</v>
      </c>
      <c r="AE20" s="95" t="e">
        <f t="shared" si="23"/>
        <v>#REF!</v>
      </c>
      <c r="AF20" s="95" t="e">
        <f t="shared" si="24"/>
        <v>#REF!</v>
      </c>
      <c r="AG20" s="94" t="e">
        <f>'1б'!#REF!</f>
        <v>#REF!</v>
      </c>
      <c r="AH20" s="94" t="e">
        <f t="shared" si="25"/>
        <v>#REF!</v>
      </c>
      <c r="AI20" s="95" t="e">
        <f t="shared" si="26"/>
        <v>#REF!</v>
      </c>
      <c r="AJ20" s="95" t="e">
        <f t="shared" si="27"/>
        <v>#REF!</v>
      </c>
      <c r="AK20" s="95" t="e">
        <f t="shared" si="28"/>
        <v>#REF!</v>
      </c>
      <c r="AL20" s="95" t="e">
        <f t="shared" si="29"/>
        <v>#REF!</v>
      </c>
      <c r="AM20" s="95" t="e">
        <f t="shared" si="30"/>
        <v>#REF!</v>
      </c>
      <c r="AN20" s="94" t="e">
        <f>'1б'!#REF!</f>
        <v>#REF!</v>
      </c>
      <c r="AO20" s="94" t="e">
        <f t="shared" si="31"/>
        <v>#REF!</v>
      </c>
      <c r="AP20" s="95" t="e">
        <f t="shared" si="32"/>
        <v>#REF!</v>
      </c>
      <c r="AQ20" s="95" t="e">
        <f t="shared" si="33"/>
        <v>#REF!</v>
      </c>
      <c r="AR20" s="95" t="e">
        <f t="shared" si="34"/>
        <v>#REF!</v>
      </c>
      <c r="AS20" s="95" t="e">
        <f t="shared" si="35"/>
        <v>#REF!</v>
      </c>
      <c r="AT20" s="95" t="e">
        <f t="shared" si="36"/>
        <v>#REF!</v>
      </c>
      <c r="AU20" s="94" t="e">
        <f>'1б'!#REF!</f>
        <v>#REF!</v>
      </c>
      <c r="AV20" s="94" t="e">
        <f t="shared" si="37"/>
        <v>#REF!</v>
      </c>
      <c r="AW20" s="95" t="e">
        <f t="shared" si="38"/>
        <v>#REF!</v>
      </c>
      <c r="AX20" s="95" t="e">
        <f t="shared" si="39"/>
        <v>#REF!</v>
      </c>
      <c r="AY20" s="95" t="e">
        <f t="shared" si="40"/>
        <v>#REF!</v>
      </c>
      <c r="AZ20" s="95" t="e">
        <f t="shared" si="41"/>
        <v>#REF!</v>
      </c>
      <c r="BA20" s="95" t="e">
        <f t="shared" si="42"/>
        <v>#REF!</v>
      </c>
      <c r="BB20" s="94" t="e">
        <f>'1б'!#REF!</f>
        <v>#REF!</v>
      </c>
      <c r="BC20" s="94" t="e">
        <f t="shared" si="43"/>
        <v>#REF!</v>
      </c>
      <c r="BD20" s="95" t="e">
        <f t="shared" si="44"/>
        <v>#REF!</v>
      </c>
      <c r="BE20" s="95" t="e">
        <f t="shared" si="45"/>
        <v>#REF!</v>
      </c>
      <c r="BF20" s="95" t="e">
        <f t="shared" si="46"/>
        <v>#REF!</v>
      </c>
      <c r="BG20" s="95" t="e">
        <f t="shared" si="47"/>
        <v>#REF!</v>
      </c>
      <c r="BH20" s="95" t="e">
        <f t="shared" si="48"/>
        <v>#REF!</v>
      </c>
      <c r="BI20" s="94" t="e">
        <f>'1б'!#REF!</f>
        <v>#REF!</v>
      </c>
      <c r="BJ20" s="94" t="e">
        <f t="shared" si="49"/>
        <v>#REF!</v>
      </c>
      <c r="BK20" s="95" t="e">
        <f t="shared" si="50"/>
        <v>#REF!</v>
      </c>
      <c r="BL20" s="95" t="e">
        <f t="shared" si="51"/>
        <v>#REF!</v>
      </c>
      <c r="BM20" s="95" t="e">
        <f t="shared" si="52"/>
        <v>#REF!</v>
      </c>
      <c r="BN20" s="95" t="e">
        <f t="shared" si="53"/>
        <v>#REF!</v>
      </c>
      <c r="BO20" s="95" t="e">
        <f t="shared" si="54"/>
        <v>#REF!</v>
      </c>
      <c r="BP20" s="52" t="e">
        <f>'1б'!#REF!</f>
        <v>#REF!</v>
      </c>
      <c r="BQ20" s="53" t="e">
        <f t="shared" si="55"/>
        <v>#REF!</v>
      </c>
      <c r="BR20" s="3" t="e">
        <f t="shared" si="56"/>
        <v>#REF!</v>
      </c>
      <c r="BS20" s="3" t="e">
        <f t="shared" si="57"/>
        <v>#REF!</v>
      </c>
      <c r="BT20" s="3" t="e">
        <f t="shared" si="58"/>
        <v>#REF!</v>
      </c>
      <c r="BU20" s="3" t="e">
        <f t="shared" si="59"/>
        <v>#REF!</v>
      </c>
      <c r="BV20" s="33" t="e">
        <f t="shared" si="60"/>
        <v>#REF!</v>
      </c>
      <c r="BW20" s="46" t="e">
        <f t="shared" si="61"/>
        <v>#REF!</v>
      </c>
      <c r="BX20" s="3" t="e">
        <f t="shared" si="62"/>
        <v>#REF!</v>
      </c>
      <c r="BY20" s="47" t="e">
        <f t="shared" si="63"/>
        <v>#REF!</v>
      </c>
      <c r="BZ20" s="47" t="e">
        <f t="shared" si="64"/>
        <v>#REF!</v>
      </c>
      <c r="CA20" s="47" t="e">
        <f t="shared" si="65"/>
        <v>#REF!</v>
      </c>
      <c r="CB20" s="47" t="e">
        <f t="shared" si="66"/>
        <v>#REF!</v>
      </c>
      <c r="CC20" s="47" t="e">
        <f t="shared" si="67"/>
        <v>#REF!</v>
      </c>
      <c r="CD20" s="47" t="e">
        <f t="shared" si="68"/>
        <v>#REF!</v>
      </c>
      <c r="CE20" s="47" t="e">
        <f t="shared" si="69"/>
        <v>#REF!</v>
      </c>
      <c r="CF20" s="46" t="e">
        <f t="shared" si="70"/>
        <v>#REF!</v>
      </c>
      <c r="CG20" s="48" t="e">
        <f t="shared" si="71"/>
        <v>#REF!</v>
      </c>
      <c r="CH20" s="48" t="e">
        <f t="shared" si="72"/>
        <v>#REF!</v>
      </c>
      <c r="CI20" s="48" t="e">
        <f t="shared" si="73"/>
        <v>#REF!</v>
      </c>
      <c r="CJ20" s="48" t="e">
        <f t="shared" si="74"/>
        <v>#REF!</v>
      </c>
      <c r="CK20" s="48" t="e">
        <f t="shared" si="75"/>
        <v>#REF!</v>
      </c>
      <c r="CL20" s="48" t="e">
        <f t="shared" si="76"/>
        <v>#REF!</v>
      </c>
      <c r="CM20" s="48" t="e">
        <f t="shared" si="77"/>
        <v>#REF!</v>
      </c>
      <c r="CN20" s="46" t="e">
        <f t="shared" si="78"/>
        <v>#REF!</v>
      </c>
      <c r="CO20" s="49" t="e">
        <f t="shared" si="79"/>
        <v>#REF!</v>
      </c>
      <c r="CP20" s="49" t="e">
        <f t="shared" si="80"/>
        <v>#REF!</v>
      </c>
      <c r="CQ20" s="49" t="e">
        <f t="shared" si="81"/>
        <v>#REF!</v>
      </c>
      <c r="CR20" s="49" t="e">
        <f t="shared" si="82"/>
        <v>#REF!</v>
      </c>
      <c r="CS20" s="49" t="e">
        <f t="shared" si="83"/>
        <v>#REF!</v>
      </c>
      <c r="CT20" s="49" t="e">
        <f t="shared" si="84"/>
        <v>#REF!</v>
      </c>
      <c r="CU20" s="49" t="e">
        <f t="shared" si="85"/>
        <v>#REF!</v>
      </c>
      <c r="CV20" s="46" t="e">
        <f t="shared" si="86"/>
        <v>#REF!</v>
      </c>
      <c r="CW20" s="50" t="e">
        <f t="shared" si="87"/>
        <v>#REF!</v>
      </c>
      <c r="CX20" s="50" t="e">
        <f t="shared" si="88"/>
        <v>#REF!</v>
      </c>
      <c r="CY20" s="50" t="e">
        <f t="shared" si="89"/>
        <v>#REF!</v>
      </c>
      <c r="CZ20" s="50" t="e">
        <f t="shared" si="90"/>
        <v>#REF!</v>
      </c>
      <c r="DA20" s="50" t="e">
        <f t="shared" si="91"/>
        <v>#REF!</v>
      </c>
      <c r="DB20" s="50" t="e">
        <f t="shared" si="92"/>
        <v>#REF!</v>
      </c>
      <c r="DC20" s="50" t="e">
        <f t="shared" si="93"/>
        <v>#REF!</v>
      </c>
      <c r="DD20" s="46" t="e">
        <f t="shared" si="94"/>
        <v>#REF!</v>
      </c>
      <c r="DE20" s="107" t="e">
        <f>'1б'!#REF!</f>
        <v>#REF!</v>
      </c>
      <c r="DG20" s="1">
        <f t="shared" si="95"/>
        <v>0</v>
      </c>
    </row>
    <row r="21" spans="1:111">
      <c r="A21" s="2" t="e">
        <f>'1б'!#REF!</f>
        <v>#REF!</v>
      </c>
      <c r="B21" s="2" t="e">
        <f>'1б'!#REF!</f>
        <v>#REF!</v>
      </c>
      <c r="C21" s="2" t="e">
        <f>'1б'!#REF!</f>
        <v>#REF!</v>
      </c>
      <c r="D21" s="95" t="e">
        <f t="shared" si="0"/>
        <v>#REF!</v>
      </c>
      <c r="E21" s="94" t="e">
        <f>'1б'!#REF!</f>
        <v>#REF!</v>
      </c>
      <c r="F21" s="94" t="e">
        <f t="shared" si="1"/>
        <v>#REF!</v>
      </c>
      <c r="G21" s="95" t="e">
        <f t="shared" si="2"/>
        <v>#REF!</v>
      </c>
      <c r="H21" s="95" t="e">
        <f t="shared" si="3"/>
        <v>#REF!</v>
      </c>
      <c r="I21" s="95" t="e">
        <f t="shared" si="4"/>
        <v>#REF!</v>
      </c>
      <c r="J21" s="95" t="e">
        <f t="shared" si="5"/>
        <v>#REF!</v>
      </c>
      <c r="K21" s="95" t="e">
        <f t="shared" si="6"/>
        <v>#REF!</v>
      </c>
      <c r="L21" s="94" t="e">
        <f>'1б'!#REF!</f>
        <v>#REF!</v>
      </c>
      <c r="M21" s="94" t="e">
        <f t="shared" si="7"/>
        <v>#REF!</v>
      </c>
      <c r="N21" s="95" t="e">
        <f t="shared" si="8"/>
        <v>#REF!</v>
      </c>
      <c r="O21" s="95" t="e">
        <f t="shared" si="9"/>
        <v>#REF!</v>
      </c>
      <c r="P21" s="95" t="e">
        <f t="shared" si="10"/>
        <v>#REF!</v>
      </c>
      <c r="Q21" s="95" t="e">
        <f t="shared" si="11"/>
        <v>#REF!</v>
      </c>
      <c r="R21" s="95" t="e">
        <f t="shared" si="12"/>
        <v>#REF!</v>
      </c>
      <c r="S21" s="94" t="e">
        <f>'1б'!#REF!</f>
        <v>#REF!</v>
      </c>
      <c r="T21" s="94" t="e">
        <f t="shared" si="13"/>
        <v>#REF!</v>
      </c>
      <c r="U21" s="95" t="e">
        <f t="shared" si="14"/>
        <v>#REF!</v>
      </c>
      <c r="V21" s="95" t="e">
        <f t="shared" si="15"/>
        <v>#REF!</v>
      </c>
      <c r="W21" s="95" t="e">
        <f t="shared" si="16"/>
        <v>#REF!</v>
      </c>
      <c r="X21" s="95" t="e">
        <f t="shared" si="17"/>
        <v>#REF!</v>
      </c>
      <c r="Y21" s="95" t="e">
        <f t="shared" si="18"/>
        <v>#REF!</v>
      </c>
      <c r="Z21" s="94" t="e">
        <f>'1б'!#REF!</f>
        <v>#REF!</v>
      </c>
      <c r="AA21" s="94" t="e">
        <f t="shared" si="19"/>
        <v>#REF!</v>
      </c>
      <c r="AB21" s="95" t="e">
        <f t="shared" si="20"/>
        <v>#REF!</v>
      </c>
      <c r="AC21" s="95" t="e">
        <f t="shared" si="21"/>
        <v>#REF!</v>
      </c>
      <c r="AD21" s="95" t="e">
        <f t="shared" si="22"/>
        <v>#REF!</v>
      </c>
      <c r="AE21" s="95" t="e">
        <f t="shared" si="23"/>
        <v>#REF!</v>
      </c>
      <c r="AF21" s="95" t="e">
        <f t="shared" si="24"/>
        <v>#REF!</v>
      </c>
      <c r="AG21" s="94" t="e">
        <f>'1б'!#REF!</f>
        <v>#REF!</v>
      </c>
      <c r="AH21" s="94" t="e">
        <f t="shared" si="25"/>
        <v>#REF!</v>
      </c>
      <c r="AI21" s="95" t="e">
        <f t="shared" si="26"/>
        <v>#REF!</v>
      </c>
      <c r="AJ21" s="95" t="e">
        <f t="shared" si="27"/>
        <v>#REF!</v>
      </c>
      <c r="AK21" s="95" t="e">
        <f t="shared" si="28"/>
        <v>#REF!</v>
      </c>
      <c r="AL21" s="95" t="e">
        <f t="shared" si="29"/>
        <v>#REF!</v>
      </c>
      <c r="AM21" s="95" t="e">
        <f t="shared" si="30"/>
        <v>#REF!</v>
      </c>
      <c r="AN21" s="94" t="e">
        <f>'1б'!#REF!</f>
        <v>#REF!</v>
      </c>
      <c r="AO21" s="94" t="e">
        <f t="shared" si="31"/>
        <v>#REF!</v>
      </c>
      <c r="AP21" s="95" t="e">
        <f t="shared" si="32"/>
        <v>#REF!</v>
      </c>
      <c r="AQ21" s="95" t="e">
        <f t="shared" si="33"/>
        <v>#REF!</v>
      </c>
      <c r="AR21" s="95" t="e">
        <f t="shared" si="34"/>
        <v>#REF!</v>
      </c>
      <c r="AS21" s="95" t="e">
        <f t="shared" si="35"/>
        <v>#REF!</v>
      </c>
      <c r="AT21" s="95" t="e">
        <f t="shared" si="36"/>
        <v>#REF!</v>
      </c>
      <c r="AU21" s="94" t="e">
        <f>'1б'!#REF!</f>
        <v>#REF!</v>
      </c>
      <c r="AV21" s="94" t="e">
        <f t="shared" si="37"/>
        <v>#REF!</v>
      </c>
      <c r="AW21" s="95" t="e">
        <f t="shared" si="38"/>
        <v>#REF!</v>
      </c>
      <c r="AX21" s="95" t="e">
        <f t="shared" si="39"/>
        <v>#REF!</v>
      </c>
      <c r="AY21" s="95" t="e">
        <f t="shared" si="40"/>
        <v>#REF!</v>
      </c>
      <c r="AZ21" s="95" t="e">
        <f t="shared" si="41"/>
        <v>#REF!</v>
      </c>
      <c r="BA21" s="95" t="e">
        <f t="shared" si="42"/>
        <v>#REF!</v>
      </c>
      <c r="BB21" s="94" t="e">
        <f>'1б'!#REF!</f>
        <v>#REF!</v>
      </c>
      <c r="BC21" s="94" t="e">
        <f t="shared" si="43"/>
        <v>#REF!</v>
      </c>
      <c r="BD21" s="95" t="e">
        <f t="shared" si="44"/>
        <v>#REF!</v>
      </c>
      <c r="BE21" s="95" t="e">
        <f t="shared" si="45"/>
        <v>#REF!</v>
      </c>
      <c r="BF21" s="95" t="e">
        <f t="shared" si="46"/>
        <v>#REF!</v>
      </c>
      <c r="BG21" s="95" t="e">
        <f t="shared" si="47"/>
        <v>#REF!</v>
      </c>
      <c r="BH21" s="95" t="e">
        <f t="shared" si="48"/>
        <v>#REF!</v>
      </c>
      <c r="BI21" s="94" t="e">
        <f>'1б'!#REF!</f>
        <v>#REF!</v>
      </c>
      <c r="BJ21" s="94" t="e">
        <f t="shared" si="49"/>
        <v>#REF!</v>
      </c>
      <c r="BK21" s="95" t="e">
        <f t="shared" si="50"/>
        <v>#REF!</v>
      </c>
      <c r="BL21" s="95" t="e">
        <f t="shared" si="51"/>
        <v>#REF!</v>
      </c>
      <c r="BM21" s="95" t="e">
        <f t="shared" si="52"/>
        <v>#REF!</v>
      </c>
      <c r="BN21" s="95" t="e">
        <f t="shared" si="53"/>
        <v>#REF!</v>
      </c>
      <c r="BO21" s="95" t="e">
        <f t="shared" si="54"/>
        <v>#REF!</v>
      </c>
      <c r="BP21" s="52" t="e">
        <f>'1б'!#REF!</f>
        <v>#REF!</v>
      </c>
      <c r="BQ21" s="53" t="e">
        <f t="shared" si="55"/>
        <v>#REF!</v>
      </c>
      <c r="BR21" s="3" t="e">
        <f t="shared" si="56"/>
        <v>#REF!</v>
      </c>
      <c r="BS21" s="3" t="e">
        <f t="shared" si="57"/>
        <v>#REF!</v>
      </c>
      <c r="BT21" s="3" t="e">
        <f t="shared" si="58"/>
        <v>#REF!</v>
      </c>
      <c r="BU21" s="3" t="e">
        <f t="shared" si="59"/>
        <v>#REF!</v>
      </c>
      <c r="BV21" s="33" t="e">
        <f t="shared" si="60"/>
        <v>#REF!</v>
      </c>
      <c r="BW21" s="46" t="e">
        <f t="shared" si="61"/>
        <v>#REF!</v>
      </c>
      <c r="BX21" s="3" t="e">
        <f t="shared" si="62"/>
        <v>#REF!</v>
      </c>
      <c r="BY21" s="47" t="e">
        <f t="shared" si="63"/>
        <v>#REF!</v>
      </c>
      <c r="BZ21" s="47" t="e">
        <f t="shared" si="64"/>
        <v>#REF!</v>
      </c>
      <c r="CA21" s="47" t="e">
        <f t="shared" si="65"/>
        <v>#REF!</v>
      </c>
      <c r="CB21" s="47" t="e">
        <f t="shared" si="66"/>
        <v>#REF!</v>
      </c>
      <c r="CC21" s="47" t="e">
        <f t="shared" si="67"/>
        <v>#REF!</v>
      </c>
      <c r="CD21" s="47" t="e">
        <f t="shared" si="68"/>
        <v>#REF!</v>
      </c>
      <c r="CE21" s="47" t="e">
        <f t="shared" si="69"/>
        <v>#REF!</v>
      </c>
      <c r="CF21" s="46" t="e">
        <f t="shared" si="70"/>
        <v>#REF!</v>
      </c>
      <c r="CG21" s="48" t="e">
        <f t="shared" si="71"/>
        <v>#REF!</v>
      </c>
      <c r="CH21" s="48" t="e">
        <f t="shared" si="72"/>
        <v>#REF!</v>
      </c>
      <c r="CI21" s="48" t="e">
        <f t="shared" si="73"/>
        <v>#REF!</v>
      </c>
      <c r="CJ21" s="48" t="e">
        <f t="shared" si="74"/>
        <v>#REF!</v>
      </c>
      <c r="CK21" s="48" t="e">
        <f t="shared" si="75"/>
        <v>#REF!</v>
      </c>
      <c r="CL21" s="48" t="e">
        <f t="shared" si="76"/>
        <v>#REF!</v>
      </c>
      <c r="CM21" s="48" t="e">
        <f t="shared" si="77"/>
        <v>#REF!</v>
      </c>
      <c r="CN21" s="46" t="e">
        <f t="shared" si="78"/>
        <v>#REF!</v>
      </c>
      <c r="CO21" s="49" t="e">
        <f t="shared" si="79"/>
        <v>#REF!</v>
      </c>
      <c r="CP21" s="49" t="e">
        <f t="shared" si="80"/>
        <v>#REF!</v>
      </c>
      <c r="CQ21" s="49" t="e">
        <f t="shared" si="81"/>
        <v>#REF!</v>
      </c>
      <c r="CR21" s="49" t="e">
        <f t="shared" si="82"/>
        <v>#REF!</v>
      </c>
      <c r="CS21" s="49" t="e">
        <f t="shared" si="83"/>
        <v>#REF!</v>
      </c>
      <c r="CT21" s="49" t="e">
        <f t="shared" si="84"/>
        <v>#REF!</v>
      </c>
      <c r="CU21" s="49" t="e">
        <f t="shared" si="85"/>
        <v>#REF!</v>
      </c>
      <c r="CV21" s="46" t="e">
        <f t="shared" si="86"/>
        <v>#REF!</v>
      </c>
      <c r="CW21" s="50" t="e">
        <f t="shared" si="87"/>
        <v>#REF!</v>
      </c>
      <c r="CX21" s="50" t="e">
        <f t="shared" si="88"/>
        <v>#REF!</v>
      </c>
      <c r="CY21" s="50" t="e">
        <f t="shared" si="89"/>
        <v>#REF!</v>
      </c>
      <c r="CZ21" s="50" t="e">
        <f t="shared" si="90"/>
        <v>#REF!</v>
      </c>
      <c r="DA21" s="50" t="e">
        <f t="shared" si="91"/>
        <v>#REF!</v>
      </c>
      <c r="DB21" s="50" t="e">
        <f t="shared" si="92"/>
        <v>#REF!</v>
      </c>
      <c r="DC21" s="50" t="e">
        <f t="shared" si="93"/>
        <v>#REF!</v>
      </c>
      <c r="DD21" s="46" t="e">
        <f t="shared" si="94"/>
        <v>#REF!</v>
      </c>
      <c r="DE21" s="107" t="e">
        <f>'1б'!#REF!</f>
        <v>#REF!</v>
      </c>
      <c r="DG21" s="1">
        <f t="shared" si="95"/>
        <v>0</v>
      </c>
    </row>
    <row r="22" spans="1:111">
      <c r="A22" s="2" t="e">
        <f>'1б'!#REF!</f>
        <v>#REF!</v>
      </c>
      <c r="B22" s="2" t="e">
        <f>'1б'!#REF!</f>
        <v>#REF!</v>
      </c>
      <c r="C22" s="2" t="e">
        <f>'1б'!#REF!</f>
        <v>#REF!</v>
      </c>
      <c r="D22" s="95" t="e">
        <f t="shared" si="0"/>
        <v>#REF!</v>
      </c>
      <c r="E22" s="94" t="e">
        <f>'1б'!#REF!</f>
        <v>#REF!</v>
      </c>
      <c r="F22" s="94" t="e">
        <f t="shared" si="1"/>
        <v>#REF!</v>
      </c>
      <c r="G22" s="95" t="e">
        <f t="shared" si="2"/>
        <v>#REF!</v>
      </c>
      <c r="H22" s="95" t="e">
        <f t="shared" si="3"/>
        <v>#REF!</v>
      </c>
      <c r="I22" s="95" t="e">
        <f t="shared" si="4"/>
        <v>#REF!</v>
      </c>
      <c r="J22" s="95" t="e">
        <f t="shared" si="5"/>
        <v>#REF!</v>
      </c>
      <c r="K22" s="95" t="e">
        <f t="shared" si="6"/>
        <v>#REF!</v>
      </c>
      <c r="L22" s="94" t="e">
        <f>'1б'!#REF!</f>
        <v>#REF!</v>
      </c>
      <c r="M22" s="94" t="e">
        <f t="shared" si="7"/>
        <v>#REF!</v>
      </c>
      <c r="N22" s="95" t="e">
        <f t="shared" si="8"/>
        <v>#REF!</v>
      </c>
      <c r="O22" s="95" t="e">
        <f t="shared" si="9"/>
        <v>#REF!</v>
      </c>
      <c r="P22" s="95" t="e">
        <f t="shared" si="10"/>
        <v>#REF!</v>
      </c>
      <c r="Q22" s="95" t="e">
        <f t="shared" si="11"/>
        <v>#REF!</v>
      </c>
      <c r="R22" s="95" t="e">
        <f t="shared" si="12"/>
        <v>#REF!</v>
      </c>
      <c r="S22" s="94" t="e">
        <f>'1б'!#REF!</f>
        <v>#REF!</v>
      </c>
      <c r="T22" s="94" t="e">
        <f t="shared" si="13"/>
        <v>#REF!</v>
      </c>
      <c r="U22" s="95" t="e">
        <f t="shared" si="14"/>
        <v>#REF!</v>
      </c>
      <c r="V22" s="95" t="e">
        <f t="shared" si="15"/>
        <v>#REF!</v>
      </c>
      <c r="W22" s="95" t="e">
        <f t="shared" si="16"/>
        <v>#REF!</v>
      </c>
      <c r="X22" s="95" t="e">
        <f t="shared" si="17"/>
        <v>#REF!</v>
      </c>
      <c r="Y22" s="95" t="e">
        <f t="shared" si="18"/>
        <v>#REF!</v>
      </c>
      <c r="Z22" s="94" t="e">
        <f>'1б'!#REF!</f>
        <v>#REF!</v>
      </c>
      <c r="AA22" s="94" t="e">
        <f t="shared" si="19"/>
        <v>#REF!</v>
      </c>
      <c r="AB22" s="95" t="e">
        <f t="shared" si="20"/>
        <v>#REF!</v>
      </c>
      <c r="AC22" s="95" t="e">
        <f t="shared" si="21"/>
        <v>#REF!</v>
      </c>
      <c r="AD22" s="95" t="e">
        <f t="shared" si="22"/>
        <v>#REF!</v>
      </c>
      <c r="AE22" s="95" t="e">
        <f t="shared" si="23"/>
        <v>#REF!</v>
      </c>
      <c r="AF22" s="95" t="e">
        <f t="shared" si="24"/>
        <v>#REF!</v>
      </c>
      <c r="AG22" s="94" t="e">
        <f>'1б'!#REF!</f>
        <v>#REF!</v>
      </c>
      <c r="AH22" s="94" t="e">
        <f t="shared" si="25"/>
        <v>#REF!</v>
      </c>
      <c r="AI22" s="95" t="e">
        <f t="shared" si="26"/>
        <v>#REF!</v>
      </c>
      <c r="AJ22" s="95" t="e">
        <f t="shared" si="27"/>
        <v>#REF!</v>
      </c>
      <c r="AK22" s="95" t="e">
        <f t="shared" si="28"/>
        <v>#REF!</v>
      </c>
      <c r="AL22" s="95" t="e">
        <f t="shared" si="29"/>
        <v>#REF!</v>
      </c>
      <c r="AM22" s="95" t="e">
        <f t="shared" si="30"/>
        <v>#REF!</v>
      </c>
      <c r="AN22" s="94" t="e">
        <f>'1б'!#REF!</f>
        <v>#REF!</v>
      </c>
      <c r="AO22" s="94" t="e">
        <f t="shared" si="31"/>
        <v>#REF!</v>
      </c>
      <c r="AP22" s="95" t="e">
        <f t="shared" si="32"/>
        <v>#REF!</v>
      </c>
      <c r="AQ22" s="95" t="e">
        <f t="shared" si="33"/>
        <v>#REF!</v>
      </c>
      <c r="AR22" s="95" t="e">
        <f t="shared" si="34"/>
        <v>#REF!</v>
      </c>
      <c r="AS22" s="95" t="e">
        <f t="shared" si="35"/>
        <v>#REF!</v>
      </c>
      <c r="AT22" s="95" t="e">
        <f t="shared" si="36"/>
        <v>#REF!</v>
      </c>
      <c r="AU22" s="94" t="e">
        <f>'1б'!#REF!</f>
        <v>#REF!</v>
      </c>
      <c r="AV22" s="94" t="e">
        <f t="shared" si="37"/>
        <v>#REF!</v>
      </c>
      <c r="AW22" s="95" t="e">
        <f t="shared" si="38"/>
        <v>#REF!</v>
      </c>
      <c r="AX22" s="95" t="e">
        <f t="shared" si="39"/>
        <v>#REF!</v>
      </c>
      <c r="AY22" s="95" t="e">
        <f t="shared" si="40"/>
        <v>#REF!</v>
      </c>
      <c r="AZ22" s="95" t="e">
        <f t="shared" si="41"/>
        <v>#REF!</v>
      </c>
      <c r="BA22" s="95" t="e">
        <f t="shared" si="42"/>
        <v>#REF!</v>
      </c>
      <c r="BB22" s="94" t="e">
        <f>'1б'!#REF!</f>
        <v>#REF!</v>
      </c>
      <c r="BC22" s="94" t="e">
        <f t="shared" si="43"/>
        <v>#REF!</v>
      </c>
      <c r="BD22" s="95" t="e">
        <f t="shared" si="44"/>
        <v>#REF!</v>
      </c>
      <c r="BE22" s="95" t="e">
        <f t="shared" si="45"/>
        <v>#REF!</v>
      </c>
      <c r="BF22" s="95" t="e">
        <f t="shared" si="46"/>
        <v>#REF!</v>
      </c>
      <c r="BG22" s="95" t="e">
        <f t="shared" si="47"/>
        <v>#REF!</v>
      </c>
      <c r="BH22" s="95" t="e">
        <f t="shared" si="48"/>
        <v>#REF!</v>
      </c>
      <c r="BI22" s="94" t="e">
        <f>'1б'!#REF!</f>
        <v>#REF!</v>
      </c>
      <c r="BJ22" s="94" t="e">
        <f t="shared" si="49"/>
        <v>#REF!</v>
      </c>
      <c r="BK22" s="95" t="e">
        <f t="shared" si="50"/>
        <v>#REF!</v>
      </c>
      <c r="BL22" s="95" t="e">
        <f t="shared" si="51"/>
        <v>#REF!</v>
      </c>
      <c r="BM22" s="95" t="e">
        <f t="shared" si="52"/>
        <v>#REF!</v>
      </c>
      <c r="BN22" s="95" t="e">
        <f t="shared" si="53"/>
        <v>#REF!</v>
      </c>
      <c r="BO22" s="95" t="e">
        <f t="shared" si="54"/>
        <v>#REF!</v>
      </c>
      <c r="BP22" s="52" t="e">
        <f>'1б'!#REF!</f>
        <v>#REF!</v>
      </c>
      <c r="BQ22" s="53" t="e">
        <f t="shared" si="55"/>
        <v>#REF!</v>
      </c>
      <c r="BR22" s="3" t="e">
        <f t="shared" si="56"/>
        <v>#REF!</v>
      </c>
      <c r="BS22" s="3" t="e">
        <f t="shared" si="57"/>
        <v>#REF!</v>
      </c>
      <c r="BT22" s="3" t="e">
        <f t="shared" si="58"/>
        <v>#REF!</v>
      </c>
      <c r="BU22" s="3" t="e">
        <f t="shared" si="59"/>
        <v>#REF!</v>
      </c>
      <c r="BV22" s="33" t="e">
        <f t="shared" si="60"/>
        <v>#REF!</v>
      </c>
      <c r="BW22" s="46" t="e">
        <f t="shared" si="61"/>
        <v>#REF!</v>
      </c>
      <c r="BX22" s="3" t="e">
        <f t="shared" si="62"/>
        <v>#REF!</v>
      </c>
      <c r="BY22" s="47" t="e">
        <f t="shared" si="63"/>
        <v>#REF!</v>
      </c>
      <c r="BZ22" s="47" t="e">
        <f t="shared" si="64"/>
        <v>#REF!</v>
      </c>
      <c r="CA22" s="47" t="e">
        <f t="shared" si="65"/>
        <v>#REF!</v>
      </c>
      <c r="CB22" s="47" t="e">
        <f t="shared" si="66"/>
        <v>#REF!</v>
      </c>
      <c r="CC22" s="47" t="e">
        <f t="shared" si="67"/>
        <v>#REF!</v>
      </c>
      <c r="CD22" s="47" t="e">
        <f t="shared" si="68"/>
        <v>#REF!</v>
      </c>
      <c r="CE22" s="47" t="e">
        <f t="shared" si="69"/>
        <v>#REF!</v>
      </c>
      <c r="CF22" s="46" t="e">
        <f t="shared" si="70"/>
        <v>#REF!</v>
      </c>
      <c r="CG22" s="48" t="e">
        <f t="shared" si="71"/>
        <v>#REF!</v>
      </c>
      <c r="CH22" s="48" t="e">
        <f t="shared" si="72"/>
        <v>#REF!</v>
      </c>
      <c r="CI22" s="48" t="e">
        <f t="shared" si="73"/>
        <v>#REF!</v>
      </c>
      <c r="CJ22" s="48" t="e">
        <f t="shared" si="74"/>
        <v>#REF!</v>
      </c>
      <c r="CK22" s="48" t="e">
        <f t="shared" si="75"/>
        <v>#REF!</v>
      </c>
      <c r="CL22" s="48" t="e">
        <f t="shared" si="76"/>
        <v>#REF!</v>
      </c>
      <c r="CM22" s="48" t="e">
        <f t="shared" si="77"/>
        <v>#REF!</v>
      </c>
      <c r="CN22" s="46" t="e">
        <f t="shared" si="78"/>
        <v>#REF!</v>
      </c>
      <c r="CO22" s="49" t="e">
        <f t="shared" si="79"/>
        <v>#REF!</v>
      </c>
      <c r="CP22" s="49" t="e">
        <f t="shared" si="80"/>
        <v>#REF!</v>
      </c>
      <c r="CQ22" s="49" t="e">
        <f t="shared" si="81"/>
        <v>#REF!</v>
      </c>
      <c r="CR22" s="49" t="e">
        <f t="shared" si="82"/>
        <v>#REF!</v>
      </c>
      <c r="CS22" s="49" t="e">
        <f t="shared" si="83"/>
        <v>#REF!</v>
      </c>
      <c r="CT22" s="49" t="e">
        <f t="shared" si="84"/>
        <v>#REF!</v>
      </c>
      <c r="CU22" s="49" t="e">
        <f t="shared" si="85"/>
        <v>#REF!</v>
      </c>
      <c r="CV22" s="46" t="e">
        <f t="shared" si="86"/>
        <v>#REF!</v>
      </c>
      <c r="CW22" s="50" t="e">
        <f t="shared" si="87"/>
        <v>#REF!</v>
      </c>
      <c r="CX22" s="50" t="e">
        <f t="shared" si="88"/>
        <v>#REF!</v>
      </c>
      <c r="CY22" s="50" t="e">
        <f t="shared" si="89"/>
        <v>#REF!</v>
      </c>
      <c r="CZ22" s="50" t="e">
        <f t="shared" si="90"/>
        <v>#REF!</v>
      </c>
      <c r="DA22" s="50" t="e">
        <f t="shared" si="91"/>
        <v>#REF!</v>
      </c>
      <c r="DB22" s="50" t="e">
        <f t="shared" si="92"/>
        <v>#REF!</v>
      </c>
      <c r="DC22" s="50" t="e">
        <f t="shared" si="93"/>
        <v>#REF!</v>
      </c>
      <c r="DD22" s="46" t="e">
        <f t="shared" si="94"/>
        <v>#REF!</v>
      </c>
      <c r="DE22" s="107" t="e">
        <f>'1б'!#REF!</f>
        <v>#REF!</v>
      </c>
      <c r="DG22" s="1">
        <f t="shared" si="95"/>
        <v>0</v>
      </c>
    </row>
    <row r="23" spans="1:111">
      <c r="A23" s="2" t="e">
        <f>'1б'!#REF!</f>
        <v>#REF!</v>
      </c>
      <c r="B23" s="2" t="e">
        <f>'1б'!#REF!</f>
        <v>#REF!</v>
      </c>
      <c r="C23" s="2" t="e">
        <f>'1б'!#REF!</f>
        <v>#REF!</v>
      </c>
      <c r="D23" s="95" t="e">
        <f t="shared" si="0"/>
        <v>#REF!</v>
      </c>
      <c r="E23" s="94" t="e">
        <f>'1б'!#REF!</f>
        <v>#REF!</v>
      </c>
      <c r="F23" s="94" t="e">
        <f t="shared" si="1"/>
        <v>#REF!</v>
      </c>
      <c r="G23" s="95" t="e">
        <f t="shared" si="2"/>
        <v>#REF!</v>
      </c>
      <c r="H23" s="95" t="e">
        <f t="shared" si="3"/>
        <v>#REF!</v>
      </c>
      <c r="I23" s="95" t="e">
        <f t="shared" si="4"/>
        <v>#REF!</v>
      </c>
      <c r="J23" s="95" t="e">
        <f t="shared" si="5"/>
        <v>#REF!</v>
      </c>
      <c r="K23" s="95" t="e">
        <f t="shared" si="6"/>
        <v>#REF!</v>
      </c>
      <c r="L23" s="94" t="e">
        <f>'1б'!#REF!</f>
        <v>#REF!</v>
      </c>
      <c r="M23" s="94" t="e">
        <f t="shared" si="7"/>
        <v>#REF!</v>
      </c>
      <c r="N23" s="95" t="e">
        <f t="shared" si="8"/>
        <v>#REF!</v>
      </c>
      <c r="O23" s="95" t="e">
        <f t="shared" si="9"/>
        <v>#REF!</v>
      </c>
      <c r="P23" s="95" t="e">
        <f t="shared" si="10"/>
        <v>#REF!</v>
      </c>
      <c r="Q23" s="95" t="e">
        <f t="shared" si="11"/>
        <v>#REF!</v>
      </c>
      <c r="R23" s="95" t="e">
        <f t="shared" si="12"/>
        <v>#REF!</v>
      </c>
      <c r="S23" s="94" t="e">
        <f>'1б'!#REF!</f>
        <v>#REF!</v>
      </c>
      <c r="T23" s="94" t="e">
        <f t="shared" si="13"/>
        <v>#REF!</v>
      </c>
      <c r="U23" s="95" t="e">
        <f t="shared" si="14"/>
        <v>#REF!</v>
      </c>
      <c r="V23" s="95" t="e">
        <f t="shared" si="15"/>
        <v>#REF!</v>
      </c>
      <c r="W23" s="95" t="e">
        <f t="shared" si="16"/>
        <v>#REF!</v>
      </c>
      <c r="X23" s="95" t="e">
        <f t="shared" si="17"/>
        <v>#REF!</v>
      </c>
      <c r="Y23" s="95" t="e">
        <f t="shared" si="18"/>
        <v>#REF!</v>
      </c>
      <c r="Z23" s="94" t="e">
        <f>'1б'!#REF!</f>
        <v>#REF!</v>
      </c>
      <c r="AA23" s="94" t="e">
        <f t="shared" si="19"/>
        <v>#REF!</v>
      </c>
      <c r="AB23" s="95" t="e">
        <f t="shared" si="20"/>
        <v>#REF!</v>
      </c>
      <c r="AC23" s="95" t="e">
        <f t="shared" si="21"/>
        <v>#REF!</v>
      </c>
      <c r="AD23" s="95" t="e">
        <f t="shared" si="22"/>
        <v>#REF!</v>
      </c>
      <c r="AE23" s="95" t="e">
        <f t="shared" si="23"/>
        <v>#REF!</v>
      </c>
      <c r="AF23" s="95" t="e">
        <f t="shared" si="24"/>
        <v>#REF!</v>
      </c>
      <c r="AG23" s="94" t="e">
        <f>'1б'!#REF!</f>
        <v>#REF!</v>
      </c>
      <c r="AH23" s="94" t="e">
        <f t="shared" si="25"/>
        <v>#REF!</v>
      </c>
      <c r="AI23" s="95" t="e">
        <f t="shared" si="26"/>
        <v>#REF!</v>
      </c>
      <c r="AJ23" s="95" t="e">
        <f t="shared" si="27"/>
        <v>#REF!</v>
      </c>
      <c r="AK23" s="95" t="e">
        <f t="shared" si="28"/>
        <v>#REF!</v>
      </c>
      <c r="AL23" s="95" t="e">
        <f t="shared" si="29"/>
        <v>#REF!</v>
      </c>
      <c r="AM23" s="95" t="e">
        <f t="shared" si="30"/>
        <v>#REF!</v>
      </c>
      <c r="AN23" s="94" t="e">
        <f>'1б'!#REF!</f>
        <v>#REF!</v>
      </c>
      <c r="AO23" s="94" t="e">
        <f t="shared" si="31"/>
        <v>#REF!</v>
      </c>
      <c r="AP23" s="95" t="e">
        <f t="shared" si="32"/>
        <v>#REF!</v>
      </c>
      <c r="AQ23" s="95" t="e">
        <f t="shared" si="33"/>
        <v>#REF!</v>
      </c>
      <c r="AR23" s="95" t="e">
        <f t="shared" si="34"/>
        <v>#REF!</v>
      </c>
      <c r="AS23" s="95" t="e">
        <f t="shared" si="35"/>
        <v>#REF!</v>
      </c>
      <c r="AT23" s="95" t="e">
        <f t="shared" si="36"/>
        <v>#REF!</v>
      </c>
      <c r="AU23" s="94" t="e">
        <f>'1б'!#REF!</f>
        <v>#REF!</v>
      </c>
      <c r="AV23" s="94" t="e">
        <f t="shared" si="37"/>
        <v>#REF!</v>
      </c>
      <c r="AW23" s="95" t="e">
        <f t="shared" si="38"/>
        <v>#REF!</v>
      </c>
      <c r="AX23" s="95" t="e">
        <f t="shared" si="39"/>
        <v>#REF!</v>
      </c>
      <c r="AY23" s="95" t="e">
        <f t="shared" si="40"/>
        <v>#REF!</v>
      </c>
      <c r="AZ23" s="95" t="e">
        <f t="shared" si="41"/>
        <v>#REF!</v>
      </c>
      <c r="BA23" s="95" t="e">
        <f t="shared" si="42"/>
        <v>#REF!</v>
      </c>
      <c r="BB23" s="94" t="e">
        <f>'1б'!#REF!</f>
        <v>#REF!</v>
      </c>
      <c r="BC23" s="94" t="e">
        <f t="shared" si="43"/>
        <v>#REF!</v>
      </c>
      <c r="BD23" s="95" t="e">
        <f t="shared" si="44"/>
        <v>#REF!</v>
      </c>
      <c r="BE23" s="95" t="e">
        <f t="shared" si="45"/>
        <v>#REF!</v>
      </c>
      <c r="BF23" s="95" t="e">
        <f t="shared" si="46"/>
        <v>#REF!</v>
      </c>
      <c r="BG23" s="95" t="e">
        <f t="shared" si="47"/>
        <v>#REF!</v>
      </c>
      <c r="BH23" s="95" t="e">
        <f t="shared" si="48"/>
        <v>#REF!</v>
      </c>
      <c r="BI23" s="94" t="e">
        <f>'1б'!#REF!</f>
        <v>#REF!</v>
      </c>
      <c r="BJ23" s="94" t="e">
        <f t="shared" si="49"/>
        <v>#REF!</v>
      </c>
      <c r="BK23" s="95" t="e">
        <f t="shared" si="50"/>
        <v>#REF!</v>
      </c>
      <c r="BL23" s="95" t="e">
        <f t="shared" si="51"/>
        <v>#REF!</v>
      </c>
      <c r="BM23" s="95" t="e">
        <f t="shared" si="52"/>
        <v>#REF!</v>
      </c>
      <c r="BN23" s="95" t="e">
        <f t="shared" si="53"/>
        <v>#REF!</v>
      </c>
      <c r="BO23" s="95" t="e">
        <f t="shared" si="54"/>
        <v>#REF!</v>
      </c>
      <c r="BP23" s="52" t="e">
        <f>'1б'!#REF!</f>
        <v>#REF!</v>
      </c>
      <c r="BQ23" s="53" t="e">
        <f t="shared" si="55"/>
        <v>#REF!</v>
      </c>
      <c r="BR23" s="3" t="e">
        <f t="shared" si="56"/>
        <v>#REF!</v>
      </c>
      <c r="BS23" s="3" t="e">
        <f t="shared" si="57"/>
        <v>#REF!</v>
      </c>
      <c r="BT23" s="3" t="e">
        <f t="shared" si="58"/>
        <v>#REF!</v>
      </c>
      <c r="BU23" s="3" t="e">
        <f t="shared" si="59"/>
        <v>#REF!</v>
      </c>
      <c r="BV23" s="33" t="e">
        <f t="shared" si="60"/>
        <v>#REF!</v>
      </c>
      <c r="BW23" s="46" t="e">
        <f t="shared" si="61"/>
        <v>#REF!</v>
      </c>
      <c r="BX23" s="3" t="e">
        <f t="shared" si="62"/>
        <v>#REF!</v>
      </c>
      <c r="BY23" s="47" t="e">
        <f t="shared" si="63"/>
        <v>#REF!</v>
      </c>
      <c r="BZ23" s="47" t="e">
        <f t="shared" si="64"/>
        <v>#REF!</v>
      </c>
      <c r="CA23" s="47" t="e">
        <f t="shared" si="65"/>
        <v>#REF!</v>
      </c>
      <c r="CB23" s="47" t="e">
        <f t="shared" si="66"/>
        <v>#REF!</v>
      </c>
      <c r="CC23" s="47" t="e">
        <f t="shared" si="67"/>
        <v>#REF!</v>
      </c>
      <c r="CD23" s="47" t="e">
        <f t="shared" si="68"/>
        <v>#REF!</v>
      </c>
      <c r="CE23" s="47" t="e">
        <f t="shared" si="69"/>
        <v>#REF!</v>
      </c>
      <c r="CF23" s="46" t="e">
        <f t="shared" si="70"/>
        <v>#REF!</v>
      </c>
      <c r="CG23" s="48" t="e">
        <f t="shared" si="71"/>
        <v>#REF!</v>
      </c>
      <c r="CH23" s="48" t="e">
        <f t="shared" si="72"/>
        <v>#REF!</v>
      </c>
      <c r="CI23" s="48" t="e">
        <f t="shared" si="73"/>
        <v>#REF!</v>
      </c>
      <c r="CJ23" s="48" t="e">
        <f t="shared" si="74"/>
        <v>#REF!</v>
      </c>
      <c r="CK23" s="48" t="e">
        <f t="shared" si="75"/>
        <v>#REF!</v>
      </c>
      <c r="CL23" s="48" t="e">
        <f t="shared" si="76"/>
        <v>#REF!</v>
      </c>
      <c r="CM23" s="48" t="e">
        <f t="shared" si="77"/>
        <v>#REF!</v>
      </c>
      <c r="CN23" s="46" t="e">
        <f t="shared" si="78"/>
        <v>#REF!</v>
      </c>
      <c r="CO23" s="49" t="e">
        <f t="shared" si="79"/>
        <v>#REF!</v>
      </c>
      <c r="CP23" s="49" t="e">
        <f t="shared" si="80"/>
        <v>#REF!</v>
      </c>
      <c r="CQ23" s="49" t="e">
        <f t="shared" si="81"/>
        <v>#REF!</v>
      </c>
      <c r="CR23" s="49" t="e">
        <f t="shared" si="82"/>
        <v>#REF!</v>
      </c>
      <c r="CS23" s="49" t="e">
        <f t="shared" si="83"/>
        <v>#REF!</v>
      </c>
      <c r="CT23" s="49" t="e">
        <f t="shared" si="84"/>
        <v>#REF!</v>
      </c>
      <c r="CU23" s="49" t="e">
        <f t="shared" si="85"/>
        <v>#REF!</v>
      </c>
      <c r="CV23" s="46" t="e">
        <f t="shared" si="86"/>
        <v>#REF!</v>
      </c>
      <c r="CW23" s="50" t="e">
        <f t="shared" si="87"/>
        <v>#REF!</v>
      </c>
      <c r="CX23" s="50" t="e">
        <f t="shared" si="88"/>
        <v>#REF!</v>
      </c>
      <c r="CY23" s="50" t="e">
        <f t="shared" si="89"/>
        <v>#REF!</v>
      </c>
      <c r="CZ23" s="50" t="e">
        <f t="shared" si="90"/>
        <v>#REF!</v>
      </c>
      <c r="DA23" s="50" t="e">
        <f t="shared" si="91"/>
        <v>#REF!</v>
      </c>
      <c r="DB23" s="50" t="e">
        <f t="shared" si="92"/>
        <v>#REF!</v>
      </c>
      <c r="DC23" s="50" t="e">
        <f t="shared" si="93"/>
        <v>#REF!</v>
      </c>
      <c r="DD23" s="46" t="e">
        <f t="shared" si="94"/>
        <v>#REF!</v>
      </c>
      <c r="DE23" s="107" t="e">
        <f>'1б'!#REF!</f>
        <v>#REF!</v>
      </c>
      <c r="DG23" s="1">
        <f t="shared" si="95"/>
        <v>0</v>
      </c>
    </row>
    <row r="24" spans="1:111">
      <c r="A24" s="2" t="e">
        <f>'1б'!#REF!</f>
        <v>#REF!</v>
      </c>
      <c r="B24" s="2" t="e">
        <f>'1б'!#REF!</f>
        <v>#REF!</v>
      </c>
      <c r="C24" s="2" t="e">
        <f>'1б'!#REF!</f>
        <v>#REF!</v>
      </c>
      <c r="D24" s="95" t="e">
        <f t="shared" si="0"/>
        <v>#REF!</v>
      </c>
      <c r="E24" s="94" t="e">
        <f>'1б'!#REF!</f>
        <v>#REF!</v>
      </c>
      <c r="F24" s="94" t="e">
        <f t="shared" si="1"/>
        <v>#REF!</v>
      </c>
      <c r="G24" s="95" t="e">
        <f t="shared" si="2"/>
        <v>#REF!</v>
      </c>
      <c r="H24" s="95" t="e">
        <f t="shared" si="3"/>
        <v>#REF!</v>
      </c>
      <c r="I24" s="95" t="e">
        <f t="shared" si="4"/>
        <v>#REF!</v>
      </c>
      <c r="J24" s="95" t="e">
        <f t="shared" si="5"/>
        <v>#REF!</v>
      </c>
      <c r="K24" s="95" t="e">
        <f t="shared" si="6"/>
        <v>#REF!</v>
      </c>
      <c r="L24" s="94" t="e">
        <f>'1б'!#REF!</f>
        <v>#REF!</v>
      </c>
      <c r="M24" s="94" t="e">
        <f t="shared" si="7"/>
        <v>#REF!</v>
      </c>
      <c r="N24" s="95" t="e">
        <f t="shared" si="8"/>
        <v>#REF!</v>
      </c>
      <c r="O24" s="95" t="e">
        <f t="shared" si="9"/>
        <v>#REF!</v>
      </c>
      <c r="P24" s="95" t="e">
        <f t="shared" si="10"/>
        <v>#REF!</v>
      </c>
      <c r="Q24" s="95" t="e">
        <f t="shared" si="11"/>
        <v>#REF!</v>
      </c>
      <c r="R24" s="95" t="e">
        <f t="shared" si="12"/>
        <v>#REF!</v>
      </c>
      <c r="S24" s="94" t="e">
        <f>'1б'!#REF!</f>
        <v>#REF!</v>
      </c>
      <c r="T24" s="94" t="e">
        <f t="shared" si="13"/>
        <v>#REF!</v>
      </c>
      <c r="U24" s="95" t="e">
        <f t="shared" si="14"/>
        <v>#REF!</v>
      </c>
      <c r="V24" s="95" t="e">
        <f t="shared" si="15"/>
        <v>#REF!</v>
      </c>
      <c r="W24" s="95" t="e">
        <f t="shared" si="16"/>
        <v>#REF!</v>
      </c>
      <c r="X24" s="95" t="e">
        <f t="shared" si="17"/>
        <v>#REF!</v>
      </c>
      <c r="Y24" s="95" t="e">
        <f t="shared" si="18"/>
        <v>#REF!</v>
      </c>
      <c r="Z24" s="94" t="e">
        <f>'1б'!#REF!</f>
        <v>#REF!</v>
      </c>
      <c r="AA24" s="94" t="e">
        <f t="shared" si="19"/>
        <v>#REF!</v>
      </c>
      <c r="AB24" s="95" t="e">
        <f t="shared" si="20"/>
        <v>#REF!</v>
      </c>
      <c r="AC24" s="95" t="e">
        <f t="shared" si="21"/>
        <v>#REF!</v>
      </c>
      <c r="AD24" s="95" t="e">
        <f t="shared" si="22"/>
        <v>#REF!</v>
      </c>
      <c r="AE24" s="95" t="e">
        <f t="shared" si="23"/>
        <v>#REF!</v>
      </c>
      <c r="AF24" s="95" t="e">
        <f t="shared" si="24"/>
        <v>#REF!</v>
      </c>
      <c r="AG24" s="94" t="e">
        <f>'1б'!#REF!</f>
        <v>#REF!</v>
      </c>
      <c r="AH24" s="94" t="e">
        <f t="shared" si="25"/>
        <v>#REF!</v>
      </c>
      <c r="AI24" s="95" t="e">
        <f t="shared" si="26"/>
        <v>#REF!</v>
      </c>
      <c r="AJ24" s="95" t="e">
        <f t="shared" si="27"/>
        <v>#REF!</v>
      </c>
      <c r="AK24" s="95" t="e">
        <f t="shared" si="28"/>
        <v>#REF!</v>
      </c>
      <c r="AL24" s="95" t="e">
        <f t="shared" si="29"/>
        <v>#REF!</v>
      </c>
      <c r="AM24" s="95" t="e">
        <f t="shared" si="30"/>
        <v>#REF!</v>
      </c>
      <c r="AN24" s="94" t="e">
        <f>'1б'!#REF!</f>
        <v>#REF!</v>
      </c>
      <c r="AO24" s="94" t="e">
        <f t="shared" si="31"/>
        <v>#REF!</v>
      </c>
      <c r="AP24" s="95" t="e">
        <f t="shared" si="32"/>
        <v>#REF!</v>
      </c>
      <c r="AQ24" s="95" t="e">
        <f t="shared" si="33"/>
        <v>#REF!</v>
      </c>
      <c r="AR24" s="95" t="e">
        <f t="shared" si="34"/>
        <v>#REF!</v>
      </c>
      <c r="AS24" s="95" t="e">
        <f t="shared" si="35"/>
        <v>#REF!</v>
      </c>
      <c r="AT24" s="95" t="e">
        <f t="shared" si="36"/>
        <v>#REF!</v>
      </c>
      <c r="AU24" s="94" t="e">
        <f>'1б'!#REF!</f>
        <v>#REF!</v>
      </c>
      <c r="AV24" s="94" t="e">
        <f t="shared" si="37"/>
        <v>#REF!</v>
      </c>
      <c r="AW24" s="95" t="e">
        <f t="shared" si="38"/>
        <v>#REF!</v>
      </c>
      <c r="AX24" s="95" t="e">
        <f t="shared" si="39"/>
        <v>#REF!</v>
      </c>
      <c r="AY24" s="95" t="e">
        <f t="shared" si="40"/>
        <v>#REF!</v>
      </c>
      <c r="AZ24" s="95" t="e">
        <f t="shared" si="41"/>
        <v>#REF!</v>
      </c>
      <c r="BA24" s="95" t="e">
        <f t="shared" si="42"/>
        <v>#REF!</v>
      </c>
      <c r="BB24" s="94" t="e">
        <f>'1б'!#REF!</f>
        <v>#REF!</v>
      </c>
      <c r="BC24" s="94" t="e">
        <f t="shared" si="43"/>
        <v>#REF!</v>
      </c>
      <c r="BD24" s="95" t="e">
        <f t="shared" si="44"/>
        <v>#REF!</v>
      </c>
      <c r="BE24" s="95" t="e">
        <f t="shared" si="45"/>
        <v>#REF!</v>
      </c>
      <c r="BF24" s="95" t="e">
        <f t="shared" si="46"/>
        <v>#REF!</v>
      </c>
      <c r="BG24" s="95" t="e">
        <f t="shared" si="47"/>
        <v>#REF!</v>
      </c>
      <c r="BH24" s="95" t="e">
        <f t="shared" si="48"/>
        <v>#REF!</v>
      </c>
      <c r="BI24" s="94" t="e">
        <f>'1б'!#REF!</f>
        <v>#REF!</v>
      </c>
      <c r="BJ24" s="94" t="e">
        <f t="shared" si="49"/>
        <v>#REF!</v>
      </c>
      <c r="BK24" s="95" t="e">
        <f t="shared" si="50"/>
        <v>#REF!</v>
      </c>
      <c r="BL24" s="95" t="e">
        <f t="shared" si="51"/>
        <v>#REF!</v>
      </c>
      <c r="BM24" s="95" t="e">
        <f t="shared" si="52"/>
        <v>#REF!</v>
      </c>
      <c r="BN24" s="95" t="e">
        <f t="shared" si="53"/>
        <v>#REF!</v>
      </c>
      <c r="BO24" s="95" t="e">
        <f t="shared" si="54"/>
        <v>#REF!</v>
      </c>
      <c r="BP24" s="52" t="e">
        <f>'1б'!#REF!</f>
        <v>#REF!</v>
      </c>
      <c r="BQ24" s="53" t="e">
        <f t="shared" si="55"/>
        <v>#REF!</v>
      </c>
      <c r="BR24" s="3" t="e">
        <f t="shared" si="56"/>
        <v>#REF!</v>
      </c>
      <c r="BS24" s="3" t="e">
        <f t="shared" si="57"/>
        <v>#REF!</v>
      </c>
      <c r="BT24" s="3" t="e">
        <f t="shared" si="58"/>
        <v>#REF!</v>
      </c>
      <c r="BU24" s="3" t="e">
        <f t="shared" si="59"/>
        <v>#REF!</v>
      </c>
      <c r="BV24" s="33" t="e">
        <f t="shared" si="60"/>
        <v>#REF!</v>
      </c>
      <c r="BW24" s="46" t="e">
        <f t="shared" si="61"/>
        <v>#REF!</v>
      </c>
      <c r="BX24" s="3" t="e">
        <f t="shared" si="62"/>
        <v>#REF!</v>
      </c>
      <c r="BY24" s="47" t="e">
        <f t="shared" si="63"/>
        <v>#REF!</v>
      </c>
      <c r="BZ24" s="47" t="e">
        <f t="shared" si="64"/>
        <v>#REF!</v>
      </c>
      <c r="CA24" s="47" t="e">
        <f t="shared" si="65"/>
        <v>#REF!</v>
      </c>
      <c r="CB24" s="47" t="e">
        <f t="shared" si="66"/>
        <v>#REF!</v>
      </c>
      <c r="CC24" s="47" t="e">
        <f t="shared" si="67"/>
        <v>#REF!</v>
      </c>
      <c r="CD24" s="47" t="e">
        <f t="shared" si="68"/>
        <v>#REF!</v>
      </c>
      <c r="CE24" s="47" t="e">
        <f t="shared" si="69"/>
        <v>#REF!</v>
      </c>
      <c r="CF24" s="46" t="e">
        <f t="shared" si="70"/>
        <v>#REF!</v>
      </c>
      <c r="CG24" s="48" t="e">
        <f t="shared" si="71"/>
        <v>#REF!</v>
      </c>
      <c r="CH24" s="48" t="e">
        <f t="shared" si="72"/>
        <v>#REF!</v>
      </c>
      <c r="CI24" s="48" t="e">
        <f t="shared" si="73"/>
        <v>#REF!</v>
      </c>
      <c r="CJ24" s="48" t="e">
        <f t="shared" si="74"/>
        <v>#REF!</v>
      </c>
      <c r="CK24" s="48" t="e">
        <f t="shared" si="75"/>
        <v>#REF!</v>
      </c>
      <c r="CL24" s="48" t="e">
        <f t="shared" si="76"/>
        <v>#REF!</v>
      </c>
      <c r="CM24" s="48" t="e">
        <f t="shared" si="77"/>
        <v>#REF!</v>
      </c>
      <c r="CN24" s="46" t="e">
        <f t="shared" si="78"/>
        <v>#REF!</v>
      </c>
      <c r="CO24" s="49" t="e">
        <f t="shared" si="79"/>
        <v>#REF!</v>
      </c>
      <c r="CP24" s="49" t="e">
        <f t="shared" si="80"/>
        <v>#REF!</v>
      </c>
      <c r="CQ24" s="49" t="e">
        <f t="shared" si="81"/>
        <v>#REF!</v>
      </c>
      <c r="CR24" s="49" t="e">
        <f t="shared" si="82"/>
        <v>#REF!</v>
      </c>
      <c r="CS24" s="49" t="e">
        <f t="shared" si="83"/>
        <v>#REF!</v>
      </c>
      <c r="CT24" s="49" t="e">
        <f t="shared" si="84"/>
        <v>#REF!</v>
      </c>
      <c r="CU24" s="49" t="e">
        <f t="shared" si="85"/>
        <v>#REF!</v>
      </c>
      <c r="CV24" s="46" t="e">
        <f t="shared" si="86"/>
        <v>#REF!</v>
      </c>
      <c r="CW24" s="50" t="e">
        <f t="shared" si="87"/>
        <v>#REF!</v>
      </c>
      <c r="CX24" s="50" t="e">
        <f t="shared" si="88"/>
        <v>#REF!</v>
      </c>
      <c r="CY24" s="50" t="e">
        <f t="shared" si="89"/>
        <v>#REF!</v>
      </c>
      <c r="CZ24" s="50" t="e">
        <f t="shared" si="90"/>
        <v>#REF!</v>
      </c>
      <c r="DA24" s="50" t="e">
        <f t="shared" si="91"/>
        <v>#REF!</v>
      </c>
      <c r="DB24" s="50" t="e">
        <f t="shared" si="92"/>
        <v>#REF!</v>
      </c>
      <c r="DC24" s="50" t="e">
        <f t="shared" si="93"/>
        <v>#REF!</v>
      </c>
      <c r="DD24" s="46" t="e">
        <f t="shared" si="94"/>
        <v>#REF!</v>
      </c>
      <c r="DE24" s="107" t="e">
        <f>'1б'!#REF!</f>
        <v>#REF!</v>
      </c>
      <c r="DG24" s="1">
        <f t="shared" si="95"/>
        <v>0</v>
      </c>
    </row>
    <row r="25" spans="1:111">
      <c r="A25" s="2" t="e">
        <f>'1б'!#REF!</f>
        <v>#REF!</v>
      </c>
      <c r="B25" s="2" t="e">
        <f>'1б'!#REF!</f>
        <v>#REF!</v>
      </c>
      <c r="C25" s="2" t="e">
        <f>'1б'!#REF!</f>
        <v>#REF!</v>
      </c>
      <c r="D25" s="95" t="e">
        <f t="shared" si="0"/>
        <v>#REF!</v>
      </c>
      <c r="E25" s="94" t="e">
        <f>'1б'!#REF!</f>
        <v>#REF!</v>
      </c>
      <c r="F25" s="94" t="e">
        <f t="shared" si="1"/>
        <v>#REF!</v>
      </c>
      <c r="G25" s="95" t="e">
        <f t="shared" si="2"/>
        <v>#REF!</v>
      </c>
      <c r="H25" s="95" t="e">
        <f t="shared" si="3"/>
        <v>#REF!</v>
      </c>
      <c r="I25" s="95" t="e">
        <f t="shared" si="4"/>
        <v>#REF!</v>
      </c>
      <c r="J25" s="95" t="e">
        <f t="shared" si="5"/>
        <v>#REF!</v>
      </c>
      <c r="K25" s="95" t="e">
        <f t="shared" si="6"/>
        <v>#REF!</v>
      </c>
      <c r="L25" s="94" t="e">
        <f>'1б'!#REF!</f>
        <v>#REF!</v>
      </c>
      <c r="M25" s="94" t="e">
        <f t="shared" si="7"/>
        <v>#REF!</v>
      </c>
      <c r="N25" s="95" t="e">
        <f t="shared" si="8"/>
        <v>#REF!</v>
      </c>
      <c r="O25" s="95" t="e">
        <f t="shared" si="9"/>
        <v>#REF!</v>
      </c>
      <c r="P25" s="95" t="e">
        <f t="shared" si="10"/>
        <v>#REF!</v>
      </c>
      <c r="Q25" s="95" t="e">
        <f t="shared" si="11"/>
        <v>#REF!</v>
      </c>
      <c r="R25" s="95" t="e">
        <f t="shared" si="12"/>
        <v>#REF!</v>
      </c>
      <c r="S25" s="94" t="e">
        <f>'1б'!#REF!</f>
        <v>#REF!</v>
      </c>
      <c r="T25" s="94" t="e">
        <f t="shared" si="13"/>
        <v>#REF!</v>
      </c>
      <c r="U25" s="95" t="e">
        <f t="shared" si="14"/>
        <v>#REF!</v>
      </c>
      <c r="V25" s="95" t="e">
        <f t="shared" si="15"/>
        <v>#REF!</v>
      </c>
      <c r="W25" s="95" t="e">
        <f t="shared" si="16"/>
        <v>#REF!</v>
      </c>
      <c r="X25" s="95" t="e">
        <f t="shared" si="17"/>
        <v>#REF!</v>
      </c>
      <c r="Y25" s="95" t="e">
        <f t="shared" si="18"/>
        <v>#REF!</v>
      </c>
      <c r="Z25" s="94" t="e">
        <f>'1б'!#REF!</f>
        <v>#REF!</v>
      </c>
      <c r="AA25" s="94" t="e">
        <f t="shared" si="19"/>
        <v>#REF!</v>
      </c>
      <c r="AB25" s="95" t="e">
        <f t="shared" si="20"/>
        <v>#REF!</v>
      </c>
      <c r="AC25" s="95" t="e">
        <f t="shared" si="21"/>
        <v>#REF!</v>
      </c>
      <c r="AD25" s="95" t="e">
        <f t="shared" si="22"/>
        <v>#REF!</v>
      </c>
      <c r="AE25" s="95" t="e">
        <f t="shared" si="23"/>
        <v>#REF!</v>
      </c>
      <c r="AF25" s="95" t="e">
        <f t="shared" si="24"/>
        <v>#REF!</v>
      </c>
      <c r="AG25" s="94" t="e">
        <f>'1б'!#REF!</f>
        <v>#REF!</v>
      </c>
      <c r="AH25" s="94" t="e">
        <f t="shared" si="25"/>
        <v>#REF!</v>
      </c>
      <c r="AI25" s="95" t="e">
        <f t="shared" si="26"/>
        <v>#REF!</v>
      </c>
      <c r="AJ25" s="95" t="e">
        <f t="shared" si="27"/>
        <v>#REF!</v>
      </c>
      <c r="AK25" s="95" t="e">
        <f t="shared" si="28"/>
        <v>#REF!</v>
      </c>
      <c r="AL25" s="95" t="e">
        <f t="shared" si="29"/>
        <v>#REF!</v>
      </c>
      <c r="AM25" s="95" t="e">
        <f t="shared" si="30"/>
        <v>#REF!</v>
      </c>
      <c r="AN25" s="94" t="e">
        <f>'1б'!#REF!</f>
        <v>#REF!</v>
      </c>
      <c r="AO25" s="94" t="e">
        <f t="shared" si="31"/>
        <v>#REF!</v>
      </c>
      <c r="AP25" s="95" t="e">
        <f t="shared" si="32"/>
        <v>#REF!</v>
      </c>
      <c r="AQ25" s="95" t="e">
        <f t="shared" si="33"/>
        <v>#REF!</v>
      </c>
      <c r="AR25" s="95" t="e">
        <f t="shared" si="34"/>
        <v>#REF!</v>
      </c>
      <c r="AS25" s="95" t="e">
        <f t="shared" si="35"/>
        <v>#REF!</v>
      </c>
      <c r="AT25" s="95" t="e">
        <f t="shared" si="36"/>
        <v>#REF!</v>
      </c>
      <c r="AU25" s="94" t="e">
        <f>'1б'!#REF!</f>
        <v>#REF!</v>
      </c>
      <c r="AV25" s="94" t="e">
        <f t="shared" si="37"/>
        <v>#REF!</v>
      </c>
      <c r="AW25" s="95" t="e">
        <f t="shared" si="38"/>
        <v>#REF!</v>
      </c>
      <c r="AX25" s="95" t="e">
        <f t="shared" si="39"/>
        <v>#REF!</v>
      </c>
      <c r="AY25" s="95" t="e">
        <f t="shared" si="40"/>
        <v>#REF!</v>
      </c>
      <c r="AZ25" s="95" t="e">
        <f t="shared" si="41"/>
        <v>#REF!</v>
      </c>
      <c r="BA25" s="95" t="e">
        <f t="shared" si="42"/>
        <v>#REF!</v>
      </c>
      <c r="BB25" s="94" t="e">
        <f>'1б'!#REF!</f>
        <v>#REF!</v>
      </c>
      <c r="BC25" s="94" t="e">
        <f t="shared" si="43"/>
        <v>#REF!</v>
      </c>
      <c r="BD25" s="95" t="e">
        <f t="shared" si="44"/>
        <v>#REF!</v>
      </c>
      <c r="BE25" s="95" t="e">
        <f t="shared" si="45"/>
        <v>#REF!</v>
      </c>
      <c r="BF25" s="95" t="e">
        <f t="shared" si="46"/>
        <v>#REF!</v>
      </c>
      <c r="BG25" s="95" t="e">
        <f t="shared" si="47"/>
        <v>#REF!</v>
      </c>
      <c r="BH25" s="95" t="e">
        <f t="shared" si="48"/>
        <v>#REF!</v>
      </c>
      <c r="BI25" s="94" t="e">
        <f>'1б'!#REF!</f>
        <v>#REF!</v>
      </c>
      <c r="BJ25" s="94" t="e">
        <f t="shared" si="49"/>
        <v>#REF!</v>
      </c>
      <c r="BK25" s="95" t="e">
        <f t="shared" si="50"/>
        <v>#REF!</v>
      </c>
      <c r="BL25" s="95" t="e">
        <f t="shared" si="51"/>
        <v>#REF!</v>
      </c>
      <c r="BM25" s="95" t="e">
        <f t="shared" si="52"/>
        <v>#REF!</v>
      </c>
      <c r="BN25" s="95" t="e">
        <f t="shared" si="53"/>
        <v>#REF!</v>
      </c>
      <c r="BO25" s="95" t="e">
        <f t="shared" si="54"/>
        <v>#REF!</v>
      </c>
      <c r="BP25" s="52" t="e">
        <f>'1б'!#REF!</f>
        <v>#REF!</v>
      </c>
      <c r="BQ25" s="53" t="e">
        <f t="shared" si="55"/>
        <v>#REF!</v>
      </c>
      <c r="BR25" s="3" t="e">
        <f t="shared" si="56"/>
        <v>#REF!</v>
      </c>
      <c r="BS25" s="3" t="e">
        <f t="shared" si="57"/>
        <v>#REF!</v>
      </c>
      <c r="BT25" s="3" t="e">
        <f t="shared" si="58"/>
        <v>#REF!</v>
      </c>
      <c r="BU25" s="3" t="e">
        <f t="shared" si="59"/>
        <v>#REF!</v>
      </c>
      <c r="BV25" s="33" t="e">
        <f t="shared" si="60"/>
        <v>#REF!</v>
      </c>
      <c r="BW25" s="46" t="e">
        <f t="shared" si="61"/>
        <v>#REF!</v>
      </c>
      <c r="BX25" s="3" t="e">
        <f t="shared" si="62"/>
        <v>#REF!</v>
      </c>
      <c r="BY25" s="47" t="e">
        <f t="shared" si="63"/>
        <v>#REF!</v>
      </c>
      <c r="BZ25" s="47" t="e">
        <f t="shared" si="64"/>
        <v>#REF!</v>
      </c>
      <c r="CA25" s="47" t="e">
        <f t="shared" si="65"/>
        <v>#REF!</v>
      </c>
      <c r="CB25" s="47" t="e">
        <f t="shared" si="66"/>
        <v>#REF!</v>
      </c>
      <c r="CC25" s="47" t="e">
        <f t="shared" si="67"/>
        <v>#REF!</v>
      </c>
      <c r="CD25" s="47" t="e">
        <f t="shared" si="68"/>
        <v>#REF!</v>
      </c>
      <c r="CE25" s="47" t="e">
        <f t="shared" si="69"/>
        <v>#REF!</v>
      </c>
      <c r="CF25" s="46" t="e">
        <f t="shared" si="70"/>
        <v>#REF!</v>
      </c>
      <c r="CG25" s="48" t="e">
        <f t="shared" si="71"/>
        <v>#REF!</v>
      </c>
      <c r="CH25" s="48" t="e">
        <f t="shared" si="72"/>
        <v>#REF!</v>
      </c>
      <c r="CI25" s="48" t="e">
        <f t="shared" si="73"/>
        <v>#REF!</v>
      </c>
      <c r="CJ25" s="48" t="e">
        <f t="shared" si="74"/>
        <v>#REF!</v>
      </c>
      <c r="CK25" s="48" t="e">
        <f t="shared" si="75"/>
        <v>#REF!</v>
      </c>
      <c r="CL25" s="48" t="e">
        <f t="shared" si="76"/>
        <v>#REF!</v>
      </c>
      <c r="CM25" s="48" t="e">
        <f t="shared" si="77"/>
        <v>#REF!</v>
      </c>
      <c r="CN25" s="46" t="e">
        <f t="shared" si="78"/>
        <v>#REF!</v>
      </c>
      <c r="CO25" s="49" t="e">
        <f t="shared" si="79"/>
        <v>#REF!</v>
      </c>
      <c r="CP25" s="49" t="e">
        <f t="shared" si="80"/>
        <v>#REF!</v>
      </c>
      <c r="CQ25" s="49" t="e">
        <f t="shared" si="81"/>
        <v>#REF!</v>
      </c>
      <c r="CR25" s="49" t="e">
        <f t="shared" si="82"/>
        <v>#REF!</v>
      </c>
      <c r="CS25" s="49" t="e">
        <f t="shared" si="83"/>
        <v>#REF!</v>
      </c>
      <c r="CT25" s="49" t="e">
        <f t="shared" si="84"/>
        <v>#REF!</v>
      </c>
      <c r="CU25" s="49" t="e">
        <f t="shared" si="85"/>
        <v>#REF!</v>
      </c>
      <c r="CV25" s="46" t="e">
        <f t="shared" si="86"/>
        <v>#REF!</v>
      </c>
      <c r="CW25" s="50" t="e">
        <f t="shared" si="87"/>
        <v>#REF!</v>
      </c>
      <c r="CX25" s="50" t="e">
        <f t="shared" si="88"/>
        <v>#REF!</v>
      </c>
      <c r="CY25" s="50" t="e">
        <f t="shared" si="89"/>
        <v>#REF!</v>
      </c>
      <c r="CZ25" s="50" t="e">
        <f t="shared" si="90"/>
        <v>#REF!</v>
      </c>
      <c r="DA25" s="50" t="e">
        <f t="shared" si="91"/>
        <v>#REF!</v>
      </c>
      <c r="DB25" s="50" t="e">
        <f t="shared" si="92"/>
        <v>#REF!</v>
      </c>
      <c r="DC25" s="50" t="e">
        <f t="shared" si="93"/>
        <v>#REF!</v>
      </c>
      <c r="DD25" s="46" t="e">
        <f t="shared" si="94"/>
        <v>#REF!</v>
      </c>
      <c r="DE25" s="107" t="e">
        <f>'1б'!#REF!</f>
        <v>#REF!</v>
      </c>
      <c r="DG25" s="1">
        <f t="shared" si="95"/>
        <v>0</v>
      </c>
    </row>
    <row r="26" spans="1:111">
      <c r="A26" s="2" t="e">
        <f>'1б'!#REF!</f>
        <v>#REF!</v>
      </c>
      <c r="B26" s="2" t="e">
        <f>'1б'!#REF!</f>
        <v>#REF!</v>
      </c>
      <c r="C26" s="2" t="e">
        <f>'1б'!#REF!</f>
        <v>#REF!</v>
      </c>
      <c r="D26" s="95" t="e">
        <f t="shared" si="0"/>
        <v>#REF!</v>
      </c>
      <c r="E26" s="94" t="e">
        <f>'1б'!#REF!</f>
        <v>#REF!</v>
      </c>
      <c r="F26" s="94" t="e">
        <f t="shared" si="1"/>
        <v>#REF!</v>
      </c>
      <c r="G26" s="95" t="e">
        <f t="shared" si="2"/>
        <v>#REF!</v>
      </c>
      <c r="H26" s="95" t="e">
        <f t="shared" si="3"/>
        <v>#REF!</v>
      </c>
      <c r="I26" s="95" t="e">
        <f t="shared" si="4"/>
        <v>#REF!</v>
      </c>
      <c r="J26" s="95" t="e">
        <f t="shared" si="5"/>
        <v>#REF!</v>
      </c>
      <c r="K26" s="95" t="e">
        <f t="shared" si="6"/>
        <v>#REF!</v>
      </c>
      <c r="L26" s="94" t="e">
        <f>'1б'!#REF!</f>
        <v>#REF!</v>
      </c>
      <c r="M26" s="94" t="e">
        <f t="shared" si="7"/>
        <v>#REF!</v>
      </c>
      <c r="N26" s="95" t="e">
        <f t="shared" si="8"/>
        <v>#REF!</v>
      </c>
      <c r="O26" s="95" t="e">
        <f t="shared" si="9"/>
        <v>#REF!</v>
      </c>
      <c r="P26" s="95" t="e">
        <f t="shared" si="10"/>
        <v>#REF!</v>
      </c>
      <c r="Q26" s="95" t="e">
        <f t="shared" si="11"/>
        <v>#REF!</v>
      </c>
      <c r="R26" s="95" t="e">
        <f t="shared" si="12"/>
        <v>#REF!</v>
      </c>
      <c r="S26" s="94" t="e">
        <f>'1б'!#REF!</f>
        <v>#REF!</v>
      </c>
      <c r="T26" s="94" t="e">
        <f t="shared" si="13"/>
        <v>#REF!</v>
      </c>
      <c r="U26" s="95" t="e">
        <f t="shared" si="14"/>
        <v>#REF!</v>
      </c>
      <c r="V26" s="95" t="e">
        <f t="shared" si="15"/>
        <v>#REF!</v>
      </c>
      <c r="W26" s="95" t="e">
        <f t="shared" si="16"/>
        <v>#REF!</v>
      </c>
      <c r="X26" s="95" t="e">
        <f t="shared" si="17"/>
        <v>#REF!</v>
      </c>
      <c r="Y26" s="95" t="e">
        <f t="shared" si="18"/>
        <v>#REF!</v>
      </c>
      <c r="Z26" s="94" t="e">
        <f>'1б'!#REF!</f>
        <v>#REF!</v>
      </c>
      <c r="AA26" s="94" t="e">
        <f t="shared" si="19"/>
        <v>#REF!</v>
      </c>
      <c r="AB26" s="95" t="e">
        <f t="shared" si="20"/>
        <v>#REF!</v>
      </c>
      <c r="AC26" s="95" t="e">
        <f t="shared" si="21"/>
        <v>#REF!</v>
      </c>
      <c r="AD26" s="95" t="e">
        <f t="shared" si="22"/>
        <v>#REF!</v>
      </c>
      <c r="AE26" s="95" t="e">
        <f t="shared" si="23"/>
        <v>#REF!</v>
      </c>
      <c r="AF26" s="95" t="e">
        <f t="shared" si="24"/>
        <v>#REF!</v>
      </c>
      <c r="AG26" s="94" t="e">
        <f>'1б'!#REF!</f>
        <v>#REF!</v>
      </c>
      <c r="AH26" s="94" t="e">
        <f t="shared" si="25"/>
        <v>#REF!</v>
      </c>
      <c r="AI26" s="95" t="e">
        <f t="shared" si="26"/>
        <v>#REF!</v>
      </c>
      <c r="AJ26" s="95" t="e">
        <f t="shared" si="27"/>
        <v>#REF!</v>
      </c>
      <c r="AK26" s="95" t="e">
        <f t="shared" si="28"/>
        <v>#REF!</v>
      </c>
      <c r="AL26" s="95" t="e">
        <f t="shared" si="29"/>
        <v>#REF!</v>
      </c>
      <c r="AM26" s="95" t="e">
        <f t="shared" si="30"/>
        <v>#REF!</v>
      </c>
      <c r="AN26" s="94" t="e">
        <f>'1б'!#REF!</f>
        <v>#REF!</v>
      </c>
      <c r="AO26" s="94" t="e">
        <f t="shared" si="31"/>
        <v>#REF!</v>
      </c>
      <c r="AP26" s="95" t="e">
        <f t="shared" si="32"/>
        <v>#REF!</v>
      </c>
      <c r="AQ26" s="95" t="e">
        <f t="shared" si="33"/>
        <v>#REF!</v>
      </c>
      <c r="AR26" s="95" t="e">
        <f t="shared" si="34"/>
        <v>#REF!</v>
      </c>
      <c r="AS26" s="95" t="e">
        <f t="shared" si="35"/>
        <v>#REF!</v>
      </c>
      <c r="AT26" s="95" t="e">
        <f t="shared" si="36"/>
        <v>#REF!</v>
      </c>
      <c r="AU26" s="94" t="e">
        <f>'1б'!#REF!</f>
        <v>#REF!</v>
      </c>
      <c r="AV26" s="94" t="e">
        <f t="shared" si="37"/>
        <v>#REF!</v>
      </c>
      <c r="AW26" s="95" t="e">
        <f t="shared" si="38"/>
        <v>#REF!</v>
      </c>
      <c r="AX26" s="95" t="e">
        <f t="shared" si="39"/>
        <v>#REF!</v>
      </c>
      <c r="AY26" s="95" t="e">
        <f t="shared" si="40"/>
        <v>#REF!</v>
      </c>
      <c r="AZ26" s="95" t="e">
        <f t="shared" si="41"/>
        <v>#REF!</v>
      </c>
      <c r="BA26" s="95" t="e">
        <f t="shared" si="42"/>
        <v>#REF!</v>
      </c>
      <c r="BB26" s="94" t="e">
        <f>'1б'!#REF!</f>
        <v>#REF!</v>
      </c>
      <c r="BC26" s="94" t="e">
        <f t="shared" si="43"/>
        <v>#REF!</v>
      </c>
      <c r="BD26" s="95" t="e">
        <f t="shared" si="44"/>
        <v>#REF!</v>
      </c>
      <c r="BE26" s="95" t="e">
        <f t="shared" si="45"/>
        <v>#REF!</v>
      </c>
      <c r="BF26" s="95" t="e">
        <f t="shared" si="46"/>
        <v>#REF!</v>
      </c>
      <c r="BG26" s="95" t="e">
        <f t="shared" si="47"/>
        <v>#REF!</v>
      </c>
      <c r="BH26" s="95" t="e">
        <f t="shared" si="48"/>
        <v>#REF!</v>
      </c>
      <c r="BI26" s="94" t="e">
        <f>'1б'!#REF!</f>
        <v>#REF!</v>
      </c>
      <c r="BJ26" s="94" t="e">
        <f t="shared" si="49"/>
        <v>#REF!</v>
      </c>
      <c r="BK26" s="95" t="e">
        <f t="shared" si="50"/>
        <v>#REF!</v>
      </c>
      <c r="BL26" s="95" t="e">
        <f t="shared" si="51"/>
        <v>#REF!</v>
      </c>
      <c r="BM26" s="95" t="e">
        <f t="shared" si="52"/>
        <v>#REF!</v>
      </c>
      <c r="BN26" s="95" t="e">
        <f t="shared" si="53"/>
        <v>#REF!</v>
      </c>
      <c r="BO26" s="95" t="e">
        <f t="shared" si="54"/>
        <v>#REF!</v>
      </c>
      <c r="BP26" s="52" t="e">
        <f>'1б'!#REF!</f>
        <v>#REF!</v>
      </c>
      <c r="BQ26" s="53" t="e">
        <f t="shared" si="55"/>
        <v>#REF!</v>
      </c>
      <c r="BR26" s="3" t="e">
        <f t="shared" si="56"/>
        <v>#REF!</v>
      </c>
      <c r="BS26" s="3" t="e">
        <f t="shared" si="57"/>
        <v>#REF!</v>
      </c>
      <c r="BT26" s="3" t="e">
        <f t="shared" si="58"/>
        <v>#REF!</v>
      </c>
      <c r="BU26" s="3" t="e">
        <f t="shared" si="59"/>
        <v>#REF!</v>
      </c>
      <c r="BV26" s="33" t="e">
        <f t="shared" si="60"/>
        <v>#REF!</v>
      </c>
      <c r="BW26" s="46" t="e">
        <f t="shared" si="61"/>
        <v>#REF!</v>
      </c>
      <c r="BX26" s="3" t="e">
        <f t="shared" si="62"/>
        <v>#REF!</v>
      </c>
      <c r="BY26" s="47" t="e">
        <f t="shared" si="63"/>
        <v>#REF!</v>
      </c>
      <c r="BZ26" s="47" t="e">
        <f t="shared" si="64"/>
        <v>#REF!</v>
      </c>
      <c r="CA26" s="47" t="e">
        <f t="shared" si="65"/>
        <v>#REF!</v>
      </c>
      <c r="CB26" s="47" t="e">
        <f t="shared" si="66"/>
        <v>#REF!</v>
      </c>
      <c r="CC26" s="47" t="e">
        <f t="shared" si="67"/>
        <v>#REF!</v>
      </c>
      <c r="CD26" s="47" t="e">
        <f t="shared" si="68"/>
        <v>#REF!</v>
      </c>
      <c r="CE26" s="47" t="e">
        <f t="shared" si="69"/>
        <v>#REF!</v>
      </c>
      <c r="CF26" s="46" t="e">
        <f t="shared" si="70"/>
        <v>#REF!</v>
      </c>
      <c r="CG26" s="48" t="e">
        <f t="shared" si="71"/>
        <v>#REF!</v>
      </c>
      <c r="CH26" s="48" t="e">
        <f t="shared" si="72"/>
        <v>#REF!</v>
      </c>
      <c r="CI26" s="48" t="e">
        <f t="shared" si="73"/>
        <v>#REF!</v>
      </c>
      <c r="CJ26" s="48" t="e">
        <f t="shared" si="74"/>
        <v>#REF!</v>
      </c>
      <c r="CK26" s="48" t="e">
        <f t="shared" si="75"/>
        <v>#REF!</v>
      </c>
      <c r="CL26" s="48" t="e">
        <f t="shared" si="76"/>
        <v>#REF!</v>
      </c>
      <c r="CM26" s="48" t="e">
        <f t="shared" si="77"/>
        <v>#REF!</v>
      </c>
      <c r="CN26" s="46" t="e">
        <f t="shared" si="78"/>
        <v>#REF!</v>
      </c>
      <c r="CO26" s="49" t="e">
        <f t="shared" si="79"/>
        <v>#REF!</v>
      </c>
      <c r="CP26" s="49" t="e">
        <f t="shared" si="80"/>
        <v>#REF!</v>
      </c>
      <c r="CQ26" s="49" t="e">
        <f t="shared" si="81"/>
        <v>#REF!</v>
      </c>
      <c r="CR26" s="49" t="e">
        <f t="shared" si="82"/>
        <v>#REF!</v>
      </c>
      <c r="CS26" s="49" t="e">
        <f t="shared" si="83"/>
        <v>#REF!</v>
      </c>
      <c r="CT26" s="49" t="e">
        <f t="shared" si="84"/>
        <v>#REF!</v>
      </c>
      <c r="CU26" s="49" t="e">
        <f t="shared" si="85"/>
        <v>#REF!</v>
      </c>
      <c r="CV26" s="46" t="e">
        <f t="shared" si="86"/>
        <v>#REF!</v>
      </c>
      <c r="CW26" s="50" t="e">
        <f t="shared" si="87"/>
        <v>#REF!</v>
      </c>
      <c r="CX26" s="50" t="e">
        <f t="shared" si="88"/>
        <v>#REF!</v>
      </c>
      <c r="CY26" s="50" t="e">
        <f t="shared" si="89"/>
        <v>#REF!</v>
      </c>
      <c r="CZ26" s="50" t="e">
        <f t="shared" si="90"/>
        <v>#REF!</v>
      </c>
      <c r="DA26" s="50" t="e">
        <f t="shared" si="91"/>
        <v>#REF!</v>
      </c>
      <c r="DB26" s="50" t="e">
        <f t="shared" si="92"/>
        <v>#REF!</v>
      </c>
      <c r="DC26" s="50" t="e">
        <f t="shared" si="93"/>
        <v>#REF!</v>
      </c>
      <c r="DD26" s="46" t="e">
        <f t="shared" si="94"/>
        <v>#REF!</v>
      </c>
      <c r="DE26" s="107" t="e">
        <f>'1б'!#REF!</f>
        <v>#REF!</v>
      </c>
      <c r="DG26" s="1">
        <f t="shared" si="95"/>
        <v>0</v>
      </c>
    </row>
    <row r="27" spans="1:111">
      <c r="A27" s="2" t="e">
        <f>'1б'!#REF!</f>
        <v>#REF!</v>
      </c>
      <c r="B27" s="2" t="e">
        <f>'1б'!#REF!</f>
        <v>#REF!</v>
      </c>
      <c r="C27" s="2" t="e">
        <f>'1б'!#REF!</f>
        <v>#REF!</v>
      </c>
      <c r="D27" s="95" t="e">
        <f t="shared" si="0"/>
        <v>#REF!</v>
      </c>
      <c r="E27" s="94" t="e">
        <f>'1б'!#REF!</f>
        <v>#REF!</v>
      </c>
      <c r="F27" s="94" t="e">
        <f t="shared" si="1"/>
        <v>#REF!</v>
      </c>
      <c r="G27" s="95" t="e">
        <f t="shared" si="2"/>
        <v>#REF!</v>
      </c>
      <c r="H27" s="95" t="e">
        <f t="shared" si="3"/>
        <v>#REF!</v>
      </c>
      <c r="I27" s="95" t="e">
        <f t="shared" si="4"/>
        <v>#REF!</v>
      </c>
      <c r="J27" s="95" t="e">
        <f t="shared" si="5"/>
        <v>#REF!</v>
      </c>
      <c r="K27" s="95" t="e">
        <f t="shared" si="6"/>
        <v>#REF!</v>
      </c>
      <c r="L27" s="94" t="e">
        <f>'1б'!#REF!</f>
        <v>#REF!</v>
      </c>
      <c r="M27" s="94" t="e">
        <f t="shared" si="7"/>
        <v>#REF!</v>
      </c>
      <c r="N27" s="95" t="e">
        <f t="shared" si="8"/>
        <v>#REF!</v>
      </c>
      <c r="O27" s="95" t="e">
        <f t="shared" si="9"/>
        <v>#REF!</v>
      </c>
      <c r="P27" s="95" t="e">
        <f t="shared" si="10"/>
        <v>#REF!</v>
      </c>
      <c r="Q27" s="95" t="e">
        <f t="shared" si="11"/>
        <v>#REF!</v>
      </c>
      <c r="R27" s="95" t="e">
        <f t="shared" si="12"/>
        <v>#REF!</v>
      </c>
      <c r="S27" s="94" t="e">
        <f>'1б'!#REF!</f>
        <v>#REF!</v>
      </c>
      <c r="T27" s="94" t="e">
        <f t="shared" si="13"/>
        <v>#REF!</v>
      </c>
      <c r="U27" s="95" t="e">
        <f t="shared" si="14"/>
        <v>#REF!</v>
      </c>
      <c r="V27" s="95" t="e">
        <f t="shared" si="15"/>
        <v>#REF!</v>
      </c>
      <c r="W27" s="95" t="e">
        <f t="shared" si="16"/>
        <v>#REF!</v>
      </c>
      <c r="X27" s="95" t="e">
        <f t="shared" si="17"/>
        <v>#REF!</v>
      </c>
      <c r="Y27" s="95" t="e">
        <f t="shared" si="18"/>
        <v>#REF!</v>
      </c>
      <c r="Z27" s="94" t="e">
        <f>'1б'!#REF!</f>
        <v>#REF!</v>
      </c>
      <c r="AA27" s="94" t="e">
        <f t="shared" si="19"/>
        <v>#REF!</v>
      </c>
      <c r="AB27" s="95" t="e">
        <f t="shared" si="20"/>
        <v>#REF!</v>
      </c>
      <c r="AC27" s="95" t="e">
        <f t="shared" si="21"/>
        <v>#REF!</v>
      </c>
      <c r="AD27" s="95" t="e">
        <f t="shared" si="22"/>
        <v>#REF!</v>
      </c>
      <c r="AE27" s="95" t="e">
        <f t="shared" si="23"/>
        <v>#REF!</v>
      </c>
      <c r="AF27" s="95" t="e">
        <f t="shared" si="24"/>
        <v>#REF!</v>
      </c>
      <c r="AG27" s="94" t="e">
        <f>'1б'!#REF!</f>
        <v>#REF!</v>
      </c>
      <c r="AH27" s="94" t="e">
        <f t="shared" si="25"/>
        <v>#REF!</v>
      </c>
      <c r="AI27" s="95" t="e">
        <f t="shared" si="26"/>
        <v>#REF!</v>
      </c>
      <c r="AJ27" s="95" t="e">
        <f t="shared" si="27"/>
        <v>#REF!</v>
      </c>
      <c r="AK27" s="95" t="e">
        <f t="shared" si="28"/>
        <v>#REF!</v>
      </c>
      <c r="AL27" s="95" t="e">
        <f t="shared" si="29"/>
        <v>#REF!</v>
      </c>
      <c r="AM27" s="95" t="e">
        <f t="shared" si="30"/>
        <v>#REF!</v>
      </c>
      <c r="AN27" s="94" t="e">
        <f>'1б'!#REF!</f>
        <v>#REF!</v>
      </c>
      <c r="AO27" s="94" t="e">
        <f t="shared" si="31"/>
        <v>#REF!</v>
      </c>
      <c r="AP27" s="95" t="e">
        <f t="shared" si="32"/>
        <v>#REF!</v>
      </c>
      <c r="AQ27" s="95" t="e">
        <f t="shared" si="33"/>
        <v>#REF!</v>
      </c>
      <c r="AR27" s="95" t="e">
        <f t="shared" si="34"/>
        <v>#REF!</v>
      </c>
      <c r="AS27" s="95" t="e">
        <f t="shared" si="35"/>
        <v>#REF!</v>
      </c>
      <c r="AT27" s="95" t="e">
        <f t="shared" si="36"/>
        <v>#REF!</v>
      </c>
      <c r="AU27" s="94" t="e">
        <f>'1б'!#REF!</f>
        <v>#REF!</v>
      </c>
      <c r="AV27" s="94" t="e">
        <f t="shared" si="37"/>
        <v>#REF!</v>
      </c>
      <c r="AW27" s="95" t="e">
        <f t="shared" si="38"/>
        <v>#REF!</v>
      </c>
      <c r="AX27" s="95" t="e">
        <f t="shared" si="39"/>
        <v>#REF!</v>
      </c>
      <c r="AY27" s="95" t="e">
        <f t="shared" si="40"/>
        <v>#REF!</v>
      </c>
      <c r="AZ27" s="95" t="e">
        <f t="shared" si="41"/>
        <v>#REF!</v>
      </c>
      <c r="BA27" s="95" t="e">
        <f t="shared" si="42"/>
        <v>#REF!</v>
      </c>
      <c r="BB27" s="94" t="e">
        <f>'1б'!#REF!</f>
        <v>#REF!</v>
      </c>
      <c r="BC27" s="94" t="e">
        <f t="shared" si="43"/>
        <v>#REF!</v>
      </c>
      <c r="BD27" s="95" t="e">
        <f t="shared" si="44"/>
        <v>#REF!</v>
      </c>
      <c r="BE27" s="95" t="e">
        <f t="shared" si="45"/>
        <v>#REF!</v>
      </c>
      <c r="BF27" s="95" t="e">
        <f t="shared" si="46"/>
        <v>#REF!</v>
      </c>
      <c r="BG27" s="95" t="e">
        <f t="shared" si="47"/>
        <v>#REF!</v>
      </c>
      <c r="BH27" s="95" t="e">
        <f t="shared" si="48"/>
        <v>#REF!</v>
      </c>
      <c r="BI27" s="94" t="e">
        <f>'1б'!#REF!</f>
        <v>#REF!</v>
      </c>
      <c r="BJ27" s="94" t="e">
        <f t="shared" si="49"/>
        <v>#REF!</v>
      </c>
      <c r="BK27" s="95" t="e">
        <f t="shared" si="50"/>
        <v>#REF!</v>
      </c>
      <c r="BL27" s="95" t="e">
        <f t="shared" si="51"/>
        <v>#REF!</v>
      </c>
      <c r="BM27" s="95" t="e">
        <f t="shared" si="52"/>
        <v>#REF!</v>
      </c>
      <c r="BN27" s="95" t="e">
        <f t="shared" si="53"/>
        <v>#REF!</v>
      </c>
      <c r="BO27" s="95" t="e">
        <f t="shared" si="54"/>
        <v>#REF!</v>
      </c>
      <c r="BP27" s="52" t="e">
        <f>'1б'!#REF!</f>
        <v>#REF!</v>
      </c>
      <c r="BQ27" s="53" t="e">
        <f t="shared" si="55"/>
        <v>#REF!</v>
      </c>
      <c r="BR27" s="3" t="e">
        <f t="shared" si="56"/>
        <v>#REF!</v>
      </c>
      <c r="BS27" s="3" t="e">
        <f t="shared" si="57"/>
        <v>#REF!</v>
      </c>
      <c r="BT27" s="3" t="e">
        <f t="shared" si="58"/>
        <v>#REF!</v>
      </c>
      <c r="BU27" s="3" t="e">
        <f t="shared" si="59"/>
        <v>#REF!</v>
      </c>
      <c r="BV27" s="33" t="e">
        <f t="shared" si="60"/>
        <v>#REF!</v>
      </c>
      <c r="BW27" s="46" t="e">
        <f t="shared" si="61"/>
        <v>#REF!</v>
      </c>
      <c r="BX27" s="3" t="e">
        <f t="shared" si="62"/>
        <v>#REF!</v>
      </c>
      <c r="BY27" s="47" t="e">
        <f t="shared" si="63"/>
        <v>#REF!</v>
      </c>
      <c r="BZ27" s="47" t="e">
        <f t="shared" si="64"/>
        <v>#REF!</v>
      </c>
      <c r="CA27" s="47" t="e">
        <f t="shared" si="65"/>
        <v>#REF!</v>
      </c>
      <c r="CB27" s="47" t="e">
        <f t="shared" si="66"/>
        <v>#REF!</v>
      </c>
      <c r="CC27" s="47" t="e">
        <f t="shared" si="67"/>
        <v>#REF!</v>
      </c>
      <c r="CD27" s="47" t="e">
        <f t="shared" si="68"/>
        <v>#REF!</v>
      </c>
      <c r="CE27" s="47" t="e">
        <f t="shared" si="69"/>
        <v>#REF!</v>
      </c>
      <c r="CF27" s="46" t="e">
        <f t="shared" si="70"/>
        <v>#REF!</v>
      </c>
      <c r="CG27" s="48" t="e">
        <f t="shared" si="71"/>
        <v>#REF!</v>
      </c>
      <c r="CH27" s="48" t="e">
        <f t="shared" si="72"/>
        <v>#REF!</v>
      </c>
      <c r="CI27" s="48" t="e">
        <f t="shared" si="73"/>
        <v>#REF!</v>
      </c>
      <c r="CJ27" s="48" t="e">
        <f t="shared" si="74"/>
        <v>#REF!</v>
      </c>
      <c r="CK27" s="48" t="e">
        <f t="shared" si="75"/>
        <v>#REF!</v>
      </c>
      <c r="CL27" s="48" t="e">
        <f t="shared" si="76"/>
        <v>#REF!</v>
      </c>
      <c r="CM27" s="48" t="e">
        <f t="shared" si="77"/>
        <v>#REF!</v>
      </c>
      <c r="CN27" s="46" t="e">
        <f t="shared" si="78"/>
        <v>#REF!</v>
      </c>
      <c r="CO27" s="49" t="e">
        <f t="shared" si="79"/>
        <v>#REF!</v>
      </c>
      <c r="CP27" s="49" t="e">
        <f t="shared" si="80"/>
        <v>#REF!</v>
      </c>
      <c r="CQ27" s="49" t="e">
        <f t="shared" si="81"/>
        <v>#REF!</v>
      </c>
      <c r="CR27" s="49" t="e">
        <f t="shared" si="82"/>
        <v>#REF!</v>
      </c>
      <c r="CS27" s="49" t="e">
        <f t="shared" si="83"/>
        <v>#REF!</v>
      </c>
      <c r="CT27" s="49" t="e">
        <f t="shared" si="84"/>
        <v>#REF!</v>
      </c>
      <c r="CU27" s="49" t="e">
        <f t="shared" si="85"/>
        <v>#REF!</v>
      </c>
      <c r="CV27" s="46" t="e">
        <f t="shared" si="86"/>
        <v>#REF!</v>
      </c>
      <c r="CW27" s="50" t="e">
        <f t="shared" si="87"/>
        <v>#REF!</v>
      </c>
      <c r="CX27" s="50" t="e">
        <f t="shared" si="88"/>
        <v>#REF!</v>
      </c>
      <c r="CY27" s="50" t="e">
        <f t="shared" si="89"/>
        <v>#REF!</v>
      </c>
      <c r="CZ27" s="50" t="e">
        <f t="shared" si="90"/>
        <v>#REF!</v>
      </c>
      <c r="DA27" s="50" t="e">
        <f t="shared" si="91"/>
        <v>#REF!</v>
      </c>
      <c r="DB27" s="50" t="e">
        <f t="shared" si="92"/>
        <v>#REF!</v>
      </c>
      <c r="DC27" s="50" t="e">
        <f t="shared" si="93"/>
        <v>#REF!</v>
      </c>
      <c r="DD27" s="46" t="e">
        <f t="shared" si="94"/>
        <v>#REF!</v>
      </c>
      <c r="DE27" s="107" t="e">
        <f>'1б'!#REF!</f>
        <v>#REF!</v>
      </c>
      <c r="DG27" s="1">
        <f t="shared" si="95"/>
        <v>0</v>
      </c>
    </row>
    <row r="28" spans="1:111">
      <c r="A28" s="2" t="e">
        <f>'1б'!#REF!</f>
        <v>#REF!</v>
      </c>
      <c r="B28" s="2" t="e">
        <f>'1б'!#REF!</f>
        <v>#REF!</v>
      </c>
      <c r="C28" s="2" t="e">
        <f>'1б'!#REF!</f>
        <v>#REF!</v>
      </c>
      <c r="D28" s="95" t="e">
        <f t="shared" si="0"/>
        <v>#REF!</v>
      </c>
      <c r="E28" s="94" t="e">
        <f>'1б'!#REF!</f>
        <v>#REF!</v>
      </c>
      <c r="F28" s="94" t="e">
        <f t="shared" si="1"/>
        <v>#REF!</v>
      </c>
      <c r="G28" s="95" t="e">
        <f t="shared" si="2"/>
        <v>#REF!</v>
      </c>
      <c r="H28" s="95" t="e">
        <f t="shared" si="3"/>
        <v>#REF!</v>
      </c>
      <c r="I28" s="95" t="e">
        <f t="shared" si="4"/>
        <v>#REF!</v>
      </c>
      <c r="J28" s="95" t="e">
        <f t="shared" si="5"/>
        <v>#REF!</v>
      </c>
      <c r="K28" s="95" t="e">
        <f t="shared" si="6"/>
        <v>#REF!</v>
      </c>
      <c r="L28" s="94" t="e">
        <f>'1б'!#REF!</f>
        <v>#REF!</v>
      </c>
      <c r="M28" s="94" t="e">
        <f t="shared" si="7"/>
        <v>#REF!</v>
      </c>
      <c r="N28" s="95" t="e">
        <f t="shared" si="8"/>
        <v>#REF!</v>
      </c>
      <c r="O28" s="95" t="e">
        <f t="shared" si="9"/>
        <v>#REF!</v>
      </c>
      <c r="P28" s="95" t="e">
        <f t="shared" si="10"/>
        <v>#REF!</v>
      </c>
      <c r="Q28" s="95" t="e">
        <f t="shared" si="11"/>
        <v>#REF!</v>
      </c>
      <c r="R28" s="95" t="e">
        <f t="shared" si="12"/>
        <v>#REF!</v>
      </c>
      <c r="S28" s="94" t="e">
        <f>'1б'!#REF!</f>
        <v>#REF!</v>
      </c>
      <c r="T28" s="94" t="e">
        <f t="shared" si="13"/>
        <v>#REF!</v>
      </c>
      <c r="U28" s="95" t="e">
        <f t="shared" si="14"/>
        <v>#REF!</v>
      </c>
      <c r="V28" s="95" t="e">
        <f t="shared" si="15"/>
        <v>#REF!</v>
      </c>
      <c r="W28" s="95" t="e">
        <f t="shared" si="16"/>
        <v>#REF!</v>
      </c>
      <c r="X28" s="95" t="e">
        <f t="shared" si="17"/>
        <v>#REF!</v>
      </c>
      <c r="Y28" s="95" t="e">
        <f t="shared" si="18"/>
        <v>#REF!</v>
      </c>
      <c r="Z28" s="94" t="e">
        <f>'1б'!#REF!</f>
        <v>#REF!</v>
      </c>
      <c r="AA28" s="94" t="e">
        <f t="shared" si="19"/>
        <v>#REF!</v>
      </c>
      <c r="AB28" s="95" t="e">
        <f t="shared" si="20"/>
        <v>#REF!</v>
      </c>
      <c r="AC28" s="95" t="e">
        <f t="shared" si="21"/>
        <v>#REF!</v>
      </c>
      <c r="AD28" s="95" t="e">
        <f t="shared" si="22"/>
        <v>#REF!</v>
      </c>
      <c r="AE28" s="95" t="e">
        <f t="shared" si="23"/>
        <v>#REF!</v>
      </c>
      <c r="AF28" s="95" t="e">
        <f t="shared" si="24"/>
        <v>#REF!</v>
      </c>
      <c r="AG28" s="94" t="e">
        <f>'1б'!#REF!</f>
        <v>#REF!</v>
      </c>
      <c r="AH28" s="94" t="e">
        <f t="shared" si="25"/>
        <v>#REF!</v>
      </c>
      <c r="AI28" s="95" t="e">
        <f t="shared" si="26"/>
        <v>#REF!</v>
      </c>
      <c r="AJ28" s="95" t="e">
        <f t="shared" si="27"/>
        <v>#REF!</v>
      </c>
      <c r="AK28" s="95" t="e">
        <f t="shared" si="28"/>
        <v>#REF!</v>
      </c>
      <c r="AL28" s="95" t="e">
        <f t="shared" si="29"/>
        <v>#REF!</v>
      </c>
      <c r="AM28" s="95" t="e">
        <f t="shared" si="30"/>
        <v>#REF!</v>
      </c>
      <c r="AN28" s="94" t="e">
        <f>'1б'!#REF!</f>
        <v>#REF!</v>
      </c>
      <c r="AO28" s="94" t="e">
        <f t="shared" si="31"/>
        <v>#REF!</v>
      </c>
      <c r="AP28" s="95" t="e">
        <f t="shared" si="32"/>
        <v>#REF!</v>
      </c>
      <c r="AQ28" s="95" t="e">
        <f t="shared" si="33"/>
        <v>#REF!</v>
      </c>
      <c r="AR28" s="95" t="e">
        <f t="shared" si="34"/>
        <v>#REF!</v>
      </c>
      <c r="AS28" s="95" t="e">
        <f t="shared" si="35"/>
        <v>#REF!</v>
      </c>
      <c r="AT28" s="95" t="e">
        <f t="shared" si="36"/>
        <v>#REF!</v>
      </c>
      <c r="AU28" s="94" t="e">
        <f>'1б'!#REF!</f>
        <v>#REF!</v>
      </c>
      <c r="AV28" s="94" t="e">
        <f t="shared" si="37"/>
        <v>#REF!</v>
      </c>
      <c r="AW28" s="95" t="e">
        <f t="shared" si="38"/>
        <v>#REF!</v>
      </c>
      <c r="AX28" s="95" t="e">
        <f t="shared" si="39"/>
        <v>#REF!</v>
      </c>
      <c r="AY28" s="95" t="e">
        <f t="shared" si="40"/>
        <v>#REF!</v>
      </c>
      <c r="AZ28" s="95" t="e">
        <f t="shared" si="41"/>
        <v>#REF!</v>
      </c>
      <c r="BA28" s="95" t="e">
        <f t="shared" si="42"/>
        <v>#REF!</v>
      </c>
      <c r="BB28" s="94" t="e">
        <f>'1б'!#REF!</f>
        <v>#REF!</v>
      </c>
      <c r="BC28" s="94" t="e">
        <f t="shared" si="43"/>
        <v>#REF!</v>
      </c>
      <c r="BD28" s="95" t="e">
        <f t="shared" si="44"/>
        <v>#REF!</v>
      </c>
      <c r="BE28" s="95" t="e">
        <f t="shared" si="45"/>
        <v>#REF!</v>
      </c>
      <c r="BF28" s="95" t="e">
        <f t="shared" si="46"/>
        <v>#REF!</v>
      </c>
      <c r="BG28" s="95" t="e">
        <f t="shared" si="47"/>
        <v>#REF!</v>
      </c>
      <c r="BH28" s="95" t="e">
        <f t="shared" si="48"/>
        <v>#REF!</v>
      </c>
      <c r="BI28" s="94" t="e">
        <f>'1б'!#REF!</f>
        <v>#REF!</v>
      </c>
      <c r="BJ28" s="94" t="e">
        <f t="shared" si="49"/>
        <v>#REF!</v>
      </c>
      <c r="BK28" s="95" t="e">
        <f t="shared" si="50"/>
        <v>#REF!</v>
      </c>
      <c r="BL28" s="95" t="e">
        <f t="shared" si="51"/>
        <v>#REF!</v>
      </c>
      <c r="BM28" s="95" t="e">
        <f t="shared" si="52"/>
        <v>#REF!</v>
      </c>
      <c r="BN28" s="95" t="e">
        <f t="shared" si="53"/>
        <v>#REF!</v>
      </c>
      <c r="BO28" s="95" t="e">
        <f t="shared" si="54"/>
        <v>#REF!</v>
      </c>
      <c r="BP28" s="52" t="e">
        <f>'1б'!#REF!</f>
        <v>#REF!</v>
      </c>
      <c r="BQ28" s="53" t="e">
        <f t="shared" si="55"/>
        <v>#REF!</v>
      </c>
      <c r="BR28" s="3" t="e">
        <f t="shared" si="56"/>
        <v>#REF!</v>
      </c>
      <c r="BS28" s="3" t="e">
        <f t="shared" si="57"/>
        <v>#REF!</v>
      </c>
      <c r="BT28" s="3" t="e">
        <f t="shared" si="58"/>
        <v>#REF!</v>
      </c>
      <c r="BU28" s="3" t="e">
        <f t="shared" si="59"/>
        <v>#REF!</v>
      </c>
      <c r="BV28" s="33" t="e">
        <f t="shared" si="60"/>
        <v>#REF!</v>
      </c>
      <c r="BW28" s="46" t="e">
        <f t="shared" si="61"/>
        <v>#REF!</v>
      </c>
      <c r="BX28" s="3" t="e">
        <f t="shared" si="62"/>
        <v>#REF!</v>
      </c>
      <c r="BY28" s="47" t="e">
        <f t="shared" si="63"/>
        <v>#REF!</v>
      </c>
      <c r="BZ28" s="47" t="e">
        <f t="shared" si="64"/>
        <v>#REF!</v>
      </c>
      <c r="CA28" s="47" t="e">
        <f t="shared" si="65"/>
        <v>#REF!</v>
      </c>
      <c r="CB28" s="47" t="e">
        <f t="shared" si="66"/>
        <v>#REF!</v>
      </c>
      <c r="CC28" s="47" t="e">
        <f t="shared" si="67"/>
        <v>#REF!</v>
      </c>
      <c r="CD28" s="47" t="e">
        <f t="shared" si="68"/>
        <v>#REF!</v>
      </c>
      <c r="CE28" s="47" t="e">
        <f t="shared" si="69"/>
        <v>#REF!</v>
      </c>
      <c r="CF28" s="46" t="e">
        <f t="shared" si="70"/>
        <v>#REF!</v>
      </c>
      <c r="CG28" s="48" t="e">
        <f t="shared" si="71"/>
        <v>#REF!</v>
      </c>
      <c r="CH28" s="48" t="e">
        <f t="shared" si="72"/>
        <v>#REF!</v>
      </c>
      <c r="CI28" s="48" t="e">
        <f t="shared" si="73"/>
        <v>#REF!</v>
      </c>
      <c r="CJ28" s="48" t="e">
        <f t="shared" si="74"/>
        <v>#REF!</v>
      </c>
      <c r="CK28" s="48" t="e">
        <f t="shared" si="75"/>
        <v>#REF!</v>
      </c>
      <c r="CL28" s="48" t="e">
        <f t="shared" si="76"/>
        <v>#REF!</v>
      </c>
      <c r="CM28" s="48" t="e">
        <f t="shared" si="77"/>
        <v>#REF!</v>
      </c>
      <c r="CN28" s="46" t="e">
        <f t="shared" si="78"/>
        <v>#REF!</v>
      </c>
      <c r="CO28" s="49" t="e">
        <f t="shared" si="79"/>
        <v>#REF!</v>
      </c>
      <c r="CP28" s="49" t="e">
        <f t="shared" si="80"/>
        <v>#REF!</v>
      </c>
      <c r="CQ28" s="49" t="e">
        <f t="shared" si="81"/>
        <v>#REF!</v>
      </c>
      <c r="CR28" s="49" t="e">
        <f t="shared" si="82"/>
        <v>#REF!</v>
      </c>
      <c r="CS28" s="49" t="e">
        <f t="shared" si="83"/>
        <v>#REF!</v>
      </c>
      <c r="CT28" s="49" t="e">
        <f t="shared" si="84"/>
        <v>#REF!</v>
      </c>
      <c r="CU28" s="49" t="e">
        <f t="shared" si="85"/>
        <v>#REF!</v>
      </c>
      <c r="CV28" s="46" t="e">
        <f t="shared" si="86"/>
        <v>#REF!</v>
      </c>
      <c r="CW28" s="50" t="e">
        <f t="shared" si="87"/>
        <v>#REF!</v>
      </c>
      <c r="CX28" s="50" t="e">
        <f t="shared" si="88"/>
        <v>#REF!</v>
      </c>
      <c r="CY28" s="50" t="e">
        <f t="shared" si="89"/>
        <v>#REF!</v>
      </c>
      <c r="CZ28" s="50" t="e">
        <f t="shared" si="90"/>
        <v>#REF!</v>
      </c>
      <c r="DA28" s="50" t="e">
        <f t="shared" si="91"/>
        <v>#REF!</v>
      </c>
      <c r="DB28" s="50" t="e">
        <f t="shared" si="92"/>
        <v>#REF!</v>
      </c>
      <c r="DC28" s="50" t="e">
        <f t="shared" si="93"/>
        <v>#REF!</v>
      </c>
      <c r="DD28" s="46" t="e">
        <f t="shared" si="94"/>
        <v>#REF!</v>
      </c>
      <c r="DE28" s="107" t="e">
        <f>'1б'!#REF!</f>
        <v>#REF!</v>
      </c>
      <c r="DG28" s="1">
        <f t="shared" si="95"/>
        <v>0</v>
      </c>
    </row>
    <row r="29" spans="1:111">
      <c r="A29" s="2" t="e">
        <f>'1б'!#REF!</f>
        <v>#REF!</v>
      </c>
      <c r="B29" s="2" t="e">
        <f>'1б'!#REF!</f>
        <v>#REF!</v>
      </c>
      <c r="C29" s="2" t="e">
        <f>'1б'!#REF!</f>
        <v>#REF!</v>
      </c>
      <c r="D29" s="95" t="e">
        <f t="shared" si="0"/>
        <v>#REF!</v>
      </c>
      <c r="E29" s="94" t="e">
        <f>'1б'!#REF!</f>
        <v>#REF!</v>
      </c>
      <c r="F29" s="94" t="e">
        <f t="shared" si="1"/>
        <v>#REF!</v>
      </c>
      <c r="G29" s="95" t="e">
        <f t="shared" si="2"/>
        <v>#REF!</v>
      </c>
      <c r="H29" s="95" t="e">
        <f t="shared" si="3"/>
        <v>#REF!</v>
      </c>
      <c r="I29" s="95" t="e">
        <f t="shared" si="4"/>
        <v>#REF!</v>
      </c>
      <c r="J29" s="95" t="e">
        <f t="shared" si="5"/>
        <v>#REF!</v>
      </c>
      <c r="K29" s="95" t="e">
        <f t="shared" si="6"/>
        <v>#REF!</v>
      </c>
      <c r="L29" s="94" t="e">
        <f>'1б'!#REF!</f>
        <v>#REF!</v>
      </c>
      <c r="M29" s="94" t="e">
        <f t="shared" si="7"/>
        <v>#REF!</v>
      </c>
      <c r="N29" s="95" t="e">
        <f t="shared" si="8"/>
        <v>#REF!</v>
      </c>
      <c r="O29" s="95" t="e">
        <f t="shared" si="9"/>
        <v>#REF!</v>
      </c>
      <c r="P29" s="95" t="e">
        <f t="shared" si="10"/>
        <v>#REF!</v>
      </c>
      <c r="Q29" s="95" t="e">
        <f t="shared" si="11"/>
        <v>#REF!</v>
      </c>
      <c r="R29" s="95" t="e">
        <f t="shared" si="12"/>
        <v>#REF!</v>
      </c>
      <c r="S29" s="94" t="e">
        <f>'1б'!#REF!</f>
        <v>#REF!</v>
      </c>
      <c r="T29" s="94" t="e">
        <f t="shared" si="13"/>
        <v>#REF!</v>
      </c>
      <c r="U29" s="95" t="e">
        <f t="shared" si="14"/>
        <v>#REF!</v>
      </c>
      <c r="V29" s="95" t="e">
        <f t="shared" si="15"/>
        <v>#REF!</v>
      </c>
      <c r="W29" s="95" t="e">
        <f t="shared" si="16"/>
        <v>#REF!</v>
      </c>
      <c r="X29" s="95" t="e">
        <f t="shared" si="17"/>
        <v>#REF!</v>
      </c>
      <c r="Y29" s="95" t="e">
        <f t="shared" si="18"/>
        <v>#REF!</v>
      </c>
      <c r="Z29" s="94" t="e">
        <f>'1б'!#REF!</f>
        <v>#REF!</v>
      </c>
      <c r="AA29" s="94" t="e">
        <f t="shared" si="19"/>
        <v>#REF!</v>
      </c>
      <c r="AB29" s="95" t="e">
        <f t="shared" si="20"/>
        <v>#REF!</v>
      </c>
      <c r="AC29" s="95" t="e">
        <f t="shared" si="21"/>
        <v>#REF!</v>
      </c>
      <c r="AD29" s="95" t="e">
        <f t="shared" si="22"/>
        <v>#REF!</v>
      </c>
      <c r="AE29" s="95" t="e">
        <f t="shared" si="23"/>
        <v>#REF!</v>
      </c>
      <c r="AF29" s="95" t="e">
        <f t="shared" si="24"/>
        <v>#REF!</v>
      </c>
      <c r="AG29" s="94" t="e">
        <f>'1б'!#REF!</f>
        <v>#REF!</v>
      </c>
      <c r="AH29" s="94" t="e">
        <f t="shared" si="25"/>
        <v>#REF!</v>
      </c>
      <c r="AI29" s="95" t="e">
        <f t="shared" si="26"/>
        <v>#REF!</v>
      </c>
      <c r="AJ29" s="95" t="e">
        <f t="shared" si="27"/>
        <v>#REF!</v>
      </c>
      <c r="AK29" s="95" t="e">
        <f t="shared" si="28"/>
        <v>#REF!</v>
      </c>
      <c r="AL29" s="95" t="e">
        <f t="shared" si="29"/>
        <v>#REF!</v>
      </c>
      <c r="AM29" s="95" t="e">
        <f t="shared" si="30"/>
        <v>#REF!</v>
      </c>
      <c r="AN29" s="94" t="e">
        <f>'1б'!#REF!</f>
        <v>#REF!</v>
      </c>
      <c r="AO29" s="94" t="e">
        <f t="shared" si="31"/>
        <v>#REF!</v>
      </c>
      <c r="AP29" s="95" t="e">
        <f t="shared" si="32"/>
        <v>#REF!</v>
      </c>
      <c r="AQ29" s="95" t="e">
        <f t="shared" si="33"/>
        <v>#REF!</v>
      </c>
      <c r="AR29" s="95" t="e">
        <f t="shared" si="34"/>
        <v>#REF!</v>
      </c>
      <c r="AS29" s="95" t="e">
        <f t="shared" si="35"/>
        <v>#REF!</v>
      </c>
      <c r="AT29" s="95" t="e">
        <f t="shared" si="36"/>
        <v>#REF!</v>
      </c>
      <c r="AU29" s="94" t="e">
        <f>'1б'!#REF!</f>
        <v>#REF!</v>
      </c>
      <c r="AV29" s="94" t="e">
        <f t="shared" si="37"/>
        <v>#REF!</v>
      </c>
      <c r="AW29" s="95" t="e">
        <f t="shared" si="38"/>
        <v>#REF!</v>
      </c>
      <c r="AX29" s="95" t="e">
        <f t="shared" si="39"/>
        <v>#REF!</v>
      </c>
      <c r="AY29" s="95" t="e">
        <f t="shared" si="40"/>
        <v>#REF!</v>
      </c>
      <c r="AZ29" s="95" t="e">
        <f t="shared" si="41"/>
        <v>#REF!</v>
      </c>
      <c r="BA29" s="95" t="e">
        <f t="shared" si="42"/>
        <v>#REF!</v>
      </c>
      <c r="BB29" s="94" t="e">
        <f>'1б'!#REF!</f>
        <v>#REF!</v>
      </c>
      <c r="BC29" s="94" t="e">
        <f t="shared" si="43"/>
        <v>#REF!</v>
      </c>
      <c r="BD29" s="95" t="e">
        <f t="shared" si="44"/>
        <v>#REF!</v>
      </c>
      <c r="BE29" s="95" t="e">
        <f t="shared" si="45"/>
        <v>#REF!</v>
      </c>
      <c r="BF29" s="95" t="e">
        <f t="shared" si="46"/>
        <v>#REF!</v>
      </c>
      <c r="BG29" s="95" t="e">
        <f t="shared" si="47"/>
        <v>#REF!</v>
      </c>
      <c r="BH29" s="95" t="e">
        <f t="shared" si="48"/>
        <v>#REF!</v>
      </c>
      <c r="BI29" s="94" t="e">
        <f>'1б'!#REF!</f>
        <v>#REF!</v>
      </c>
      <c r="BJ29" s="94" t="e">
        <f t="shared" si="49"/>
        <v>#REF!</v>
      </c>
      <c r="BK29" s="95" t="e">
        <f t="shared" si="50"/>
        <v>#REF!</v>
      </c>
      <c r="BL29" s="95" t="e">
        <f t="shared" si="51"/>
        <v>#REF!</v>
      </c>
      <c r="BM29" s="95" t="e">
        <f t="shared" si="52"/>
        <v>#REF!</v>
      </c>
      <c r="BN29" s="95" t="e">
        <f t="shared" si="53"/>
        <v>#REF!</v>
      </c>
      <c r="BO29" s="95" t="e">
        <f t="shared" si="54"/>
        <v>#REF!</v>
      </c>
      <c r="BP29" s="52" t="e">
        <f>'1б'!#REF!</f>
        <v>#REF!</v>
      </c>
      <c r="BQ29" s="53" t="e">
        <f t="shared" si="55"/>
        <v>#REF!</v>
      </c>
      <c r="BR29" s="3" t="e">
        <f t="shared" si="56"/>
        <v>#REF!</v>
      </c>
      <c r="BS29" s="3" t="e">
        <f t="shared" si="57"/>
        <v>#REF!</v>
      </c>
      <c r="BT29" s="3" t="e">
        <f t="shared" si="58"/>
        <v>#REF!</v>
      </c>
      <c r="BU29" s="3" t="e">
        <f t="shared" si="59"/>
        <v>#REF!</v>
      </c>
      <c r="BV29" s="33" t="e">
        <f t="shared" si="60"/>
        <v>#REF!</v>
      </c>
      <c r="BW29" s="46" t="e">
        <f t="shared" si="61"/>
        <v>#REF!</v>
      </c>
      <c r="BX29" s="3" t="e">
        <f t="shared" si="62"/>
        <v>#REF!</v>
      </c>
      <c r="BY29" s="47" t="e">
        <f t="shared" si="63"/>
        <v>#REF!</v>
      </c>
      <c r="BZ29" s="47" t="e">
        <f t="shared" si="64"/>
        <v>#REF!</v>
      </c>
      <c r="CA29" s="47" t="e">
        <f t="shared" si="65"/>
        <v>#REF!</v>
      </c>
      <c r="CB29" s="47" t="e">
        <f t="shared" si="66"/>
        <v>#REF!</v>
      </c>
      <c r="CC29" s="47" t="e">
        <f t="shared" si="67"/>
        <v>#REF!</v>
      </c>
      <c r="CD29" s="47" t="e">
        <f t="shared" si="68"/>
        <v>#REF!</v>
      </c>
      <c r="CE29" s="47" t="e">
        <f t="shared" si="69"/>
        <v>#REF!</v>
      </c>
      <c r="CF29" s="46" t="e">
        <f t="shared" si="70"/>
        <v>#REF!</v>
      </c>
      <c r="CG29" s="48" t="e">
        <f t="shared" si="71"/>
        <v>#REF!</v>
      </c>
      <c r="CH29" s="48" t="e">
        <f t="shared" si="72"/>
        <v>#REF!</v>
      </c>
      <c r="CI29" s="48" t="e">
        <f t="shared" si="73"/>
        <v>#REF!</v>
      </c>
      <c r="CJ29" s="48" t="e">
        <f t="shared" si="74"/>
        <v>#REF!</v>
      </c>
      <c r="CK29" s="48" t="e">
        <f t="shared" si="75"/>
        <v>#REF!</v>
      </c>
      <c r="CL29" s="48" t="e">
        <f t="shared" si="76"/>
        <v>#REF!</v>
      </c>
      <c r="CM29" s="48" t="e">
        <f t="shared" si="77"/>
        <v>#REF!</v>
      </c>
      <c r="CN29" s="46" t="e">
        <f t="shared" si="78"/>
        <v>#REF!</v>
      </c>
      <c r="CO29" s="49" t="e">
        <f t="shared" si="79"/>
        <v>#REF!</v>
      </c>
      <c r="CP29" s="49" t="e">
        <f t="shared" si="80"/>
        <v>#REF!</v>
      </c>
      <c r="CQ29" s="49" t="e">
        <f t="shared" si="81"/>
        <v>#REF!</v>
      </c>
      <c r="CR29" s="49" t="e">
        <f t="shared" si="82"/>
        <v>#REF!</v>
      </c>
      <c r="CS29" s="49" t="e">
        <f t="shared" si="83"/>
        <v>#REF!</v>
      </c>
      <c r="CT29" s="49" t="e">
        <f t="shared" si="84"/>
        <v>#REF!</v>
      </c>
      <c r="CU29" s="49" t="e">
        <f t="shared" si="85"/>
        <v>#REF!</v>
      </c>
      <c r="CV29" s="46" t="e">
        <f t="shared" si="86"/>
        <v>#REF!</v>
      </c>
      <c r="CW29" s="50" t="e">
        <f t="shared" si="87"/>
        <v>#REF!</v>
      </c>
      <c r="CX29" s="50" t="e">
        <f t="shared" si="88"/>
        <v>#REF!</v>
      </c>
      <c r="CY29" s="50" t="e">
        <f t="shared" si="89"/>
        <v>#REF!</v>
      </c>
      <c r="CZ29" s="50" t="e">
        <f t="shared" si="90"/>
        <v>#REF!</v>
      </c>
      <c r="DA29" s="50" t="e">
        <f t="shared" si="91"/>
        <v>#REF!</v>
      </c>
      <c r="DB29" s="50" t="e">
        <f t="shared" si="92"/>
        <v>#REF!</v>
      </c>
      <c r="DC29" s="50" t="e">
        <f t="shared" si="93"/>
        <v>#REF!</v>
      </c>
      <c r="DD29" s="46" t="e">
        <f t="shared" si="94"/>
        <v>#REF!</v>
      </c>
      <c r="DE29" s="107" t="e">
        <f>'1б'!#REF!</f>
        <v>#REF!</v>
      </c>
      <c r="DG29" s="1">
        <f t="shared" si="95"/>
        <v>0</v>
      </c>
    </row>
    <row r="30" spans="1:111">
      <c r="A30" s="2" t="e">
        <f>'1б'!#REF!</f>
        <v>#REF!</v>
      </c>
      <c r="B30" s="2" t="e">
        <f>'1б'!#REF!</f>
        <v>#REF!</v>
      </c>
      <c r="C30" s="2" t="e">
        <f>'1б'!#REF!</f>
        <v>#REF!</v>
      </c>
      <c r="D30" s="95" t="e">
        <f t="shared" si="0"/>
        <v>#REF!</v>
      </c>
      <c r="E30" s="94" t="e">
        <f>'1б'!#REF!</f>
        <v>#REF!</v>
      </c>
      <c r="F30" s="94" t="e">
        <f t="shared" si="1"/>
        <v>#REF!</v>
      </c>
      <c r="G30" s="95" t="e">
        <f t="shared" si="2"/>
        <v>#REF!</v>
      </c>
      <c r="H30" s="95" t="e">
        <f t="shared" si="3"/>
        <v>#REF!</v>
      </c>
      <c r="I30" s="95" t="e">
        <f t="shared" si="4"/>
        <v>#REF!</v>
      </c>
      <c r="J30" s="95" t="e">
        <f t="shared" si="5"/>
        <v>#REF!</v>
      </c>
      <c r="K30" s="95" t="e">
        <f t="shared" si="6"/>
        <v>#REF!</v>
      </c>
      <c r="L30" s="94" t="e">
        <f>'1б'!#REF!</f>
        <v>#REF!</v>
      </c>
      <c r="M30" s="94" t="e">
        <f t="shared" si="7"/>
        <v>#REF!</v>
      </c>
      <c r="N30" s="95" t="e">
        <f t="shared" si="8"/>
        <v>#REF!</v>
      </c>
      <c r="O30" s="95" t="e">
        <f t="shared" si="9"/>
        <v>#REF!</v>
      </c>
      <c r="P30" s="95" t="e">
        <f t="shared" si="10"/>
        <v>#REF!</v>
      </c>
      <c r="Q30" s="95" t="e">
        <f t="shared" si="11"/>
        <v>#REF!</v>
      </c>
      <c r="R30" s="95" t="e">
        <f t="shared" si="12"/>
        <v>#REF!</v>
      </c>
      <c r="S30" s="94" t="e">
        <f>'1б'!#REF!</f>
        <v>#REF!</v>
      </c>
      <c r="T30" s="94" t="e">
        <f t="shared" si="13"/>
        <v>#REF!</v>
      </c>
      <c r="U30" s="95" t="e">
        <f t="shared" si="14"/>
        <v>#REF!</v>
      </c>
      <c r="V30" s="95" t="e">
        <f t="shared" si="15"/>
        <v>#REF!</v>
      </c>
      <c r="W30" s="95" t="e">
        <f t="shared" si="16"/>
        <v>#REF!</v>
      </c>
      <c r="X30" s="95" t="e">
        <f t="shared" si="17"/>
        <v>#REF!</v>
      </c>
      <c r="Y30" s="95" t="e">
        <f t="shared" si="18"/>
        <v>#REF!</v>
      </c>
      <c r="Z30" s="94" t="e">
        <f>'1б'!#REF!</f>
        <v>#REF!</v>
      </c>
      <c r="AA30" s="94" t="e">
        <f t="shared" si="19"/>
        <v>#REF!</v>
      </c>
      <c r="AB30" s="95" t="e">
        <f t="shared" si="20"/>
        <v>#REF!</v>
      </c>
      <c r="AC30" s="95" t="e">
        <f t="shared" si="21"/>
        <v>#REF!</v>
      </c>
      <c r="AD30" s="95" t="e">
        <f t="shared" si="22"/>
        <v>#REF!</v>
      </c>
      <c r="AE30" s="95" t="e">
        <f t="shared" si="23"/>
        <v>#REF!</v>
      </c>
      <c r="AF30" s="95" t="e">
        <f t="shared" si="24"/>
        <v>#REF!</v>
      </c>
      <c r="AG30" s="94" t="e">
        <f>'1б'!#REF!</f>
        <v>#REF!</v>
      </c>
      <c r="AH30" s="94" t="e">
        <f t="shared" si="25"/>
        <v>#REF!</v>
      </c>
      <c r="AI30" s="95" t="e">
        <f t="shared" si="26"/>
        <v>#REF!</v>
      </c>
      <c r="AJ30" s="95" t="e">
        <f t="shared" si="27"/>
        <v>#REF!</v>
      </c>
      <c r="AK30" s="95" t="e">
        <f t="shared" si="28"/>
        <v>#REF!</v>
      </c>
      <c r="AL30" s="95" t="e">
        <f t="shared" si="29"/>
        <v>#REF!</v>
      </c>
      <c r="AM30" s="95" t="e">
        <f t="shared" si="30"/>
        <v>#REF!</v>
      </c>
      <c r="AN30" s="94" t="e">
        <f>'1б'!#REF!</f>
        <v>#REF!</v>
      </c>
      <c r="AO30" s="94" t="e">
        <f t="shared" si="31"/>
        <v>#REF!</v>
      </c>
      <c r="AP30" s="95" t="e">
        <f t="shared" si="32"/>
        <v>#REF!</v>
      </c>
      <c r="AQ30" s="95" t="e">
        <f t="shared" si="33"/>
        <v>#REF!</v>
      </c>
      <c r="AR30" s="95" t="e">
        <f t="shared" si="34"/>
        <v>#REF!</v>
      </c>
      <c r="AS30" s="95" t="e">
        <f t="shared" si="35"/>
        <v>#REF!</v>
      </c>
      <c r="AT30" s="95" t="e">
        <f t="shared" si="36"/>
        <v>#REF!</v>
      </c>
      <c r="AU30" s="94" t="e">
        <f>'1б'!#REF!</f>
        <v>#REF!</v>
      </c>
      <c r="AV30" s="94" t="e">
        <f t="shared" si="37"/>
        <v>#REF!</v>
      </c>
      <c r="AW30" s="95" t="e">
        <f t="shared" si="38"/>
        <v>#REF!</v>
      </c>
      <c r="AX30" s="95" t="e">
        <f t="shared" si="39"/>
        <v>#REF!</v>
      </c>
      <c r="AY30" s="95" t="e">
        <f t="shared" si="40"/>
        <v>#REF!</v>
      </c>
      <c r="AZ30" s="95" t="e">
        <f t="shared" si="41"/>
        <v>#REF!</v>
      </c>
      <c r="BA30" s="95" t="e">
        <f t="shared" si="42"/>
        <v>#REF!</v>
      </c>
      <c r="BB30" s="94" t="e">
        <f>'1б'!#REF!</f>
        <v>#REF!</v>
      </c>
      <c r="BC30" s="94" t="e">
        <f t="shared" si="43"/>
        <v>#REF!</v>
      </c>
      <c r="BD30" s="95" t="e">
        <f t="shared" si="44"/>
        <v>#REF!</v>
      </c>
      <c r="BE30" s="95" t="e">
        <f t="shared" si="45"/>
        <v>#REF!</v>
      </c>
      <c r="BF30" s="95" t="e">
        <f t="shared" si="46"/>
        <v>#REF!</v>
      </c>
      <c r="BG30" s="95" t="e">
        <f t="shared" si="47"/>
        <v>#REF!</v>
      </c>
      <c r="BH30" s="95" t="e">
        <f t="shared" si="48"/>
        <v>#REF!</v>
      </c>
      <c r="BI30" s="94" t="e">
        <f>'1б'!#REF!</f>
        <v>#REF!</v>
      </c>
      <c r="BJ30" s="94" t="e">
        <f t="shared" si="49"/>
        <v>#REF!</v>
      </c>
      <c r="BK30" s="95" t="e">
        <f t="shared" si="50"/>
        <v>#REF!</v>
      </c>
      <c r="BL30" s="95" t="e">
        <f t="shared" si="51"/>
        <v>#REF!</v>
      </c>
      <c r="BM30" s="95" t="e">
        <f t="shared" si="52"/>
        <v>#REF!</v>
      </c>
      <c r="BN30" s="95" t="e">
        <f t="shared" si="53"/>
        <v>#REF!</v>
      </c>
      <c r="BO30" s="95" t="e">
        <f t="shared" si="54"/>
        <v>#REF!</v>
      </c>
      <c r="BP30" s="52" t="e">
        <f>'1б'!#REF!</f>
        <v>#REF!</v>
      </c>
      <c r="BQ30" s="53" t="e">
        <f t="shared" si="55"/>
        <v>#REF!</v>
      </c>
      <c r="BR30" s="3" t="e">
        <f t="shared" si="56"/>
        <v>#REF!</v>
      </c>
      <c r="BS30" s="3" t="e">
        <f t="shared" si="57"/>
        <v>#REF!</v>
      </c>
      <c r="BT30" s="3" t="e">
        <f t="shared" si="58"/>
        <v>#REF!</v>
      </c>
      <c r="BU30" s="3" t="e">
        <f t="shared" si="59"/>
        <v>#REF!</v>
      </c>
      <c r="BV30" s="33" t="e">
        <f t="shared" si="60"/>
        <v>#REF!</v>
      </c>
      <c r="BW30" s="46" t="e">
        <f t="shared" si="61"/>
        <v>#REF!</v>
      </c>
      <c r="BX30" s="3" t="e">
        <f t="shared" si="62"/>
        <v>#REF!</v>
      </c>
      <c r="BY30" s="47" t="e">
        <f t="shared" si="63"/>
        <v>#REF!</v>
      </c>
      <c r="BZ30" s="47" t="e">
        <f t="shared" si="64"/>
        <v>#REF!</v>
      </c>
      <c r="CA30" s="47" t="e">
        <f t="shared" si="65"/>
        <v>#REF!</v>
      </c>
      <c r="CB30" s="47" t="e">
        <f t="shared" si="66"/>
        <v>#REF!</v>
      </c>
      <c r="CC30" s="47" t="e">
        <f t="shared" si="67"/>
        <v>#REF!</v>
      </c>
      <c r="CD30" s="47" t="e">
        <f t="shared" si="68"/>
        <v>#REF!</v>
      </c>
      <c r="CE30" s="47" t="e">
        <f t="shared" si="69"/>
        <v>#REF!</v>
      </c>
      <c r="CF30" s="46" t="e">
        <f t="shared" si="70"/>
        <v>#REF!</v>
      </c>
      <c r="CG30" s="48" t="e">
        <f t="shared" si="71"/>
        <v>#REF!</v>
      </c>
      <c r="CH30" s="48" t="e">
        <f t="shared" si="72"/>
        <v>#REF!</v>
      </c>
      <c r="CI30" s="48" t="e">
        <f t="shared" si="73"/>
        <v>#REF!</v>
      </c>
      <c r="CJ30" s="48" t="e">
        <f t="shared" si="74"/>
        <v>#REF!</v>
      </c>
      <c r="CK30" s="48" t="e">
        <f t="shared" si="75"/>
        <v>#REF!</v>
      </c>
      <c r="CL30" s="48" t="e">
        <f t="shared" si="76"/>
        <v>#REF!</v>
      </c>
      <c r="CM30" s="48" t="e">
        <f t="shared" si="77"/>
        <v>#REF!</v>
      </c>
      <c r="CN30" s="46" t="e">
        <f t="shared" si="78"/>
        <v>#REF!</v>
      </c>
      <c r="CO30" s="49" t="e">
        <f t="shared" si="79"/>
        <v>#REF!</v>
      </c>
      <c r="CP30" s="49" t="e">
        <f t="shared" si="80"/>
        <v>#REF!</v>
      </c>
      <c r="CQ30" s="49" t="e">
        <f t="shared" si="81"/>
        <v>#REF!</v>
      </c>
      <c r="CR30" s="49" t="e">
        <f t="shared" si="82"/>
        <v>#REF!</v>
      </c>
      <c r="CS30" s="49" t="e">
        <f t="shared" si="83"/>
        <v>#REF!</v>
      </c>
      <c r="CT30" s="49" t="e">
        <f t="shared" si="84"/>
        <v>#REF!</v>
      </c>
      <c r="CU30" s="49" t="e">
        <f t="shared" si="85"/>
        <v>#REF!</v>
      </c>
      <c r="CV30" s="46" t="e">
        <f t="shared" si="86"/>
        <v>#REF!</v>
      </c>
      <c r="CW30" s="50" t="e">
        <f t="shared" si="87"/>
        <v>#REF!</v>
      </c>
      <c r="CX30" s="50" t="e">
        <f t="shared" si="88"/>
        <v>#REF!</v>
      </c>
      <c r="CY30" s="50" t="e">
        <f t="shared" si="89"/>
        <v>#REF!</v>
      </c>
      <c r="CZ30" s="50" t="e">
        <f t="shared" si="90"/>
        <v>#REF!</v>
      </c>
      <c r="DA30" s="50" t="e">
        <f t="shared" si="91"/>
        <v>#REF!</v>
      </c>
      <c r="DB30" s="50" t="e">
        <f t="shared" si="92"/>
        <v>#REF!</v>
      </c>
      <c r="DC30" s="50" t="e">
        <f t="shared" si="93"/>
        <v>#REF!</v>
      </c>
      <c r="DD30" s="46" t="e">
        <f t="shared" si="94"/>
        <v>#REF!</v>
      </c>
      <c r="DE30" s="107" t="e">
        <f>'1б'!#REF!</f>
        <v>#REF!</v>
      </c>
      <c r="DG30" s="1">
        <f t="shared" si="95"/>
        <v>0</v>
      </c>
    </row>
    <row r="31" spans="1:111">
      <c r="A31" s="2" t="e">
        <f>'1б'!#REF!</f>
        <v>#REF!</v>
      </c>
      <c r="B31" s="2" t="e">
        <f>'1б'!#REF!</f>
        <v>#REF!</v>
      </c>
      <c r="C31" s="2" t="e">
        <f>'1б'!#REF!</f>
        <v>#REF!</v>
      </c>
      <c r="D31" s="95" t="e">
        <f t="shared" si="0"/>
        <v>#REF!</v>
      </c>
      <c r="E31" s="94" t="e">
        <f>'1б'!#REF!</f>
        <v>#REF!</v>
      </c>
      <c r="F31" s="94" t="e">
        <f t="shared" si="1"/>
        <v>#REF!</v>
      </c>
      <c r="G31" s="95" t="e">
        <f t="shared" si="2"/>
        <v>#REF!</v>
      </c>
      <c r="H31" s="95" t="e">
        <f t="shared" si="3"/>
        <v>#REF!</v>
      </c>
      <c r="I31" s="95" t="e">
        <f t="shared" si="4"/>
        <v>#REF!</v>
      </c>
      <c r="J31" s="95" t="e">
        <f t="shared" si="5"/>
        <v>#REF!</v>
      </c>
      <c r="K31" s="95" t="e">
        <f t="shared" si="6"/>
        <v>#REF!</v>
      </c>
      <c r="L31" s="94" t="e">
        <f>'1б'!#REF!</f>
        <v>#REF!</v>
      </c>
      <c r="M31" s="94" t="e">
        <f t="shared" si="7"/>
        <v>#REF!</v>
      </c>
      <c r="N31" s="95" t="e">
        <f t="shared" si="8"/>
        <v>#REF!</v>
      </c>
      <c r="O31" s="95" t="e">
        <f t="shared" si="9"/>
        <v>#REF!</v>
      </c>
      <c r="P31" s="95" t="e">
        <f t="shared" si="10"/>
        <v>#REF!</v>
      </c>
      <c r="Q31" s="95" t="e">
        <f t="shared" si="11"/>
        <v>#REF!</v>
      </c>
      <c r="R31" s="95" t="e">
        <f t="shared" si="12"/>
        <v>#REF!</v>
      </c>
      <c r="S31" s="94" t="e">
        <f>'1б'!#REF!</f>
        <v>#REF!</v>
      </c>
      <c r="T31" s="94" t="e">
        <f t="shared" si="13"/>
        <v>#REF!</v>
      </c>
      <c r="U31" s="95" t="e">
        <f t="shared" si="14"/>
        <v>#REF!</v>
      </c>
      <c r="V31" s="95" t="e">
        <f t="shared" si="15"/>
        <v>#REF!</v>
      </c>
      <c r="W31" s="95" t="e">
        <f t="shared" si="16"/>
        <v>#REF!</v>
      </c>
      <c r="X31" s="95" t="e">
        <f t="shared" si="17"/>
        <v>#REF!</v>
      </c>
      <c r="Y31" s="95" t="e">
        <f t="shared" si="18"/>
        <v>#REF!</v>
      </c>
      <c r="Z31" s="94" t="e">
        <f>'1б'!#REF!</f>
        <v>#REF!</v>
      </c>
      <c r="AA31" s="94" t="e">
        <f t="shared" si="19"/>
        <v>#REF!</v>
      </c>
      <c r="AB31" s="95" t="e">
        <f t="shared" si="20"/>
        <v>#REF!</v>
      </c>
      <c r="AC31" s="95" t="e">
        <f t="shared" si="21"/>
        <v>#REF!</v>
      </c>
      <c r="AD31" s="95" t="e">
        <f t="shared" si="22"/>
        <v>#REF!</v>
      </c>
      <c r="AE31" s="95" t="e">
        <f t="shared" si="23"/>
        <v>#REF!</v>
      </c>
      <c r="AF31" s="95" t="e">
        <f t="shared" si="24"/>
        <v>#REF!</v>
      </c>
      <c r="AG31" s="94" t="e">
        <f>'1б'!#REF!</f>
        <v>#REF!</v>
      </c>
      <c r="AH31" s="94" t="e">
        <f t="shared" si="25"/>
        <v>#REF!</v>
      </c>
      <c r="AI31" s="95" t="e">
        <f t="shared" si="26"/>
        <v>#REF!</v>
      </c>
      <c r="AJ31" s="95" t="e">
        <f t="shared" si="27"/>
        <v>#REF!</v>
      </c>
      <c r="AK31" s="95" t="e">
        <f t="shared" si="28"/>
        <v>#REF!</v>
      </c>
      <c r="AL31" s="95" t="e">
        <f t="shared" si="29"/>
        <v>#REF!</v>
      </c>
      <c r="AM31" s="95" t="e">
        <f t="shared" si="30"/>
        <v>#REF!</v>
      </c>
      <c r="AN31" s="94" t="e">
        <f>'1б'!#REF!</f>
        <v>#REF!</v>
      </c>
      <c r="AO31" s="94" t="e">
        <f t="shared" si="31"/>
        <v>#REF!</v>
      </c>
      <c r="AP31" s="95" t="e">
        <f t="shared" si="32"/>
        <v>#REF!</v>
      </c>
      <c r="AQ31" s="95" t="e">
        <f t="shared" si="33"/>
        <v>#REF!</v>
      </c>
      <c r="AR31" s="95" t="e">
        <f t="shared" si="34"/>
        <v>#REF!</v>
      </c>
      <c r="AS31" s="95" t="e">
        <f t="shared" si="35"/>
        <v>#REF!</v>
      </c>
      <c r="AT31" s="95" t="e">
        <f t="shared" si="36"/>
        <v>#REF!</v>
      </c>
      <c r="AU31" s="94" t="e">
        <f>'1б'!#REF!</f>
        <v>#REF!</v>
      </c>
      <c r="AV31" s="94" t="e">
        <f t="shared" si="37"/>
        <v>#REF!</v>
      </c>
      <c r="AW31" s="95" t="e">
        <f t="shared" si="38"/>
        <v>#REF!</v>
      </c>
      <c r="AX31" s="95" t="e">
        <f t="shared" si="39"/>
        <v>#REF!</v>
      </c>
      <c r="AY31" s="95" t="e">
        <f t="shared" si="40"/>
        <v>#REF!</v>
      </c>
      <c r="AZ31" s="95" t="e">
        <f t="shared" si="41"/>
        <v>#REF!</v>
      </c>
      <c r="BA31" s="95" t="e">
        <f t="shared" si="42"/>
        <v>#REF!</v>
      </c>
      <c r="BB31" s="94" t="e">
        <f>'1б'!#REF!</f>
        <v>#REF!</v>
      </c>
      <c r="BC31" s="94" t="e">
        <f t="shared" si="43"/>
        <v>#REF!</v>
      </c>
      <c r="BD31" s="95" t="e">
        <f t="shared" si="44"/>
        <v>#REF!</v>
      </c>
      <c r="BE31" s="95" t="e">
        <f t="shared" si="45"/>
        <v>#REF!</v>
      </c>
      <c r="BF31" s="95" t="e">
        <f t="shared" si="46"/>
        <v>#REF!</v>
      </c>
      <c r="BG31" s="95" t="e">
        <f t="shared" si="47"/>
        <v>#REF!</v>
      </c>
      <c r="BH31" s="95" t="e">
        <f t="shared" si="48"/>
        <v>#REF!</v>
      </c>
      <c r="BI31" s="94" t="e">
        <f>'1б'!#REF!</f>
        <v>#REF!</v>
      </c>
      <c r="BJ31" s="94" t="e">
        <f t="shared" si="49"/>
        <v>#REF!</v>
      </c>
      <c r="BK31" s="95" t="e">
        <f t="shared" si="50"/>
        <v>#REF!</v>
      </c>
      <c r="BL31" s="95" t="e">
        <f t="shared" si="51"/>
        <v>#REF!</v>
      </c>
      <c r="BM31" s="95" t="e">
        <f t="shared" si="52"/>
        <v>#REF!</v>
      </c>
      <c r="BN31" s="95" t="e">
        <f t="shared" si="53"/>
        <v>#REF!</v>
      </c>
      <c r="BO31" s="95" t="e">
        <f t="shared" si="54"/>
        <v>#REF!</v>
      </c>
      <c r="BP31" s="52" t="e">
        <f>'1б'!#REF!</f>
        <v>#REF!</v>
      </c>
      <c r="BQ31" s="53" t="e">
        <f t="shared" si="55"/>
        <v>#REF!</v>
      </c>
      <c r="BR31" s="3" t="e">
        <f t="shared" si="56"/>
        <v>#REF!</v>
      </c>
      <c r="BS31" s="3" t="e">
        <f t="shared" si="57"/>
        <v>#REF!</v>
      </c>
      <c r="BT31" s="3" t="e">
        <f t="shared" si="58"/>
        <v>#REF!</v>
      </c>
      <c r="BU31" s="3" t="e">
        <f t="shared" si="59"/>
        <v>#REF!</v>
      </c>
      <c r="BV31" s="33" t="e">
        <f t="shared" si="60"/>
        <v>#REF!</v>
      </c>
      <c r="BW31" s="46" t="e">
        <f t="shared" si="61"/>
        <v>#REF!</v>
      </c>
      <c r="BX31" s="3" t="e">
        <f t="shared" si="62"/>
        <v>#REF!</v>
      </c>
      <c r="BY31" s="47" t="e">
        <f t="shared" si="63"/>
        <v>#REF!</v>
      </c>
      <c r="BZ31" s="47" t="e">
        <f t="shared" si="64"/>
        <v>#REF!</v>
      </c>
      <c r="CA31" s="47" t="e">
        <f t="shared" si="65"/>
        <v>#REF!</v>
      </c>
      <c r="CB31" s="47" t="e">
        <f t="shared" si="66"/>
        <v>#REF!</v>
      </c>
      <c r="CC31" s="47" t="e">
        <f t="shared" si="67"/>
        <v>#REF!</v>
      </c>
      <c r="CD31" s="47" t="e">
        <f t="shared" si="68"/>
        <v>#REF!</v>
      </c>
      <c r="CE31" s="47" t="e">
        <f t="shared" si="69"/>
        <v>#REF!</v>
      </c>
      <c r="CF31" s="46" t="e">
        <f t="shared" si="70"/>
        <v>#REF!</v>
      </c>
      <c r="CG31" s="48" t="e">
        <f t="shared" si="71"/>
        <v>#REF!</v>
      </c>
      <c r="CH31" s="48" t="e">
        <f t="shared" si="72"/>
        <v>#REF!</v>
      </c>
      <c r="CI31" s="48" t="e">
        <f t="shared" si="73"/>
        <v>#REF!</v>
      </c>
      <c r="CJ31" s="48" t="e">
        <f t="shared" si="74"/>
        <v>#REF!</v>
      </c>
      <c r="CK31" s="48" t="e">
        <f t="shared" si="75"/>
        <v>#REF!</v>
      </c>
      <c r="CL31" s="48" t="e">
        <f t="shared" si="76"/>
        <v>#REF!</v>
      </c>
      <c r="CM31" s="48" t="e">
        <f t="shared" si="77"/>
        <v>#REF!</v>
      </c>
      <c r="CN31" s="46" t="e">
        <f t="shared" si="78"/>
        <v>#REF!</v>
      </c>
      <c r="CO31" s="49" t="e">
        <f t="shared" si="79"/>
        <v>#REF!</v>
      </c>
      <c r="CP31" s="49" t="e">
        <f t="shared" si="80"/>
        <v>#REF!</v>
      </c>
      <c r="CQ31" s="49" t="e">
        <f t="shared" si="81"/>
        <v>#REF!</v>
      </c>
      <c r="CR31" s="49" t="e">
        <f t="shared" si="82"/>
        <v>#REF!</v>
      </c>
      <c r="CS31" s="49" t="e">
        <f t="shared" si="83"/>
        <v>#REF!</v>
      </c>
      <c r="CT31" s="49" t="e">
        <f t="shared" si="84"/>
        <v>#REF!</v>
      </c>
      <c r="CU31" s="49" t="e">
        <f t="shared" si="85"/>
        <v>#REF!</v>
      </c>
      <c r="CV31" s="46" t="e">
        <f t="shared" si="86"/>
        <v>#REF!</v>
      </c>
      <c r="CW31" s="50" t="e">
        <f t="shared" si="87"/>
        <v>#REF!</v>
      </c>
      <c r="CX31" s="50" t="e">
        <f t="shared" si="88"/>
        <v>#REF!</v>
      </c>
      <c r="CY31" s="50" t="e">
        <f t="shared" si="89"/>
        <v>#REF!</v>
      </c>
      <c r="CZ31" s="50" t="e">
        <f t="shared" si="90"/>
        <v>#REF!</v>
      </c>
      <c r="DA31" s="50" t="e">
        <f t="shared" si="91"/>
        <v>#REF!</v>
      </c>
      <c r="DB31" s="50" t="e">
        <f t="shared" si="92"/>
        <v>#REF!</v>
      </c>
      <c r="DC31" s="50" t="e">
        <f t="shared" si="93"/>
        <v>#REF!</v>
      </c>
      <c r="DD31" s="46" t="e">
        <f t="shared" si="94"/>
        <v>#REF!</v>
      </c>
      <c r="DE31" s="107" t="e">
        <f>'1б'!#REF!</f>
        <v>#REF!</v>
      </c>
      <c r="DG31" s="1">
        <f t="shared" si="95"/>
        <v>0</v>
      </c>
    </row>
    <row r="32" spans="1:111">
      <c r="A32" s="2" t="e">
        <f>'1б'!#REF!</f>
        <v>#REF!</v>
      </c>
      <c r="B32" s="2" t="e">
        <f>'1б'!#REF!</f>
        <v>#REF!</v>
      </c>
      <c r="C32" s="2" t="e">
        <f>'1б'!#REF!</f>
        <v>#REF!</v>
      </c>
      <c r="D32" s="95" t="e">
        <f t="shared" si="0"/>
        <v>#REF!</v>
      </c>
      <c r="E32" s="94" t="e">
        <f>'1б'!#REF!</f>
        <v>#REF!</v>
      </c>
      <c r="F32" s="94" t="e">
        <f t="shared" si="1"/>
        <v>#REF!</v>
      </c>
      <c r="G32" s="95" t="e">
        <f t="shared" si="2"/>
        <v>#REF!</v>
      </c>
      <c r="H32" s="95" t="e">
        <f t="shared" si="3"/>
        <v>#REF!</v>
      </c>
      <c r="I32" s="95" t="e">
        <f t="shared" si="4"/>
        <v>#REF!</v>
      </c>
      <c r="J32" s="95" t="e">
        <f t="shared" si="5"/>
        <v>#REF!</v>
      </c>
      <c r="K32" s="95" t="e">
        <f t="shared" si="6"/>
        <v>#REF!</v>
      </c>
      <c r="L32" s="94" t="e">
        <f>'1б'!#REF!</f>
        <v>#REF!</v>
      </c>
      <c r="M32" s="94" t="e">
        <f t="shared" si="7"/>
        <v>#REF!</v>
      </c>
      <c r="N32" s="95" t="e">
        <f t="shared" si="8"/>
        <v>#REF!</v>
      </c>
      <c r="O32" s="95" t="e">
        <f t="shared" si="9"/>
        <v>#REF!</v>
      </c>
      <c r="P32" s="95" t="e">
        <f t="shared" si="10"/>
        <v>#REF!</v>
      </c>
      <c r="Q32" s="95" t="e">
        <f t="shared" si="11"/>
        <v>#REF!</v>
      </c>
      <c r="R32" s="95" t="e">
        <f t="shared" si="12"/>
        <v>#REF!</v>
      </c>
      <c r="S32" s="94" t="e">
        <f>'1б'!#REF!</f>
        <v>#REF!</v>
      </c>
      <c r="T32" s="94" t="e">
        <f t="shared" si="13"/>
        <v>#REF!</v>
      </c>
      <c r="U32" s="95" t="e">
        <f t="shared" si="14"/>
        <v>#REF!</v>
      </c>
      <c r="V32" s="95" t="e">
        <f t="shared" si="15"/>
        <v>#REF!</v>
      </c>
      <c r="W32" s="95" t="e">
        <f t="shared" si="16"/>
        <v>#REF!</v>
      </c>
      <c r="X32" s="95" t="e">
        <f t="shared" si="17"/>
        <v>#REF!</v>
      </c>
      <c r="Y32" s="95" t="e">
        <f t="shared" si="18"/>
        <v>#REF!</v>
      </c>
      <c r="Z32" s="94" t="e">
        <f>'1б'!#REF!</f>
        <v>#REF!</v>
      </c>
      <c r="AA32" s="94" t="e">
        <f t="shared" si="19"/>
        <v>#REF!</v>
      </c>
      <c r="AB32" s="95" t="e">
        <f t="shared" si="20"/>
        <v>#REF!</v>
      </c>
      <c r="AC32" s="95" t="e">
        <f t="shared" si="21"/>
        <v>#REF!</v>
      </c>
      <c r="AD32" s="95" t="e">
        <f t="shared" si="22"/>
        <v>#REF!</v>
      </c>
      <c r="AE32" s="95" t="e">
        <f t="shared" si="23"/>
        <v>#REF!</v>
      </c>
      <c r="AF32" s="95" t="e">
        <f t="shared" si="24"/>
        <v>#REF!</v>
      </c>
      <c r="AG32" s="94" t="e">
        <f>'1б'!#REF!</f>
        <v>#REF!</v>
      </c>
      <c r="AH32" s="94" t="e">
        <f t="shared" si="25"/>
        <v>#REF!</v>
      </c>
      <c r="AI32" s="95" t="e">
        <f t="shared" si="26"/>
        <v>#REF!</v>
      </c>
      <c r="AJ32" s="95" t="e">
        <f t="shared" si="27"/>
        <v>#REF!</v>
      </c>
      <c r="AK32" s="95" t="e">
        <f t="shared" si="28"/>
        <v>#REF!</v>
      </c>
      <c r="AL32" s="95" t="e">
        <f t="shared" si="29"/>
        <v>#REF!</v>
      </c>
      <c r="AM32" s="95" t="e">
        <f t="shared" si="30"/>
        <v>#REF!</v>
      </c>
      <c r="AN32" s="94" t="e">
        <f>'1б'!#REF!</f>
        <v>#REF!</v>
      </c>
      <c r="AO32" s="94" t="e">
        <f t="shared" si="31"/>
        <v>#REF!</v>
      </c>
      <c r="AP32" s="95" t="e">
        <f t="shared" si="32"/>
        <v>#REF!</v>
      </c>
      <c r="AQ32" s="95" t="e">
        <f t="shared" si="33"/>
        <v>#REF!</v>
      </c>
      <c r="AR32" s="95" t="e">
        <f t="shared" si="34"/>
        <v>#REF!</v>
      </c>
      <c r="AS32" s="95" t="e">
        <f t="shared" si="35"/>
        <v>#REF!</v>
      </c>
      <c r="AT32" s="95" t="e">
        <f t="shared" si="36"/>
        <v>#REF!</v>
      </c>
      <c r="AU32" s="94" t="e">
        <f>'1б'!#REF!</f>
        <v>#REF!</v>
      </c>
      <c r="AV32" s="94" t="e">
        <f t="shared" si="37"/>
        <v>#REF!</v>
      </c>
      <c r="AW32" s="95" t="e">
        <f t="shared" si="38"/>
        <v>#REF!</v>
      </c>
      <c r="AX32" s="95" t="e">
        <f t="shared" si="39"/>
        <v>#REF!</v>
      </c>
      <c r="AY32" s="95" t="e">
        <f t="shared" si="40"/>
        <v>#REF!</v>
      </c>
      <c r="AZ32" s="95" t="e">
        <f t="shared" si="41"/>
        <v>#REF!</v>
      </c>
      <c r="BA32" s="95" t="e">
        <f t="shared" si="42"/>
        <v>#REF!</v>
      </c>
      <c r="BB32" s="94" t="e">
        <f>'1б'!#REF!</f>
        <v>#REF!</v>
      </c>
      <c r="BC32" s="94" t="e">
        <f t="shared" si="43"/>
        <v>#REF!</v>
      </c>
      <c r="BD32" s="95" t="e">
        <f t="shared" si="44"/>
        <v>#REF!</v>
      </c>
      <c r="BE32" s="95" t="e">
        <f t="shared" si="45"/>
        <v>#REF!</v>
      </c>
      <c r="BF32" s="95" t="e">
        <f t="shared" si="46"/>
        <v>#REF!</v>
      </c>
      <c r="BG32" s="95" t="e">
        <f t="shared" si="47"/>
        <v>#REF!</v>
      </c>
      <c r="BH32" s="95" t="e">
        <f t="shared" si="48"/>
        <v>#REF!</v>
      </c>
      <c r="BI32" s="94" t="e">
        <f>'1б'!#REF!</f>
        <v>#REF!</v>
      </c>
      <c r="BJ32" s="94" t="e">
        <f t="shared" si="49"/>
        <v>#REF!</v>
      </c>
      <c r="BK32" s="95" t="e">
        <f t="shared" si="50"/>
        <v>#REF!</v>
      </c>
      <c r="BL32" s="95" t="e">
        <f t="shared" si="51"/>
        <v>#REF!</v>
      </c>
      <c r="BM32" s="95" t="e">
        <f t="shared" si="52"/>
        <v>#REF!</v>
      </c>
      <c r="BN32" s="95" t="e">
        <f t="shared" si="53"/>
        <v>#REF!</v>
      </c>
      <c r="BO32" s="95" t="e">
        <f t="shared" si="54"/>
        <v>#REF!</v>
      </c>
      <c r="BP32" s="52" t="e">
        <f>'1б'!#REF!</f>
        <v>#REF!</v>
      </c>
      <c r="BQ32" s="53" t="e">
        <f t="shared" si="55"/>
        <v>#REF!</v>
      </c>
      <c r="BR32" s="3" t="e">
        <f t="shared" si="56"/>
        <v>#REF!</v>
      </c>
      <c r="BS32" s="3" t="e">
        <f t="shared" si="57"/>
        <v>#REF!</v>
      </c>
      <c r="BT32" s="3" t="e">
        <f t="shared" si="58"/>
        <v>#REF!</v>
      </c>
      <c r="BU32" s="3" t="e">
        <f t="shared" si="59"/>
        <v>#REF!</v>
      </c>
      <c r="BV32" s="33" t="e">
        <f t="shared" si="60"/>
        <v>#REF!</v>
      </c>
      <c r="BW32" s="46" t="e">
        <f t="shared" si="61"/>
        <v>#REF!</v>
      </c>
      <c r="BX32" s="3" t="e">
        <f t="shared" si="62"/>
        <v>#REF!</v>
      </c>
      <c r="BY32" s="47" t="e">
        <f t="shared" si="63"/>
        <v>#REF!</v>
      </c>
      <c r="BZ32" s="47" t="e">
        <f t="shared" si="64"/>
        <v>#REF!</v>
      </c>
      <c r="CA32" s="47" t="e">
        <f t="shared" si="65"/>
        <v>#REF!</v>
      </c>
      <c r="CB32" s="47" t="e">
        <f t="shared" si="66"/>
        <v>#REF!</v>
      </c>
      <c r="CC32" s="47" t="e">
        <f t="shared" si="67"/>
        <v>#REF!</v>
      </c>
      <c r="CD32" s="47" t="e">
        <f t="shared" si="68"/>
        <v>#REF!</v>
      </c>
      <c r="CE32" s="47" t="e">
        <f t="shared" si="69"/>
        <v>#REF!</v>
      </c>
      <c r="CF32" s="46" t="e">
        <f t="shared" si="70"/>
        <v>#REF!</v>
      </c>
      <c r="CG32" s="48" t="e">
        <f t="shared" si="71"/>
        <v>#REF!</v>
      </c>
      <c r="CH32" s="48" t="e">
        <f t="shared" si="72"/>
        <v>#REF!</v>
      </c>
      <c r="CI32" s="48" t="e">
        <f t="shared" si="73"/>
        <v>#REF!</v>
      </c>
      <c r="CJ32" s="48" t="e">
        <f t="shared" si="74"/>
        <v>#REF!</v>
      </c>
      <c r="CK32" s="48" t="e">
        <f t="shared" si="75"/>
        <v>#REF!</v>
      </c>
      <c r="CL32" s="48" t="e">
        <f t="shared" si="76"/>
        <v>#REF!</v>
      </c>
      <c r="CM32" s="48" t="e">
        <f t="shared" si="77"/>
        <v>#REF!</v>
      </c>
      <c r="CN32" s="46" t="e">
        <f t="shared" si="78"/>
        <v>#REF!</v>
      </c>
      <c r="CO32" s="49" t="e">
        <f t="shared" si="79"/>
        <v>#REF!</v>
      </c>
      <c r="CP32" s="49" t="e">
        <f t="shared" si="80"/>
        <v>#REF!</v>
      </c>
      <c r="CQ32" s="49" t="e">
        <f t="shared" si="81"/>
        <v>#REF!</v>
      </c>
      <c r="CR32" s="49" t="e">
        <f t="shared" si="82"/>
        <v>#REF!</v>
      </c>
      <c r="CS32" s="49" t="e">
        <f t="shared" si="83"/>
        <v>#REF!</v>
      </c>
      <c r="CT32" s="49" t="e">
        <f t="shared" si="84"/>
        <v>#REF!</v>
      </c>
      <c r="CU32" s="49" t="e">
        <f t="shared" si="85"/>
        <v>#REF!</v>
      </c>
      <c r="CV32" s="46" t="e">
        <f t="shared" si="86"/>
        <v>#REF!</v>
      </c>
      <c r="CW32" s="50" t="e">
        <f t="shared" si="87"/>
        <v>#REF!</v>
      </c>
      <c r="CX32" s="50" t="e">
        <f t="shared" si="88"/>
        <v>#REF!</v>
      </c>
      <c r="CY32" s="50" t="e">
        <f t="shared" si="89"/>
        <v>#REF!</v>
      </c>
      <c r="CZ32" s="50" t="e">
        <f t="shared" si="90"/>
        <v>#REF!</v>
      </c>
      <c r="DA32" s="50" t="e">
        <f t="shared" si="91"/>
        <v>#REF!</v>
      </c>
      <c r="DB32" s="50" t="e">
        <f t="shared" si="92"/>
        <v>#REF!</v>
      </c>
      <c r="DC32" s="50" t="e">
        <f t="shared" si="93"/>
        <v>#REF!</v>
      </c>
      <c r="DD32" s="46" t="e">
        <f t="shared" si="94"/>
        <v>#REF!</v>
      </c>
      <c r="DE32" s="107" t="e">
        <f>'1б'!#REF!</f>
        <v>#REF!</v>
      </c>
      <c r="DG32" s="1">
        <f t="shared" si="95"/>
        <v>0</v>
      </c>
    </row>
    <row r="33" spans="1:111">
      <c r="A33" s="2" t="e">
        <f>'1б'!#REF!</f>
        <v>#REF!</v>
      </c>
      <c r="B33" s="2" t="e">
        <f>'1б'!#REF!</f>
        <v>#REF!</v>
      </c>
      <c r="C33" s="2" t="e">
        <f>'1б'!#REF!</f>
        <v>#REF!</v>
      </c>
      <c r="D33" s="95" t="e">
        <f t="shared" si="0"/>
        <v>#REF!</v>
      </c>
      <c r="E33" s="94" t="e">
        <f>'1б'!#REF!</f>
        <v>#REF!</v>
      </c>
      <c r="F33" s="94" t="e">
        <f t="shared" si="1"/>
        <v>#REF!</v>
      </c>
      <c r="G33" s="95" t="e">
        <f t="shared" si="2"/>
        <v>#REF!</v>
      </c>
      <c r="H33" s="95" t="e">
        <f t="shared" si="3"/>
        <v>#REF!</v>
      </c>
      <c r="I33" s="95" t="e">
        <f t="shared" si="4"/>
        <v>#REF!</v>
      </c>
      <c r="J33" s="95" t="e">
        <f t="shared" si="5"/>
        <v>#REF!</v>
      </c>
      <c r="K33" s="95" t="e">
        <f t="shared" si="6"/>
        <v>#REF!</v>
      </c>
      <c r="L33" s="94" t="e">
        <f>'1б'!#REF!</f>
        <v>#REF!</v>
      </c>
      <c r="M33" s="94" t="e">
        <f t="shared" si="7"/>
        <v>#REF!</v>
      </c>
      <c r="N33" s="95" t="e">
        <f t="shared" si="8"/>
        <v>#REF!</v>
      </c>
      <c r="O33" s="95" t="e">
        <f t="shared" si="9"/>
        <v>#REF!</v>
      </c>
      <c r="P33" s="95" t="e">
        <f t="shared" si="10"/>
        <v>#REF!</v>
      </c>
      <c r="Q33" s="95" t="e">
        <f t="shared" si="11"/>
        <v>#REF!</v>
      </c>
      <c r="R33" s="95" t="e">
        <f t="shared" si="12"/>
        <v>#REF!</v>
      </c>
      <c r="S33" s="94" t="e">
        <f>'1б'!#REF!</f>
        <v>#REF!</v>
      </c>
      <c r="T33" s="94" t="e">
        <f t="shared" si="13"/>
        <v>#REF!</v>
      </c>
      <c r="U33" s="95" t="e">
        <f t="shared" si="14"/>
        <v>#REF!</v>
      </c>
      <c r="V33" s="95" t="e">
        <f t="shared" si="15"/>
        <v>#REF!</v>
      </c>
      <c r="W33" s="95" t="e">
        <f t="shared" si="16"/>
        <v>#REF!</v>
      </c>
      <c r="X33" s="95" t="e">
        <f t="shared" si="17"/>
        <v>#REF!</v>
      </c>
      <c r="Y33" s="95" t="e">
        <f t="shared" si="18"/>
        <v>#REF!</v>
      </c>
      <c r="Z33" s="94" t="e">
        <f>'1б'!#REF!</f>
        <v>#REF!</v>
      </c>
      <c r="AA33" s="94" t="e">
        <f t="shared" si="19"/>
        <v>#REF!</v>
      </c>
      <c r="AB33" s="95" t="e">
        <f t="shared" si="20"/>
        <v>#REF!</v>
      </c>
      <c r="AC33" s="95" t="e">
        <f t="shared" si="21"/>
        <v>#REF!</v>
      </c>
      <c r="AD33" s="95" t="e">
        <f t="shared" si="22"/>
        <v>#REF!</v>
      </c>
      <c r="AE33" s="95" t="e">
        <f t="shared" si="23"/>
        <v>#REF!</v>
      </c>
      <c r="AF33" s="95" t="e">
        <f t="shared" si="24"/>
        <v>#REF!</v>
      </c>
      <c r="AG33" s="94" t="e">
        <f>'1б'!#REF!</f>
        <v>#REF!</v>
      </c>
      <c r="AH33" s="94" t="e">
        <f t="shared" si="25"/>
        <v>#REF!</v>
      </c>
      <c r="AI33" s="95" t="e">
        <f t="shared" si="26"/>
        <v>#REF!</v>
      </c>
      <c r="AJ33" s="95" t="e">
        <f t="shared" si="27"/>
        <v>#REF!</v>
      </c>
      <c r="AK33" s="95" t="e">
        <f t="shared" si="28"/>
        <v>#REF!</v>
      </c>
      <c r="AL33" s="95" t="e">
        <f t="shared" si="29"/>
        <v>#REF!</v>
      </c>
      <c r="AM33" s="95" t="e">
        <f t="shared" si="30"/>
        <v>#REF!</v>
      </c>
      <c r="AN33" s="94" t="e">
        <f>'1б'!#REF!</f>
        <v>#REF!</v>
      </c>
      <c r="AO33" s="94" t="e">
        <f t="shared" si="31"/>
        <v>#REF!</v>
      </c>
      <c r="AP33" s="95" t="e">
        <f t="shared" si="32"/>
        <v>#REF!</v>
      </c>
      <c r="AQ33" s="95" t="e">
        <f t="shared" si="33"/>
        <v>#REF!</v>
      </c>
      <c r="AR33" s="95" t="e">
        <f t="shared" si="34"/>
        <v>#REF!</v>
      </c>
      <c r="AS33" s="95" t="e">
        <f t="shared" si="35"/>
        <v>#REF!</v>
      </c>
      <c r="AT33" s="95" t="e">
        <f t="shared" si="36"/>
        <v>#REF!</v>
      </c>
      <c r="AU33" s="94" t="e">
        <f>'1б'!#REF!</f>
        <v>#REF!</v>
      </c>
      <c r="AV33" s="94" t="e">
        <f t="shared" si="37"/>
        <v>#REF!</v>
      </c>
      <c r="AW33" s="95" t="e">
        <f t="shared" si="38"/>
        <v>#REF!</v>
      </c>
      <c r="AX33" s="95" t="e">
        <f t="shared" si="39"/>
        <v>#REF!</v>
      </c>
      <c r="AY33" s="95" t="e">
        <f t="shared" si="40"/>
        <v>#REF!</v>
      </c>
      <c r="AZ33" s="95" t="e">
        <f t="shared" si="41"/>
        <v>#REF!</v>
      </c>
      <c r="BA33" s="95" t="e">
        <f t="shared" si="42"/>
        <v>#REF!</v>
      </c>
      <c r="BB33" s="94" t="e">
        <f>'1б'!#REF!</f>
        <v>#REF!</v>
      </c>
      <c r="BC33" s="94" t="e">
        <f t="shared" si="43"/>
        <v>#REF!</v>
      </c>
      <c r="BD33" s="95" t="e">
        <f t="shared" si="44"/>
        <v>#REF!</v>
      </c>
      <c r="BE33" s="95" t="e">
        <f t="shared" si="45"/>
        <v>#REF!</v>
      </c>
      <c r="BF33" s="95" t="e">
        <f t="shared" si="46"/>
        <v>#REF!</v>
      </c>
      <c r="BG33" s="95" t="e">
        <f t="shared" si="47"/>
        <v>#REF!</v>
      </c>
      <c r="BH33" s="95" t="e">
        <f t="shared" si="48"/>
        <v>#REF!</v>
      </c>
      <c r="BI33" s="94" t="e">
        <f>'1б'!#REF!</f>
        <v>#REF!</v>
      </c>
      <c r="BJ33" s="94" t="e">
        <f t="shared" si="49"/>
        <v>#REF!</v>
      </c>
      <c r="BK33" s="95" t="e">
        <f t="shared" si="50"/>
        <v>#REF!</v>
      </c>
      <c r="BL33" s="95" t="e">
        <f t="shared" si="51"/>
        <v>#REF!</v>
      </c>
      <c r="BM33" s="95" t="e">
        <f t="shared" si="52"/>
        <v>#REF!</v>
      </c>
      <c r="BN33" s="95" t="e">
        <f t="shared" si="53"/>
        <v>#REF!</v>
      </c>
      <c r="BO33" s="95" t="e">
        <f t="shared" si="54"/>
        <v>#REF!</v>
      </c>
      <c r="BP33" s="52" t="e">
        <f>'1б'!#REF!</f>
        <v>#REF!</v>
      </c>
      <c r="BQ33" s="53" t="e">
        <f t="shared" si="55"/>
        <v>#REF!</v>
      </c>
      <c r="BR33" s="3" t="e">
        <f t="shared" si="56"/>
        <v>#REF!</v>
      </c>
      <c r="BS33" s="3" t="e">
        <f t="shared" si="57"/>
        <v>#REF!</v>
      </c>
      <c r="BT33" s="3" t="e">
        <f t="shared" si="58"/>
        <v>#REF!</v>
      </c>
      <c r="BU33" s="3" t="e">
        <f t="shared" si="59"/>
        <v>#REF!</v>
      </c>
      <c r="BV33" s="33" t="e">
        <f t="shared" si="60"/>
        <v>#REF!</v>
      </c>
      <c r="BW33" s="46" t="e">
        <f t="shared" si="61"/>
        <v>#REF!</v>
      </c>
      <c r="BX33" s="3" t="e">
        <f t="shared" si="62"/>
        <v>#REF!</v>
      </c>
      <c r="BY33" s="47" t="e">
        <f t="shared" si="63"/>
        <v>#REF!</v>
      </c>
      <c r="BZ33" s="47" t="e">
        <f t="shared" si="64"/>
        <v>#REF!</v>
      </c>
      <c r="CA33" s="47" t="e">
        <f t="shared" si="65"/>
        <v>#REF!</v>
      </c>
      <c r="CB33" s="47" t="e">
        <f t="shared" si="66"/>
        <v>#REF!</v>
      </c>
      <c r="CC33" s="47" t="e">
        <f t="shared" si="67"/>
        <v>#REF!</v>
      </c>
      <c r="CD33" s="47" t="e">
        <f t="shared" si="68"/>
        <v>#REF!</v>
      </c>
      <c r="CE33" s="47" t="e">
        <f t="shared" si="69"/>
        <v>#REF!</v>
      </c>
      <c r="CF33" s="46" t="e">
        <f t="shared" si="70"/>
        <v>#REF!</v>
      </c>
      <c r="CG33" s="48" t="e">
        <f t="shared" si="71"/>
        <v>#REF!</v>
      </c>
      <c r="CH33" s="48" t="e">
        <f t="shared" si="72"/>
        <v>#REF!</v>
      </c>
      <c r="CI33" s="48" t="e">
        <f t="shared" si="73"/>
        <v>#REF!</v>
      </c>
      <c r="CJ33" s="48" t="e">
        <f t="shared" si="74"/>
        <v>#REF!</v>
      </c>
      <c r="CK33" s="48" t="e">
        <f t="shared" si="75"/>
        <v>#REF!</v>
      </c>
      <c r="CL33" s="48" t="e">
        <f t="shared" si="76"/>
        <v>#REF!</v>
      </c>
      <c r="CM33" s="48" t="e">
        <f t="shared" si="77"/>
        <v>#REF!</v>
      </c>
      <c r="CN33" s="46" t="e">
        <f t="shared" si="78"/>
        <v>#REF!</v>
      </c>
      <c r="CO33" s="49" t="e">
        <f t="shared" si="79"/>
        <v>#REF!</v>
      </c>
      <c r="CP33" s="49" t="e">
        <f t="shared" si="80"/>
        <v>#REF!</v>
      </c>
      <c r="CQ33" s="49" t="e">
        <f t="shared" si="81"/>
        <v>#REF!</v>
      </c>
      <c r="CR33" s="49" t="e">
        <f t="shared" si="82"/>
        <v>#REF!</v>
      </c>
      <c r="CS33" s="49" t="e">
        <f t="shared" si="83"/>
        <v>#REF!</v>
      </c>
      <c r="CT33" s="49" t="e">
        <f t="shared" si="84"/>
        <v>#REF!</v>
      </c>
      <c r="CU33" s="49" t="e">
        <f t="shared" si="85"/>
        <v>#REF!</v>
      </c>
      <c r="CV33" s="46" t="e">
        <f t="shared" si="86"/>
        <v>#REF!</v>
      </c>
      <c r="CW33" s="50" t="e">
        <f t="shared" si="87"/>
        <v>#REF!</v>
      </c>
      <c r="CX33" s="50" t="e">
        <f t="shared" si="88"/>
        <v>#REF!</v>
      </c>
      <c r="CY33" s="50" t="e">
        <f t="shared" si="89"/>
        <v>#REF!</v>
      </c>
      <c r="CZ33" s="50" t="e">
        <f t="shared" si="90"/>
        <v>#REF!</v>
      </c>
      <c r="DA33" s="50" t="e">
        <f t="shared" si="91"/>
        <v>#REF!</v>
      </c>
      <c r="DB33" s="50" t="e">
        <f t="shared" si="92"/>
        <v>#REF!</v>
      </c>
      <c r="DC33" s="50" t="e">
        <f t="shared" si="93"/>
        <v>#REF!</v>
      </c>
      <c r="DD33" s="46" t="e">
        <f t="shared" si="94"/>
        <v>#REF!</v>
      </c>
      <c r="DE33" s="107" t="e">
        <f>'1б'!#REF!</f>
        <v>#REF!</v>
      </c>
      <c r="DG33" s="1">
        <f t="shared" si="95"/>
        <v>0</v>
      </c>
    </row>
    <row r="34" spans="1:111">
      <c r="A34" s="2" t="e">
        <f>'1б'!#REF!</f>
        <v>#REF!</v>
      </c>
      <c r="B34" s="2" t="e">
        <f>'1б'!#REF!</f>
        <v>#REF!</v>
      </c>
      <c r="C34" s="2" t="e">
        <f>'1б'!#REF!</f>
        <v>#REF!</v>
      </c>
      <c r="D34" s="95" t="e">
        <f t="shared" si="0"/>
        <v>#REF!</v>
      </c>
      <c r="E34" s="94" t="e">
        <f>'1б'!#REF!</f>
        <v>#REF!</v>
      </c>
      <c r="F34" s="94" t="e">
        <f t="shared" si="1"/>
        <v>#REF!</v>
      </c>
      <c r="G34" s="95" t="e">
        <f t="shared" si="2"/>
        <v>#REF!</v>
      </c>
      <c r="H34" s="95" t="e">
        <f t="shared" si="3"/>
        <v>#REF!</v>
      </c>
      <c r="I34" s="95" t="e">
        <f t="shared" si="4"/>
        <v>#REF!</v>
      </c>
      <c r="J34" s="95" t="e">
        <f t="shared" si="5"/>
        <v>#REF!</v>
      </c>
      <c r="K34" s="95" t="e">
        <f t="shared" si="6"/>
        <v>#REF!</v>
      </c>
      <c r="L34" s="94" t="e">
        <f>'1б'!#REF!</f>
        <v>#REF!</v>
      </c>
      <c r="M34" s="94" t="e">
        <f t="shared" si="7"/>
        <v>#REF!</v>
      </c>
      <c r="N34" s="95" t="e">
        <f t="shared" si="8"/>
        <v>#REF!</v>
      </c>
      <c r="O34" s="95" t="e">
        <f t="shared" si="9"/>
        <v>#REF!</v>
      </c>
      <c r="P34" s="95" t="e">
        <f t="shared" si="10"/>
        <v>#REF!</v>
      </c>
      <c r="Q34" s="95" t="e">
        <f t="shared" si="11"/>
        <v>#REF!</v>
      </c>
      <c r="R34" s="95" t="e">
        <f t="shared" si="12"/>
        <v>#REF!</v>
      </c>
      <c r="S34" s="94" t="e">
        <f>'1б'!#REF!</f>
        <v>#REF!</v>
      </c>
      <c r="T34" s="94" t="e">
        <f t="shared" si="13"/>
        <v>#REF!</v>
      </c>
      <c r="U34" s="95" t="e">
        <f t="shared" si="14"/>
        <v>#REF!</v>
      </c>
      <c r="V34" s="95" t="e">
        <f t="shared" si="15"/>
        <v>#REF!</v>
      </c>
      <c r="W34" s="95" t="e">
        <f t="shared" si="16"/>
        <v>#REF!</v>
      </c>
      <c r="X34" s="95" t="e">
        <f t="shared" si="17"/>
        <v>#REF!</v>
      </c>
      <c r="Y34" s="95" t="e">
        <f t="shared" si="18"/>
        <v>#REF!</v>
      </c>
      <c r="Z34" s="94" t="e">
        <f>'1б'!#REF!</f>
        <v>#REF!</v>
      </c>
      <c r="AA34" s="94" t="e">
        <f t="shared" si="19"/>
        <v>#REF!</v>
      </c>
      <c r="AB34" s="95" t="e">
        <f t="shared" si="20"/>
        <v>#REF!</v>
      </c>
      <c r="AC34" s="95" t="e">
        <f t="shared" si="21"/>
        <v>#REF!</v>
      </c>
      <c r="AD34" s="95" t="e">
        <f t="shared" si="22"/>
        <v>#REF!</v>
      </c>
      <c r="AE34" s="95" t="e">
        <f t="shared" si="23"/>
        <v>#REF!</v>
      </c>
      <c r="AF34" s="95" t="e">
        <f t="shared" si="24"/>
        <v>#REF!</v>
      </c>
      <c r="AG34" s="94" t="e">
        <f>'1б'!#REF!</f>
        <v>#REF!</v>
      </c>
      <c r="AH34" s="94" t="e">
        <f t="shared" si="25"/>
        <v>#REF!</v>
      </c>
      <c r="AI34" s="95" t="e">
        <f t="shared" si="26"/>
        <v>#REF!</v>
      </c>
      <c r="AJ34" s="95" t="e">
        <f t="shared" si="27"/>
        <v>#REF!</v>
      </c>
      <c r="AK34" s="95" t="e">
        <f t="shared" si="28"/>
        <v>#REF!</v>
      </c>
      <c r="AL34" s="95" t="e">
        <f t="shared" si="29"/>
        <v>#REF!</v>
      </c>
      <c r="AM34" s="95" t="e">
        <f t="shared" si="30"/>
        <v>#REF!</v>
      </c>
      <c r="AN34" s="94" t="e">
        <f>'1б'!#REF!</f>
        <v>#REF!</v>
      </c>
      <c r="AO34" s="94" t="e">
        <f t="shared" si="31"/>
        <v>#REF!</v>
      </c>
      <c r="AP34" s="95" t="e">
        <f t="shared" si="32"/>
        <v>#REF!</v>
      </c>
      <c r="AQ34" s="95" t="e">
        <f t="shared" si="33"/>
        <v>#REF!</v>
      </c>
      <c r="AR34" s="95" t="e">
        <f t="shared" si="34"/>
        <v>#REF!</v>
      </c>
      <c r="AS34" s="95" t="e">
        <f t="shared" si="35"/>
        <v>#REF!</v>
      </c>
      <c r="AT34" s="95" t="e">
        <f t="shared" si="36"/>
        <v>#REF!</v>
      </c>
      <c r="AU34" s="94" t="e">
        <f>'1б'!#REF!</f>
        <v>#REF!</v>
      </c>
      <c r="AV34" s="94" t="e">
        <f t="shared" si="37"/>
        <v>#REF!</v>
      </c>
      <c r="AW34" s="95" t="e">
        <f t="shared" si="38"/>
        <v>#REF!</v>
      </c>
      <c r="AX34" s="95" t="e">
        <f t="shared" si="39"/>
        <v>#REF!</v>
      </c>
      <c r="AY34" s="95" t="e">
        <f t="shared" si="40"/>
        <v>#REF!</v>
      </c>
      <c r="AZ34" s="95" t="e">
        <f t="shared" si="41"/>
        <v>#REF!</v>
      </c>
      <c r="BA34" s="95" t="e">
        <f t="shared" si="42"/>
        <v>#REF!</v>
      </c>
      <c r="BB34" s="94" t="e">
        <f>'1б'!#REF!</f>
        <v>#REF!</v>
      </c>
      <c r="BC34" s="94" t="e">
        <f t="shared" si="43"/>
        <v>#REF!</v>
      </c>
      <c r="BD34" s="95" t="e">
        <f t="shared" si="44"/>
        <v>#REF!</v>
      </c>
      <c r="BE34" s="95" t="e">
        <f t="shared" si="45"/>
        <v>#REF!</v>
      </c>
      <c r="BF34" s="95" t="e">
        <f t="shared" si="46"/>
        <v>#REF!</v>
      </c>
      <c r="BG34" s="95" t="e">
        <f t="shared" si="47"/>
        <v>#REF!</v>
      </c>
      <c r="BH34" s="95" t="e">
        <f t="shared" si="48"/>
        <v>#REF!</v>
      </c>
      <c r="BI34" s="94" t="e">
        <f>'1б'!#REF!</f>
        <v>#REF!</v>
      </c>
      <c r="BJ34" s="94" t="e">
        <f t="shared" si="49"/>
        <v>#REF!</v>
      </c>
      <c r="BK34" s="95" t="e">
        <f t="shared" si="50"/>
        <v>#REF!</v>
      </c>
      <c r="BL34" s="95" t="e">
        <f t="shared" si="51"/>
        <v>#REF!</v>
      </c>
      <c r="BM34" s="95" t="e">
        <f t="shared" si="52"/>
        <v>#REF!</v>
      </c>
      <c r="BN34" s="95" t="e">
        <f t="shared" si="53"/>
        <v>#REF!</v>
      </c>
      <c r="BO34" s="95" t="e">
        <f t="shared" si="54"/>
        <v>#REF!</v>
      </c>
      <c r="BP34" s="52" t="e">
        <f>'1б'!#REF!</f>
        <v>#REF!</v>
      </c>
      <c r="BQ34" s="53" t="e">
        <f t="shared" si="55"/>
        <v>#REF!</v>
      </c>
      <c r="BR34" s="3" t="e">
        <f t="shared" si="56"/>
        <v>#REF!</v>
      </c>
      <c r="BS34" s="3" t="e">
        <f t="shared" si="57"/>
        <v>#REF!</v>
      </c>
      <c r="BT34" s="3" t="e">
        <f t="shared" si="58"/>
        <v>#REF!</v>
      </c>
      <c r="BU34" s="3" t="e">
        <f t="shared" si="59"/>
        <v>#REF!</v>
      </c>
      <c r="BV34" s="33" t="e">
        <f t="shared" si="60"/>
        <v>#REF!</v>
      </c>
      <c r="BW34" s="46" t="e">
        <f t="shared" si="61"/>
        <v>#REF!</v>
      </c>
      <c r="BX34" s="3" t="e">
        <f t="shared" si="62"/>
        <v>#REF!</v>
      </c>
      <c r="BY34" s="47" t="e">
        <f t="shared" si="63"/>
        <v>#REF!</v>
      </c>
      <c r="BZ34" s="47" t="e">
        <f t="shared" si="64"/>
        <v>#REF!</v>
      </c>
      <c r="CA34" s="47" t="e">
        <f t="shared" si="65"/>
        <v>#REF!</v>
      </c>
      <c r="CB34" s="47" t="e">
        <f t="shared" si="66"/>
        <v>#REF!</v>
      </c>
      <c r="CC34" s="47" t="e">
        <f t="shared" si="67"/>
        <v>#REF!</v>
      </c>
      <c r="CD34" s="47" t="e">
        <f t="shared" si="68"/>
        <v>#REF!</v>
      </c>
      <c r="CE34" s="47" t="e">
        <f t="shared" si="69"/>
        <v>#REF!</v>
      </c>
      <c r="CF34" s="46" t="e">
        <f t="shared" si="70"/>
        <v>#REF!</v>
      </c>
      <c r="CG34" s="48" t="e">
        <f t="shared" si="71"/>
        <v>#REF!</v>
      </c>
      <c r="CH34" s="48" t="e">
        <f t="shared" si="72"/>
        <v>#REF!</v>
      </c>
      <c r="CI34" s="48" t="e">
        <f t="shared" si="73"/>
        <v>#REF!</v>
      </c>
      <c r="CJ34" s="48" t="e">
        <f t="shared" si="74"/>
        <v>#REF!</v>
      </c>
      <c r="CK34" s="48" t="e">
        <f t="shared" si="75"/>
        <v>#REF!</v>
      </c>
      <c r="CL34" s="48" t="e">
        <f t="shared" si="76"/>
        <v>#REF!</v>
      </c>
      <c r="CM34" s="48" t="e">
        <f t="shared" si="77"/>
        <v>#REF!</v>
      </c>
      <c r="CN34" s="46" t="e">
        <f t="shared" si="78"/>
        <v>#REF!</v>
      </c>
      <c r="CO34" s="49" t="e">
        <f t="shared" si="79"/>
        <v>#REF!</v>
      </c>
      <c r="CP34" s="49" t="e">
        <f t="shared" si="80"/>
        <v>#REF!</v>
      </c>
      <c r="CQ34" s="49" t="e">
        <f t="shared" si="81"/>
        <v>#REF!</v>
      </c>
      <c r="CR34" s="49" t="e">
        <f t="shared" si="82"/>
        <v>#REF!</v>
      </c>
      <c r="CS34" s="49" t="e">
        <f t="shared" si="83"/>
        <v>#REF!</v>
      </c>
      <c r="CT34" s="49" t="e">
        <f t="shared" si="84"/>
        <v>#REF!</v>
      </c>
      <c r="CU34" s="49" t="e">
        <f t="shared" si="85"/>
        <v>#REF!</v>
      </c>
      <c r="CV34" s="46" t="e">
        <f t="shared" si="86"/>
        <v>#REF!</v>
      </c>
      <c r="CW34" s="50" t="e">
        <f t="shared" si="87"/>
        <v>#REF!</v>
      </c>
      <c r="CX34" s="50" t="e">
        <f t="shared" si="88"/>
        <v>#REF!</v>
      </c>
      <c r="CY34" s="50" t="e">
        <f t="shared" si="89"/>
        <v>#REF!</v>
      </c>
      <c r="CZ34" s="50" t="e">
        <f t="shared" si="90"/>
        <v>#REF!</v>
      </c>
      <c r="DA34" s="50" t="e">
        <f t="shared" si="91"/>
        <v>#REF!</v>
      </c>
      <c r="DB34" s="50" t="e">
        <f t="shared" si="92"/>
        <v>#REF!</v>
      </c>
      <c r="DC34" s="50" t="e">
        <f t="shared" si="93"/>
        <v>#REF!</v>
      </c>
      <c r="DD34" s="46" t="e">
        <f t="shared" si="94"/>
        <v>#REF!</v>
      </c>
      <c r="DE34" s="107" t="e">
        <f>'1б'!#REF!</f>
        <v>#REF!</v>
      </c>
      <c r="DG34" s="1">
        <f t="shared" si="95"/>
        <v>0</v>
      </c>
    </row>
    <row r="35" spans="1:111">
      <c r="A35" s="2" t="e">
        <f>'1б'!#REF!</f>
        <v>#REF!</v>
      </c>
      <c r="B35" s="2" t="e">
        <f>'1б'!#REF!</f>
        <v>#REF!</v>
      </c>
      <c r="C35" s="2" t="e">
        <f>'1б'!#REF!</f>
        <v>#REF!</v>
      </c>
      <c r="D35" s="95" t="e">
        <f t="shared" si="0"/>
        <v>#REF!</v>
      </c>
      <c r="E35" s="94" t="e">
        <f>'1б'!#REF!</f>
        <v>#REF!</v>
      </c>
      <c r="F35" s="94" t="e">
        <f t="shared" si="1"/>
        <v>#REF!</v>
      </c>
      <c r="G35" s="95" t="e">
        <f t="shared" si="2"/>
        <v>#REF!</v>
      </c>
      <c r="H35" s="95" t="e">
        <f t="shared" si="3"/>
        <v>#REF!</v>
      </c>
      <c r="I35" s="95" t="e">
        <f t="shared" si="4"/>
        <v>#REF!</v>
      </c>
      <c r="J35" s="95" t="e">
        <f t="shared" si="5"/>
        <v>#REF!</v>
      </c>
      <c r="K35" s="95" t="e">
        <f t="shared" si="6"/>
        <v>#REF!</v>
      </c>
      <c r="L35" s="94" t="e">
        <f>'1б'!#REF!</f>
        <v>#REF!</v>
      </c>
      <c r="M35" s="94" t="e">
        <f t="shared" si="7"/>
        <v>#REF!</v>
      </c>
      <c r="N35" s="95" t="e">
        <f t="shared" si="8"/>
        <v>#REF!</v>
      </c>
      <c r="O35" s="95" t="e">
        <f t="shared" si="9"/>
        <v>#REF!</v>
      </c>
      <c r="P35" s="95" t="e">
        <f t="shared" si="10"/>
        <v>#REF!</v>
      </c>
      <c r="Q35" s="95" t="e">
        <f t="shared" si="11"/>
        <v>#REF!</v>
      </c>
      <c r="R35" s="95" t="e">
        <f t="shared" si="12"/>
        <v>#REF!</v>
      </c>
      <c r="S35" s="94" t="e">
        <f>'1б'!#REF!</f>
        <v>#REF!</v>
      </c>
      <c r="T35" s="94" t="e">
        <f t="shared" si="13"/>
        <v>#REF!</v>
      </c>
      <c r="U35" s="95" t="e">
        <f t="shared" si="14"/>
        <v>#REF!</v>
      </c>
      <c r="V35" s="95" t="e">
        <f t="shared" si="15"/>
        <v>#REF!</v>
      </c>
      <c r="W35" s="95" t="e">
        <f t="shared" si="16"/>
        <v>#REF!</v>
      </c>
      <c r="X35" s="95" t="e">
        <f t="shared" si="17"/>
        <v>#REF!</v>
      </c>
      <c r="Y35" s="95" t="e">
        <f t="shared" si="18"/>
        <v>#REF!</v>
      </c>
      <c r="Z35" s="94" t="e">
        <f>'1б'!#REF!</f>
        <v>#REF!</v>
      </c>
      <c r="AA35" s="94" t="e">
        <f t="shared" si="19"/>
        <v>#REF!</v>
      </c>
      <c r="AB35" s="95" t="e">
        <f t="shared" si="20"/>
        <v>#REF!</v>
      </c>
      <c r="AC35" s="95" t="e">
        <f t="shared" si="21"/>
        <v>#REF!</v>
      </c>
      <c r="AD35" s="95" t="e">
        <f t="shared" si="22"/>
        <v>#REF!</v>
      </c>
      <c r="AE35" s="95" t="e">
        <f t="shared" si="23"/>
        <v>#REF!</v>
      </c>
      <c r="AF35" s="95" t="e">
        <f t="shared" si="24"/>
        <v>#REF!</v>
      </c>
      <c r="AG35" s="94" t="e">
        <f>'1б'!#REF!</f>
        <v>#REF!</v>
      </c>
      <c r="AH35" s="94" t="e">
        <f t="shared" si="25"/>
        <v>#REF!</v>
      </c>
      <c r="AI35" s="95" t="e">
        <f t="shared" si="26"/>
        <v>#REF!</v>
      </c>
      <c r="AJ35" s="95" t="e">
        <f t="shared" si="27"/>
        <v>#REF!</v>
      </c>
      <c r="AK35" s="95" t="e">
        <f t="shared" si="28"/>
        <v>#REF!</v>
      </c>
      <c r="AL35" s="95" t="e">
        <f t="shared" si="29"/>
        <v>#REF!</v>
      </c>
      <c r="AM35" s="95" t="e">
        <f t="shared" si="30"/>
        <v>#REF!</v>
      </c>
      <c r="AN35" s="94" t="e">
        <f>'1б'!#REF!</f>
        <v>#REF!</v>
      </c>
      <c r="AO35" s="94" t="e">
        <f t="shared" si="31"/>
        <v>#REF!</v>
      </c>
      <c r="AP35" s="95" t="e">
        <f t="shared" si="32"/>
        <v>#REF!</v>
      </c>
      <c r="AQ35" s="95" t="e">
        <f t="shared" si="33"/>
        <v>#REF!</v>
      </c>
      <c r="AR35" s="95" t="e">
        <f t="shared" si="34"/>
        <v>#REF!</v>
      </c>
      <c r="AS35" s="95" t="e">
        <f t="shared" si="35"/>
        <v>#REF!</v>
      </c>
      <c r="AT35" s="95" t="e">
        <f t="shared" si="36"/>
        <v>#REF!</v>
      </c>
      <c r="AU35" s="94" t="e">
        <f>'1б'!#REF!</f>
        <v>#REF!</v>
      </c>
      <c r="AV35" s="94" t="e">
        <f t="shared" si="37"/>
        <v>#REF!</v>
      </c>
      <c r="AW35" s="95" t="e">
        <f t="shared" si="38"/>
        <v>#REF!</v>
      </c>
      <c r="AX35" s="95" t="e">
        <f t="shared" si="39"/>
        <v>#REF!</v>
      </c>
      <c r="AY35" s="95" t="e">
        <f t="shared" si="40"/>
        <v>#REF!</v>
      </c>
      <c r="AZ35" s="95" t="e">
        <f t="shared" si="41"/>
        <v>#REF!</v>
      </c>
      <c r="BA35" s="95" t="e">
        <f t="shared" si="42"/>
        <v>#REF!</v>
      </c>
      <c r="BB35" s="94" t="e">
        <f>'1б'!#REF!</f>
        <v>#REF!</v>
      </c>
      <c r="BC35" s="94" t="e">
        <f t="shared" si="43"/>
        <v>#REF!</v>
      </c>
      <c r="BD35" s="95" t="e">
        <f t="shared" si="44"/>
        <v>#REF!</v>
      </c>
      <c r="BE35" s="95" t="e">
        <f t="shared" si="45"/>
        <v>#REF!</v>
      </c>
      <c r="BF35" s="95" t="e">
        <f t="shared" si="46"/>
        <v>#REF!</v>
      </c>
      <c r="BG35" s="95" t="e">
        <f t="shared" si="47"/>
        <v>#REF!</v>
      </c>
      <c r="BH35" s="95" t="e">
        <f t="shared" si="48"/>
        <v>#REF!</v>
      </c>
      <c r="BI35" s="94" t="e">
        <f>'1б'!#REF!</f>
        <v>#REF!</v>
      </c>
      <c r="BJ35" s="94" t="e">
        <f t="shared" si="49"/>
        <v>#REF!</v>
      </c>
      <c r="BK35" s="95" t="e">
        <f t="shared" si="50"/>
        <v>#REF!</v>
      </c>
      <c r="BL35" s="95" t="e">
        <f t="shared" si="51"/>
        <v>#REF!</v>
      </c>
      <c r="BM35" s="95" t="e">
        <f t="shared" si="52"/>
        <v>#REF!</v>
      </c>
      <c r="BN35" s="95" t="e">
        <f t="shared" si="53"/>
        <v>#REF!</v>
      </c>
      <c r="BO35" s="95" t="e">
        <f t="shared" si="54"/>
        <v>#REF!</v>
      </c>
      <c r="BP35" s="52" t="e">
        <f>'1б'!#REF!</f>
        <v>#REF!</v>
      </c>
      <c r="BQ35" s="53" t="e">
        <f t="shared" si="55"/>
        <v>#REF!</v>
      </c>
      <c r="BR35" s="3" t="e">
        <f t="shared" si="56"/>
        <v>#REF!</v>
      </c>
      <c r="BS35" s="3" t="e">
        <f t="shared" si="57"/>
        <v>#REF!</v>
      </c>
      <c r="BT35" s="3" t="e">
        <f t="shared" si="58"/>
        <v>#REF!</v>
      </c>
      <c r="BU35" s="3" t="e">
        <f t="shared" si="59"/>
        <v>#REF!</v>
      </c>
      <c r="BV35" s="33" t="e">
        <f t="shared" si="60"/>
        <v>#REF!</v>
      </c>
      <c r="BW35" s="46" t="e">
        <f t="shared" si="61"/>
        <v>#REF!</v>
      </c>
      <c r="BX35" s="3" t="e">
        <f t="shared" si="62"/>
        <v>#REF!</v>
      </c>
      <c r="BY35" s="47" t="e">
        <f t="shared" si="63"/>
        <v>#REF!</v>
      </c>
      <c r="BZ35" s="47" t="e">
        <f t="shared" si="64"/>
        <v>#REF!</v>
      </c>
      <c r="CA35" s="47" t="e">
        <f t="shared" si="65"/>
        <v>#REF!</v>
      </c>
      <c r="CB35" s="47" t="e">
        <f t="shared" si="66"/>
        <v>#REF!</v>
      </c>
      <c r="CC35" s="47" t="e">
        <f t="shared" si="67"/>
        <v>#REF!</v>
      </c>
      <c r="CD35" s="47" t="e">
        <f t="shared" si="68"/>
        <v>#REF!</v>
      </c>
      <c r="CE35" s="47" t="e">
        <f t="shared" si="69"/>
        <v>#REF!</v>
      </c>
      <c r="CF35" s="46" t="e">
        <f t="shared" si="70"/>
        <v>#REF!</v>
      </c>
      <c r="CG35" s="48" t="e">
        <f t="shared" si="71"/>
        <v>#REF!</v>
      </c>
      <c r="CH35" s="48" t="e">
        <f t="shared" si="72"/>
        <v>#REF!</v>
      </c>
      <c r="CI35" s="48" t="e">
        <f t="shared" si="73"/>
        <v>#REF!</v>
      </c>
      <c r="CJ35" s="48" t="e">
        <f t="shared" si="74"/>
        <v>#REF!</v>
      </c>
      <c r="CK35" s="48" t="e">
        <f t="shared" si="75"/>
        <v>#REF!</v>
      </c>
      <c r="CL35" s="48" t="e">
        <f t="shared" si="76"/>
        <v>#REF!</v>
      </c>
      <c r="CM35" s="48" t="e">
        <f t="shared" si="77"/>
        <v>#REF!</v>
      </c>
      <c r="CN35" s="46" t="e">
        <f t="shared" si="78"/>
        <v>#REF!</v>
      </c>
      <c r="CO35" s="49" t="e">
        <f t="shared" si="79"/>
        <v>#REF!</v>
      </c>
      <c r="CP35" s="49" t="e">
        <f t="shared" si="80"/>
        <v>#REF!</v>
      </c>
      <c r="CQ35" s="49" t="e">
        <f t="shared" si="81"/>
        <v>#REF!</v>
      </c>
      <c r="CR35" s="49" t="e">
        <f t="shared" si="82"/>
        <v>#REF!</v>
      </c>
      <c r="CS35" s="49" t="e">
        <f t="shared" si="83"/>
        <v>#REF!</v>
      </c>
      <c r="CT35" s="49" t="e">
        <f t="shared" si="84"/>
        <v>#REF!</v>
      </c>
      <c r="CU35" s="49" t="e">
        <f t="shared" si="85"/>
        <v>#REF!</v>
      </c>
      <c r="CV35" s="46" t="e">
        <f t="shared" si="86"/>
        <v>#REF!</v>
      </c>
      <c r="CW35" s="50" t="e">
        <f t="shared" si="87"/>
        <v>#REF!</v>
      </c>
      <c r="CX35" s="50" t="e">
        <f t="shared" si="88"/>
        <v>#REF!</v>
      </c>
      <c r="CY35" s="50" t="e">
        <f t="shared" si="89"/>
        <v>#REF!</v>
      </c>
      <c r="CZ35" s="50" t="e">
        <f t="shared" si="90"/>
        <v>#REF!</v>
      </c>
      <c r="DA35" s="50" t="e">
        <f t="shared" si="91"/>
        <v>#REF!</v>
      </c>
      <c r="DB35" s="50" t="e">
        <f t="shared" si="92"/>
        <v>#REF!</v>
      </c>
      <c r="DC35" s="50" t="e">
        <f t="shared" si="93"/>
        <v>#REF!</v>
      </c>
      <c r="DD35" s="46" t="e">
        <f t="shared" si="94"/>
        <v>#REF!</v>
      </c>
      <c r="DE35" s="107" t="e">
        <f>'1б'!#REF!</f>
        <v>#REF!</v>
      </c>
      <c r="DG35" s="1">
        <f t="shared" si="95"/>
        <v>0</v>
      </c>
    </row>
    <row r="36" spans="1:111">
      <c r="A36" s="2" t="e">
        <f>'1б'!#REF!</f>
        <v>#REF!</v>
      </c>
      <c r="B36" s="2" t="e">
        <f>'1б'!#REF!</f>
        <v>#REF!</v>
      </c>
      <c r="C36" s="2" t="e">
        <f>'1б'!#REF!</f>
        <v>#REF!</v>
      </c>
      <c r="D36" s="95" t="e">
        <f t="shared" si="0"/>
        <v>#REF!</v>
      </c>
      <c r="E36" s="94" t="e">
        <f>'1б'!#REF!</f>
        <v>#REF!</v>
      </c>
      <c r="F36" s="94" t="e">
        <f t="shared" si="1"/>
        <v>#REF!</v>
      </c>
      <c r="G36" s="95" t="e">
        <f t="shared" si="2"/>
        <v>#REF!</v>
      </c>
      <c r="H36" s="95" t="e">
        <f t="shared" si="3"/>
        <v>#REF!</v>
      </c>
      <c r="I36" s="95" t="e">
        <f t="shared" si="4"/>
        <v>#REF!</v>
      </c>
      <c r="J36" s="95" t="e">
        <f t="shared" si="5"/>
        <v>#REF!</v>
      </c>
      <c r="K36" s="95" t="e">
        <f t="shared" si="6"/>
        <v>#REF!</v>
      </c>
      <c r="L36" s="94" t="e">
        <f>'1б'!#REF!</f>
        <v>#REF!</v>
      </c>
      <c r="M36" s="94" t="e">
        <f t="shared" si="7"/>
        <v>#REF!</v>
      </c>
      <c r="N36" s="95" t="e">
        <f t="shared" si="8"/>
        <v>#REF!</v>
      </c>
      <c r="O36" s="95" t="e">
        <f t="shared" si="9"/>
        <v>#REF!</v>
      </c>
      <c r="P36" s="95" t="e">
        <f t="shared" si="10"/>
        <v>#REF!</v>
      </c>
      <c r="Q36" s="95" t="e">
        <f t="shared" si="11"/>
        <v>#REF!</v>
      </c>
      <c r="R36" s="95" t="e">
        <f t="shared" si="12"/>
        <v>#REF!</v>
      </c>
      <c r="S36" s="94" t="e">
        <f>'1б'!#REF!</f>
        <v>#REF!</v>
      </c>
      <c r="T36" s="94" t="e">
        <f t="shared" si="13"/>
        <v>#REF!</v>
      </c>
      <c r="U36" s="95" t="e">
        <f t="shared" si="14"/>
        <v>#REF!</v>
      </c>
      <c r="V36" s="95" t="e">
        <f t="shared" si="15"/>
        <v>#REF!</v>
      </c>
      <c r="W36" s="95" t="e">
        <f t="shared" si="16"/>
        <v>#REF!</v>
      </c>
      <c r="X36" s="95" t="e">
        <f t="shared" si="17"/>
        <v>#REF!</v>
      </c>
      <c r="Y36" s="95" t="e">
        <f t="shared" si="18"/>
        <v>#REF!</v>
      </c>
      <c r="Z36" s="94" t="e">
        <f>'1б'!#REF!</f>
        <v>#REF!</v>
      </c>
      <c r="AA36" s="94" t="e">
        <f t="shared" si="19"/>
        <v>#REF!</v>
      </c>
      <c r="AB36" s="95" t="e">
        <f t="shared" si="20"/>
        <v>#REF!</v>
      </c>
      <c r="AC36" s="95" t="e">
        <f t="shared" si="21"/>
        <v>#REF!</v>
      </c>
      <c r="AD36" s="95" t="e">
        <f t="shared" si="22"/>
        <v>#REF!</v>
      </c>
      <c r="AE36" s="95" t="e">
        <f t="shared" si="23"/>
        <v>#REF!</v>
      </c>
      <c r="AF36" s="95" t="e">
        <f t="shared" si="24"/>
        <v>#REF!</v>
      </c>
      <c r="AG36" s="94" t="e">
        <f>'1б'!#REF!</f>
        <v>#REF!</v>
      </c>
      <c r="AH36" s="94" t="e">
        <f t="shared" si="25"/>
        <v>#REF!</v>
      </c>
      <c r="AI36" s="95" t="e">
        <f t="shared" si="26"/>
        <v>#REF!</v>
      </c>
      <c r="AJ36" s="95" t="e">
        <f t="shared" si="27"/>
        <v>#REF!</v>
      </c>
      <c r="AK36" s="95" t="e">
        <f t="shared" si="28"/>
        <v>#REF!</v>
      </c>
      <c r="AL36" s="95" t="e">
        <f t="shared" si="29"/>
        <v>#REF!</v>
      </c>
      <c r="AM36" s="95" t="e">
        <f t="shared" si="30"/>
        <v>#REF!</v>
      </c>
      <c r="AN36" s="94" t="e">
        <f>'1б'!#REF!</f>
        <v>#REF!</v>
      </c>
      <c r="AO36" s="94" t="e">
        <f t="shared" si="31"/>
        <v>#REF!</v>
      </c>
      <c r="AP36" s="95" t="e">
        <f t="shared" si="32"/>
        <v>#REF!</v>
      </c>
      <c r="AQ36" s="95" t="e">
        <f t="shared" si="33"/>
        <v>#REF!</v>
      </c>
      <c r="AR36" s="95" t="e">
        <f t="shared" si="34"/>
        <v>#REF!</v>
      </c>
      <c r="AS36" s="95" t="e">
        <f t="shared" si="35"/>
        <v>#REF!</v>
      </c>
      <c r="AT36" s="95" t="e">
        <f t="shared" si="36"/>
        <v>#REF!</v>
      </c>
      <c r="AU36" s="94" t="e">
        <f>'1б'!#REF!</f>
        <v>#REF!</v>
      </c>
      <c r="AV36" s="94" t="e">
        <f t="shared" si="37"/>
        <v>#REF!</v>
      </c>
      <c r="AW36" s="95" t="e">
        <f t="shared" si="38"/>
        <v>#REF!</v>
      </c>
      <c r="AX36" s="95" t="e">
        <f t="shared" si="39"/>
        <v>#REF!</v>
      </c>
      <c r="AY36" s="95" t="e">
        <f t="shared" si="40"/>
        <v>#REF!</v>
      </c>
      <c r="AZ36" s="95" t="e">
        <f t="shared" si="41"/>
        <v>#REF!</v>
      </c>
      <c r="BA36" s="95" t="e">
        <f t="shared" si="42"/>
        <v>#REF!</v>
      </c>
      <c r="BB36" s="94" t="e">
        <f>'1б'!#REF!</f>
        <v>#REF!</v>
      </c>
      <c r="BC36" s="94" t="e">
        <f t="shared" si="43"/>
        <v>#REF!</v>
      </c>
      <c r="BD36" s="95" t="e">
        <f t="shared" si="44"/>
        <v>#REF!</v>
      </c>
      <c r="BE36" s="95" t="e">
        <f t="shared" si="45"/>
        <v>#REF!</v>
      </c>
      <c r="BF36" s="95" t="e">
        <f t="shared" si="46"/>
        <v>#REF!</v>
      </c>
      <c r="BG36" s="95" t="e">
        <f t="shared" si="47"/>
        <v>#REF!</v>
      </c>
      <c r="BH36" s="95" t="e">
        <f t="shared" si="48"/>
        <v>#REF!</v>
      </c>
      <c r="BI36" s="94" t="e">
        <f>'1б'!#REF!</f>
        <v>#REF!</v>
      </c>
      <c r="BJ36" s="94" t="e">
        <f t="shared" si="49"/>
        <v>#REF!</v>
      </c>
      <c r="BK36" s="95" t="e">
        <f t="shared" si="50"/>
        <v>#REF!</v>
      </c>
      <c r="BL36" s="95" t="e">
        <f t="shared" si="51"/>
        <v>#REF!</v>
      </c>
      <c r="BM36" s="95" t="e">
        <f t="shared" si="52"/>
        <v>#REF!</v>
      </c>
      <c r="BN36" s="95" t="e">
        <f t="shared" si="53"/>
        <v>#REF!</v>
      </c>
      <c r="BO36" s="95" t="e">
        <f t="shared" si="54"/>
        <v>#REF!</v>
      </c>
      <c r="BP36" s="52" t="e">
        <f>'1б'!#REF!</f>
        <v>#REF!</v>
      </c>
      <c r="BQ36" s="53" t="e">
        <f t="shared" si="55"/>
        <v>#REF!</v>
      </c>
      <c r="BR36" s="3" t="e">
        <f t="shared" si="56"/>
        <v>#REF!</v>
      </c>
      <c r="BS36" s="3" t="e">
        <f t="shared" si="57"/>
        <v>#REF!</v>
      </c>
      <c r="BT36" s="3" t="e">
        <f t="shared" si="58"/>
        <v>#REF!</v>
      </c>
      <c r="BU36" s="3" t="e">
        <f t="shared" si="59"/>
        <v>#REF!</v>
      </c>
      <c r="BV36" s="33" t="e">
        <f t="shared" si="60"/>
        <v>#REF!</v>
      </c>
      <c r="BW36" s="46" t="e">
        <f t="shared" si="61"/>
        <v>#REF!</v>
      </c>
      <c r="BX36" s="3" t="e">
        <f t="shared" si="62"/>
        <v>#REF!</v>
      </c>
      <c r="BY36" s="47" t="e">
        <f t="shared" si="63"/>
        <v>#REF!</v>
      </c>
      <c r="BZ36" s="47" t="e">
        <f t="shared" si="64"/>
        <v>#REF!</v>
      </c>
      <c r="CA36" s="47" t="e">
        <f t="shared" si="65"/>
        <v>#REF!</v>
      </c>
      <c r="CB36" s="47" t="e">
        <f t="shared" si="66"/>
        <v>#REF!</v>
      </c>
      <c r="CC36" s="47" t="e">
        <f t="shared" si="67"/>
        <v>#REF!</v>
      </c>
      <c r="CD36" s="47" t="e">
        <f t="shared" si="68"/>
        <v>#REF!</v>
      </c>
      <c r="CE36" s="47" t="e">
        <f t="shared" si="69"/>
        <v>#REF!</v>
      </c>
      <c r="CF36" s="46" t="e">
        <f t="shared" si="70"/>
        <v>#REF!</v>
      </c>
      <c r="CG36" s="48" t="e">
        <f t="shared" si="71"/>
        <v>#REF!</v>
      </c>
      <c r="CH36" s="48" t="e">
        <f t="shared" si="72"/>
        <v>#REF!</v>
      </c>
      <c r="CI36" s="48" t="e">
        <f t="shared" si="73"/>
        <v>#REF!</v>
      </c>
      <c r="CJ36" s="48" t="e">
        <f t="shared" si="74"/>
        <v>#REF!</v>
      </c>
      <c r="CK36" s="48" t="e">
        <f t="shared" si="75"/>
        <v>#REF!</v>
      </c>
      <c r="CL36" s="48" t="e">
        <f t="shared" si="76"/>
        <v>#REF!</v>
      </c>
      <c r="CM36" s="48" t="e">
        <f t="shared" si="77"/>
        <v>#REF!</v>
      </c>
      <c r="CN36" s="46" t="e">
        <f t="shared" si="78"/>
        <v>#REF!</v>
      </c>
      <c r="CO36" s="49" t="e">
        <f t="shared" si="79"/>
        <v>#REF!</v>
      </c>
      <c r="CP36" s="49" t="e">
        <f t="shared" si="80"/>
        <v>#REF!</v>
      </c>
      <c r="CQ36" s="49" t="e">
        <f t="shared" si="81"/>
        <v>#REF!</v>
      </c>
      <c r="CR36" s="49" t="e">
        <f t="shared" si="82"/>
        <v>#REF!</v>
      </c>
      <c r="CS36" s="49" t="e">
        <f t="shared" si="83"/>
        <v>#REF!</v>
      </c>
      <c r="CT36" s="49" t="e">
        <f t="shared" si="84"/>
        <v>#REF!</v>
      </c>
      <c r="CU36" s="49" t="e">
        <f t="shared" si="85"/>
        <v>#REF!</v>
      </c>
      <c r="CV36" s="46" t="e">
        <f t="shared" si="86"/>
        <v>#REF!</v>
      </c>
      <c r="CW36" s="50" t="e">
        <f t="shared" si="87"/>
        <v>#REF!</v>
      </c>
      <c r="CX36" s="50" t="e">
        <f t="shared" si="88"/>
        <v>#REF!</v>
      </c>
      <c r="CY36" s="50" t="e">
        <f t="shared" si="89"/>
        <v>#REF!</v>
      </c>
      <c r="CZ36" s="50" t="e">
        <f t="shared" si="90"/>
        <v>#REF!</v>
      </c>
      <c r="DA36" s="50" t="e">
        <f t="shared" si="91"/>
        <v>#REF!</v>
      </c>
      <c r="DB36" s="50" t="e">
        <f t="shared" si="92"/>
        <v>#REF!</v>
      </c>
      <c r="DC36" s="50" t="e">
        <f t="shared" si="93"/>
        <v>#REF!</v>
      </c>
      <c r="DD36" s="46" t="e">
        <f t="shared" si="94"/>
        <v>#REF!</v>
      </c>
      <c r="DE36" s="107" t="e">
        <f>'1б'!#REF!</f>
        <v>#REF!</v>
      </c>
      <c r="DG36" s="1">
        <f t="shared" si="95"/>
        <v>0</v>
      </c>
    </row>
    <row r="37" spans="1:111">
      <c r="A37" s="2" t="e">
        <f>'1б'!#REF!</f>
        <v>#REF!</v>
      </c>
      <c r="B37" s="2" t="e">
        <f>'1б'!#REF!</f>
        <v>#REF!</v>
      </c>
      <c r="C37" s="2" t="e">
        <f>'1б'!#REF!</f>
        <v>#REF!</v>
      </c>
      <c r="D37" s="95" t="e">
        <f t="shared" si="0"/>
        <v>#REF!</v>
      </c>
      <c r="E37" s="94" t="e">
        <f>'1б'!#REF!</f>
        <v>#REF!</v>
      </c>
      <c r="F37" s="94" t="e">
        <f t="shared" si="1"/>
        <v>#REF!</v>
      </c>
      <c r="G37" s="95" t="e">
        <f t="shared" si="2"/>
        <v>#REF!</v>
      </c>
      <c r="H37" s="95" t="e">
        <f t="shared" si="3"/>
        <v>#REF!</v>
      </c>
      <c r="I37" s="95" t="e">
        <f t="shared" si="4"/>
        <v>#REF!</v>
      </c>
      <c r="J37" s="95" t="e">
        <f t="shared" si="5"/>
        <v>#REF!</v>
      </c>
      <c r="K37" s="95" t="e">
        <f t="shared" si="6"/>
        <v>#REF!</v>
      </c>
      <c r="L37" s="94" t="e">
        <f>'1б'!#REF!</f>
        <v>#REF!</v>
      </c>
      <c r="M37" s="94" t="e">
        <f t="shared" si="7"/>
        <v>#REF!</v>
      </c>
      <c r="N37" s="95" t="e">
        <f t="shared" si="8"/>
        <v>#REF!</v>
      </c>
      <c r="O37" s="95" t="e">
        <f t="shared" si="9"/>
        <v>#REF!</v>
      </c>
      <c r="P37" s="95" t="e">
        <f t="shared" si="10"/>
        <v>#REF!</v>
      </c>
      <c r="Q37" s="95" t="e">
        <f t="shared" si="11"/>
        <v>#REF!</v>
      </c>
      <c r="R37" s="95" t="e">
        <f t="shared" si="12"/>
        <v>#REF!</v>
      </c>
      <c r="S37" s="94" t="e">
        <f>'1б'!#REF!</f>
        <v>#REF!</v>
      </c>
      <c r="T37" s="94" t="e">
        <f t="shared" si="13"/>
        <v>#REF!</v>
      </c>
      <c r="U37" s="95" t="e">
        <f t="shared" si="14"/>
        <v>#REF!</v>
      </c>
      <c r="V37" s="95" t="e">
        <f t="shared" si="15"/>
        <v>#REF!</v>
      </c>
      <c r="W37" s="95" t="e">
        <f t="shared" si="16"/>
        <v>#REF!</v>
      </c>
      <c r="X37" s="95" t="e">
        <f t="shared" si="17"/>
        <v>#REF!</v>
      </c>
      <c r="Y37" s="95" t="e">
        <f t="shared" si="18"/>
        <v>#REF!</v>
      </c>
      <c r="Z37" s="94" t="e">
        <f>'1б'!#REF!</f>
        <v>#REF!</v>
      </c>
      <c r="AA37" s="94" t="e">
        <f t="shared" si="19"/>
        <v>#REF!</v>
      </c>
      <c r="AB37" s="95" t="e">
        <f t="shared" si="20"/>
        <v>#REF!</v>
      </c>
      <c r="AC37" s="95" t="e">
        <f t="shared" si="21"/>
        <v>#REF!</v>
      </c>
      <c r="AD37" s="95" t="e">
        <f t="shared" si="22"/>
        <v>#REF!</v>
      </c>
      <c r="AE37" s="95" t="e">
        <f t="shared" si="23"/>
        <v>#REF!</v>
      </c>
      <c r="AF37" s="95" t="e">
        <f t="shared" si="24"/>
        <v>#REF!</v>
      </c>
      <c r="AG37" s="94" t="e">
        <f>'1б'!#REF!</f>
        <v>#REF!</v>
      </c>
      <c r="AH37" s="94" t="e">
        <f t="shared" si="25"/>
        <v>#REF!</v>
      </c>
      <c r="AI37" s="95" t="e">
        <f t="shared" si="26"/>
        <v>#REF!</v>
      </c>
      <c r="AJ37" s="95" t="e">
        <f t="shared" si="27"/>
        <v>#REF!</v>
      </c>
      <c r="AK37" s="95" t="e">
        <f t="shared" si="28"/>
        <v>#REF!</v>
      </c>
      <c r="AL37" s="95" t="e">
        <f t="shared" si="29"/>
        <v>#REF!</v>
      </c>
      <c r="AM37" s="95" t="e">
        <f t="shared" si="30"/>
        <v>#REF!</v>
      </c>
      <c r="AN37" s="94" t="e">
        <f>'1б'!#REF!</f>
        <v>#REF!</v>
      </c>
      <c r="AO37" s="94" t="e">
        <f t="shared" si="31"/>
        <v>#REF!</v>
      </c>
      <c r="AP37" s="95" t="e">
        <f t="shared" si="32"/>
        <v>#REF!</v>
      </c>
      <c r="AQ37" s="95" t="e">
        <f t="shared" si="33"/>
        <v>#REF!</v>
      </c>
      <c r="AR37" s="95" t="e">
        <f t="shared" si="34"/>
        <v>#REF!</v>
      </c>
      <c r="AS37" s="95" t="e">
        <f t="shared" si="35"/>
        <v>#REF!</v>
      </c>
      <c r="AT37" s="95" t="e">
        <f t="shared" si="36"/>
        <v>#REF!</v>
      </c>
      <c r="AU37" s="94" t="e">
        <f>'1б'!#REF!</f>
        <v>#REF!</v>
      </c>
      <c r="AV37" s="94" t="e">
        <f t="shared" si="37"/>
        <v>#REF!</v>
      </c>
      <c r="AW37" s="95" t="e">
        <f t="shared" si="38"/>
        <v>#REF!</v>
      </c>
      <c r="AX37" s="95" t="e">
        <f t="shared" si="39"/>
        <v>#REF!</v>
      </c>
      <c r="AY37" s="95" t="e">
        <f t="shared" si="40"/>
        <v>#REF!</v>
      </c>
      <c r="AZ37" s="95" t="e">
        <f t="shared" si="41"/>
        <v>#REF!</v>
      </c>
      <c r="BA37" s="95" t="e">
        <f t="shared" si="42"/>
        <v>#REF!</v>
      </c>
      <c r="BB37" s="94" t="e">
        <f>'1б'!#REF!</f>
        <v>#REF!</v>
      </c>
      <c r="BC37" s="94" t="e">
        <f t="shared" si="43"/>
        <v>#REF!</v>
      </c>
      <c r="BD37" s="95" t="e">
        <f t="shared" si="44"/>
        <v>#REF!</v>
      </c>
      <c r="BE37" s="95" t="e">
        <f t="shared" si="45"/>
        <v>#REF!</v>
      </c>
      <c r="BF37" s="95" t="e">
        <f t="shared" si="46"/>
        <v>#REF!</v>
      </c>
      <c r="BG37" s="95" t="e">
        <f t="shared" si="47"/>
        <v>#REF!</v>
      </c>
      <c r="BH37" s="95" t="e">
        <f t="shared" si="48"/>
        <v>#REF!</v>
      </c>
      <c r="BI37" s="94" t="e">
        <f>'1б'!#REF!</f>
        <v>#REF!</v>
      </c>
      <c r="BJ37" s="94" t="e">
        <f t="shared" si="49"/>
        <v>#REF!</v>
      </c>
      <c r="BK37" s="95" t="e">
        <f t="shared" si="50"/>
        <v>#REF!</v>
      </c>
      <c r="BL37" s="95" t="e">
        <f t="shared" si="51"/>
        <v>#REF!</v>
      </c>
      <c r="BM37" s="95" t="e">
        <f t="shared" si="52"/>
        <v>#REF!</v>
      </c>
      <c r="BN37" s="95" t="e">
        <f t="shared" si="53"/>
        <v>#REF!</v>
      </c>
      <c r="BO37" s="95" t="e">
        <f t="shared" si="54"/>
        <v>#REF!</v>
      </c>
      <c r="BP37" s="52" t="e">
        <f>'1б'!#REF!</f>
        <v>#REF!</v>
      </c>
      <c r="BQ37" s="53" t="e">
        <f t="shared" si="55"/>
        <v>#REF!</v>
      </c>
      <c r="BR37" s="3" t="e">
        <f t="shared" si="56"/>
        <v>#REF!</v>
      </c>
      <c r="BS37" s="3" t="e">
        <f t="shared" si="57"/>
        <v>#REF!</v>
      </c>
      <c r="BT37" s="3" t="e">
        <f t="shared" si="58"/>
        <v>#REF!</v>
      </c>
      <c r="BU37" s="3" t="e">
        <f t="shared" si="59"/>
        <v>#REF!</v>
      </c>
      <c r="BV37" s="33" t="e">
        <f t="shared" si="60"/>
        <v>#REF!</v>
      </c>
      <c r="BW37" s="46" t="e">
        <f t="shared" si="61"/>
        <v>#REF!</v>
      </c>
      <c r="BX37" s="3" t="e">
        <f t="shared" si="62"/>
        <v>#REF!</v>
      </c>
      <c r="BY37" s="47" t="e">
        <f t="shared" si="63"/>
        <v>#REF!</v>
      </c>
      <c r="BZ37" s="47" t="e">
        <f t="shared" si="64"/>
        <v>#REF!</v>
      </c>
      <c r="CA37" s="47" t="e">
        <f t="shared" si="65"/>
        <v>#REF!</v>
      </c>
      <c r="CB37" s="47" t="e">
        <f t="shared" si="66"/>
        <v>#REF!</v>
      </c>
      <c r="CC37" s="47" t="e">
        <f t="shared" si="67"/>
        <v>#REF!</v>
      </c>
      <c r="CD37" s="47" t="e">
        <f t="shared" si="68"/>
        <v>#REF!</v>
      </c>
      <c r="CE37" s="47" t="e">
        <f t="shared" si="69"/>
        <v>#REF!</v>
      </c>
      <c r="CF37" s="46" t="e">
        <f t="shared" si="70"/>
        <v>#REF!</v>
      </c>
      <c r="CG37" s="48" t="e">
        <f t="shared" si="71"/>
        <v>#REF!</v>
      </c>
      <c r="CH37" s="48" t="e">
        <f t="shared" si="72"/>
        <v>#REF!</v>
      </c>
      <c r="CI37" s="48" t="e">
        <f t="shared" si="73"/>
        <v>#REF!</v>
      </c>
      <c r="CJ37" s="48" t="e">
        <f t="shared" si="74"/>
        <v>#REF!</v>
      </c>
      <c r="CK37" s="48" t="e">
        <f t="shared" si="75"/>
        <v>#REF!</v>
      </c>
      <c r="CL37" s="48" t="e">
        <f t="shared" si="76"/>
        <v>#REF!</v>
      </c>
      <c r="CM37" s="48" t="e">
        <f t="shared" si="77"/>
        <v>#REF!</v>
      </c>
      <c r="CN37" s="46" t="e">
        <f t="shared" si="78"/>
        <v>#REF!</v>
      </c>
      <c r="CO37" s="49" t="e">
        <f t="shared" si="79"/>
        <v>#REF!</v>
      </c>
      <c r="CP37" s="49" t="e">
        <f t="shared" si="80"/>
        <v>#REF!</v>
      </c>
      <c r="CQ37" s="49" t="e">
        <f t="shared" si="81"/>
        <v>#REF!</v>
      </c>
      <c r="CR37" s="49" t="e">
        <f t="shared" si="82"/>
        <v>#REF!</v>
      </c>
      <c r="CS37" s="49" t="e">
        <f t="shared" si="83"/>
        <v>#REF!</v>
      </c>
      <c r="CT37" s="49" t="e">
        <f t="shared" si="84"/>
        <v>#REF!</v>
      </c>
      <c r="CU37" s="49" t="e">
        <f t="shared" si="85"/>
        <v>#REF!</v>
      </c>
      <c r="CV37" s="46" t="e">
        <f t="shared" si="86"/>
        <v>#REF!</v>
      </c>
      <c r="CW37" s="50" t="e">
        <f t="shared" si="87"/>
        <v>#REF!</v>
      </c>
      <c r="CX37" s="50" t="e">
        <f t="shared" si="88"/>
        <v>#REF!</v>
      </c>
      <c r="CY37" s="50" t="e">
        <f t="shared" si="89"/>
        <v>#REF!</v>
      </c>
      <c r="CZ37" s="50" t="e">
        <f t="shared" si="90"/>
        <v>#REF!</v>
      </c>
      <c r="DA37" s="50" t="e">
        <f t="shared" si="91"/>
        <v>#REF!</v>
      </c>
      <c r="DB37" s="50" t="e">
        <f t="shared" si="92"/>
        <v>#REF!</v>
      </c>
      <c r="DC37" s="50" t="e">
        <f t="shared" si="93"/>
        <v>#REF!</v>
      </c>
      <c r="DD37" s="46" t="e">
        <f t="shared" si="94"/>
        <v>#REF!</v>
      </c>
      <c r="DE37" s="107" t="e">
        <f>'1б'!#REF!</f>
        <v>#REF!</v>
      </c>
      <c r="DG37" s="1">
        <f t="shared" si="95"/>
        <v>0</v>
      </c>
    </row>
    <row r="38" spans="1:111">
      <c r="A38" s="2" t="e">
        <f>'1б'!#REF!</f>
        <v>#REF!</v>
      </c>
      <c r="B38" s="2" t="e">
        <f>'1б'!#REF!</f>
        <v>#REF!</v>
      </c>
      <c r="C38" s="2" t="e">
        <f>'1б'!#REF!</f>
        <v>#REF!</v>
      </c>
      <c r="D38" s="95" t="e">
        <f t="shared" si="0"/>
        <v>#REF!</v>
      </c>
      <c r="E38" s="94" t="e">
        <f>'1б'!#REF!</f>
        <v>#REF!</v>
      </c>
      <c r="F38" s="94" t="e">
        <f t="shared" si="1"/>
        <v>#REF!</v>
      </c>
      <c r="G38" s="95" t="e">
        <f t="shared" si="2"/>
        <v>#REF!</v>
      </c>
      <c r="H38" s="95" t="e">
        <f t="shared" si="3"/>
        <v>#REF!</v>
      </c>
      <c r="I38" s="95" t="e">
        <f t="shared" si="4"/>
        <v>#REF!</v>
      </c>
      <c r="J38" s="95" t="e">
        <f t="shared" si="5"/>
        <v>#REF!</v>
      </c>
      <c r="K38" s="95" t="e">
        <f t="shared" si="6"/>
        <v>#REF!</v>
      </c>
      <c r="L38" s="94" t="e">
        <f>'1б'!#REF!</f>
        <v>#REF!</v>
      </c>
      <c r="M38" s="94" t="e">
        <f t="shared" si="7"/>
        <v>#REF!</v>
      </c>
      <c r="N38" s="95" t="e">
        <f t="shared" si="8"/>
        <v>#REF!</v>
      </c>
      <c r="O38" s="95" t="e">
        <f t="shared" si="9"/>
        <v>#REF!</v>
      </c>
      <c r="P38" s="95" t="e">
        <f t="shared" si="10"/>
        <v>#REF!</v>
      </c>
      <c r="Q38" s="95" t="e">
        <f t="shared" si="11"/>
        <v>#REF!</v>
      </c>
      <c r="R38" s="95" t="e">
        <f t="shared" si="12"/>
        <v>#REF!</v>
      </c>
      <c r="S38" s="94" t="e">
        <f>'1б'!#REF!</f>
        <v>#REF!</v>
      </c>
      <c r="T38" s="94" t="e">
        <f t="shared" si="13"/>
        <v>#REF!</v>
      </c>
      <c r="U38" s="95" t="e">
        <f t="shared" si="14"/>
        <v>#REF!</v>
      </c>
      <c r="V38" s="95" t="e">
        <f t="shared" si="15"/>
        <v>#REF!</v>
      </c>
      <c r="W38" s="95" t="e">
        <f t="shared" si="16"/>
        <v>#REF!</v>
      </c>
      <c r="X38" s="95" t="e">
        <f t="shared" si="17"/>
        <v>#REF!</v>
      </c>
      <c r="Y38" s="95" t="e">
        <f t="shared" si="18"/>
        <v>#REF!</v>
      </c>
      <c r="Z38" s="94" t="e">
        <f>'1б'!#REF!</f>
        <v>#REF!</v>
      </c>
      <c r="AA38" s="94" t="e">
        <f t="shared" si="19"/>
        <v>#REF!</v>
      </c>
      <c r="AB38" s="95" t="e">
        <f t="shared" si="20"/>
        <v>#REF!</v>
      </c>
      <c r="AC38" s="95" t="e">
        <f t="shared" si="21"/>
        <v>#REF!</v>
      </c>
      <c r="AD38" s="95" t="e">
        <f t="shared" si="22"/>
        <v>#REF!</v>
      </c>
      <c r="AE38" s="95" t="e">
        <f t="shared" si="23"/>
        <v>#REF!</v>
      </c>
      <c r="AF38" s="95" t="e">
        <f t="shared" si="24"/>
        <v>#REF!</v>
      </c>
      <c r="AG38" s="94" t="e">
        <f>'1б'!#REF!</f>
        <v>#REF!</v>
      </c>
      <c r="AH38" s="94" t="e">
        <f t="shared" si="25"/>
        <v>#REF!</v>
      </c>
      <c r="AI38" s="95" t="e">
        <f t="shared" si="26"/>
        <v>#REF!</v>
      </c>
      <c r="AJ38" s="95" t="e">
        <f t="shared" si="27"/>
        <v>#REF!</v>
      </c>
      <c r="AK38" s="95" t="e">
        <f t="shared" si="28"/>
        <v>#REF!</v>
      </c>
      <c r="AL38" s="95" t="e">
        <f t="shared" si="29"/>
        <v>#REF!</v>
      </c>
      <c r="AM38" s="95" t="e">
        <f t="shared" si="30"/>
        <v>#REF!</v>
      </c>
      <c r="AN38" s="94" t="e">
        <f>'1б'!#REF!</f>
        <v>#REF!</v>
      </c>
      <c r="AO38" s="94" t="e">
        <f t="shared" si="31"/>
        <v>#REF!</v>
      </c>
      <c r="AP38" s="95" t="e">
        <f t="shared" si="32"/>
        <v>#REF!</v>
      </c>
      <c r="AQ38" s="95" t="e">
        <f t="shared" si="33"/>
        <v>#REF!</v>
      </c>
      <c r="AR38" s="95" t="e">
        <f t="shared" si="34"/>
        <v>#REF!</v>
      </c>
      <c r="AS38" s="95" t="e">
        <f t="shared" si="35"/>
        <v>#REF!</v>
      </c>
      <c r="AT38" s="95" t="e">
        <f t="shared" si="36"/>
        <v>#REF!</v>
      </c>
      <c r="AU38" s="94" t="e">
        <f>'1б'!#REF!</f>
        <v>#REF!</v>
      </c>
      <c r="AV38" s="94" t="e">
        <f t="shared" si="37"/>
        <v>#REF!</v>
      </c>
      <c r="AW38" s="95" t="e">
        <f t="shared" si="38"/>
        <v>#REF!</v>
      </c>
      <c r="AX38" s="95" t="e">
        <f t="shared" si="39"/>
        <v>#REF!</v>
      </c>
      <c r="AY38" s="95" t="e">
        <f t="shared" si="40"/>
        <v>#REF!</v>
      </c>
      <c r="AZ38" s="95" t="e">
        <f t="shared" si="41"/>
        <v>#REF!</v>
      </c>
      <c r="BA38" s="95" t="e">
        <f t="shared" si="42"/>
        <v>#REF!</v>
      </c>
      <c r="BB38" s="94" t="e">
        <f>'1б'!#REF!</f>
        <v>#REF!</v>
      </c>
      <c r="BC38" s="94" t="e">
        <f t="shared" si="43"/>
        <v>#REF!</v>
      </c>
      <c r="BD38" s="95" t="e">
        <f t="shared" si="44"/>
        <v>#REF!</v>
      </c>
      <c r="BE38" s="95" t="e">
        <f t="shared" si="45"/>
        <v>#REF!</v>
      </c>
      <c r="BF38" s="95" t="e">
        <f t="shared" si="46"/>
        <v>#REF!</v>
      </c>
      <c r="BG38" s="95" t="e">
        <f t="shared" si="47"/>
        <v>#REF!</v>
      </c>
      <c r="BH38" s="95" t="e">
        <f t="shared" si="48"/>
        <v>#REF!</v>
      </c>
      <c r="BI38" s="94" t="e">
        <f>'1б'!#REF!</f>
        <v>#REF!</v>
      </c>
      <c r="BJ38" s="94" t="e">
        <f t="shared" si="49"/>
        <v>#REF!</v>
      </c>
      <c r="BK38" s="95" t="e">
        <f t="shared" si="50"/>
        <v>#REF!</v>
      </c>
      <c r="BL38" s="95" t="e">
        <f t="shared" si="51"/>
        <v>#REF!</v>
      </c>
      <c r="BM38" s="95" t="e">
        <f t="shared" si="52"/>
        <v>#REF!</v>
      </c>
      <c r="BN38" s="95" t="e">
        <f t="shared" si="53"/>
        <v>#REF!</v>
      </c>
      <c r="BO38" s="95" t="e">
        <f t="shared" si="54"/>
        <v>#REF!</v>
      </c>
      <c r="BP38" s="52" t="e">
        <f>'1б'!#REF!</f>
        <v>#REF!</v>
      </c>
      <c r="BQ38" s="53" t="e">
        <f t="shared" si="55"/>
        <v>#REF!</v>
      </c>
      <c r="BR38" s="3" t="e">
        <f t="shared" si="56"/>
        <v>#REF!</v>
      </c>
      <c r="BS38" s="3" t="e">
        <f t="shared" si="57"/>
        <v>#REF!</v>
      </c>
      <c r="BT38" s="3" t="e">
        <f t="shared" si="58"/>
        <v>#REF!</v>
      </c>
      <c r="BU38" s="3" t="e">
        <f t="shared" si="59"/>
        <v>#REF!</v>
      </c>
      <c r="BV38" s="33" t="e">
        <f t="shared" si="60"/>
        <v>#REF!</v>
      </c>
      <c r="BW38" s="46" t="e">
        <f t="shared" si="61"/>
        <v>#REF!</v>
      </c>
      <c r="BX38" s="3" t="e">
        <f t="shared" si="62"/>
        <v>#REF!</v>
      </c>
      <c r="BY38" s="47" t="e">
        <f t="shared" si="63"/>
        <v>#REF!</v>
      </c>
      <c r="BZ38" s="47" t="e">
        <f t="shared" si="64"/>
        <v>#REF!</v>
      </c>
      <c r="CA38" s="47" t="e">
        <f t="shared" si="65"/>
        <v>#REF!</v>
      </c>
      <c r="CB38" s="47" t="e">
        <f t="shared" si="66"/>
        <v>#REF!</v>
      </c>
      <c r="CC38" s="47" t="e">
        <f t="shared" si="67"/>
        <v>#REF!</v>
      </c>
      <c r="CD38" s="47" t="e">
        <f t="shared" si="68"/>
        <v>#REF!</v>
      </c>
      <c r="CE38" s="47" t="e">
        <f t="shared" si="69"/>
        <v>#REF!</v>
      </c>
      <c r="CF38" s="46" t="e">
        <f t="shared" si="70"/>
        <v>#REF!</v>
      </c>
      <c r="CG38" s="48" t="e">
        <f t="shared" si="71"/>
        <v>#REF!</v>
      </c>
      <c r="CH38" s="48" t="e">
        <f t="shared" si="72"/>
        <v>#REF!</v>
      </c>
      <c r="CI38" s="48" t="e">
        <f t="shared" si="73"/>
        <v>#REF!</v>
      </c>
      <c r="CJ38" s="48" t="e">
        <f t="shared" si="74"/>
        <v>#REF!</v>
      </c>
      <c r="CK38" s="48" t="e">
        <f t="shared" si="75"/>
        <v>#REF!</v>
      </c>
      <c r="CL38" s="48" t="e">
        <f t="shared" si="76"/>
        <v>#REF!</v>
      </c>
      <c r="CM38" s="48" t="e">
        <f t="shared" si="77"/>
        <v>#REF!</v>
      </c>
      <c r="CN38" s="46" t="e">
        <f t="shared" si="78"/>
        <v>#REF!</v>
      </c>
      <c r="CO38" s="49" t="e">
        <f t="shared" si="79"/>
        <v>#REF!</v>
      </c>
      <c r="CP38" s="49" t="e">
        <f t="shared" si="80"/>
        <v>#REF!</v>
      </c>
      <c r="CQ38" s="49" t="e">
        <f t="shared" si="81"/>
        <v>#REF!</v>
      </c>
      <c r="CR38" s="49" t="e">
        <f t="shared" si="82"/>
        <v>#REF!</v>
      </c>
      <c r="CS38" s="49" t="e">
        <f t="shared" si="83"/>
        <v>#REF!</v>
      </c>
      <c r="CT38" s="49" t="e">
        <f t="shared" si="84"/>
        <v>#REF!</v>
      </c>
      <c r="CU38" s="49" t="e">
        <f t="shared" si="85"/>
        <v>#REF!</v>
      </c>
      <c r="CV38" s="46" t="e">
        <f t="shared" si="86"/>
        <v>#REF!</v>
      </c>
      <c r="CW38" s="50" t="e">
        <f t="shared" si="87"/>
        <v>#REF!</v>
      </c>
      <c r="CX38" s="50" t="e">
        <f t="shared" si="88"/>
        <v>#REF!</v>
      </c>
      <c r="CY38" s="50" t="e">
        <f t="shared" si="89"/>
        <v>#REF!</v>
      </c>
      <c r="CZ38" s="50" t="e">
        <f t="shared" si="90"/>
        <v>#REF!</v>
      </c>
      <c r="DA38" s="50" t="e">
        <f t="shared" si="91"/>
        <v>#REF!</v>
      </c>
      <c r="DB38" s="50" t="e">
        <f t="shared" si="92"/>
        <v>#REF!</v>
      </c>
      <c r="DC38" s="50" t="e">
        <f t="shared" si="93"/>
        <v>#REF!</v>
      </c>
      <c r="DD38" s="46" t="e">
        <f t="shared" si="94"/>
        <v>#REF!</v>
      </c>
      <c r="DE38" s="107" t="e">
        <f>'1б'!#REF!</f>
        <v>#REF!</v>
      </c>
      <c r="DG38" s="1">
        <f t="shared" si="95"/>
        <v>0</v>
      </c>
    </row>
    <row r="39" spans="1:111">
      <c r="A39" s="85" t="e">
        <f>'1б'!#REF!</f>
        <v>#REF!</v>
      </c>
      <c r="B39" s="85" t="e">
        <f>'1б'!#REF!</f>
        <v>#REF!</v>
      </c>
      <c r="C39" s="85" t="e">
        <f>'1б'!#REF!</f>
        <v>#REF!</v>
      </c>
      <c r="D39" s="96" t="e">
        <f t="shared" si="0"/>
        <v>#REF!</v>
      </c>
      <c r="E39" s="108" t="e">
        <f>'1б'!#REF!</f>
        <v>#REF!</v>
      </c>
      <c r="F39" s="108" t="e">
        <f t="shared" si="1"/>
        <v>#REF!</v>
      </c>
      <c r="G39" s="96" t="e">
        <f t="shared" si="2"/>
        <v>#REF!</v>
      </c>
      <c r="H39" s="96" t="e">
        <f t="shared" si="3"/>
        <v>#REF!</v>
      </c>
      <c r="I39" s="96" t="e">
        <f t="shared" si="4"/>
        <v>#REF!</v>
      </c>
      <c r="J39" s="96" t="e">
        <f t="shared" si="5"/>
        <v>#REF!</v>
      </c>
      <c r="K39" s="96" t="e">
        <f t="shared" si="6"/>
        <v>#REF!</v>
      </c>
      <c r="L39" s="108" t="e">
        <f>'1б'!#REF!</f>
        <v>#REF!</v>
      </c>
      <c r="M39" s="108" t="e">
        <f t="shared" si="7"/>
        <v>#REF!</v>
      </c>
      <c r="N39" s="96" t="e">
        <f t="shared" si="8"/>
        <v>#REF!</v>
      </c>
      <c r="O39" s="96" t="e">
        <f t="shared" si="9"/>
        <v>#REF!</v>
      </c>
      <c r="P39" s="96" t="e">
        <f t="shared" si="10"/>
        <v>#REF!</v>
      </c>
      <c r="Q39" s="96" t="e">
        <f t="shared" si="11"/>
        <v>#REF!</v>
      </c>
      <c r="R39" s="96" t="e">
        <f t="shared" si="12"/>
        <v>#REF!</v>
      </c>
      <c r="S39" s="108" t="e">
        <f>'1б'!#REF!</f>
        <v>#REF!</v>
      </c>
      <c r="T39" s="108" t="e">
        <f t="shared" si="13"/>
        <v>#REF!</v>
      </c>
      <c r="U39" s="96" t="e">
        <f t="shared" si="14"/>
        <v>#REF!</v>
      </c>
      <c r="V39" s="96" t="e">
        <f t="shared" si="15"/>
        <v>#REF!</v>
      </c>
      <c r="W39" s="96" t="e">
        <f t="shared" si="16"/>
        <v>#REF!</v>
      </c>
      <c r="X39" s="96" t="e">
        <f t="shared" si="17"/>
        <v>#REF!</v>
      </c>
      <c r="Y39" s="96" t="e">
        <f t="shared" si="18"/>
        <v>#REF!</v>
      </c>
      <c r="Z39" s="108" t="e">
        <f>'1б'!#REF!</f>
        <v>#REF!</v>
      </c>
      <c r="AA39" s="108" t="e">
        <f t="shared" si="19"/>
        <v>#REF!</v>
      </c>
      <c r="AB39" s="96" t="e">
        <f t="shared" si="20"/>
        <v>#REF!</v>
      </c>
      <c r="AC39" s="96" t="e">
        <f t="shared" si="21"/>
        <v>#REF!</v>
      </c>
      <c r="AD39" s="96" t="e">
        <f t="shared" si="22"/>
        <v>#REF!</v>
      </c>
      <c r="AE39" s="96" t="e">
        <f t="shared" si="23"/>
        <v>#REF!</v>
      </c>
      <c r="AF39" s="96" t="e">
        <f t="shared" si="24"/>
        <v>#REF!</v>
      </c>
      <c r="AG39" s="108" t="e">
        <f>'1б'!#REF!</f>
        <v>#REF!</v>
      </c>
      <c r="AH39" s="108" t="e">
        <f t="shared" si="25"/>
        <v>#REF!</v>
      </c>
      <c r="AI39" s="96" t="e">
        <f t="shared" si="26"/>
        <v>#REF!</v>
      </c>
      <c r="AJ39" s="96" t="e">
        <f t="shared" si="27"/>
        <v>#REF!</v>
      </c>
      <c r="AK39" s="96" t="e">
        <f t="shared" si="28"/>
        <v>#REF!</v>
      </c>
      <c r="AL39" s="96" t="e">
        <f t="shared" si="29"/>
        <v>#REF!</v>
      </c>
      <c r="AM39" s="96" t="e">
        <f t="shared" si="30"/>
        <v>#REF!</v>
      </c>
      <c r="AN39" s="108" t="e">
        <f>'1б'!#REF!</f>
        <v>#REF!</v>
      </c>
      <c r="AO39" s="108" t="e">
        <f t="shared" si="31"/>
        <v>#REF!</v>
      </c>
      <c r="AP39" s="96" t="e">
        <f t="shared" si="32"/>
        <v>#REF!</v>
      </c>
      <c r="AQ39" s="96" t="e">
        <f t="shared" si="33"/>
        <v>#REF!</v>
      </c>
      <c r="AR39" s="96" t="e">
        <f t="shared" si="34"/>
        <v>#REF!</v>
      </c>
      <c r="AS39" s="96" t="e">
        <f t="shared" si="35"/>
        <v>#REF!</v>
      </c>
      <c r="AT39" s="96" t="e">
        <f t="shared" si="36"/>
        <v>#REF!</v>
      </c>
      <c r="AU39" s="108" t="e">
        <f>'1б'!#REF!</f>
        <v>#REF!</v>
      </c>
      <c r="AV39" s="108" t="e">
        <f t="shared" si="37"/>
        <v>#REF!</v>
      </c>
      <c r="AW39" s="96" t="e">
        <f t="shared" si="38"/>
        <v>#REF!</v>
      </c>
      <c r="AX39" s="96" t="e">
        <f t="shared" si="39"/>
        <v>#REF!</v>
      </c>
      <c r="AY39" s="96" t="e">
        <f t="shared" si="40"/>
        <v>#REF!</v>
      </c>
      <c r="AZ39" s="96" t="e">
        <f t="shared" si="41"/>
        <v>#REF!</v>
      </c>
      <c r="BA39" s="96" t="e">
        <f t="shared" si="42"/>
        <v>#REF!</v>
      </c>
      <c r="BB39" s="108" t="e">
        <f>'1б'!#REF!</f>
        <v>#REF!</v>
      </c>
      <c r="BC39" s="108" t="e">
        <f t="shared" si="43"/>
        <v>#REF!</v>
      </c>
      <c r="BD39" s="96" t="e">
        <f t="shared" si="44"/>
        <v>#REF!</v>
      </c>
      <c r="BE39" s="96" t="e">
        <f t="shared" si="45"/>
        <v>#REF!</v>
      </c>
      <c r="BF39" s="96" t="e">
        <f t="shared" si="46"/>
        <v>#REF!</v>
      </c>
      <c r="BG39" s="96" t="e">
        <f t="shared" si="47"/>
        <v>#REF!</v>
      </c>
      <c r="BH39" s="96" t="e">
        <f t="shared" si="48"/>
        <v>#REF!</v>
      </c>
      <c r="BI39" s="108" t="e">
        <f>'1б'!#REF!</f>
        <v>#REF!</v>
      </c>
      <c r="BJ39" s="108" t="e">
        <f t="shared" si="49"/>
        <v>#REF!</v>
      </c>
      <c r="BK39" s="96" t="e">
        <f t="shared" si="50"/>
        <v>#REF!</v>
      </c>
      <c r="BL39" s="96" t="e">
        <f t="shared" si="51"/>
        <v>#REF!</v>
      </c>
      <c r="BM39" s="96" t="e">
        <f t="shared" si="52"/>
        <v>#REF!</v>
      </c>
      <c r="BN39" s="96" t="e">
        <f t="shared" si="53"/>
        <v>#REF!</v>
      </c>
      <c r="BO39" s="96" t="e">
        <f t="shared" si="54"/>
        <v>#REF!</v>
      </c>
      <c r="BP39" s="111" t="e">
        <f>'1б'!#REF!</f>
        <v>#REF!</v>
      </c>
      <c r="BQ39" s="109" t="e">
        <f t="shared" si="55"/>
        <v>#REF!</v>
      </c>
      <c r="BR39" s="86" t="e">
        <f t="shared" si="56"/>
        <v>#REF!</v>
      </c>
      <c r="BS39" s="86" t="e">
        <f t="shared" si="57"/>
        <v>#REF!</v>
      </c>
      <c r="BT39" s="86" t="e">
        <f t="shared" si="58"/>
        <v>#REF!</v>
      </c>
      <c r="BU39" s="86" t="e">
        <f t="shared" si="59"/>
        <v>#REF!</v>
      </c>
      <c r="BV39" s="87" t="e">
        <f t="shared" si="60"/>
        <v>#REF!</v>
      </c>
      <c r="BW39" s="88" t="e">
        <f t="shared" si="61"/>
        <v>#REF!</v>
      </c>
      <c r="BX39" s="86" t="e">
        <f t="shared" si="62"/>
        <v>#REF!</v>
      </c>
      <c r="BY39" s="89" t="e">
        <f t="shared" si="63"/>
        <v>#REF!</v>
      </c>
      <c r="BZ39" s="89" t="e">
        <f t="shared" si="64"/>
        <v>#REF!</v>
      </c>
      <c r="CA39" s="89" t="e">
        <f t="shared" si="65"/>
        <v>#REF!</v>
      </c>
      <c r="CB39" s="89" t="e">
        <f t="shared" si="66"/>
        <v>#REF!</v>
      </c>
      <c r="CC39" s="89" t="e">
        <f t="shared" si="67"/>
        <v>#REF!</v>
      </c>
      <c r="CD39" s="89" t="e">
        <f t="shared" si="68"/>
        <v>#REF!</v>
      </c>
      <c r="CE39" s="89" t="e">
        <f t="shared" si="69"/>
        <v>#REF!</v>
      </c>
      <c r="CF39" s="88" t="e">
        <f t="shared" si="70"/>
        <v>#REF!</v>
      </c>
      <c r="CG39" s="90" t="e">
        <f t="shared" si="71"/>
        <v>#REF!</v>
      </c>
      <c r="CH39" s="90" t="e">
        <f t="shared" si="72"/>
        <v>#REF!</v>
      </c>
      <c r="CI39" s="90" t="e">
        <f t="shared" si="73"/>
        <v>#REF!</v>
      </c>
      <c r="CJ39" s="90" t="e">
        <f t="shared" si="74"/>
        <v>#REF!</v>
      </c>
      <c r="CK39" s="90" t="e">
        <f t="shared" si="75"/>
        <v>#REF!</v>
      </c>
      <c r="CL39" s="90" t="e">
        <f t="shared" si="76"/>
        <v>#REF!</v>
      </c>
      <c r="CM39" s="90" t="e">
        <f t="shared" si="77"/>
        <v>#REF!</v>
      </c>
      <c r="CN39" s="88" t="e">
        <f t="shared" si="78"/>
        <v>#REF!</v>
      </c>
      <c r="CO39" s="91" t="e">
        <f t="shared" si="79"/>
        <v>#REF!</v>
      </c>
      <c r="CP39" s="91" t="e">
        <f t="shared" si="80"/>
        <v>#REF!</v>
      </c>
      <c r="CQ39" s="91" t="e">
        <f t="shared" si="81"/>
        <v>#REF!</v>
      </c>
      <c r="CR39" s="91" t="e">
        <f t="shared" si="82"/>
        <v>#REF!</v>
      </c>
      <c r="CS39" s="91" t="e">
        <f t="shared" si="83"/>
        <v>#REF!</v>
      </c>
      <c r="CT39" s="91" t="e">
        <f t="shared" si="84"/>
        <v>#REF!</v>
      </c>
      <c r="CU39" s="91" t="e">
        <f t="shared" si="85"/>
        <v>#REF!</v>
      </c>
      <c r="CV39" s="88" t="e">
        <f t="shared" si="86"/>
        <v>#REF!</v>
      </c>
      <c r="CW39" s="92" t="e">
        <f t="shared" si="87"/>
        <v>#REF!</v>
      </c>
      <c r="CX39" s="92" t="e">
        <f t="shared" si="88"/>
        <v>#REF!</v>
      </c>
      <c r="CY39" s="92" t="e">
        <f t="shared" si="89"/>
        <v>#REF!</v>
      </c>
      <c r="CZ39" s="92" t="e">
        <f t="shared" si="90"/>
        <v>#REF!</v>
      </c>
      <c r="DA39" s="92" t="e">
        <f t="shared" si="91"/>
        <v>#REF!</v>
      </c>
      <c r="DB39" s="92" t="e">
        <f t="shared" si="92"/>
        <v>#REF!</v>
      </c>
      <c r="DC39" s="92" t="e">
        <f t="shared" si="93"/>
        <v>#REF!</v>
      </c>
      <c r="DD39" s="88" t="e">
        <f t="shared" si="94"/>
        <v>#REF!</v>
      </c>
      <c r="DE39" s="110" t="e">
        <f>'1б'!#REF!</f>
        <v>#REF!</v>
      </c>
      <c r="DG39" s="1">
        <f t="shared" si="95"/>
        <v>0</v>
      </c>
    </row>
    <row r="40" spans="1:111" ht="12" thickBot="1">
      <c r="A40" s="4"/>
      <c r="B40" s="4"/>
      <c r="C40" s="4"/>
      <c r="D40" s="93"/>
      <c r="E40" s="93" t="e">
        <f t="shared" ref="E40:J40" si="96">SUM(E5:E39)</f>
        <v>#REF!</v>
      </c>
      <c r="F40" s="93" t="e">
        <f t="shared" si="96"/>
        <v>#REF!</v>
      </c>
      <c r="G40" s="93" t="e">
        <f t="shared" si="96"/>
        <v>#REF!</v>
      </c>
      <c r="H40" s="93" t="e">
        <f t="shared" si="96"/>
        <v>#REF!</v>
      </c>
      <c r="I40" s="93" t="e">
        <f t="shared" si="96"/>
        <v>#REF!</v>
      </c>
      <c r="J40" s="93" t="e">
        <f t="shared" si="96"/>
        <v>#REF!</v>
      </c>
      <c r="K40" s="93"/>
      <c r="L40" s="93" t="e">
        <f t="shared" ref="L40:Q40" si="97">SUM(L5:L39)</f>
        <v>#REF!</v>
      </c>
      <c r="M40" s="93" t="e">
        <f t="shared" si="97"/>
        <v>#REF!</v>
      </c>
      <c r="N40" s="93" t="e">
        <f t="shared" si="97"/>
        <v>#REF!</v>
      </c>
      <c r="O40" s="93" t="e">
        <f t="shared" si="97"/>
        <v>#REF!</v>
      </c>
      <c r="P40" s="93" t="e">
        <f t="shared" si="97"/>
        <v>#REF!</v>
      </c>
      <c r="Q40" s="93" t="e">
        <f t="shared" si="97"/>
        <v>#REF!</v>
      </c>
      <c r="R40" s="93"/>
      <c r="S40" s="93" t="e">
        <f t="shared" ref="S40:X40" si="98">SUM(S5:S39)</f>
        <v>#REF!</v>
      </c>
      <c r="T40" s="93" t="e">
        <f t="shared" si="98"/>
        <v>#REF!</v>
      </c>
      <c r="U40" s="93" t="e">
        <f t="shared" si="98"/>
        <v>#REF!</v>
      </c>
      <c r="V40" s="93" t="e">
        <f t="shared" si="98"/>
        <v>#REF!</v>
      </c>
      <c r="W40" s="93" t="e">
        <f t="shared" si="98"/>
        <v>#REF!</v>
      </c>
      <c r="X40" s="93" t="e">
        <f t="shared" si="98"/>
        <v>#REF!</v>
      </c>
      <c r="Y40" s="93"/>
      <c r="Z40" s="93" t="e">
        <f t="shared" ref="Z40:AE40" si="99">SUM(Z5:Z39)</f>
        <v>#REF!</v>
      </c>
      <c r="AA40" s="93" t="e">
        <f t="shared" si="99"/>
        <v>#REF!</v>
      </c>
      <c r="AB40" s="93" t="e">
        <f t="shared" si="99"/>
        <v>#REF!</v>
      </c>
      <c r="AC40" s="93" t="e">
        <f t="shared" si="99"/>
        <v>#REF!</v>
      </c>
      <c r="AD40" s="93" t="e">
        <f t="shared" si="99"/>
        <v>#REF!</v>
      </c>
      <c r="AE40" s="93" t="e">
        <f t="shared" si="99"/>
        <v>#REF!</v>
      </c>
      <c r="AF40" s="93"/>
      <c r="AG40" s="93" t="e">
        <f t="shared" ref="AG40:AL40" si="100">SUM(AG5:AG39)</f>
        <v>#REF!</v>
      </c>
      <c r="AH40" s="93" t="e">
        <f t="shared" si="100"/>
        <v>#REF!</v>
      </c>
      <c r="AI40" s="93" t="e">
        <f t="shared" si="100"/>
        <v>#REF!</v>
      </c>
      <c r="AJ40" s="93" t="e">
        <f t="shared" si="100"/>
        <v>#REF!</v>
      </c>
      <c r="AK40" s="93" t="e">
        <f t="shared" si="100"/>
        <v>#REF!</v>
      </c>
      <c r="AL40" s="93" t="e">
        <f t="shared" si="100"/>
        <v>#REF!</v>
      </c>
      <c r="AM40" s="93"/>
      <c r="AN40" s="93" t="e">
        <f t="shared" ref="AN40:AS40" si="101">SUM(AN5:AN39)</f>
        <v>#REF!</v>
      </c>
      <c r="AO40" s="93" t="e">
        <f t="shared" si="101"/>
        <v>#REF!</v>
      </c>
      <c r="AP40" s="93" t="e">
        <f t="shared" si="101"/>
        <v>#REF!</v>
      </c>
      <c r="AQ40" s="93" t="e">
        <f t="shared" si="101"/>
        <v>#REF!</v>
      </c>
      <c r="AR40" s="93" t="e">
        <f t="shared" si="101"/>
        <v>#REF!</v>
      </c>
      <c r="AS40" s="93" t="e">
        <f t="shared" si="101"/>
        <v>#REF!</v>
      </c>
      <c r="AT40" s="93"/>
      <c r="AU40" s="93" t="e">
        <f t="shared" ref="AU40:AZ40" si="102">SUM(AU5:AU39)</f>
        <v>#REF!</v>
      </c>
      <c r="AV40" s="93" t="e">
        <f t="shared" si="102"/>
        <v>#REF!</v>
      </c>
      <c r="AW40" s="93" t="e">
        <f t="shared" si="102"/>
        <v>#REF!</v>
      </c>
      <c r="AX40" s="93" t="e">
        <f t="shared" si="102"/>
        <v>#REF!</v>
      </c>
      <c r="AY40" s="93" t="e">
        <f t="shared" si="102"/>
        <v>#REF!</v>
      </c>
      <c r="AZ40" s="93" t="e">
        <f t="shared" si="102"/>
        <v>#REF!</v>
      </c>
      <c r="BA40" s="93"/>
      <c r="BB40" s="93" t="e">
        <f t="shared" ref="BB40:BG40" si="103">SUM(BB5:BB39)</f>
        <v>#REF!</v>
      </c>
      <c r="BC40" s="93" t="e">
        <f t="shared" si="103"/>
        <v>#REF!</v>
      </c>
      <c r="BD40" s="93" t="e">
        <f t="shared" si="103"/>
        <v>#REF!</v>
      </c>
      <c r="BE40" s="93" t="e">
        <f t="shared" si="103"/>
        <v>#REF!</v>
      </c>
      <c r="BF40" s="93" t="e">
        <f t="shared" si="103"/>
        <v>#REF!</v>
      </c>
      <c r="BG40" s="93" t="e">
        <f t="shared" si="103"/>
        <v>#REF!</v>
      </c>
      <c r="BH40" s="93"/>
      <c r="BI40" s="93" t="e">
        <f t="shared" ref="BI40:BN40" si="104">SUM(BI5:BI39)</f>
        <v>#REF!</v>
      </c>
      <c r="BJ40" s="93" t="e">
        <f t="shared" si="104"/>
        <v>#REF!</v>
      </c>
      <c r="BK40" s="93" t="e">
        <f t="shared" si="104"/>
        <v>#REF!</v>
      </c>
      <c r="BL40" s="93" t="e">
        <f t="shared" si="104"/>
        <v>#REF!</v>
      </c>
      <c r="BM40" s="93" t="e">
        <f t="shared" si="104"/>
        <v>#REF!</v>
      </c>
      <c r="BN40" s="93" t="e">
        <f t="shared" si="104"/>
        <v>#REF!</v>
      </c>
      <c r="BO40" s="93"/>
      <c r="BP40" s="77" t="e">
        <f t="shared" ref="BP40:BU40" si="105">SUM(BP5:BP39)</f>
        <v>#REF!</v>
      </c>
      <c r="BQ40" s="76" t="e">
        <f t="shared" si="105"/>
        <v>#REF!</v>
      </c>
      <c r="BR40" s="76" t="e">
        <f t="shared" si="105"/>
        <v>#REF!</v>
      </c>
      <c r="BS40" s="76" t="e">
        <f t="shared" si="105"/>
        <v>#REF!</v>
      </c>
      <c r="BT40" s="76" t="e">
        <f t="shared" si="105"/>
        <v>#REF!</v>
      </c>
      <c r="BU40" s="76" t="e">
        <f t="shared" si="105"/>
        <v>#REF!</v>
      </c>
      <c r="BV40" s="78"/>
      <c r="BW40" s="79"/>
      <c r="BX40" s="76"/>
      <c r="BY40" s="80"/>
      <c r="BZ40" s="80"/>
      <c r="CA40" s="80"/>
      <c r="CB40" s="80"/>
      <c r="CC40" s="80"/>
      <c r="CD40" s="80"/>
      <c r="CE40" s="80"/>
      <c r="CF40" s="79"/>
      <c r="CG40" s="81"/>
      <c r="CH40" s="81"/>
      <c r="CI40" s="81"/>
      <c r="CJ40" s="81"/>
      <c r="CK40" s="81"/>
      <c r="CL40" s="81"/>
      <c r="CM40" s="81"/>
      <c r="CN40" s="79"/>
      <c r="CO40" s="82"/>
      <c r="CP40" s="82"/>
      <c r="CQ40" s="82"/>
      <c r="CR40" s="82"/>
      <c r="CS40" s="82"/>
      <c r="CT40" s="82"/>
      <c r="CU40" s="82"/>
      <c r="CV40" s="79"/>
      <c r="CW40" s="83"/>
      <c r="CX40" s="83"/>
      <c r="CY40" s="83"/>
      <c r="CZ40" s="83"/>
      <c r="DA40" s="83"/>
      <c r="DB40" s="83"/>
      <c r="DC40" s="83"/>
      <c r="DD40" s="79"/>
      <c r="DE40" s="84"/>
    </row>
    <row r="41" spans="1:111">
      <c r="A41" s="4"/>
      <c r="B41" s="5"/>
      <c r="C41" s="37" t="s">
        <v>83</v>
      </c>
      <c r="D41" s="97" t="e">
        <f>IF(E41=0,"-",E41)</f>
        <v>#REF!</v>
      </c>
      <c r="E41" s="98" t="e">
        <f>G40</f>
        <v>#REF!</v>
      </c>
      <c r="F41" s="98"/>
      <c r="G41" s="98"/>
      <c r="H41" s="98"/>
      <c r="I41" s="98"/>
      <c r="J41" s="98"/>
      <c r="K41" s="97" t="e">
        <f>IF(L41=0,"-",L41)</f>
        <v>#REF!</v>
      </c>
      <c r="L41" s="98" t="e">
        <f>N40</f>
        <v>#REF!</v>
      </c>
      <c r="M41" s="98"/>
      <c r="N41" s="98"/>
      <c r="O41" s="98"/>
      <c r="P41" s="98"/>
      <c r="Q41" s="98"/>
      <c r="R41" s="97" t="e">
        <f>IF(S41=0,"-",S41)</f>
        <v>#REF!</v>
      </c>
      <c r="S41" s="98" t="e">
        <f>U40</f>
        <v>#REF!</v>
      </c>
      <c r="T41" s="98"/>
      <c r="U41" s="98"/>
      <c r="V41" s="98"/>
      <c r="W41" s="98"/>
      <c r="X41" s="98"/>
      <c r="Y41" s="97" t="e">
        <f>IF(Z41=0,"-",Z41)</f>
        <v>#REF!</v>
      </c>
      <c r="Z41" s="98" t="e">
        <f>AB40</f>
        <v>#REF!</v>
      </c>
      <c r="AA41" s="98"/>
      <c r="AB41" s="98"/>
      <c r="AC41" s="98"/>
      <c r="AD41" s="98"/>
      <c r="AE41" s="98"/>
      <c r="AF41" s="97" t="e">
        <f>IF(AG41=0,"-",AG41)</f>
        <v>#REF!</v>
      </c>
      <c r="AG41" s="98" t="e">
        <f>AI40</f>
        <v>#REF!</v>
      </c>
      <c r="AH41" s="98"/>
      <c r="AI41" s="98"/>
      <c r="AJ41" s="98"/>
      <c r="AK41" s="98"/>
      <c r="AL41" s="98"/>
      <c r="AM41" s="97" t="e">
        <f>IF(AN41=0,"-",AN41)</f>
        <v>#REF!</v>
      </c>
      <c r="AN41" s="98" t="e">
        <f>AP40</f>
        <v>#REF!</v>
      </c>
      <c r="AO41" s="98"/>
      <c r="AP41" s="98"/>
      <c r="AQ41" s="98"/>
      <c r="AR41" s="98"/>
      <c r="AS41" s="98"/>
      <c r="AT41" s="97" t="e">
        <f>IF(AU41=0,"-",AU41)</f>
        <v>#REF!</v>
      </c>
      <c r="AU41" s="98" t="e">
        <f>AW40</f>
        <v>#REF!</v>
      </c>
      <c r="AV41" s="98"/>
      <c r="AW41" s="98"/>
      <c r="AX41" s="98"/>
      <c r="AY41" s="98"/>
      <c r="AZ41" s="98"/>
      <c r="BA41" s="97" t="e">
        <f>IF(BB41=0,"-",BB41)</f>
        <v>#REF!</v>
      </c>
      <c r="BB41" s="98" t="e">
        <f>BD40</f>
        <v>#REF!</v>
      </c>
      <c r="BC41" s="98"/>
      <c r="BD41" s="98"/>
      <c r="BE41" s="98"/>
      <c r="BF41" s="98"/>
      <c r="BG41" s="98"/>
      <c r="BH41" s="97" t="e">
        <f>IF(BI41=0,"-",BI41)</f>
        <v>#REF!</v>
      </c>
      <c r="BI41" s="98" t="e">
        <f>BK40</f>
        <v>#REF!</v>
      </c>
      <c r="BJ41" s="98"/>
      <c r="BK41" s="98"/>
      <c r="BL41" s="98"/>
      <c r="BM41" s="98"/>
      <c r="BN41" s="98"/>
      <c r="BO41" s="97" t="e">
        <f>IF(BP41=0,"-",BP41)</f>
        <v>#REF!</v>
      </c>
      <c r="BP41" s="41" t="e">
        <f>BR40</f>
        <v>#REF!</v>
      </c>
      <c r="BQ41" s="34"/>
      <c r="BR41" s="34"/>
      <c r="BS41" s="34"/>
      <c r="BT41" s="34"/>
      <c r="BU41" s="34"/>
      <c r="BV41" s="30"/>
      <c r="BW41" s="26"/>
      <c r="BX41" s="7"/>
      <c r="BY41" s="10"/>
      <c r="BZ41" s="10"/>
      <c r="CA41" s="10"/>
      <c r="CB41" s="10"/>
      <c r="CC41" s="10"/>
      <c r="CD41" s="10"/>
      <c r="CE41" s="10"/>
      <c r="CF41" s="26"/>
      <c r="CG41" s="14"/>
      <c r="CH41" s="14"/>
      <c r="CI41" s="14"/>
      <c r="CJ41" s="14"/>
      <c r="CK41" s="14"/>
      <c r="CL41" s="14"/>
      <c r="CM41" s="14"/>
      <c r="CN41" s="26"/>
      <c r="CO41" s="18"/>
      <c r="CP41" s="18"/>
      <c r="CQ41" s="18"/>
      <c r="CR41" s="18"/>
      <c r="CS41" s="18"/>
      <c r="CT41" s="18"/>
      <c r="CU41" s="18"/>
      <c r="CV41" s="26"/>
      <c r="CW41" s="22"/>
      <c r="CX41" s="22"/>
      <c r="CY41" s="22"/>
      <c r="CZ41" s="22"/>
      <c r="DA41" s="22"/>
      <c r="DB41" s="22"/>
      <c r="DC41" s="22"/>
      <c r="DD41" s="26"/>
      <c r="DE41" s="6"/>
    </row>
    <row r="42" spans="1:111" ht="12" thickBot="1">
      <c r="A42" s="4"/>
      <c r="B42" s="5"/>
      <c r="C42" s="38" t="s">
        <v>84</v>
      </c>
      <c r="D42" s="99" t="e">
        <f>IF(E42="0","-",E42)</f>
        <v>#REF!</v>
      </c>
      <c r="E42" s="99" t="e">
        <f>IF(SUM(E5:E39)&lt;=1,"0",E41/F40*100)</f>
        <v>#REF!</v>
      </c>
      <c r="F42" s="99" t="e">
        <f>IF(AND(J42=1,G42=1),5,0)</f>
        <v>#REF!</v>
      </c>
      <c r="G42" s="99" t="e">
        <f>IF(E42&gt;=50,1,0)</f>
        <v>#REF!</v>
      </c>
      <c r="H42" s="99"/>
      <c r="I42" s="99"/>
      <c r="J42" s="99" t="e">
        <f>IF(E48&lt;=5,1,0)</f>
        <v>#REF!</v>
      </c>
      <c r="K42" s="99" t="e">
        <f>IF(L42="0","-",L42)</f>
        <v>#REF!</v>
      </c>
      <c r="L42" s="99" t="e">
        <f>IF(SUM(L5:L39)&lt;=1,"0",L41/M40*100)</f>
        <v>#REF!</v>
      </c>
      <c r="M42" s="99" t="e">
        <f>IF(AND(Q42=1,N42=1),5,0)</f>
        <v>#REF!</v>
      </c>
      <c r="N42" s="99" t="e">
        <f>IF(L42&gt;=50,1,0)</f>
        <v>#REF!</v>
      </c>
      <c r="O42" s="99"/>
      <c r="P42" s="99"/>
      <c r="Q42" s="99" t="e">
        <f>IF(L48&lt;=5,1,0)</f>
        <v>#REF!</v>
      </c>
      <c r="R42" s="99" t="e">
        <f>IF(S42="0","-",S42)</f>
        <v>#REF!</v>
      </c>
      <c r="S42" s="99" t="e">
        <f>IF(SUM(S5:S39)&lt;=1,"0",S41/T40*100)</f>
        <v>#REF!</v>
      </c>
      <c r="T42" s="99" t="e">
        <f>IF(AND(X42=1,U42=1),5,0)</f>
        <v>#REF!</v>
      </c>
      <c r="U42" s="99" t="e">
        <f>IF(S42&gt;=50,1,0)</f>
        <v>#REF!</v>
      </c>
      <c r="V42" s="99"/>
      <c r="W42" s="99"/>
      <c r="X42" s="99" t="e">
        <f>IF(S48&lt;=5,1,0)</f>
        <v>#REF!</v>
      </c>
      <c r="Y42" s="99" t="e">
        <f>IF(Z42="0","-",Z42)</f>
        <v>#REF!</v>
      </c>
      <c r="Z42" s="99" t="e">
        <f>IF(SUM(Z5:Z39)&lt;=1,"0",Z41/AA40*100)</f>
        <v>#REF!</v>
      </c>
      <c r="AA42" s="99" t="e">
        <f>IF(AND(AE42=1,AB42=1),5,0)</f>
        <v>#REF!</v>
      </c>
      <c r="AB42" s="99" t="e">
        <f>IF(Z42&gt;=50,1,0)</f>
        <v>#REF!</v>
      </c>
      <c r="AC42" s="99"/>
      <c r="AD42" s="99"/>
      <c r="AE42" s="99" t="e">
        <f>IF(Z48&lt;=5,1,0)</f>
        <v>#REF!</v>
      </c>
      <c r="AF42" s="99" t="e">
        <f>IF(AG42="0","-",AG42)</f>
        <v>#REF!</v>
      </c>
      <c r="AG42" s="99" t="e">
        <f>IF(SUM(AG5:AG39)&lt;=1,"0",AG41/AH40*100)</f>
        <v>#REF!</v>
      </c>
      <c r="AH42" s="99" t="e">
        <f>IF(AND(AL42=1,AI42=1),5,0)</f>
        <v>#REF!</v>
      </c>
      <c r="AI42" s="99" t="e">
        <f>IF(AG42&gt;=50,1,0)</f>
        <v>#REF!</v>
      </c>
      <c r="AJ42" s="99"/>
      <c r="AK42" s="99"/>
      <c r="AL42" s="99" t="e">
        <f>IF(AG48&lt;=5,1,0)</f>
        <v>#REF!</v>
      </c>
      <c r="AM42" s="99" t="e">
        <f>IF(AN42="0","-",AN42)</f>
        <v>#REF!</v>
      </c>
      <c r="AN42" s="99" t="e">
        <f>IF(SUM(AN5:AN39)&lt;=1,"0",AN41/AO40*100)</f>
        <v>#REF!</v>
      </c>
      <c r="AO42" s="99" t="e">
        <f>IF(AND(AS42=1,AP42=1),5,0)</f>
        <v>#REF!</v>
      </c>
      <c r="AP42" s="99" t="e">
        <f>IF(AN42&gt;=50,1,0)</f>
        <v>#REF!</v>
      </c>
      <c r="AQ42" s="99"/>
      <c r="AR42" s="99"/>
      <c r="AS42" s="99" t="e">
        <f>IF(AN48&lt;=5,1,0)</f>
        <v>#REF!</v>
      </c>
      <c r="AT42" s="99" t="e">
        <f>IF(AU42="0","-",AU42)</f>
        <v>#REF!</v>
      </c>
      <c r="AU42" s="99" t="e">
        <f>IF(SUM(AU5:AU39)&lt;=1,"0",AU41/AV40*100)</f>
        <v>#REF!</v>
      </c>
      <c r="AV42" s="99" t="e">
        <f>IF(AND(AZ42=1,AW42=1),5,0)</f>
        <v>#REF!</v>
      </c>
      <c r="AW42" s="99" t="e">
        <f>IF(AU42&gt;=50,1,0)</f>
        <v>#REF!</v>
      </c>
      <c r="AX42" s="99"/>
      <c r="AY42" s="99"/>
      <c r="AZ42" s="99" t="e">
        <f>IF(AU48&lt;=5,1,0)</f>
        <v>#REF!</v>
      </c>
      <c r="BA42" s="99" t="e">
        <f>IF(BB42="0","-",BB42)</f>
        <v>#REF!</v>
      </c>
      <c r="BB42" s="99" t="e">
        <f>IF(SUM(BB5:BB39)&lt;=1,"0",BB41/BC40*100)</f>
        <v>#REF!</v>
      </c>
      <c r="BC42" s="99" t="e">
        <f>IF(AND(BG42=1,BD42=1),5,0)</f>
        <v>#REF!</v>
      </c>
      <c r="BD42" s="99" t="e">
        <f>IF(BB42&gt;=50,1,0)</f>
        <v>#REF!</v>
      </c>
      <c r="BE42" s="99"/>
      <c r="BF42" s="99"/>
      <c r="BG42" s="99" t="e">
        <f>IF(BB48&lt;=5,1,0)</f>
        <v>#REF!</v>
      </c>
      <c r="BH42" s="99" t="e">
        <f>IF(BI42="0","-",BI42)</f>
        <v>#REF!</v>
      </c>
      <c r="BI42" s="99" t="e">
        <f>IF(SUM(BI5:BI39)&lt;=1,"0",BI41/BJ40*100)</f>
        <v>#REF!</v>
      </c>
      <c r="BJ42" s="99" t="e">
        <f>IF(AND(BN42=1,BK42=1),5,0)</f>
        <v>#REF!</v>
      </c>
      <c r="BK42" s="99" t="e">
        <f>IF(BI42&gt;=50,1,0)</f>
        <v>#REF!</v>
      </c>
      <c r="BL42" s="99"/>
      <c r="BM42" s="99"/>
      <c r="BN42" s="99" t="e">
        <f>IF(BI48&lt;=5,1,0)</f>
        <v>#REF!</v>
      </c>
      <c r="BO42" s="99" t="e">
        <f>IF(BP42="0","-",BP42)</f>
        <v>#REF!</v>
      </c>
      <c r="BP42" s="42" t="e">
        <f>IF(SUM(BP5:BP39)&lt;=1,"0",BP41/BQ40*100)</f>
        <v>#REF!</v>
      </c>
      <c r="BQ42" s="35" t="e">
        <f>IF(AND(BU42=1,BR42=1),5,0)</f>
        <v>#REF!</v>
      </c>
      <c r="BR42" s="35" t="e">
        <f>IF(BP42&gt;=50,1,0)</f>
        <v>#REF!</v>
      </c>
      <c r="BS42" s="35"/>
      <c r="BT42" s="35"/>
      <c r="BU42" s="35" t="e">
        <f>IF(BP48&lt;=5,1,0)</f>
        <v>#REF!</v>
      </c>
      <c r="BV42" s="31"/>
      <c r="BW42" s="27"/>
      <c r="BX42" s="8"/>
      <c r="BY42" s="11"/>
      <c r="BZ42" s="11"/>
      <c r="CA42" s="11"/>
      <c r="CB42" s="11"/>
      <c r="CC42" s="11"/>
      <c r="CD42" s="11"/>
      <c r="CE42" s="11"/>
      <c r="CF42" s="27"/>
      <c r="CG42" s="15"/>
      <c r="CH42" s="15"/>
      <c r="CI42" s="15"/>
      <c r="CJ42" s="15"/>
      <c r="CK42" s="15"/>
      <c r="CL42" s="15"/>
      <c r="CM42" s="15"/>
      <c r="CN42" s="27"/>
      <c r="CO42" s="19"/>
      <c r="CP42" s="19"/>
      <c r="CQ42" s="19"/>
      <c r="CR42" s="19"/>
      <c r="CS42" s="19"/>
      <c r="CT42" s="19"/>
      <c r="CU42" s="19"/>
      <c r="CV42" s="27"/>
      <c r="CW42" s="23"/>
      <c r="CX42" s="23"/>
      <c r="CY42" s="23"/>
      <c r="CZ42" s="23"/>
      <c r="DA42" s="23"/>
      <c r="DB42" s="23"/>
      <c r="DC42" s="23"/>
      <c r="DD42" s="27"/>
      <c r="DE42" s="6"/>
    </row>
    <row r="43" spans="1:111">
      <c r="A43" s="4"/>
      <c r="B43" s="5"/>
      <c r="C43" s="37" t="s">
        <v>85</v>
      </c>
      <c r="D43" s="97" t="e">
        <f>IF(E43=0,"-",E43)</f>
        <v>#REF!</v>
      </c>
      <c r="E43" s="98" t="e">
        <f>H40</f>
        <v>#REF!</v>
      </c>
      <c r="F43" s="98"/>
      <c r="G43" s="98"/>
      <c r="H43" s="98"/>
      <c r="I43" s="98"/>
      <c r="J43" s="98"/>
      <c r="K43" s="97" t="e">
        <f>IF(L43=0,"-",L43)</f>
        <v>#REF!</v>
      </c>
      <c r="L43" s="98" t="e">
        <f>O40</f>
        <v>#REF!</v>
      </c>
      <c r="M43" s="98"/>
      <c r="N43" s="98"/>
      <c r="O43" s="98"/>
      <c r="P43" s="98"/>
      <c r="Q43" s="98"/>
      <c r="R43" s="97" t="e">
        <f>IF(S43=0,"-",S43)</f>
        <v>#REF!</v>
      </c>
      <c r="S43" s="98" t="e">
        <f>V40</f>
        <v>#REF!</v>
      </c>
      <c r="T43" s="98"/>
      <c r="U43" s="98"/>
      <c r="V43" s="98"/>
      <c r="W43" s="98"/>
      <c r="X43" s="98"/>
      <c r="Y43" s="97" t="e">
        <f>IF(Z43=0,"-",Z43)</f>
        <v>#REF!</v>
      </c>
      <c r="Z43" s="98" t="e">
        <f>AC40</f>
        <v>#REF!</v>
      </c>
      <c r="AA43" s="98"/>
      <c r="AB43" s="98"/>
      <c r="AC43" s="98"/>
      <c r="AD43" s="98"/>
      <c r="AE43" s="98"/>
      <c r="AF43" s="97" t="e">
        <f>IF(AG43=0,"-",AG43)</f>
        <v>#REF!</v>
      </c>
      <c r="AG43" s="98" t="e">
        <f>AJ40</f>
        <v>#REF!</v>
      </c>
      <c r="AH43" s="98"/>
      <c r="AI43" s="98"/>
      <c r="AJ43" s="98"/>
      <c r="AK43" s="98"/>
      <c r="AL43" s="98"/>
      <c r="AM43" s="97" t="e">
        <f>IF(AN43=0,"-",AN43)</f>
        <v>#REF!</v>
      </c>
      <c r="AN43" s="98" t="e">
        <f>AQ40</f>
        <v>#REF!</v>
      </c>
      <c r="AO43" s="98"/>
      <c r="AP43" s="98"/>
      <c r="AQ43" s="98"/>
      <c r="AR43" s="98"/>
      <c r="AS43" s="98"/>
      <c r="AT43" s="97" t="e">
        <f>IF(AU43=0,"-",AU43)</f>
        <v>#REF!</v>
      </c>
      <c r="AU43" s="98" t="e">
        <f>AX40</f>
        <v>#REF!</v>
      </c>
      <c r="AV43" s="98"/>
      <c r="AW43" s="98"/>
      <c r="AX43" s="98"/>
      <c r="AY43" s="98"/>
      <c r="AZ43" s="98"/>
      <c r="BA43" s="97" t="e">
        <f>IF(BB43=0,"-",BB43)</f>
        <v>#REF!</v>
      </c>
      <c r="BB43" s="98" t="e">
        <f>BE40</f>
        <v>#REF!</v>
      </c>
      <c r="BC43" s="98"/>
      <c r="BD43" s="98"/>
      <c r="BE43" s="98"/>
      <c r="BF43" s="98"/>
      <c r="BG43" s="98"/>
      <c r="BH43" s="97" t="e">
        <f>IF(BI43=0,"-",BI43)</f>
        <v>#REF!</v>
      </c>
      <c r="BI43" s="98" t="e">
        <f>BL40</f>
        <v>#REF!</v>
      </c>
      <c r="BJ43" s="98"/>
      <c r="BK43" s="98"/>
      <c r="BL43" s="98"/>
      <c r="BM43" s="98"/>
      <c r="BN43" s="98"/>
      <c r="BO43" s="97" t="e">
        <f>IF(BP43=0,"-",BP43)</f>
        <v>#REF!</v>
      </c>
      <c r="BP43" s="41" t="e">
        <f>BS40</f>
        <v>#REF!</v>
      </c>
      <c r="BQ43" s="34"/>
      <c r="BR43" s="34"/>
      <c r="BS43" s="34"/>
      <c r="BT43" s="34"/>
      <c r="BU43" s="34"/>
      <c r="BV43" s="30"/>
      <c r="BW43" s="26"/>
      <c r="BX43" s="7"/>
      <c r="BY43" s="10"/>
      <c r="BZ43" s="10"/>
      <c r="CA43" s="10"/>
      <c r="CB43" s="10"/>
      <c r="CC43" s="10"/>
      <c r="CD43" s="10"/>
      <c r="CE43" s="10"/>
      <c r="CF43" s="26"/>
      <c r="CG43" s="14"/>
      <c r="CH43" s="14"/>
      <c r="CI43" s="14"/>
      <c r="CJ43" s="14"/>
      <c r="CK43" s="14"/>
      <c r="CL43" s="14"/>
      <c r="CM43" s="14"/>
      <c r="CN43" s="26"/>
      <c r="CO43" s="18"/>
      <c r="CP43" s="18"/>
      <c r="CQ43" s="18"/>
      <c r="CR43" s="18"/>
      <c r="CS43" s="18"/>
      <c r="CT43" s="18"/>
      <c r="CU43" s="18"/>
      <c r="CV43" s="26"/>
      <c r="CW43" s="22"/>
      <c r="CX43" s="22"/>
      <c r="CY43" s="22"/>
      <c r="CZ43" s="22"/>
      <c r="DA43" s="22"/>
      <c r="DB43" s="22"/>
      <c r="DC43" s="22"/>
      <c r="DD43" s="26"/>
      <c r="DE43" s="6"/>
    </row>
    <row r="44" spans="1:111" ht="12" thickBot="1">
      <c r="A44" s="4"/>
      <c r="B44" s="5"/>
      <c r="C44" s="38" t="s">
        <v>84</v>
      </c>
      <c r="D44" s="99" t="e">
        <f>IF(E44="0","-",E44)</f>
        <v>#REF!</v>
      </c>
      <c r="E44" s="99" t="e">
        <f>IF(SUM(E5:E39)&lt;=1,"0",E43/F40*100)</f>
        <v>#REF!</v>
      </c>
      <c r="F44" s="99" t="e">
        <f>IF(AND(J44=1,G44=1),4,0)</f>
        <v>#REF!</v>
      </c>
      <c r="G44" s="99" t="e">
        <f>IF((E44+E42)&gt;=50,1,0)</f>
        <v>#REF!</v>
      </c>
      <c r="H44" s="99"/>
      <c r="I44" s="99"/>
      <c r="J44" s="99" t="e">
        <f>IF(E48&lt;=10,1,0)</f>
        <v>#REF!</v>
      </c>
      <c r="K44" s="99" t="e">
        <f>IF(L44="0","-",L44)</f>
        <v>#REF!</v>
      </c>
      <c r="L44" s="99" t="e">
        <f>IF(SUM(L5:L39)&lt;=1,"0",L43/M40*100)</f>
        <v>#REF!</v>
      </c>
      <c r="M44" s="99" t="e">
        <f>IF(AND(Q44=1,N44=1),4,0)</f>
        <v>#REF!</v>
      </c>
      <c r="N44" s="99" t="e">
        <f>IF((L44+L42)&gt;=50,1,0)</f>
        <v>#REF!</v>
      </c>
      <c r="O44" s="99"/>
      <c r="P44" s="99"/>
      <c r="Q44" s="99" t="e">
        <f>IF(L48&lt;=10,1,0)</f>
        <v>#REF!</v>
      </c>
      <c r="R44" s="99" t="e">
        <f>IF(S44="0","-",S44)</f>
        <v>#REF!</v>
      </c>
      <c r="S44" s="99" t="e">
        <f>IF(SUM(S5:S39)&lt;=1,"0",S43/T40*100)</f>
        <v>#REF!</v>
      </c>
      <c r="T44" s="99" t="e">
        <f>IF(AND(X44=1,U44=1),4,0)</f>
        <v>#REF!</v>
      </c>
      <c r="U44" s="99" t="e">
        <f>IF((S44+S42)&gt;=50,1,0)</f>
        <v>#REF!</v>
      </c>
      <c r="V44" s="99"/>
      <c r="W44" s="99"/>
      <c r="X44" s="99" t="e">
        <f>IF(S48&lt;=10,1,0)</f>
        <v>#REF!</v>
      </c>
      <c r="Y44" s="99" t="e">
        <f>IF(Z44="0","-",Z44)</f>
        <v>#REF!</v>
      </c>
      <c r="Z44" s="99" t="e">
        <f>IF(SUM(Z5:Z39)&lt;=1,"0",Z43/AA40*100)</f>
        <v>#REF!</v>
      </c>
      <c r="AA44" s="99" t="e">
        <f>IF(AND(AE44=1,AB44=1),4,0)</f>
        <v>#REF!</v>
      </c>
      <c r="AB44" s="99" t="e">
        <f>IF((Z44+Z42)&gt;=50,1,0)</f>
        <v>#REF!</v>
      </c>
      <c r="AC44" s="99"/>
      <c r="AD44" s="99"/>
      <c r="AE44" s="99" t="e">
        <f>IF(Z48&lt;=10,1,0)</f>
        <v>#REF!</v>
      </c>
      <c r="AF44" s="99" t="e">
        <f>IF(AG44="0","-",AG44)</f>
        <v>#REF!</v>
      </c>
      <c r="AG44" s="99" t="e">
        <f>IF(SUM(AG5:AG39)&lt;=1,"0",AG43/AH40*100)</f>
        <v>#REF!</v>
      </c>
      <c r="AH44" s="99" t="e">
        <f>IF(AND(AL44=1,AI44=1),4,0)</f>
        <v>#REF!</v>
      </c>
      <c r="AI44" s="99" t="e">
        <f>IF((AG44+AG42)&gt;=50,1,0)</f>
        <v>#REF!</v>
      </c>
      <c r="AJ44" s="99"/>
      <c r="AK44" s="99"/>
      <c r="AL44" s="99" t="e">
        <f>IF(AG48&lt;=10,1,0)</f>
        <v>#REF!</v>
      </c>
      <c r="AM44" s="99" t="e">
        <f>IF(AN44="0","-",AN44)</f>
        <v>#REF!</v>
      </c>
      <c r="AN44" s="99" t="e">
        <f>IF(SUM(AN5:AN39)&lt;=1,"0",AN43/AO40*100)</f>
        <v>#REF!</v>
      </c>
      <c r="AO44" s="99" t="e">
        <f>IF(AND(AS44=1,AP44=1),4,0)</f>
        <v>#REF!</v>
      </c>
      <c r="AP44" s="99" t="e">
        <f>IF((AN44+AN42)&gt;=50,1,0)</f>
        <v>#REF!</v>
      </c>
      <c r="AQ44" s="99"/>
      <c r="AR44" s="99"/>
      <c r="AS44" s="99" t="e">
        <f>IF(AN48&lt;=10,1,0)</f>
        <v>#REF!</v>
      </c>
      <c r="AT44" s="99" t="e">
        <f>IF(AU44="0","-",AU44)</f>
        <v>#REF!</v>
      </c>
      <c r="AU44" s="99" t="e">
        <f>IF(SUM(AU5:AU39)&lt;=1,"0",AU43/AV40*100)</f>
        <v>#REF!</v>
      </c>
      <c r="AV44" s="99" t="e">
        <f>IF(AND(AZ44=1,AW44=1),4,0)</f>
        <v>#REF!</v>
      </c>
      <c r="AW44" s="99" t="e">
        <f>IF((AU44+AU42)&gt;=50,1,0)</f>
        <v>#REF!</v>
      </c>
      <c r="AX44" s="99"/>
      <c r="AY44" s="99"/>
      <c r="AZ44" s="99" t="e">
        <f>IF(AU48&lt;=10,1,0)</f>
        <v>#REF!</v>
      </c>
      <c r="BA44" s="99" t="e">
        <f>IF(BB44="0","-",BB44)</f>
        <v>#REF!</v>
      </c>
      <c r="BB44" s="99" t="e">
        <f>IF(SUM(BB5:BB39)&lt;=1,"0",BB43/BC40*100)</f>
        <v>#REF!</v>
      </c>
      <c r="BC44" s="99" t="e">
        <f>IF(AND(BG44=1,BD44=1),4,0)</f>
        <v>#REF!</v>
      </c>
      <c r="BD44" s="99" t="e">
        <f>IF((BB44+BB42)&gt;=50,1,0)</f>
        <v>#REF!</v>
      </c>
      <c r="BE44" s="99"/>
      <c r="BF44" s="99"/>
      <c r="BG44" s="99" t="e">
        <f>IF(BB48&lt;=10,1,0)</f>
        <v>#REF!</v>
      </c>
      <c r="BH44" s="99" t="e">
        <f>IF(BI44="0","-",BI44)</f>
        <v>#REF!</v>
      </c>
      <c r="BI44" s="99" t="e">
        <f>IF(SUM(BI5:BI39)&lt;=1,"0",BI43/BJ40*100)</f>
        <v>#REF!</v>
      </c>
      <c r="BJ44" s="99" t="e">
        <f>IF(AND(BN44=1,BK44=1),4,0)</f>
        <v>#REF!</v>
      </c>
      <c r="BK44" s="99" t="e">
        <f>IF((BI44+BI42)&gt;=50,1,0)</f>
        <v>#REF!</v>
      </c>
      <c r="BL44" s="99"/>
      <c r="BM44" s="99"/>
      <c r="BN44" s="99" t="e">
        <f>IF(BI48&lt;=10,1,0)</f>
        <v>#REF!</v>
      </c>
      <c r="BO44" s="99" t="e">
        <f>IF(BP44="0","-",BP44)</f>
        <v>#REF!</v>
      </c>
      <c r="BP44" s="42" t="e">
        <f>IF(SUM(BP5:BP39)&lt;=1,"0",BP43/BQ40*100)</f>
        <v>#REF!</v>
      </c>
      <c r="BQ44" s="35" t="e">
        <f>IF(AND(BU44=1,BR44=1),4,0)</f>
        <v>#REF!</v>
      </c>
      <c r="BR44" s="35" t="e">
        <f>IF((BP44+BP42)&gt;=50,1,0)</f>
        <v>#REF!</v>
      </c>
      <c r="BS44" s="35"/>
      <c r="BT44" s="35"/>
      <c r="BU44" s="35" t="e">
        <f>IF(BP48&lt;=10,1,0)</f>
        <v>#REF!</v>
      </c>
      <c r="BV44" s="31"/>
      <c r="BW44" s="27"/>
      <c r="BX44" s="8"/>
      <c r="BY44" s="11"/>
      <c r="BZ44" s="11"/>
      <c r="CA44" s="11"/>
      <c r="CB44" s="11"/>
      <c r="CC44" s="11"/>
      <c r="CD44" s="11"/>
      <c r="CE44" s="11"/>
      <c r="CF44" s="27"/>
      <c r="CG44" s="15"/>
      <c r="CH44" s="15"/>
      <c r="CI44" s="15"/>
      <c r="CJ44" s="15"/>
      <c r="CK44" s="15"/>
      <c r="CL44" s="15"/>
      <c r="CM44" s="15"/>
      <c r="CN44" s="27"/>
      <c r="CO44" s="19"/>
      <c r="CP44" s="19"/>
      <c r="CQ44" s="19"/>
      <c r="CR44" s="19"/>
      <c r="CS44" s="19"/>
      <c r="CT44" s="19"/>
      <c r="CU44" s="19"/>
      <c r="CV44" s="27"/>
      <c r="CW44" s="23"/>
      <c r="CX44" s="23"/>
      <c r="CY44" s="23"/>
      <c r="CZ44" s="23"/>
      <c r="DA44" s="23"/>
      <c r="DB44" s="23"/>
      <c r="DC44" s="23"/>
      <c r="DD44" s="27"/>
      <c r="DE44" s="6"/>
    </row>
    <row r="45" spans="1:111">
      <c r="A45" s="4"/>
      <c r="B45" s="5"/>
      <c r="C45" s="37" t="s">
        <v>86</v>
      </c>
      <c r="D45" s="97" t="e">
        <f>IF(E45=0,"-",E45)</f>
        <v>#REF!</v>
      </c>
      <c r="E45" s="98" t="e">
        <f>I40</f>
        <v>#REF!</v>
      </c>
      <c r="F45" s="98"/>
      <c r="G45" s="98"/>
      <c r="H45" s="98"/>
      <c r="I45" s="98"/>
      <c r="J45" s="98"/>
      <c r="K45" s="97" t="e">
        <f>IF(L45=0,"-",L45)</f>
        <v>#REF!</v>
      </c>
      <c r="L45" s="98" t="e">
        <f>P40</f>
        <v>#REF!</v>
      </c>
      <c r="M45" s="98"/>
      <c r="N45" s="98"/>
      <c r="O45" s="98"/>
      <c r="P45" s="98"/>
      <c r="Q45" s="98"/>
      <c r="R45" s="97" t="e">
        <f>IF(S45=0,"-",S45)</f>
        <v>#REF!</v>
      </c>
      <c r="S45" s="98" t="e">
        <f>W40</f>
        <v>#REF!</v>
      </c>
      <c r="T45" s="98"/>
      <c r="U45" s="98"/>
      <c r="V45" s="98"/>
      <c r="W45" s="98"/>
      <c r="X45" s="98"/>
      <c r="Y45" s="97" t="e">
        <f>IF(Z45=0,"-",Z45)</f>
        <v>#REF!</v>
      </c>
      <c r="Z45" s="98" t="e">
        <f>AD40</f>
        <v>#REF!</v>
      </c>
      <c r="AA45" s="98"/>
      <c r="AB45" s="98"/>
      <c r="AC45" s="98"/>
      <c r="AD45" s="98"/>
      <c r="AE45" s="98"/>
      <c r="AF45" s="97" t="e">
        <f>IF(AG45=0,"-",AG45)</f>
        <v>#REF!</v>
      </c>
      <c r="AG45" s="98" t="e">
        <f>AK40</f>
        <v>#REF!</v>
      </c>
      <c r="AH45" s="98"/>
      <c r="AI45" s="98"/>
      <c r="AJ45" s="98"/>
      <c r="AK45" s="98"/>
      <c r="AL45" s="98"/>
      <c r="AM45" s="97" t="e">
        <f>IF(AN45=0,"-",AN45)</f>
        <v>#REF!</v>
      </c>
      <c r="AN45" s="98" t="e">
        <f>AR40</f>
        <v>#REF!</v>
      </c>
      <c r="AO45" s="98"/>
      <c r="AP45" s="98"/>
      <c r="AQ45" s="98"/>
      <c r="AR45" s="98"/>
      <c r="AS45" s="98"/>
      <c r="AT45" s="97" t="e">
        <f>IF(AU45=0,"-",AU45)</f>
        <v>#REF!</v>
      </c>
      <c r="AU45" s="98" t="e">
        <f>AY40</f>
        <v>#REF!</v>
      </c>
      <c r="AV45" s="98"/>
      <c r="AW45" s="98"/>
      <c r="AX45" s="98"/>
      <c r="AY45" s="98"/>
      <c r="AZ45" s="98"/>
      <c r="BA45" s="97" t="e">
        <f>IF(BB45=0,"-",BB45)</f>
        <v>#REF!</v>
      </c>
      <c r="BB45" s="98" t="e">
        <f>BF40</f>
        <v>#REF!</v>
      </c>
      <c r="BC45" s="98"/>
      <c r="BD45" s="98"/>
      <c r="BE45" s="98"/>
      <c r="BF45" s="98"/>
      <c r="BG45" s="98"/>
      <c r="BH45" s="97" t="e">
        <f>IF(BI45=0,"-",BI45)</f>
        <v>#REF!</v>
      </c>
      <c r="BI45" s="98" t="e">
        <f>BM40</f>
        <v>#REF!</v>
      </c>
      <c r="BJ45" s="98"/>
      <c r="BK45" s="98"/>
      <c r="BL45" s="98"/>
      <c r="BM45" s="98"/>
      <c r="BN45" s="98"/>
      <c r="BO45" s="97" t="e">
        <f>IF(BP45=0,"-",BP45)</f>
        <v>#REF!</v>
      </c>
      <c r="BP45" s="41" t="e">
        <f>BT40</f>
        <v>#REF!</v>
      </c>
      <c r="BQ45" s="34"/>
      <c r="BR45" s="34"/>
      <c r="BS45" s="34"/>
      <c r="BT45" s="34"/>
      <c r="BU45" s="34"/>
      <c r="BV45" s="30"/>
      <c r="BW45" s="26"/>
      <c r="BX45" s="7"/>
      <c r="BY45" s="10"/>
      <c r="BZ45" s="10"/>
      <c r="CA45" s="10"/>
      <c r="CB45" s="10"/>
      <c r="CC45" s="10"/>
      <c r="CD45" s="10"/>
      <c r="CE45" s="10"/>
      <c r="CF45" s="26"/>
      <c r="CG45" s="14"/>
      <c r="CH45" s="14"/>
      <c r="CI45" s="14"/>
      <c r="CJ45" s="14"/>
      <c r="CK45" s="14"/>
      <c r="CL45" s="14"/>
      <c r="CM45" s="14"/>
      <c r="CN45" s="26"/>
      <c r="CO45" s="18"/>
      <c r="CP45" s="18"/>
      <c r="CQ45" s="18"/>
      <c r="CR45" s="18"/>
      <c r="CS45" s="18"/>
      <c r="CT45" s="18"/>
      <c r="CU45" s="18"/>
      <c r="CV45" s="26"/>
      <c r="CW45" s="22"/>
      <c r="CX45" s="22"/>
      <c r="CY45" s="22"/>
      <c r="CZ45" s="22"/>
      <c r="DA45" s="22"/>
      <c r="DB45" s="22"/>
      <c r="DC45" s="22"/>
      <c r="DD45" s="26"/>
      <c r="DE45" s="6"/>
    </row>
    <row r="46" spans="1:111" ht="12" thickBot="1">
      <c r="A46" s="4"/>
      <c r="B46" s="5"/>
      <c r="C46" s="38" t="s">
        <v>84</v>
      </c>
      <c r="D46" s="99" t="e">
        <f>IF(E46=0,"-",E46)</f>
        <v>#REF!</v>
      </c>
      <c r="E46" s="99" t="e">
        <f>IF(SUM(E5:E39)&lt;=1,"-",E45/F40*100)</f>
        <v>#REF!</v>
      </c>
      <c r="F46" s="99" t="e">
        <f>IF(J46=1,3,0)</f>
        <v>#REF!</v>
      </c>
      <c r="G46" s="99"/>
      <c r="H46" s="99"/>
      <c r="I46" s="99"/>
      <c r="J46" s="99" t="e">
        <f>IF(E48&lt;=15,1,0)</f>
        <v>#REF!</v>
      </c>
      <c r="K46" s="99" t="e">
        <f>IF(L46=0,"-",L46)</f>
        <v>#REF!</v>
      </c>
      <c r="L46" s="99" t="e">
        <f>IF(SUM(L5:L39)&lt;=1,"-",L45/M40*100)</f>
        <v>#REF!</v>
      </c>
      <c r="M46" s="99" t="e">
        <f>IF(Q46=1,3,0)</f>
        <v>#REF!</v>
      </c>
      <c r="N46" s="99"/>
      <c r="O46" s="99"/>
      <c r="P46" s="99"/>
      <c r="Q46" s="99" t="e">
        <f>IF(L48&lt;=15,1,0)</f>
        <v>#REF!</v>
      </c>
      <c r="R46" s="99" t="e">
        <f>IF(S46=0,"-",S46)</f>
        <v>#REF!</v>
      </c>
      <c r="S46" s="99" t="e">
        <f>IF(SUM(S5:S39)&lt;=1,"-",S45/T40*100)</f>
        <v>#REF!</v>
      </c>
      <c r="T46" s="99" t="e">
        <f>IF(X46=1,3,0)</f>
        <v>#REF!</v>
      </c>
      <c r="U46" s="99"/>
      <c r="V46" s="99"/>
      <c r="W46" s="99"/>
      <c r="X46" s="99" t="e">
        <f>IF(S48&lt;=15,1,0)</f>
        <v>#REF!</v>
      </c>
      <c r="Y46" s="99" t="e">
        <f>IF(Z46=0,"-",Z46)</f>
        <v>#REF!</v>
      </c>
      <c r="Z46" s="99" t="e">
        <f>IF(SUM(Z5:Z39)&lt;=1,"-",Z45/AA40*100)</f>
        <v>#REF!</v>
      </c>
      <c r="AA46" s="99" t="e">
        <f>IF(AE46=1,3,0)</f>
        <v>#REF!</v>
      </c>
      <c r="AB46" s="99"/>
      <c r="AC46" s="99"/>
      <c r="AD46" s="99"/>
      <c r="AE46" s="99" t="e">
        <f>IF(Z48&lt;=15,1,0)</f>
        <v>#REF!</v>
      </c>
      <c r="AF46" s="99" t="e">
        <f>IF(AG46=0,"-",AG46)</f>
        <v>#REF!</v>
      </c>
      <c r="AG46" s="99" t="e">
        <f>IF(SUM(AG5:AG39)&lt;=1,"-",AG45/AH40*100)</f>
        <v>#REF!</v>
      </c>
      <c r="AH46" s="99" t="e">
        <f>IF(AL46=1,3,0)</f>
        <v>#REF!</v>
      </c>
      <c r="AI46" s="99"/>
      <c r="AJ46" s="99"/>
      <c r="AK46" s="99"/>
      <c r="AL46" s="99" t="e">
        <f>IF(AG48&lt;=15,1,0)</f>
        <v>#REF!</v>
      </c>
      <c r="AM46" s="99" t="e">
        <f>IF(AN46=0,"-",AN46)</f>
        <v>#REF!</v>
      </c>
      <c r="AN46" s="99" t="e">
        <f>IF(SUM(AN5:AN39)&lt;=1,"-",AN45/AO40*100)</f>
        <v>#REF!</v>
      </c>
      <c r="AO46" s="99" t="e">
        <f>IF(AS46=1,3,0)</f>
        <v>#REF!</v>
      </c>
      <c r="AP46" s="99"/>
      <c r="AQ46" s="99"/>
      <c r="AR46" s="99"/>
      <c r="AS46" s="99" t="e">
        <f>IF(AN48&lt;=15,1,0)</f>
        <v>#REF!</v>
      </c>
      <c r="AT46" s="99" t="e">
        <f>IF(AU46=0,"-",AU46)</f>
        <v>#REF!</v>
      </c>
      <c r="AU46" s="99" t="e">
        <f>IF(SUM(AU5:AU39)&lt;=1,"-",AU45/AV40*100)</f>
        <v>#REF!</v>
      </c>
      <c r="AV46" s="99" t="e">
        <f>IF(AZ46=1,3,0)</f>
        <v>#REF!</v>
      </c>
      <c r="AW46" s="99"/>
      <c r="AX46" s="99"/>
      <c r="AY46" s="99"/>
      <c r="AZ46" s="99" t="e">
        <f>IF(AU48&lt;=15,1,0)</f>
        <v>#REF!</v>
      </c>
      <c r="BA46" s="99" t="e">
        <f>IF(BB46=0,"-",BB46)</f>
        <v>#REF!</v>
      </c>
      <c r="BB46" s="99" t="e">
        <f>IF(SUM(BB5:BB39)&lt;=1,"-",BB45/BC40*100)</f>
        <v>#REF!</v>
      </c>
      <c r="BC46" s="99" t="e">
        <f>IF(BG46=1,3,0)</f>
        <v>#REF!</v>
      </c>
      <c r="BD46" s="99"/>
      <c r="BE46" s="99"/>
      <c r="BF46" s="99"/>
      <c r="BG46" s="99" t="e">
        <f>IF(BB48&lt;=15,1,0)</f>
        <v>#REF!</v>
      </c>
      <c r="BH46" s="99" t="e">
        <f>IF(BI46=0,"-",BI46)</f>
        <v>#REF!</v>
      </c>
      <c r="BI46" s="99" t="e">
        <f>IF(SUM(BI5:BI39)&lt;=1,"-",BI45/BJ40*100)</f>
        <v>#REF!</v>
      </c>
      <c r="BJ46" s="99" t="e">
        <f>IF(BN46=1,3,0)</f>
        <v>#REF!</v>
      </c>
      <c r="BK46" s="99"/>
      <c r="BL46" s="99"/>
      <c r="BM46" s="99"/>
      <c r="BN46" s="99" t="e">
        <f>IF(BI48&lt;=15,1,0)</f>
        <v>#REF!</v>
      </c>
      <c r="BO46" s="99" t="e">
        <f>IF(BP46=0,"-",BP46)</f>
        <v>#REF!</v>
      </c>
      <c r="BP46" s="42" t="e">
        <f>IF(SUM(BP5:BP39)&lt;=1,"-",BP45/BQ40*100)</f>
        <v>#REF!</v>
      </c>
      <c r="BQ46" s="35" t="e">
        <f>IF(BU46=1,3,0)</f>
        <v>#REF!</v>
      </c>
      <c r="BR46" s="35"/>
      <c r="BS46" s="35"/>
      <c r="BT46" s="35"/>
      <c r="BU46" s="35" t="e">
        <f>IF(BP48&lt;=15,1,0)</f>
        <v>#REF!</v>
      </c>
      <c r="BV46" s="31"/>
      <c r="BW46" s="27"/>
      <c r="BX46" s="8"/>
      <c r="BY46" s="11"/>
      <c r="BZ46" s="11"/>
      <c r="CA46" s="11"/>
      <c r="CB46" s="11"/>
      <c r="CC46" s="11"/>
      <c r="CD46" s="11"/>
      <c r="CE46" s="11"/>
      <c r="CF46" s="27"/>
      <c r="CG46" s="15"/>
      <c r="CH46" s="15"/>
      <c r="CI46" s="15"/>
      <c r="CJ46" s="15"/>
      <c r="CK46" s="15"/>
      <c r="CL46" s="15"/>
      <c r="CM46" s="15"/>
      <c r="CN46" s="27"/>
      <c r="CO46" s="19"/>
      <c r="CP46" s="19"/>
      <c r="CQ46" s="19"/>
      <c r="CR46" s="19"/>
      <c r="CS46" s="19"/>
      <c r="CT46" s="19"/>
      <c r="CU46" s="19"/>
      <c r="CV46" s="27"/>
      <c r="CW46" s="23"/>
      <c r="CX46" s="23"/>
      <c r="CY46" s="23"/>
      <c r="CZ46" s="23"/>
      <c r="DA46" s="23"/>
      <c r="DB46" s="23"/>
      <c r="DC46" s="23"/>
      <c r="DD46" s="27"/>
      <c r="DE46" s="6"/>
    </row>
    <row r="47" spans="1:111">
      <c r="A47" s="4"/>
      <c r="B47" s="5"/>
      <c r="C47" s="37" t="s">
        <v>87</v>
      </c>
      <c r="D47" s="97" t="e">
        <f>IF(E47=0,"-",E47)</f>
        <v>#REF!</v>
      </c>
      <c r="E47" s="98" t="e">
        <f>J40</f>
        <v>#REF!</v>
      </c>
      <c r="F47" s="98"/>
      <c r="G47" s="98"/>
      <c r="H47" s="98"/>
      <c r="I47" s="98"/>
      <c r="J47" s="98"/>
      <c r="K47" s="97" t="e">
        <f>IF(L47=0,"-",L47)</f>
        <v>#REF!</v>
      </c>
      <c r="L47" s="98" t="e">
        <f>Q40</f>
        <v>#REF!</v>
      </c>
      <c r="M47" s="98"/>
      <c r="N47" s="98"/>
      <c r="O47" s="98"/>
      <c r="P47" s="98"/>
      <c r="Q47" s="98"/>
      <c r="R47" s="97" t="e">
        <f>IF(S47=0,"-",S47)</f>
        <v>#REF!</v>
      </c>
      <c r="S47" s="98" t="e">
        <f>X40</f>
        <v>#REF!</v>
      </c>
      <c r="T47" s="98"/>
      <c r="U47" s="98"/>
      <c r="V47" s="98"/>
      <c r="W47" s="98"/>
      <c r="X47" s="98"/>
      <c r="Y47" s="97" t="e">
        <f>IF(Z47=0,"-",Z47)</f>
        <v>#REF!</v>
      </c>
      <c r="Z47" s="98" t="e">
        <f>AE40</f>
        <v>#REF!</v>
      </c>
      <c r="AA47" s="98"/>
      <c r="AB47" s="98"/>
      <c r="AC47" s="98"/>
      <c r="AD47" s="98"/>
      <c r="AE47" s="98"/>
      <c r="AF47" s="97" t="e">
        <f>IF(AG47=0,"-",AG47)</f>
        <v>#REF!</v>
      </c>
      <c r="AG47" s="98" t="e">
        <f>AL40</f>
        <v>#REF!</v>
      </c>
      <c r="AH47" s="98"/>
      <c r="AI47" s="98"/>
      <c r="AJ47" s="98"/>
      <c r="AK47" s="98"/>
      <c r="AL47" s="98"/>
      <c r="AM47" s="97" t="e">
        <f>IF(AN47=0,"-",AN47)</f>
        <v>#REF!</v>
      </c>
      <c r="AN47" s="98" t="e">
        <f>AS40</f>
        <v>#REF!</v>
      </c>
      <c r="AO47" s="98"/>
      <c r="AP47" s="98"/>
      <c r="AQ47" s="98"/>
      <c r="AR47" s="98"/>
      <c r="AS47" s="98"/>
      <c r="AT47" s="97" t="e">
        <f>IF(AU47=0,"-",AU47)</f>
        <v>#REF!</v>
      </c>
      <c r="AU47" s="98" t="e">
        <f>AZ40</f>
        <v>#REF!</v>
      </c>
      <c r="AV47" s="98"/>
      <c r="AW47" s="98"/>
      <c r="AX47" s="98"/>
      <c r="AY47" s="98"/>
      <c r="AZ47" s="98"/>
      <c r="BA47" s="97" t="e">
        <f>IF(BB47=0,"-",BB47)</f>
        <v>#REF!</v>
      </c>
      <c r="BB47" s="98" t="e">
        <f>BG40</f>
        <v>#REF!</v>
      </c>
      <c r="BC47" s="98"/>
      <c r="BD47" s="98"/>
      <c r="BE47" s="98"/>
      <c r="BF47" s="98"/>
      <c r="BG47" s="98"/>
      <c r="BH47" s="97" t="e">
        <f>IF(BI47=0,"-",BI47)</f>
        <v>#REF!</v>
      </c>
      <c r="BI47" s="98" t="e">
        <f>BN40</f>
        <v>#REF!</v>
      </c>
      <c r="BJ47" s="98"/>
      <c r="BK47" s="98"/>
      <c r="BL47" s="98"/>
      <c r="BM47" s="98"/>
      <c r="BN47" s="98"/>
      <c r="BO47" s="97" t="e">
        <f>IF(BP47=0,"-",BP47)</f>
        <v>#REF!</v>
      </c>
      <c r="BP47" s="41" t="e">
        <f>BU40</f>
        <v>#REF!</v>
      </c>
      <c r="BQ47" s="34"/>
      <c r="BR47" s="34"/>
      <c r="BS47" s="34"/>
      <c r="BT47" s="34"/>
      <c r="BU47" s="34"/>
      <c r="BV47" s="30"/>
      <c r="BW47" s="26"/>
      <c r="BX47" s="7"/>
      <c r="BY47" s="10"/>
      <c r="BZ47" s="10"/>
      <c r="CA47" s="10"/>
      <c r="CB47" s="10"/>
      <c r="CC47" s="10"/>
      <c r="CD47" s="10"/>
      <c r="CE47" s="10"/>
      <c r="CF47" s="26"/>
      <c r="CG47" s="14"/>
      <c r="CH47" s="14"/>
      <c r="CI47" s="14"/>
      <c r="CJ47" s="14"/>
      <c r="CK47" s="14"/>
      <c r="CL47" s="14"/>
      <c r="CM47" s="14"/>
      <c r="CN47" s="26"/>
      <c r="CO47" s="18"/>
      <c r="CP47" s="18"/>
      <c r="CQ47" s="18"/>
      <c r="CR47" s="18"/>
      <c r="CS47" s="18"/>
      <c r="CT47" s="18"/>
      <c r="CU47" s="18"/>
      <c r="CV47" s="26"/>
      <c r="CW47" s="22"/>
      <c r="CX47" s="22"/>
      <c r="CY47" s="22"/>
      <c r="CZ47" s="22"/>
      <c r="DA47" s="22"/>
      <c r="DB47" s="22"/>
      <c r="DC47" s="22"/>
      <c r="DD47" s="26"/>
      <c r="DE47" s="6"/>
    </row>
    <row r="48" spans="1:111" ht="12" thickBot="1">
      <c r="A48" s="4"/>
      <c r="B48" s="5"/>
      <c r="C48" s="38" t="s">
        <v>84</v>
      </c>
      <c r="D48" s="99" t="e">
        <f>IF(E48=0,"-",E48)</f>
        <v>#REF!</v>
      </c>
      <c r="E48" s="99" t="e">
        <f>IF(SUM(E5:E39)&lt;=1,"-",E47/F40*100)</f>
        <v>#REF!</v>
      </c>
      <c r="F48" s="99"/>
      <c r="G48" s="99"/>
      <c r="H48" s="99"/>
      <c r="I48" s="99"/>
      <c r="J48" s="99"/>
      <c r="K48" s="99" t="e">
        <f>IF(L48=0,"-",L48)</f>
        <v>#REF!</v>
      </c>
      <c r="L48" s="99" t="e">
        <f>IF(SUM(L5:L39)&lt;=1,"-",L47/M40*100)</f>
        <v>#REF!</v>
      </c>
      <c r="M48" s="99"/>
      <c r="N48" s="99"/>
      <c r="O48" s="99"/>
      <c r="P48" s="99"/>
      <c r="Q48" s="99"/>
      <c r="R48" s="99" t="e">
        <f>IF(S48=0,"-",S48)</f>
        <v>#REF!</v>
      </c>
      <c r="S48" s="99" t="e">
        <f>IF(SUM(S5:S39)&lt;=1,"-",S47/T40*100)</f>
        <v>#REF!</v>
      </c>
      <c r="T48" s="99"/>
      <c r="U48" s="99"/>
      <c r="V48" s="99"/>
      <c r="W48" s="99"/>
      <c r="X48" s="99"/>
      <c r="Y48" s="99" t="e">
        <f>IF(Z48=0,"-",Z48)</f>
        <v>#REF!</v>
      </c>
      <c r="Z48" s="99" t="e">
        <f>IF(SUM(Z5:Z39)&lt;=1,"-",Z47/AA40*100)</f>
        <v>#REF!</v>
      </c>
      <c r="AA48" s="99"/>
      <c r="AB48" s="99"/>
      <c r="AC48" s="99"/>
      <c r="AD48" s="99"/>
      <c r="AE48" s="99"/>
      <c r="AF48" s="99" t="e">
        <f>IF(AG48=0,"-",AG48)</f>
        <v>#REF!</v>
      </c>
      <c r="AG48" s="99" t="e">
        <f>IF(SUM(AG5:AG39)&lt;=1,"-",AG47/AH40*100)</f>
        <v>#REF!</v>
      </c>
      <c r="AH48" s="99"/>
      <c r="AI48" s="99"/>
      <c r="AJ48" s="99"/>
      <c r="AK48" s="99"/>
      <c r="AL48" s="99"/>
      <c r="AM48" s="99" t="e">
        <f>IF(AN48=0,"-",AN48)</f>
        <v>#REF!</v>
      </c>
      <c r="AN48" s="99" t="e">
        <f>IF(SUM(AN5:AN39)&lt;=1,"-",AN47/AO40*100)</f>
        <v>#REF!</v>
      </c>
      <c r="AO48" s="99"/>
      <c r="AP48" s="99"/>
      <c r="AQ48" s="99"/>
      <c r="AR48" s="99"/>
      <c r="AS48" s="99"/>
      <c r="AT48" s="99" t="e">
        <f>IF(AU48=0,"-",AU48)</f>
        <v>#REF!</v>
      </c>
      <c r="AU48" s="99" t="e">
        <f>IF(SUM(AU5:AU39)&lt;=1,"-",AU47/AV40*100)</f>
        <v>#REF!</v>
      </c>
      <c r="AV48" s="99"/>
      <c r="AW48" s="99"/>
      <c r="AX48" s="99"/>
      <c r="AY48" s="99"/>
      <c r="AZ48" s="99"/>
      <c r="BA48" s="99" t="e">
        <f>IF(BB48=0,"-",BB48)</f>
        <v>#REF!</v>
      </c>
      <c r="BB48" s="99" t="e">
        <f>IF(SUM(BB5:BB39)&lt;=1,"-",BB47/BC40*100)</f>
        <v>#REF!</v>
      </c>
      <c r="BC48" s="99"/>
      <c r="BD48" s="99"/>
      <c r="BE48" s="99"/>
      <c r="BF48" s="99"/>
      <c r="BG48" s="99"/>
      <c r="BH48" s="99" t="e">
        <f>IF(BI48=0,"-",BI48)</f>
        <v>#REF!</v>
      </c>
      <c r="BI48" s="99" t="e">
        <f>IF(SUM(BI5:BI39)&lt;=1,"-",BI47/BJ40*100)</f>
        <v>#REF!</v>
      </c>
      <c r="BJ48" s="99"/>
      <c r="BK48" s="99"/>
      <c r="BL48" s="99"/>
      <c r="BM48" s="99"/>
      <c r="BN48" s="99"/>
      <c r="BO48" s="99" t="e">
        <f>IF(BP48=0,"-",BP48)</f>
        <v>#REF!</v>
      </c>
      <c r="BP48" s="42" t="e">
        <f>IF(SUM(BP5:BP39)&lt;=1,"-",BP47/BQ40*100)</f>
        <v>#REF!</v>
      </c>
      <c r="BQ48" s="35"/>
      <c r="BR48" s="35"/>
      <c r="BS48" s="35"/>
      <c r="BT48" s="35"/>
      <c r="BU48" s="35"/>
      <c r="BV48" s="31"/>
      <c r="BW48" s="27"/>
      <c r="BX48" s="8"/>
      <c r="BY48" s="11"/>
      <c r="BZ48" s="11"/>
      <c r="CA48" s="11"/>
      <c r="CB48" s="11"/>
      <c r="CC48" s="11"/>
      <c r="CD48" s="11"/>
      <c r="CE48" s="11"/>
      <c r="CF48" s="27"/>
      <c r="CG48" s="15"/>
      <c r="CH48" s="15"/>
      <c r="CI48" s="15"/>
      <c r="CJ48" s="15"/>
      <c r="CK48" s="15"/>
      <c r="CL48" s="15"/>
      <c r="CM48" s="15"/>
      <c r="CN48" s="27"/>
      <c r="CO48" s="19"/>
      <c r="CP48" s="19"/>
      <c r="CQ48" s="19"/>
      <c r="CR48" s="19"/>
      <c r="CS48" s="19"/>
      <c r="CT48" s="19"/>
      <c r="CU48" s="19"/>
      <c r="CV48" s="27"/>
      <c r="CW48" s="23"/>
      <c r="CX48" s="23"/>
      <c r="CY48" s="23"/>
      <c r="CZ48" s="23"/>
      <c r="DA48" s="23"/>
      <c r="DB48" s="23"/>
      <c r="DC48" s="23"/>
      <c r="DD48" s="27"/>
      <c r="DE48" s="6"/>
    </row>
    <row r="49" spans="1:109" ht="12" thickBot="1">
      <c r="A49" s="4"/>
      <c r="B49" s="5"/>
      <c r="C49" s="39" t="s">
        <v>88</v>
      </c>
      <c r="D49" s="100" t="e">
        <f>IF(E49="0","-",E49)</f>
        <v>#REF!</v>
      </c>
      <c r="E49" s="101" t="e">
        <f>IF(F42=5,5,IF(F44=4,4,IF(F46=3,3,IF(E40&lt;=1,"0",2))))</f>
        <v>#REF!</v>
      </c>
      <c r="F49" s="101"/>
      <c r="G49" s="101"/>
      <c r="H49" s="101"/>
      <c r="I49" s="101"/>
      <c r="J49" s="101"/>
      <c r="K49" s="100" t="e">
        <f>IF(L49="0","-",L49)</f>
        <v>#REF!</v>
      </c>
      <c r="L49" s="101" t="e">
        <f>IF(M42=5,5,IF(M44=4,4,IF(M46=3,3,IF(L40&lt;=1,"0",2))))</f>
        <v>#REF!</v>
      </c>
      <c r="M49" s="101"/>
      <c r="N49" s="101"/>
      <c r="O49" s="101"/>
      <c r="P49" s="101"/>
      <c r="Q49" s="101"/>
      <c r="R49" s="100" t="e">
        <f>IF(S49="0","-",S49)</f>
        <v>#REF!</v>
      </c>
      <c r="S49" s="101" t="e">
        <f>IF(T42=5,5,IF(T44=4,4,IF(T46=3,3,IF(S40&lt;=1,"0",2))))</f>
        <v>#REF!</v>
      </c>
      <c r="T49" s="101"/>
      <c r="U49" s="101"/>
      <c r="V49" s="101"/>
      <c r="W49" s="101"/>
      <c r="X49" s="101"/>
      <c r="Y49" s="100" t="e">
        <f>IF(Z49="0","-",Z49)</f>
        <v>#REF!</v>
      </c>
      <c r="Z49" s="101" t="e">
        <f>IF(AA42=5,5,IF(AA44=4,4,IF(AA46=3,3,IF(Z40&lt;=1,"0",2))))</f>
        <v>#REF!</v>
      </c>
      <c r="AA49" s="101"/>
      <c r="AB49" s="101"/>
      <c r="AC49" s="101"/>
      <c r="AD49" s="101"/>
      <c r="AE49" s="101"/>
      <c r="AF49" s="100" t="e">
        <f>IF(AG49="0","-",AG49)</f>
        <v>#REF!</v>
      </c>
      <c r="AG49" s="101" t="e">
        <f>IF(AH42=5,5,IF(AH44=4,4,IF(AH46=3,3,IF(AG40&lt;=1,"0",2))))</f>
        <v>#REF!</v>
      </c>
      <c r="AH49" s="101"/>
      <c r="AI49" s="101"/>
      <c r="AJ49" s="101"/>
      <c r="AK49" s="101"/>
      <c r="AL49" s="101"/>
      <c r="AM49" s="100" t="e">
        <f>IF(AN49="0","-",AN49)</f>
        <v>#REF!</v>
      </c>
      <c r="AN49" s="101" t="e">
        <f>IF(AO42=5,5,IF(AO44=4,4,IF(AO46=3,3,IF(AN40&lt;=1,"0",2))))</f>
        <v>#REF!</v>
      </c>
      <c r="AO49" s="101"/>
      <c r="AP49" s="101"/>
      <c r="AQ49" s="101"/>
      <c r="AR49" s="101"/>
      <c r="AS49" s="101"/>
      <c r="AT49" s="100" t="e">
        <f>IF(AU49="0","-",AU49)</f>
        <v>#REF!</v>
      </c>
      <c r="AU49" s="101" t="e">
        <f>IF(AV42=5,5,IF(AV44=4,4,IF(AV46=3,3,IF(AU40&lt;=1,"0",2))))</f>
        <v>#REF!</v>
      </c>
      <c r="AV49" s="101"/>
      <c r="AW49" s="101"/>
      <c r="AX49" s="101"/>
      <c r="AY49" s="101"/>
      <c r="AZ49" s="101"/>
      <c r="BA49" s="100" t="e">
        <f>IF(BB49="0","-",BB49)</f>
        <v>#REF!</v>
      </c>
      <c r="BB49" s="101" t="e">
        <f>IF(BC42=5,5,IF(BC44=4,4,IF(BC46=3,3,IF(BB40&lt;=1,"0",2))))</f>
        <v>#REF!</v>
      </c>
      <c r="BC49" s="101"/>
      <c r="BD49" s="101"/>
      <c r="BE49" s="101"/>
      <c r="BF49" s="101"/>
      <c r="BG49" s="101"/>
      <c r="BH49" s="100" t="e">
        <f>IF(BI49="0","-",BI49)</f>
        <v>#REF!</v>
      </c>
      <c r="BI49" s="101" t="e">
        <f>IF(BJ42=5,5,IF(BJ44=4,4,IF(BJ46=3,3,IF(BI40&lt;=1,"0",2))))</f>
        <v>#REF!</v>
      </c>
      <c r="BJ49" s="101"/>
      <c r="BK49" s="101"/>
      <c r="BL49" s="101"/>
      <c r="BM49" s="101"/>
      <c r="BN49" s="101"/>
      <c r="BO49" s="100" t="e">
        <f>IF(BP49="0","-",BP49)</f>
        <v>#REF!</v>
      </c>
      <c r="BP49" s="43" t="e">
        <f>IF(BQ42=5,5,IF(BQ44=4,4,IF(BQ46=3,3,IF(BP40&lt;=1,"0",2))))</f>
        <v>#REF!</v>
      </c>
      <c r="BQ49" s="40"/>
      <c r="BR49" s="40"/>
      <c r="BS49" s="40"/>
      <c r="BT49" s="40"/>
      <c r="BU49" s="40"/>
      <c r="BV49" s="32"/>
      <c r="BW49" s="28"/>
      <c r="BX49" s="4"/>
      <c r="BY49" s="12"/>
      <c r="BZ49" s="12"/>
      <c r="CA49" s="12"/>
      <c r="CB49" s="12"/>
      <c r="CC49" s="12"/>
      <c r="CD49" s="12"/>
      <c r="CE49" s="12"/>
      <c r="CF49" s="28"/>
      <c r="CG49" s="16"/>
      <c r="CH49" s="16"/>
      <c r="CI49" s="16"/>
      <c r="CJ49" s="16"/>
      <c r="CK49" s="16"/>
      <c r="CL49" s="16"/>
      <c r="CM49" s="16"/>
      <c r="CN49" s="28"/>
      <c r="CO49" s="20"/>
      <c r="CP49" s="20"/>
      <c r="CQ49" s="20"/>
      <c r="CR49" s="20"/>
      <c r="CS49" s="20"/>
      <c r="CT49" s="20"/>
      <c r="CU49" s="20"/>
      <c r="CV49" s="28"/>
      <c r="CW49" s="24"/>
      <c r="CX49" s="24"/>
      <c r="CY49" s="24"/>
      <c r="CZ49" s="24"/>
      <c r="DA49" s="24"/>
      <c r="DB49" s="24"/>
      <c r="DC49" s="24"/>
      <c r="DD49" s="28"/>
      <c r="DE49" s="6"/>
    </row>
    <row r="50" spans="1:109" ht="12" thickBot="1">
      <c r="A50" s="4"/>
      <c r="B50" s="5"/>
      <c r="C50" s="39" t="s">
        <v>89</v>
      </c>
      <c r="D50" s="102" t="e">
        <f>IF(E50="0","-",E50)</f>
        <v>#REF!</v>
      </c>
      <c r="E50" s="102" t="e">
        <f>IF(E40&lt;=1,"0",E40/F40)</f>
        <v>#REF!</v>
      </c>
      <c r="F50" s="100"/>
      <c r="G50" s="100"/>
      <c r="H50" s="100"/>
      <c r="I50" s="100"/>
      <c r="J50" s="100"/>
      <c r="K50" s="102" t="e">
        <f>IF(L50="0","-",L50)</f>
        <v>#REF!</v>
      </c>
      <c r="L50" s="102" t="e">
        <f>IF(L40&lt;=1,"0",L40/M40)</f>
        <v>#REF!</v>
      </c>
      <c r="M50" s="100"/>
      <c r="N50" s="100"/>
      <c r="O50" s="100"/>
      <c r="P50" s="100"/>
      <c r="Q50" s="100"/>
      <c r="R50" s="102" t="e">
        <f>IF(S50="0","-",S50)</f>
        <v>#REF!</v>
      </c>
      <c r="S50" s="102" t="e">
        <f>IF(S40&lt;=1,"0",S40/T40)</f>
        <v>#REF!</v>
      </c>
      <c r="T50" s="100"/>
      <c r="U50" s="100"/>
      <c r="V50" s="100"/>
      <c r="W50" s="100"/>
      <c r="X50" s="100"/>
      <c r="Y50" s="102" t="e">
        <f>IF(Z50="0","-",Z50)</f>
        <v>#REF!</v>
      </c>
      <c r="Z50" s="102" t="e">
        <f>IF(Z40&lt;=1,"0",Z40/AA40)</f>
        <v>#REF!</v>
      </c>
      <c r="AA50" s="100"/>
      <c r="AB50" s="100"/>
      <c r="AC50" s="100"/>
      <c r="AD50" s="100"/>
      <c r="AE50" s="100"/>
      <c r="AF50" s="102" t="e">
        <f>IF(AG50="0","-",AG50)</f>
        <v>#REF!</v>
      </c>
      <c r="AG50" s="102" t="e">
        <f>IF(AG40&lt;=1,"0",AG40/AH40)</f>
        <v>#REF!</v>
      </c>
      <c r="AH50" s="100"/>
      <c r="AI50" s="100"/>
      <c r="AJ50" s="100"/>
      <c r="AK50" s="100"/>
      <c r="AL50" s="100"/>
      <c r="AM50" s="102" t="e">
        <f>IF(AN50="0","-",AN50)</f>
        <v>#REF!</v>
      </c>
      <c r="AN50" s="102" t="e">
        <f>IF(AN40&lt;=1,"0",AN40/AO40)</f>
        <v>#REF!</v>
      </c>
      <c r="AO50" s="100"/>
      <c r="AP50" s="100"/>
      <c r="AQ50" s="100"/>
      <c r="AR50" s="100"/>
      <c r="AS50" s="100"/>
      <c r="AT50" s="102" t="e">
        <f>IF(AU50="0","-",AU50)</f>
        <v>#REF!</v>
      </c>
      <c r="AU50" s="102" t="e">
        <f>IF(AU40&lt;=1,"0",AU40/AV40)</f>
        <v>#REF!</v>
      </c>
      <c r="AV50" s="100"/>
      <c r="AW50" s="100"/>
      <c r="AX50" s="100"/>
      <c r="AY50" s="100"/>
      <c r="AZ50" s="100"/>
      <c r="BA50" s="102" t="e">
        <f>IF(BB50="0","-",BB50)</f>
        <v>#REF!</v>
      </c>
      <c r="BB50" s="102" t="e">
        <f>IF(BB40&lt;=1,"0",BB40/BC40)</f>
        <v>#REF!</v>
      </c>
      <c r="BC50" s="100"/>
      <c r="BD50" s="100"/>
      <c r="BE50" s="100"/>
      <c r="BF50" s="100"/>
      <c r="BG50" s="100"/>
      <c r="BH50" s="102" t="e">
        <f>IF(BI50="0","-",BI50)</f>
        <v>#REF!</v>
      </c>
      <c r="BI50" s="102" t="e">
        <f>IF(BI40&lt;=1,"0",BI40/BJ40)</f>
        <v>#REF!</v>
      </c>
      <c r="BJ50" s="100"/>
      <c r="BK50" s="100"/>
      <c r="BL50" s="100"/>
      <c r="BM50" s="100"/>
      <c r="BN50" s="100"/>
      <c r="BO50" s="102" t="e">
        <f>IF(BP50="0","-",BP50)</f>
        <v>#REF!</v>
      </c>
      <c r="BP50" s="44" t="e">
        <f>IF(BP40&lt;=1,"0",BP40/BQ40)</f>
        <v>#REF!</v>
      </c>
      <c r="BQ50" s="36"/>
      <c r="BR50" s="36"/>
      <c r="BS50" s="36"/>
      <c r="BT50" s="36"/>
      <c r="BU50" s="36"/>
      <c r="BV50" s="32"/>
      <c r="BW50" s="28"/>
      <c r="BX50" s="4"/>
      <c r="BY50" s="12"/>
      <c r="BZ50" s="12"/>
      <c r="CA50" s="12"/>
      <c r="CB50" s="12"/>
      <c r="CC50" s="12"/>
      <c r="CD50" s="12"/>
      <c r="CE50" s="12"/>
      <c r="CF50" s="28"/>
      <c r="CG50" s="16"/>
      <c r="CH50" s="16"/>
      <c r="CI50" s="16"/>
      <c r="CJ50" s="16"/>
      <c r="CK50" s="16"/>
      <c r="CL50" s="16"/>
      <c r="CM50" s="16"/>
      <c r="CN50" s="28"/>
      <c r="CO50" s="20"/>
      <c r="CP50" s="20"/>
      <c r="CQ50" s="20"/>
      <c r="CR50" s="20"/>
      <c r="CS50" s="20"/>
      <c r="CT50" s="20"/>
      <c r="CU50" s="20"/>
      <c r="CV50" s="28"/>
      <c r="CW50" s="24"/>
      <c r="CX50" s="24"/>
      <c r="CY50" s="24"/>
      <c r="CZ50" s="24"/>
      <c r="DA50" s="24"/>
      <c r="DB50" s="24"/>
      <c r="DC50" s="24"/>
      <c r="DD50" s="28"/>
      <c r="DE50" s="6"/>
    </row>
    <row r="51" spans="1:109">
      <c r="BO51" s="4"/>
      <c r="BP51" s="4"/>
      <c r="BQ51" s="4"/>
      <c r="BR51" s="4"/>
      <c r="BS51" s="4"/>
      <c r="BT51" s="4"/>
      <c r="BU51" s="4"/>
      <c r="BV51" s="32"/>
      <c r="BW51" s="28"/>
      <c r="BX51" s="4"/>
      <c r="BY51" s="12"/>
      <c r="BZ51" s="12"/>
      <c r="CA51" s="12"/>
      <c r="CB51" s="12"/>
      <c r="CC51" s="12"/>
      <c r="CD51" s="12"/>
      <c r="CE51" s="12"/>
      <c r="CF51" s="28"/>
      <c r="CG51" s="16"/>
      <c r="CH51" s="16"/>
      <c r="CI51" s="16"/>
      <c r="CJ51" s="16"/>
      <c r="CK51" s="16"/>
      <c r="CL51" s="16"/>
      <c r="CM51" s="16"/>
      <c r="CN51" s="28"/>
      <c r="CO51" s="20"/>
      <c r="CP51" s="20"/>
      <c r="CQ51" s="20"/>
      <c r="CR51" s="20"/>
      <c r="CS51" s="20"/>
      <c r="CT51" s="20"/>
      <c r="CU51" s="20"/>
      <c r="CV51" s="28"/>
      <c r="CW51" s="24"/>
      <c r="CX51" s="24"/>
      <c r="CY51" s="24"/>
      <c r="CZ51" s="24"/>
      <c r="DA51" s="24"/>
      <c r="DB51" s="24"/>
      <c r="DC51" s="24"/>
      <c r="DD51" s="28"/>
      <c r="DE51" s="4"/>
    </row>
  </sheetData>
  <customSheetViews>
    <customSheetView guid="{9C80F5BB-2041-4866-B668-5D20F7DCF520}" hiddenColumns="1" state="hidden" topLeftCell="A39">
      <selection activeCell="R52" sqref="R52"/>
      <pageMargins left="0.75" right="0.75" top="1" bottom="1" header="0.5" footer="0.5"/>
      <pageSetup paperSize="9" scale="85" orientation="portrait" horizontalDpi="120" verticalDpi="144" r:id="rId1"/>
      <headerFooter alignWithMargins="0"/>
    </customSheetView>
    <customSheetView guid="{098CBCA2-BBCD-46DE-A03A-A0F02BA0B003}" hiddenColumns="1" state="hidden" showRuler="0" topLeftCell="A39">
      <selection activeCell="R52" sqref="R52"/>
      <pageMargins left="0.75" right="0.75" top="1" bottom="1" header="0.5" footer="0.5"/>
      <pageSetup paperSize="9" scale="85" orientation="portrait" horizontalDpi="120" verticalDpi="144" r:id="rId2"/>
      <headerFooter alignWithMargins="0"/>
    </customSheetView>
    <customSheetView guid="{B3126DA8-A41F-46B2-A2D2-24150549518C}" hiddenColumns="1" state="hidden" showRuler="0" topLeftCell="A39">
      <selection activeCell="R52" sqref="R52"/>
      <pageMargins left="0.75" right="0.75" top="1" bottom="1" header="0.5" footer="0.5"/>
      <pageSetup paperSize="9" scale="85" orientation="portrait" horizontalDpi="120" verticalDpi="144" r:id="rId3"/>
      <headerFooter alignWithMargins="0"/>
    </customSheetView>
    <customSheetView guid="{177FEA91-3CC1-47AE-B40C-764C2A914D34}" hiddenColumns="1" state="hidden" showRuler="0" topLeftCell="A39">
      <selection activeCell="R52" sqref="R52"/>
      <pageMargins left="0.75" right="0.75" top="1" bottom="1" header="0.5" footer="0.5"/>
      <pageSetup paperSize="9" scale="85" orientation="portrait" horizontalDpi="120" verticalDpi="144" r:id="rId4"/>
      <headerFooter alignWithMargins="0"/>
    </customSheetView>
    <customSheetView guid="{02FA8FE8-A21A-4BA6-9778-A92892052DF2}" hiddenColumns="1" state="hidden" topLeftCell="A39">
      <selection activeCell="R52" sqref="R52"/>
      <pageMargins left="0.75" right="0.75" top="1" bottom="1" header="0.5" footer="0.5"/>
      <pageSetup paperSize="9" scale="85" orientation="portrait" horizontalDpi="120" verticalDpi="144" r:id="rId5"/>
      <headerFooter alignWithMargins="0"/>
    </customSheetView>
  </customSheetViews>
  <mergeCells count="1">
    <mergeCell ref="A2:DE2"/>
  </mergeCells>
  <phoneticPr fontId="0" type="noConversion"/>
  <pageMargins left="0.75" right="0.75" top="1" bottom="1" header="0.5" footer="0.5"/>
  <pageSetup paperSize="9" scale="85" orientation="portrait" horizontalDpi="120" verticalDpi="144" r:id="rId6"/>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41">
    <pageSetUpPr fitToPage="1"/>
  </sheetPr>
  <dimension ref="A1:M56"/>
  <sheetViews>
    <sheetView view="pageBreakPreview" zoomScale="89" zoomScaleNormal="100" zoomScaleSheetLayoutView="89" workbookViewId="0">
      <selection activeCell="B10" sqref="B10:C32"/>
    </sheetView>
  </sheetViews>
  <sheetFormatPr defaultRowHeight="12.75"/>
  <cols>
    <col min="1" max="1" width="7" customWidth="1"/>
    <col min="2" max="2" width="14.140625" customWidth="1"/>
    <col min="3" max="3" width="20.85546875" customWidth="1"/>
    <col min="5" max="5" width="6.5703125" customWidth="1"/>
    <col min="6" max="6" width="7" customWidth="1"/>
    <col min="7" max="7" width="6.85546875" customWidth="1"/>
    <col min="8" max="8" width="7.5703125" customWidth="1"/>
    <col min="9" max="9" width="7.140625" customWidth="1"/>
    <col min="10" max="10" width="6.42578125" customWidth="1"/>
    <col min="11" max="11" width="7.28515625" customWidth="1"/>
    <col min="12" max="12" width="7.7109375" customWidth="1"/>
    <col min="13" max="13" width="6.7109375" customWidth="1"/>
  </cols>
  <sheetData>
    <row r="1" spans="1:13" ht="27.75">
      <c r="A1" s="782" t="s">
        <v>92</v>
      </c>
      <c r="B1" s="782"/>
      <c r="C1" s="782"/>
      <c r="D1" s="782"/>
      <c r="E1" s="782"/>
      <c r="F1" s="782"/>
      <c r="G1" s="782"/>
      <c r="H1" s="782"/>
      <c r="I1" s="782"/>
      <c r="J1" s="782"/>
      <c r="K1" s="782"/>
      <c r="L1" s="799"/>
      <c r="M1" s="799"/>
    </row>
    <row r="2" spans="1:13" ht="23.25">
      <c r="A2" s="783" t="s">
        <v>583</v>
      </c>
      <c r="B2" s="783"/>
      <c r="C2" s="783"/>
      <c r="D2" s="783"/>
      <c r="E2" s="783"/>
      <c r="F2" s="783"/>
      <c r="G2" s="783"/>
      <c r="H2" s="783"/>
      <c r="I2" s="783"/>
      <c r="J2" s="783"/>
      <c r="K2" s="783"/>
      <c r="L2" s="783"/>
      <c r="M2" s="783"/>
    </row>
    <row r="3" spans="1:13" ht="23.25">
      <c r="A3" s="784" t="s">
        <v>634</v>
      </c>
      <c r="B3" s="801"/>
      <c r="C3" s="801"/>
      <c r="D3" s="801"/>
      <c r="E3" s="801"/>
      <c r="F3" s="801"/>
      <c r="G3" s="801"/>
      <c r="H3" s="801"/>
      <c r="I3" s="801"/>
      <c r="J3" s="801"/>
      <c r="K3" s="801"/>
      <c r="L3" s="801"/>
      <c r="M3" s="801"/>
    </row>
    <row r="4" spans="1:13" ht="15">
      <c r="A4" s="785" t="s">
        <v>740</v>
      </c>
      <c r="B4" s="786"/>
      <c r="C4" s="786"/>
      <c r="D4" s="786"/>
      <c r="E4" s="786"/>
      <c r="F4" s="786"/>
      <c r="G4" s="786"/>
      <c r="H4" s="786"/>
      <c r="I4" s="786"/>
      <c r="J4" s="786"/>
      <c r="K4" s="786"/>
      <c r="L4" s="786"/>
      <c r="M4" s="786"/>
    </row>
    <row r="5" spans="1:13">
      <c r="A5" s="826"/>
      <c r="B5" s="826"/>
      <c r="C5" s="826"/>
      <c r="D5" s="826"/>
      <c r="E5" s="826"/>
      <c r="F5" s="826"/>
      <c r="G5" s="826"/>
      <c r="H5" s="826"/>
      <c r="I5" s="826"/>
      <c r="J5" s="826"/>
      <c r="K5" s="826"/>
      <c r="L5" s="137"/>
      <c r="M5" s="146"/>
    </row>
    <row r="6" spans="1:13">
      <c r="A6" s="795" t="s">
        <v>71</v>
      </c>
      <c r="B6" s="795" t="s">
        <v>46</v>
      </c>
      <c r="C6" s="795" t="s">
        <v>47</v>
      </c>
      <c r="D6" s="792" t="s">
        <v>51</v>
      </c>
      <c r="E6" s="793"/>
      <c r="F6" s="793"/>
      <c r="G6" s="794"/>
      <c r="H6" s="792" t="s">
        <v>52</v>
      </c>
      <c r="I6" s="793"/>
      <c r="J6" s="793"/>
      <c r="K6" s="794"/>
      <c r="L6" s="827" t="s">
        <v>42</v>
      </c>
      <c r="M6" s="789" t="s">
        <v>7</v>
      </c>
    </row>
    <row r="7" spans="1:13">
      <c r="A7" s="795"/>
      <c r="B7" s="795"/>
      <c r="C7" s="795"/>
      <c r="D7" s="792" t="s">
        <v>53</v>
      </c>
      <c r="E7" s="793"/>
      <c r="F7" s="794"/>
      <c r="G7" s="789" t="s">
        <v>7</v>
      </c>
      <c r="H7" s="792" t="s">
        <v>53</v>
      </c>
      <c r="I7" s="793"/>
      <c r="J7" s="794"/>
      <c r="K7" s="789" t="s">
        <v>7</v>
      </c>
      <c r="L7" s="828"/>
      <c r="M7" s="790"/>
    </row>
    <row r="8" spans="1:13">
      <c r="A8" s="795"/>
      <c r="B8" s="795"/>
      <c r="C8" s="795"/>
      <c r="D8" s="177">
        <v>1</v>
      </c>
      <c r="E8" s="177">
        <v>2</v>
      </c>
      <c r="F8" s="177">
        <v>3</v>
      </c>
      <c r="G8" s="791"/>
      <c r="H8" s="177">
        <v>1</v>
      </c>
      <c r="I8" s="177">
        <v>2</v>
      </c>
      <c r="J8" s="177">
        <v>3</v>
      </c>
      <c r="K8" s="791"/>
      <c r="L8" s="829"/>
      <c r="M8" s="791"/>
    </row>
    <row r="9" spans="1:13">
      <c r="A9" s="488">
        <v>1</v>
      </c>
      <c r="B9" s="488">
        <v>2</v>
      </c>
      <c r="C9" s="488">
        <v>3</v>
      </c>
      <c r="D9" s="177">
        <v>4</v>
      </c>
      <c r="E9" s="177">
        <v>5</v>
      </c>
      <c r="F9" s="177">
        <v>6</v>
      </c>
      <c r="G9" s="177">
        <v>7</v>
      </c>
      <c r="H9" s="177">
        <v>8</v>
      </c>
      <c r="I9" s="177">
        <v>9</v>
      </c>
      <c r="J9" s="177">
        <v>10</v>
      </c>
      <c r="K9" s="177">
        <v>11</v>
      </c>
      <c r="L9" s="177">
        <v>12</v>
      </c>
      <c r="M9" s="177">
        <v>13</v>
      </c>
    </row>
    <row r="10" spans="1:13" ht="16.5" customHeight="1">
      <c r="A10" s="139">
        <v>1</v>
      </c>
      <c r="B10" s="490" t="s">
        <v>19</v>
      </c>
      <c r="C10" s="492" t="s">
        <v>686</v>
      </c>
      <c r="D10" s="381"/>
      <c r="E10" s="381"/>
      <c r="F10" s="381"/>
      <c r="G10" s="381"/>
      <c r="H10" s="381"/>
      <c r="I10" s="381"/>
      <c r="J10" s="381"/>
      <c r="K10" s="381"/>
      <c r="L10" s="381"/>
      <c r="M10" s="380"/>
    </row>
    <row r="11" spans="1:13" s="571" customFormat="1" ht="16.5" customHeight="1">
      <c r="A11" s="139">
        <v>2</v>
      </c>
      <c r="B11" s="490" t="s">
        <v>18</v>
      </c>
      <c r="C11" s="492" t="s">
        <v>723</v>
      </c>
      <c r="D11" s="381"/>
      <c r="E11" s="381"/>
      <c r="F11" s="381"/>
      <c r="G11" s="381"/>
      <c r="H11" s="381"/>
      <c r="I11" s="381"/>
      <c r="J11" s="381"/>
      <c r="K11" s="381"/>
      <c r="L11" s="381"/>
      <c r="M11" s="380"/>
    </row>
    <row r="12" spans="1:13" ht="17.25" customHeight="1">
      <c r="A12" s="139">
        <v>3</v>
      </c>
      <c r="B12" s="491" t="s">
        <v>18</v>
      </c>
      <c r="C12" s="492" t="s">
        <v>724</v>
      </c>
      <c r="D12" s="381"/>
      <c r="E12" s="381"/>
      <c r="F12" s="381"/>
      <c r="G12" s="381"/>
      <c r="H12" s="381"/>
      <c r="I12" s="381"/>
      <c r="J12" s="381"/>
      <c r="K12" s="381"/>
      <c r="L12" s="381"/>
      <c r="M12" s="380"/>
    </row>
    <row r="13" spans="1:13" ht="15.75" customHeight="1">
      <c r="A13" s="139">
        <v>4</v>
      </c>
      <c r="B13" s="490" t="s">
        <v>18</v>
      </c>
      <c r="C13" s="492" t="s">
        <v>283</v>
      </c>
      <c r="D13" s="381"/>
      <c r="E13" s="147"/>
      <c r="F13" s="147"/>
      <c r="G13" s="147"/>
      <c r="H13" s="147"/>
      <c r="I13" s="147"/>
      <c r="J13" s="147"/>
      <c r="K13" s="147"/>
      <c r="L13" s="170"/>
      <c r="M13" s="380"/>
    </row>
    <row r="14" spans="1:13" ht="18" customHeight="1">
      <c r="A14" s="139">
        <v>5</v>
      </c>
      <c r="B14" s="490" t="s">
        <v>18</v>
      </c>
      <c r="C14" s="492" t="s">
        <v>725</v>
      </c>
      <c r="D14" s="381"/>
      <c r="E14" s="381"/>
      <c r="F14" s="381"/>
      <c r="G14" s="381"/>
      <c r="H14" s="381"/>
      <c r="I14" s="381"/>
      <c r="J14" s="381"/>
      <c r="K14" s="381"/>
      <c r="L14" s="381"/>
      <c r="M14" s="380"/>
    </row>
    <row r="15" spans="1:13" ht="14.25" customHeight="1">
      <c r="A15" s="139">
        <v>6</v>
      </c>
      <c r="B15" s="491" t="s">
        <v>18</v>
      </c>
      <c r="C15" s="492" t="s">
        <v>726</v>
      </c>
      <c r="D15" s="381"/>
      <c r="E15" s="381"/>
      <c r="F15" s="381"/>
      <c r="G15" s="381"/>
      <c r="H15" s="381"/>
      <c r="I15" s="381"/>
      <c r="J15" s="381"/>
      <c r="K15" s="381"/>
      <c r="L15" s="381"/>
      <c r="M15" s="380"/>
    </row>
    <row r="16" spans="1:13" ht="16.5" customHeight="1">
      <c r="A16" s="139">
        <v>7</v>
      </c>
      <c r="B16" s="490" t="s">
        <v>18</v>
      </c>
      <c r="C16" s="492" t="s">
        <v>767</v>
      </c>
      <c r="D16" s="381"/>
      <c r="E16" s="147"/>
      <c r="F16" s="147"/>
      <c r="G16" s="147"/>
      <c r="H16" s="147"/>
      <c r="I16" s="147"/>
      <c r="J16" s="147"/>
      <c r="K16" s="147"/>
      <c r="L16" s="170"/>
      <c r="M16" s="380"/>
    </row>
    <row r="17" spans="1:13" ht="15" customHeight="1">
      <c r="A17" s="139">
        <v>8</v>
      </c>
      <c r="B17" s="490" t="s">
        <v>4</v>
      </c>
      <c r="C17" s="492" t="s">
        <v>727</v>
      </c>
      <c r="D17" s="381"/>
      <c r="E17" s="381"/>
      <c r="F17" s="381"/>
      <c r="G17" s="381"/>
      <c r="H17" s="381"/>
      <c r="I17" s="381"/>
      <c r="J17" s="381"/>
      <c r="K17" s="381"/>
      <c r="L17" s="381"/>
      <c r="M17" s="380"/>
    </row>
    <row r="18" spans="1:13" ht="17.25" customHeight="1">
      <c r="A18" s="139">
        <v>9</v>
      </c>
      <c r="B18" s="491" t="s">
        <v>4</v>
      </c>
      <c r="C18" s="492" t="s">
        <v>728</v>
      </c>
      <c r="D18" s="381"/>
      <c r="E18" s="381"/>
      <c r="F18" s="381"/>
      <c r="G18" s="381"/>
      <c r="H18" s="381"/>
      <c r="I18" s="381"/>
      <c r="J18" s="381"/>
      <c r="K18" s="381"/>
      <c r="L18" s="381"/>
      <c r="M18" s="380"/>
    </row>
    <row r="19" spans="1:13" ht="15" customHeight="1">
      <c r="A19" s="139">
        <v>10</v>
      </c>
      <c r="B19" s="491" t="s">
        <v>65</v>
      </c>
      <c r="C19" s="492" t="s">
        <v>729</v>
      </c>
      <c r="D19" s="381"/>
      <c r="E19" s="147"/>
      <c r="F19" s="147"/>
      <c r="G19" s="147"/>
      <c r="H19" s="147"/>
      <c r="I19" s="147"/>
      <c r="J19" s="147"/>
      <c r="K19" s="147"/>
      <c r="L19" s="170"/>
      <c r="M19" s="380"/>
    </row>
    <row r="20" spans="1:13" ht="15.75" customHeight="1">
      <c r="A20" s="139">
        <v>11</v>
      </c>
      <c r="B20" s="491" t="s">
        <v>65</v>
      </c>
      <c r="C20" s="492" t="s">
        <v>730</v>
      </c>
      <c r="D20" s="381"/>
      <c r="E20" s="381"/>
      <c r="F20" s="381"/>
      <c r="G20" s="381"/>
      <c r="H20" s="381"/>
      <c r="I20" s="381"/>
      <c r="J20" s="381"/>
      <c r="K20" s="381"/>
      <c r="L20" s="381"/>
      <c r="M20" s="380"/>
    </row>
    <row r="21" spans="1:13" ht="17.25" customHeight="1">
      <c r="A21" s="139">
        <v>12</v>
      </c>
      <c r="B21" s="493" t="s">
        <v>65</v>
      </c>
      <c r="C21" s="492" t="s">
        <v>731</v>
      </c>
      <c r="D21" s="381"/>
      <c r="E21" s="147"/>
      <c r="F21" s="147"/>
      <c r="G21" s="147"/>
      <c r="H21" s="147"/>
      <c r="I21" s="147"/>
      <c r="J21" s="147"/>
      <c r="K21" s="147"/>
      <c r="L21" s="170"/>
      <c r="M21" s="380"/>
    </row>
    <row r="22" spans="1:13" ht="15.75" customHeight="1">
      <c r="A22" s="139">
        <v>13</v>
      </c>
      <c r="B22" s="493" t="s">
        <v>65</v>
      </c>
      <c r="C22" s="492" t="s">
        <v>732</v>
      </c>
      <c r="D22" s="381"/>
      <c r="E22" s="147"/>
      <c r="F22" s="147"/>
      <c r="G22" s="147"/>
      <c r="H22" s="147"/>
      <c r="I22" s="147"/>
      <c r="J22" s="147"/>
      <c r="K22" s="147"/>
      <c r="L22" s="170"/>
      <c r="M22" s="380"/>
    </row>
    <row r="23" spans="1:13" ht="15.75" customHeight="1">
      <c r="A23" s="139">
        <v>14</v>
      </c>
      <c r="B23" s="491" t="s">
        <v>65</v>
      </c>
      <c r="C23" s="492" t="s">
        <v>733</v>
      </c>
      <c r="D23" s="381"/>
      <c r="E23" s="147"/>
      <c r="F23" s="147"/>
      <c r="G23" s="147"/>
      <c r="H23" s="147"/>
      <c r="I23" s="147"/>
      <c r="J23" s="147"/>
      <c r="K23" s="147"/>
      <c r="L23" s="170"/>
      <c r="M23" s="380"/>
    </row>
    <row r="24" spans="1:13" ht="17.25" customHeight="1">
      <c r="A24" s="139">
        <v>15</v>
      </c>
      <c r="B24" s="491" t="s">
        <v>65</v>
      </c>
      <c r="C24" s="492" t="s">
        <v>734</v>
      </c>
      <c r="D24" s="381"/>
      <c r="E24" s="147"/>
      <c r="F24" s="147"/>
      <c r="G24" s="147"/>
      <c r="H24" s="147"/>
      <c r="I24" s="147"/>
      <c r="J24" s="147"/>
      <c r="K24" s="147"/>
      <c r="L24" s="170"/>
      <c r="M24" s="380"/>
    </row>
    <row r="25" spans="1:13" ht="15" customHeight="1">
      <c r="A25" s="139">
        <v>16</v>
      </c>
      <c r="B25" s="491" t="s">
        <v>65</v>
      </c>
      <c r="C25" s="492" t="s">
        <v>735</v>
      </c>
      <c r="D25" s="381"/>
      <c r="E25" s="147"/>
      <c r="F25" s="147"/>
      <c r="G25" s="147"/>
      <c r="H25" s="147"/>
      <c r="I25" s="147"/>
      <c r="J25" s="147"/>
      <c r="K25" s="147"/>
      <c r="L25" s="170"/>
      <c r="M25" s="380"/>
    </row>
    <row r="26" spans="1:13" ht="14.25" customHeight="1">
      <c r="A26" s="139">
        <v>17</v>
      </c>
      <c r="B26" s="490" t="s">
        <v>16</v>
      </c>
      <c r="C26" s="492" t="s">
        <v>736</v>
      </c>
      <c r="D26" s="381"/>
      <c r="E26" s="147"/>
      <c r="F26" s="147"/>
      <c r="G26" s="147"/>
      <c r="H26" s="147"/>
      <c r="I26" s="147"/>
      <c r="J26" s="147"/>
      <c r="K26" s="147"/>
      <c r="L26" s="170"/>
      <c r="M26" s="380"/>
    </row>
    <row r="27" spans="1:13" ht="16.5" customHeight="1">
      <c r="A27" s="139">
        <v>18</v>
      </c>
      <c r="B27" s="491" t="s">
        <v>16</v>
      </c>
      <c r="C27" s="492" t="s">
        <v>737</v>
      </c>
      <c r="D27" s="381"/>
      <c r="E27" s="147"/>
      <c r="F27" s="147"/>
      <c r="G27" s="147"/>
      <c r="H27" s="147"/>
      <c r="I27" s="147"/>
      <c r="J27" s="147"/>
      <c r="K27" s="147"/>
      <c r="L27" s="170"/>
      <c r="M27" s="380"/>
    </row>
    <row r="28" spans="1:13" ht="16.5" customHeight="1">
      <c r="A28" s="139">
        <v>19</v>
      </c>
      <c r="B28" s="490" t="s">
        <v>16</v>
      </c>
      <c r="C28" s="492" t="s">
        <v>738</v>
      </c>
      <c r="D28" s="381"/>
      <c r="E28" s="147"/>
      <c r="F28" s="147"/>
      <c r="G28" s="147"/>
      <c r="H28" s="147"/>
      <c r="I28" s="147"/>
      <c r="J28" s="147"/>
      <c r="K28" s="147"/>
      <c r="L28" s="170"/>
      <c r="M28" s="380"/>
    </row>
    <row r="29" spans="1:13" ht="15.75" customHeight="1">
      <c r="A29" s="139">
        <v>20</v>
      </c>
      <c r="B29" s="490" t="s">
        <v>16</v>
      </c>
      <c r="C29" s="492" t="s">
        <v>739</v>
      </c>
      <c r="D29" s="381"/>
      <c r="E29" s="147"/>
      <c r="F29" s="147"/>
      <c r="G29" s="147"/>
      <c r="H29" s="147"/>
      <c r="I29" s="147"/>
      <c r="J29" s="147"/>
      <c r="K29" s="147"/>
      <c r="L29" s="170"/>
      <c r="M29" s="380"/>
    </row>
    <row r="30" spans="1:13" ht="15.75" customHeight="1">
      <c r="A30" s="139">
        <v>21</v>
      </c>
      <c r="B30" s="490" t="s">
        <v>17</v>
      </c>
      <c r="C30" s="492" t="s">
        <v>719</v>
      </c>
      <c r="D30" s="381"/>
      <c r="E30" s="147"/>
      <c r="F30" s="147"/>
      <c r="G30" s="147"/>
      <c r="H30" s="147"/>
      <c r="I30" s="147"/>
      <c r="J30" s="147"/>
      <c r="K30" s="147"/>
      <c r="L30" s="170"/>
      <c r="M30" s="380"/>
    </row>
    <row r="31" spans="1:13" ht="15.75" customHeight="1">
      <c r="A31" s="139">
        <v>22</v>
      </c>
      <c r="B31" s="491" t="s">
        <v>10</v>
      </c>
      <c r="C31" s="492" t="s">
        <v>352</v>
      </c>
      <c r="D31" s="381"/>
      <c r="E31" s="147"/>
      <c r="F31" s="147"/>
      <c r="G31" s="147"/>
      <c r="H31" s="147"/>
      <c r="I31" s="147"/>
      <c r="J31" s="147"/>
      <c r="K31" s="147"/>
      <c r="L31" s="170"/>
      <c r="M31" s="380"/>
    </row>
    <row r="32" spans="1:13" ht="15.75" customHeight="1">
      <c r="A32" s="139">
        <v>23</v>
      </c>
      <c r="B32" s="490" t="s">
        <v>9</v>
      </c>
      <c r="C32" s="492" t="s">
        <v>768</v>
      </c>
      <c r="D32" s="381"/>
      <c r="E32" s="147"/>
      <c r="F32" s="147"/>
      <c r="G32" s="147"/>
      <c r="H32" s="147"/>
      <c r="I32" s="147"/>
      <c r="J32" s="147"/>
      <c r="K32" s="147"/>
      <c r="L32" s="170"/>
      <c r="M32" s="380"/>
    </row>
    <row r="33" spans="1:13" ht="17.25" hidden="1" customHeight="1">
      <c r="A33" s="139">
        <v>23</v>
      </c>
      <c r="B33" s="491"/>
      <c r="C33" s="492"/>
      <c r="D33" s="381"/>
      <c r="E33" s="147"/>
      <c r="F33" s="147"/>
      <c r="G33" s="147"/>
      <c r="H33" s="147"/>
      <c r="I33" s="147"/>
      <c r="J33" s="147"/>
      <c r="K33" s="147"/>
      <c r="L33" s="170"/>
      <c r="M33" s="380"/>
    </row>
    <row r="34" spans="1:13" ht="14.25" hidden="1" customHeight="1">
      <c r="A34" s="139">
        <v>24</v>
      </c>
      <c r="B34" s="490"/>
      <c r="C34" s="492"/>
      <c r="D34" s="381"/>
      <c r="E34" s="147"/>
      <c r="F34" s="147"/>
      <c r="G34" s="147"/>
      <c r="H34" s="147"/>
      <c r="I34" s="147"/>
      <c r="J34" s="147"/>
      <c r="K34" s="147"/>
      <c r="L34" s="170"/>
      <c r="M34" s="380"/>
    </row>
    <row r="35" spans="1:13" ht="16.5" hidden="1" customHeight="1">
      <c r="A35" s="139">
        <v>25</v>
      </c>
      <c r="B35" s="490"/>
      <c r="C35" s="492"/>
      <c r="D35" s="381"/>
      <c r="E35" s="147"/>
      <c r="F35" s="147"/>
      <c r="G35" s="147"/>
      <c r="H35" s="147"/>
      <c r="I35" s="147"/>
      <c r="J35" s="147"/>
      <c r="K35" s="147"/>
      <c r="L35" s="170"/>
      <c r="M35" s="380"/>
    </row>
    <row r="36" spans="1:13" ht="15.75" hidden="1" customHeight="1">
      <c r="A36" s="139">
        <v>26</v>
      </c>
      <c r="B36" s="491"/>
      <c r="C36" s="492"/>
      <c r="D36" s="381"/>
      <c r="E36" s="147"/>
      <c r="F36" s="147"/>
      <c r="G36" s="147"/>
      <c r="H36" s="147"/>
      <c r="I36" s="147"/>
      <c r="J36" s="147"/>
      <c r="K36" s="147"/>
      <c r="L36" s="170"/>
      <c r="M36" s="380"/>
    </row>
    <row r="37" spans="1:13" ht="14.25" hidden="1" customHeight="1">
      <c r="A37" s="139">
        <v>27</v>
      </c>
      <c r="B37" s="491"/>
      <c r="C37" s="144"/>
      <c r="D37" s="381"/>
      <c r="E37" s="381"/>
      <c r="F37" s="381"/>
      <c r="G37" s="381"/>
      <c r="H37" s="381"/>
      <c r="I37" s="381"/>
      <c r="J37" s="381"/>
      <c r="K37" s="381"/>
      <c r="L37" s="381"/>
      <c r="M37" s="380"/>
    </row>
    <row r="38" spans="1:13" ht="16.5" hidden="1" customHeight="1">
      <c r="A38" s="139">
        <v>28</v>
      </c>
      <c r="B38" s="491"/>
      <c r="C38" s="144"/>
      <c r="D38" s="381"/>
      <c r="E38" s="147"/>
      <c r="F38" s="147"/>
      <c r="G38" s="147"/>
      <c r="H38" s="147"/>
      <c r="I38" s="147"/>
      <c r="J38" s="147"/>
      <c r="K38" s="147"/>
      <c r="L38" s="170"/>
      <c r="M38" s="380"/>
    </row>
    <row r="39" spans="1:13" ht="15.75" hidden="1" customHeight="1">
      <c r="A39" s="139">
        <v>29</v>
      </c>
      <c r="B39" s="491"/>
      <c r="C39" s="144"/>
      <c r="D39" s="381"/>
      <c r="E39" s="147"/>
      <c r="F39" s="147"/>
      <c r="G39" s="147"/>
      <c r="H39" s="147"/>
      <c r="I39" s="147"/>
      <c r="J39" s="147"/>
      <c r="K39" s="147"/>
      <c r="L39" s="170"/>
      <c r="M39" s="380"/>
    </row>
    <row r="40" spans="1:13" ht="17.25" hidden="1" customHeight="1">
      <c r="A40" s="139">
        <v>30</v>
      </c>
      <c r="B40" s="491"/>
      <c r="C40" s="144"/>
      <c r="D40" s="381"/>
      <c r="E40" s="147"/>
      <c r="F40" s="147"/>
      <c r="G40" s="147"/>
      <c r="H40" s="147"/>
      <c r="I40" s="147"/>
      <c r="J40" s="147"/>
      <c r="K40" s="147"/>
      <c r="L40" s="170"/>
      <c r="M40" s="380"/>
    </row>
    <row r="41" spans="1:13" ht="14.25" hidden="1" customHeight="1">
      <c r="A41" s="139">
        <v>31</v>
      </c>
      <c r="B41" s="139"/>
      <c r="C41" s="144"/>
      <c r="D41" s="381"/>
      <c r="E41" s="147"/>
      <c r="F41" s="147"/>
      <c r="G41" s="147"/>
      <c r="H41" s="147"/>
      <c r="I41" s="147"/>
      <c r="J41" s="147"/>
      <c r="K41" s="147"/>
      <c r="L41" s="170"/>
      <c r="M41" s="380"/>
    </row>
    <row r="42" spans="1:13" ht="15" hidden="1" customHeight="1">
      <c r="A42" s="139">
        <v>32</v>
      </c>
      <c r="B42" s="139"/>
      <c r="C42" s="144"/>
      <c r="D42" s="381"/>
      <c r="E42" s="381"/>
      <c r="F42" s="381"/>
      <c r="G42" s="381"/>
      <c r="H42" s="381"/>
      <c r="I42" s="381"/>
      <c r="J42" s="381"/>
      <c r="K42" s="381"/>
      <c r="L42" s="381"/>
      <c r="M42" s="380"/>
    </row>
    <row r="43" spans="1:13" ht="15" hidden="1" customHeight="1">
      <c r="A43" s="139">
        <v>33</v>
      </c>
      <c r="B43" s="139"/>
      <c r="C43" s="144"/>
      <c r="D43" s="381"/>
      <c r="E43" s="147"/>
      <c r="F43" s="147"/>
      <c r="G43" s="147"/>
      <c r="H43" s="147"/>
      <c r="I43" s="147"/>
      <c r="J43" s="147"/>
      <c r="K43" s="147"/>
      <c r="L43" s="170"/>
      <c r="M43" s="380"/>
    </row>
    <row r="44" spans="1:13" ht="13.5" hidden="1" customHeight="1">
      <c r="A44" s="139">
        <v>34</v>
      </c>
      <c r="B44" s="139"/>
      <c r="C44" s="144"/>
      <c r="D44" s="381"/>
      <c r="E44" s="147"/>
      <c r="F44" s="147"/>
      <c r="G44" s="147"/>
      <c r="H44" s="147"/>
      <c r="I44" s="147"/>
      <c r="J44" s="147"/>
      <c r="K44" s="147"/>
      <c r="L44" s="170"/>
      <c r="M44" s="380"/>
    </row>
    <row r="45" spans="1:13">
      <c r="A45" s="489"/>
      <c r="B45" s="489"/>
      <c r="C45" s="489"/>
      <c r="D45" s="489"/>
      <c r="E45" s="489"/>
      <c r="F45" s="489"/>
      <c r="G45" s="489"/>
      <c r="H45" s="489"/>
      <c r="I45" s="489"/>
      <c r="J45" s="489"/>
      <c r="K45" s="489"/>
      <c r="L45" s="489"/>
      <c r="M45" s="173"/>
    </row>
    <row r="46" spans="1:13" ht="18.75">
      <c r="A46" s="155" t="s">
        <v>576</v>
      </c>
      <c r="B46" s="155"/>
      <c r="C46" s="155"/>
      <c r="D46" s="155"/>
      <c r="E46" s="155"/>
      <c r="F46" s="155"/>
      <c r="G46" s="155"/>
      <c r="H46" s="155"/>
      <c r="I46" s="155"/>
      <c r="J46" s="155"/>
      <c r="K46" s="155"/>
      <c r="L46" s="155"/>
      <c r="M46" s="156"/>
    </row>
    <row r="47" spans="1:13" ht="18.75">
      <c r="A47" s="155" t="s">
        <v>31</v>
      </c>
      <c r="B47" s="155"/>
      <c r="C47" s="155"/>
      <c r="D47" s="155"/>
      <c r="E47" s="155"/>
      <c r="F47" s="155"/>
      <c r="G47" s="155"/>
      <c r="H47" s="155"/>
      <c r="I47" s="155"/>
      <c r="J47" s="155"/>
      <c r="K47" s="155"/>
      <c r="L47" s="155"/>
      <c r="M47" s="156"/>
    </row>
    <row r="48" spans="1:13" ht="18.75">
      <c r="A48" s="155" t="s">
        <v>32</v>
      </c>
      <c r="B48" s="155"/>
      <c r="C48" s="155"/>
      <c r="D48" s="155"/>
      <c r="E48" s="155"/>
      <c r="F48" s="155"/>
      <c r="G48" s="155"/>
      <c r="H48" s="155"/>
      <c r="I48" s="155"/>
      <c r="J48" s="155"/>
      <c r="K48" s="155"/>
      <c r="L48" s="155"/>
      <c r="M48" s="156"/>
    </row>
    <row r="49" spans="1:13" ht="18.75">
      <c r="A49" s="155" t="s">
        <v>33</v>
      </c>
      <c r="B49" s="155"/>
      <c r="C49" s="155"/>
      <c r="D49" s="155"/>
      <c r="E49" s="155"/>
      <c r="F49" s="155"/>
      <c r="G49" s="155"/>
      <c r="H49" s="155"/>
      <c r="I49" s="155"/>
      <c r="J49" s="155"/>
      <c r="K49" s="155"/>
      <c r="L49" s="155"/>
      <c r="M49" s="156"/>
    </row>
    <row r="50" spans="1:13" ht="18.75">
      <c r="A50" s="155" t="s">
        <v>35</v>
      </c>
      <c r="B50" s="155"/>
      <c r="C50" s="155"/>
      <c r="D50" s="155"/>
      <c r="E50" s="155"/>
      <c r="F50" s="155"/>
      <c r="G50" s="155"/>
      <c r="H50" s="155"/>
      <c r="I50" s="155"/>
      <c r="J50" s="155"/>
      <c r="K50" s="155"/>
      <c r="L50" s="155"/>
      <c r="M50" s="155"/>
    </row>
    <row r="51" spans="1:13" ht="18.75">
      <c r="A51" s="155" t="s">
        <v>37</v>
      </c>
      <c r="B51" s="155"/>
      <c r="C51" s="155"/>
      <c r="D51" s="155"/>
      <c r="E51" s="155"/>
      <c r="F51" s="155"/>
      <c r="G51" s="155"/>
      <c r="H51" s="155"/>
      <c r="I51" s="155"/>
      <c r="J51" s="155"/>
      <c r="K51" s="155"/>
      <c r="L51" s="155"/>
      <c r="M51" s="155"/>
    </row>
    <row r="52" spans="1:13" ht="18.75">
      <c r="A52" s="155" t="s">
        <v>577</v>
      </c>
      <c r="B52" s="155"/>
      <c r="C52" s="155"/>
      <c r="D52" s="155"/>
      <c r="E52" s="155"/>
      <c r="F52" s="155"/>
      <c r="G52" s="155"/>
      <c r="H52" s="155"/>
      <c r="I52" s="155"/>
      <c r="J52" s="155"/>
      <c r="K52" s="155"/>
      <c r="L52" s="155"/>
      <c r="M52" s="155"/>
    </row>
    <row r="53" spans="1:13" ht="18.75">
      <c r="A53" s="155"/>
      <c r="B53" s="155"/>
      <c r="C53" s="155"/>
      <c r="D53" s="155"/>
      <c r="E53" s="155"/>
      <c r="F53" s="155"/>
      <c r="G53" s="155"/>
      <c r="H53" s="155"/>
      <c r="I53" s="155"/>
      <c r="J53" s="155"/>
      <c r="K53" s="155"/>
      <c r="L53" s="155"/>
      <c r="M53" s="155"/>
    </row>
    <row r="54" spans="1:13" ht="18.75">
      <c r="A54" s="487" t="s">
        <v>578</v>
      </c>
      <c r="B54" s="155"/>
      <c r="C54" s="155"/>
      <c r="D54" s="155"/>
      <c r="E54" s="155"/>
      <c r="F54" s="155"/>
      <c r="G54" s="155"/>
      <c r="H54" s="155"/>
      <c r="I54" s="155"/>
      <c r="J54" s="155"/>
      <c r="K54" s="155"/>
      <c r="L54" s="155"/>
      <c r="M54" s="155"/>
    </row>
    <row r="55" spans="1:13" ht="18.75">
      <c r="A55" s="487"/>
      <c r="B55" s="155"/>
      <c r="C55" s="155"/>
      <c r="D55" s="155"/>
      <c r="E55" s="155"/>
      <c r="F55" s="155"/>
      <c r="G55" s="155"/>
      <c r="H55" s="155"/>
      <c r="I55" s="155"/>
      <c r="J55" s="155"/>
      <c r="K55" s="155"/>
      <c r="L55" s="155"/>
      <c r="M55" s="155"/>
    </row>
    <row r="56" spans="1:13" ht="18.75">
      <c r="A56" s="788" t="s">
        <v>741</v>
      </c>
      <c r="B56" s="788"/>
      <c r="C56" s="788"/>
      <c r="D56" s="788"/>
      <c r="E56" s="788"/>
      <c r="F56" s="788"/>
      <c r="G56" s="788"/>
      <c r="H56" s="788"/>
      <c r="I56" s="788"/>
      <c r="J56" s="788"/>
      <c r="K56" s="788"/>
      <c r="L56" s="788"/>
      <c r="M56" s="788"/>
    </row>
  </sheetData>
  <mergeCells count="17">
    <mergeCell ref="A56:M56"/>
    <mergeCell ref="L6:L8"/>
    <mergeCell ref="M6:M8"/>
    <mergeCell ref="D7:F7"/>
    <mergeCell ref="G7:G8"/>
    <mergeCell ref="H7:J7"/>
    <mergeCell ref="K7:K8"/>
    <mergeCell ref="A6:A8"/>
    <mergeCell ref="B6:B8"/>
    <mergeCell ref="C6:C8"/>
    <mergeCell ref="D6:G6"/>
    <mergeCell ref="H6:K6"/>
    <mergeCell ref="A1:M1"/>
    <mergeCell ref="A2:M2"/>
    <mergeCell ref="A3:M3"/>
    <mergeCell ref="A4:M4"/>
    <mergeCell ref="A5:K5"/>
  </mergeCells>
  <pageMargins left="0.7" right="0.7" top="0.75" bottom="0.75" header="0.3" footer="0.3"/>
  <pageSetup paperSize="9" scale="78"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theme="9"/>
    <pageSetUpPr fitToPage="1"/>
  </sheetPr>
  <dimension ref="B1:AI398"/>
  <sheetViews>
    <sheetView tabSelected="1" view="pageBreakPreview" zoomScale="80" zoomScaleSheetLayoutView="80" workbookViewId="0">
      <pane ySplit="1" topLeftCell="A2" activePane="bottomLeft" state="frozen"/>
      <selection activeCell="K110" sqref="K110"/>
      <selection pane="bottomLeft" activeCell="D6" sqref="D6"/>
    </sheetView>
  </sheetViews>
  <sheetFormatPr defaultRowHeight="15.75" customHeight="1" outlineLevelRow="2"/>
  <cols>
    <col min="1" max="1" width="2.140625" style="113" customWidth="1"/>
    <col min="2" max="2" width="5.7109375" style="120" customWidth="1"/>
    <col min="3" max="3" width="15.7109375" style="115" hidden="1" customWidth="1"/>
    <col min="4" max="4" width="13.7109375" style="113" customWidth="1"/>
    <col min="5" max="5" width="23.7109375" style="113" customWidth="1"/>
    <col min="6" max="15" width="6.28515625" style="113" customWidth="1"/>
    <col min="16" max="16" width="6.28515625" style="112" hidden="1" customWidth="1"/>
    <col min="17" max="17" width="6.28515625" style="112" customWidth="1"/>
    <col min="18" max="18" width="8.7109375" style="112" hidden="1" customWidth="1"/>
    <col min="19" max="19" width="15.7109375" style="113" customWidth="1"/>
    <col min="20" max="20" width="19" style="290" bestFit="1" customWidth="1"/>
    <col min="21" max="22" width="4.28515625" style="112" customWidth="1"/>
    <col min="23" max="23" width="3.85546875" style="115" customWidth="1"/>
    <col min="24" max="24" width="3.7109375" style="115" customWidth="1"/>
    <col min="25" max="25" width="8.85546875" style="113" customWidth="1"/>
    <col min="26" max="26" width="5.85546875" style="113" customWidth="1"/>
    <col min="27" max="30" width="4.7109375" style="113" customWidth="1"/>
    <col min="31" max="31" width="6.5703125" style="114" customWidth="1"/>
    <col min="32" max="35" width="4.7109375" style="113" customWidth="1"/>
    <col min="36" max="16384" width="9.140625" style="113"/>
  </cols>
  <sheetData>
    <row r="1" spans="2:35" s="114" customFormat="1" ht="30" customHeight="1" thickBot="1">
      <c r="B1" s="121" t="s">
        <v>6</v>
      </c>
      <c r="C1" s="122" t="s">
        <v>127</v>
      </c>
      <c r="D1" s="269" t="s">
        <v>134</v>
      </c>
      <c r="E1" s="122" t="s">
        <v>143</v>
      </c>
      <c r="F1" s="351" t="s">
        <v>128</v>
      </c>
      <c r="G1" s="351" t="s">
        <v>74</v>
      </c>
      <c r="H1" s="351" t="s">
        <v>75</v>
      </c>
      <c r="I1" s="351" t="s">
        <v>14</v>
      </c>
      <c r="J1" s="351" t="s">
        <v>80</v>
      </c>
      <c r="K1" s="351" t="s">
        <v>129</v>
      </c>
      <c r="L1" s="122" t="s">
        <v>15</v>
      </c>
      <c r="M1" s="122" t="s">
        <v>13</v>
      </c>
      <c r="N1" s="122" t="s">
        <v>78</v>
      </c>
      <c r="O1" s="602" t="s">
        <v>130</v>
      </c>
      <c r="P1" s="352" t="s">
        <v>132</v>
      </c>
      <c r="Q1" s="352" t="s">
        <v>81</v>
      </c>
      <c r="R1" s="352" t="s">
        <v>131</v>
      </c>
      <c r="S1" s="484" t="s">
        <v>749</v>
      </c>
      <c r="T1" s="289"/>
      <c r="W1" s="116"/>
      <c r="X1" s="116"/>
    </row>
    <row r="2" spans="2:35" s="114" customFormat="1" ht="30" customHeight="1">
      <c r="B2" s="701" t="str">
        <f>Главная!U1 &amp; " за " &amp; Главная!U2 &amp; " " &amp; Главная!AA2</f>
        <v>Ведомость контрольных занятий за апрель 2014 года</v>
      </c>
      <c r="C2" s="701"/>
      <c r="D2" s="701"/>
      <c r="E2" s="701"/>
      <c r="F2" s="701"/>
      <c r="G2" s="701"/>
      <c r="H2" s="701"/>
      <c r="I2" s="701"/>
      <c r="J2" s="701"/>
      <c r="K2" s="701"/>
      <c r="L2" s="701"/>
      <c r="M2" s="701"/>
      <c r="N2" s="701"/>
      <c r="O2" s="702"/>
      <c r="P2" s="702"/>
      <c r="Q2" s="701"/>
      <c r="R2" s="702"/>
      <c r="S2" s="701"/>
      <c r="T2" s="289" t="s">
        <v>150</v>
      </c>
      <c r="W2" s="116"/>
      <c r="X2" s="116"/>
    </row>
    <row r="3" spans="2:35" s="114" customFormat="1" ht="30" customHeight="1">
      <c r="B3" s="701" t="s">
        <v>718</v>
      </c>
      <c r="C3" s="701"/>
      <c r="D3" s="701"/>
      <c r="E3" s="701"/>
      <c r="F3" s="701"/>
      <c r="G3" s="701"/>
      <c r="H3" s="701"/>
      <c r="I3" s="701"/>
      <c r="J3" s="701"/>
      <c r="K3" s="701"/>
      <c r="L3" s="701"/>
      <c r="M3" s="701"/>
      <c r="N3" s="701"/>
      <c r="O3" s="702"/>
      <c r="P3" s="702"/>
      <c r="Q3" s="701"/>
      <c r="R3" s="702"/>
      <c r="S3" s="701"/>
      <c r="T3" s="289" t="s">
        <v>150</v>
      </c>
      <c r="W3" s="116"/>
      <c r="X3" s="116"/>
    </row>
    <row r="4" spans="2:35" s="114" customFormat="1" ht="15.75" customHeight="1" thickBot="1">
      <c r="B4" s="475"/>
      <c r="C4" s="475"/>
      <c r="D4" s="475"/>
      <c r="E4" s="475"/>
      <c r="F4" s="475"/>
      <c r="G4" s="475"/>
      <c r="H4" s="475"/>
      <c r="I4" s="475"/>
      <c r="J4" s="475"/>
      <c r="K4" s="475"/>
      <c r="L4" s="475"/>
      <c r="M4" s="475"/>
      <c r="N4" s="475"/>
      <c r="O4" s="475"/>
      <c r="P4" s="475"/>
      <c r="Q4" s="475"/>
      <c r="R4" s="475"/>
      <c r="S4" s="475"/>
      <c r="T4" s="289" t="s">
        <v>771</v>
      </c>
      <c r="W4" s="116"/>
      <c r="X4" s="116"/>
    </row>
    <row r="5" spans="2:35" ht="30" customHeight="1" outlineLevel="2" thickBot="1">
      <c r="B5" s="421" t="str">
        <f>B$1</f>
        <v>№</v>
      </c>
      <c r="C5" s="422" t="str">
        <f>C$1</f>
        <v>Должность</v>
      </c>
      <c r="D5" s="480" t="str">
        <f>D$1</f>
        <v>воинское звание</v>
      </c>
      <c r="E5" s="481" t="str">
        <f>E$1</f>
        <v>Фамилия, инициалы</v>
      </c>
      <c r="F5" s="482" t="str">
        <f>F$1</f>
        <v>ТСП</v>
      </c>
      <c r="G5" s="483" t="str">
        <f t="shared" ref="G5:R5" si="0">G$1</f>
        <v>СП</v>
      </c>
      <c r="H5" s="483" t="str">
        <f t="shared" si="0"/>
        <v>ТП</v>
      </c>
      <c r="I5" s="483" t="str">
        <f t="shared" si="0"/>
        <v>ФП</v>
      </c>
      <c r="J5" s="483" t="str">
        <f t="shared" si="0"/>
        <v>РХБЗ</v>
      </c>
      <c r="K5" s="483" t="str">
        <f t="shared" si="0"/>
        <v>МП</v>
      </c>
      <c r="L5" s="481" t="str">
        <f t="shared" si="0"/>
        <v>ОГН</v>
      </c>
      <c r="M5" s="481" t="str">
        <f t="shared" si="0"/>
        <v>СТР</v>
      </c>
      <c r="N5" s="481" t="str">
        <f t="shared" si="0"/>
        <v>ОВУ</v>
      </c>
      <c r="O5" s="603" t="str">
        <f t="shared" si="0"/>
        <v>ОГП</v>
      </c>
      <c r="P5" s="605" t="str">
        <f t="shared" si="0"/>
        <v>Все</v>
      </c>
      <c r="Q5" s="605" t="str">
        <f t="shared" si="0"/>
        <v>Общ.</v>
      </c>
      <c r="R5" s="605" t="str">
        <f t="shared" si="0"/>
        <v>Важные</v>
      </c>
      <c r="S5" s="604" t="s">
        <v>749</v>
      </c>
      <c r="T5" s="290" t="s">
        <v>150</v>
      </c>
      <c r="W5" s="125">
        <f>SUM(W6:W30)</f>
        <v>0</v>
      </c>
      <c r="X5" s="124">
        <f>SUM(X6:X30)</f>
        <v>0</v>
      </c>
      <c r="Y5" s="254"/>
      <c r="AA5" s="117">
        <v>5</v>
      </c>
      <c r="AB5" s="118">
        <v>4</v>
      </c>
      <c r="AC5" s="118">
        <v>3</v>
      </c>
      <c r="AD5" s="119">
        <v>2</v>
      </c>
      <c r="AE5" s="123"/>
      <c r="AF5" s="117">
        <v>5</v>
      </c>
      <c r="AG5" s="118">
        <v>4</v>
      </c>
      <c r="AH5" s="118">
        <v>3</v>
      </c>
      <c r="AI5" s="119">
        <v>2</v>
      </c>
    </row>
    <row r="6" spans="2:35" ht="15.75" customHeight="1" outlineLevel="2">
      <c r="B6" s="579">
        <f>IF(E6="",0,1)</f>
        <v>0</v>
      </c>
      <c r="C6" s="607"/>
      <c r="D6" s="582"/>
      <c r="E6" s="581"/>
      <c r="F6" s="582"/>
      <c r="G6" s="582"/>
      <c r="H6" s="582"/>
      <c r="I6" s="582"/>
      <c r="J6" s="582"/>
      <c r="K6" s="582"/>
      <c r="L6" s="582"/>
      <c r="M6" s="582"/>
      <c r="N6" s="582"/>
      <c r="O6" s="672"/>
      <c r="P6" s="617" t="str">
        <f>IF(Z6&gt;0,IF(AND(AA6&gt;=50,AC6=0,AD6=0),5,IF(AND(SUM(AA6:AB6)&gt;=50,AD6=0),4,IF(AD6&lt;30,3,2))),"-")</f>
        <v>-</v>
      </c>
      <c r="Q6" s="624" t="str">
        <f t="shared" ref="Q6" si="1">IF(MIN(P6,R6)=0,"-",MIN(P6,R6))</f>
        <v>-</v>
      </c>
      <c r="R6" s="617" t="str">
        <f>IF(AE6&gt;0,IF(AI6&gt;0,2,IF(AH6&gt;0,3,IF(AG6&gt;0,4,5))),"-")</f>
        <v>-</v>
      </c>
      <c r="S6" s="681"/>
      <c r="T6" s="290" t="str">
        <f ca="1">IFERROR(VLOOKUP(U6,Главная!$AG$20:$AH$22,2,FALSE),"")</f>
        <v/>
      </c>
      <c r="U6" s="226" t="str">
        <f ca="1">IFERROR(OFFSET(Главная!$AJ$4,MATCH($D6,Главная!$AG$5:$AG$17,0),0),"")</f>
        <v/>
      </c>
      <c r="V6" s="226" t="str">
        <f ca="1">IFERROR(OFFSET(Главная!$AI$4,MATCH($D6,Главная!$AG$5:$AG$17,0),0),"")</f>
        <v/>
      </c>
      <c r="W6" s="214">
        <f t="shared" ref="W6" si="2">IF(Z6&gt;0,1,0)</f>
        <v>0</v>
      </c>
      <c r="X6" s="214">
        <f>IF(AND(W6=0,E6&lt;&gt;""),1,0)</f>
        <v>0</v>
      </c>
      <c r="Y6" s="227"/>
      <c r="Z6" s="227">
        <f>IF(COUNTIF($F6:$O6,"&gt;0")=0,-1,COUNTIF($F6:$O6,"&gt;0"))</f>
        <v>-1</v>
      </c>
      <c r="AA6" s="215">
        <f t="shared" ref="AA6:AD30" si="3">COUNTIF($F6:$O6,AA$5)/$Z6*100</f>
        <v>0</v>
      </c>
      <c r="AB6" s="216">
        <f t="shared" si="3"/>
        <v>0</v>
      </c>
      <c r="AC6" s="216">
        <f t="shared" si="3"/>
        <v>0</v>
      </c>
      <c r="AD6" s="217">
        <f t="shared" si="3"/>
        <v>0</v>
      </c>
      <c r="AE6" s="218">
        <f>IF(COUNTIF($F6:$K6,"&gt;0")=0,-1,COUNTIF($F6:$K6,"&gt;0"))</f>
        <v>-1</v>
      </c>
      <c r="AF6" s="219">
        <f t="shared" ref="AF6:AI30" si="4">COUNTIF($F6:$K6,AF$5)/$AE6*100</f>
        <v>0</v>
      </c>
      <c r="AG6" s="220">
        <f t="shared" si="4"/>
        <v>0</v>
      </c>
      <c r="AH6" s="220">
        <f t="shared" si="4"/>
        <v>0</v>
      </c>
      <c r="AI6" s="221">
        <f t="shared" si="4"/>
        <v>0</v>
      </c>
    </row>
    <row r="7" spans="2:35" ht="15.75" customHeight="1" outlineLevel="2">
      <c r="B7" s="367">
        <f>IF(E7="",B6,B6+1)</f>
        <v>0</v>
      </c>
      <c r="C7" s="364"/>
      <c r="D7" s="595"/>
      <c r="E7" s="476"/>
      <c r="F7" s="595"/>
      <c r="G7" s="431"/>
      <c r="H7" s="438"/>
      <c r="I7" s="431"/>
      <c r="J7" s="431"/>
      <c r="K7" s="431"/>
      <c r="L7" s="595"/>
      <c r="M7" s="431"/>
      <c r="N7" s="431"/>
      <c r="O7" s="622"/>
      <c r="P7" s="618" t="str">
        <f t="shared" ref="P7:P30" si="5">IF(Z7&gt;0,IF(AND(AA7&gt;=50,AC7=0,AD7=0),5,IF(AND(SUM(AA7:AB7)&gt;=50,AD7=0),4,IF(AD7&lt;30,3,2))),"-")</f>
        <v>-</v>
      </c>
      <c r="Q7" s="606" t="str">
        <f t="shared" ref="Q7:Q30" si="6">IF(MIN(P7,R7)=0,"-",MIN(P7,R7))</f>
        <v>-</v>
      </c>
      <c r="R7" s="618" t="str">
        <f t="shared" ref="R7:R30" si="7">IF(AE7&gt;0,IF(AI7&gt;0,2,IF(AH7&gt;0,3,IF(AG7&gt;0,4,5))),"-")</f>
        <v>-</v>
      </c>
      <c r="S7" s="536"/>
      <c r="T7" s="290" t="str">
        <f ca="1">IFERROR(VLOOKUP(U7,Главная!$AG$20:$AH$22,2,FALSE),"")</f>
        <v/>
      </c>
      <c r="U7" s="226" t="str">
        <f ca="1">IFERROR(OFFSET(Главная!$AJ$4,MATCH($D7,Главная!$AG$5:$AG$17,0),0),"")</f>
        <v/>
      </c>
      <c r="V7" s="226" t="str">
        <f ca="1">IFERROR(OFFSET(Главная!$AI$4,MATCH($D7,Главная!$AG$5:$AG$17,0),0),"")</f>
        <v/>
      </c>
      <c r="W7" s="270">
        <f t="shared" ref="W7:W30" si="8">IF(Z7&gt;0,1,0)</f>
        <v>0</v>
      </c>
      <c r="X7" s="270">
        <f t="shared" ref="X7:X30" si="9">IF(AND(W7=0,E7&lt;&gt;""),1,0)</f>
        <v>0</v>
      </c>
      <c r="Y7" s="227"/>
      <c r="Z7" s="227">
        <f t="shared" ref="Z7:Z30" si="10">IF(COUNTIF($F7:$O7,"&gt;0")=0,-1,COUNTIF($F7:$O7,"&gt;0"))</f>
        <v>-1</v>
      </c>
      <c r="AA7" s="215">
        <f t="shared" si="3"/>
        <v>0</v>
      </c>
      <c r="AB7" s="216">
        <f t="shared" si="3"/>
        <v>0</v>
      </c>
      <c r="AC7" s="216">
        <f t="shared" si="3"/>
        <v>0</v>
      </c>
      <c r="AD7" s="217">
        <f t="shared" si="3"/>
        <v>0</v>
      </c>
      <c r="AE7" s="218">
        <f t="shared" ref="AE7:AE30" si="11">IF(COUNTIF($F7:$K7,"&gt;0")=0,-1,COUNTIF($F7:$K7,"&gt;0"))</f>
        <v>-1</v>
      </c>
      <c r="AF7" s="219">
        <f t="shared" si="4"/>
        <v>0</v>
      </c>
      <c r="AG7" s="220">
        <f t="shared" si="4"/>
        <v>0</v>
      </c>
      <c r="AH7" s="220">
        <f t="shared" si="4"/>
        <v>0</v>
      </c>
      <c r="AI7" s="221">
        <f t="shared" si="4"/>
        <v>0</v>
      </c>
    </row>
    <row r="8" spans="2:35" ht="15.75" customHeight="1" outlineLevel="2">
      <c r="B8" s="367">
        <f t="shared" ref="B8:B30" si="12">IF(E8="",B7,B7+1)</f>
        <v>0</v>
      </c>
      <c r="C8" s="364"/>
      <c r="D8" s="595"/>
      <c r="E8" s="476"/>
      <c r="F8" s="595"/>
      <c r="G8" s="431"/>
      <c r="H8" s="438"/>
      <c r="I8" s="431"/>
      <c r="J8" s="431"/>
      <c r="K8" s="438"/>
      <c r="L8" s="595"/>
      <c r="M8" s="431"/>
      <c r="N8" s="431"/>
      <c r="O8" s="622"/>
      <c r="P8" s="618" t="str">
        <f t="shared" si="5"/>
        <v>-</v>
      </c>
      <c r="Q8" s="606" t="str">
        <f t="shared" si="6"/>
        <v>-</v>
      </c>
      <c r="R8" s="618" t="str">
        <f t="shared" si="7"/>
        <v>-</v>
      </c>
      <c r="S8" s="536"/>
      <c r="T8" s="290" t="str">
        <f ca="1">IFERROR(VLOOKUP(U8,Главная!$AG$20:$AH$22,2,FALSE),"")</f>
        <v/>
      </c>
      <c r="U8" s="226" t="str">
        <f ca="1">IFERROR(OFFSET(Главная!$AJ$4,MATCH($D8,Главная!$AG$5:$AG$17,0),0),"")</f>
        <v/>
      </c>
      <c r="V8" s="226" t="str">
        <f ca="1">IFERROR(OFFSET(Главная!$AI$4,MATCH($D8,Главная!$AG$5:$AG$17,0),0),"")</f>
        <v/>
      </c>
      <c r="W8" s="270">
        <f t="shared" si="8"/>
        <v>0</v>
      </c>
      <c r="X8" s="270">
        <f t="shared" si="9"/>
        <v>0</v>
      </c>
      <c r="Y8" s="227"/>
      <c r="Z8" s="227">
        <f t="shared" si="10"/>
        <v>-1</v>
      </c>
      <c r="AA8" s="215">
        <f t="shared" si="3"/>
        <v>0</v>
      </c>
      <c r="AB8" s="216">
        <f t="shared" si="3"/>
        <v>0</v>
      </c>
      <c r="AC8" s="216">
        <f t="shared" si="3"/>
        <v>0</v>
      </c>
      <c r="AD8" s="217">
        <f t="shared" si="3"/>
        <v>0</v>
      </c>
      <c r="AE8" s="218">
        <f t="shared" si="11"/>
        <v>-1</v>
      </c>
      <c r="AF8" s="219">
        <f t="shared" si="4"/>
        <v>0</v>
      </c>
      <c r="AG8" s="220">
        <f t="shared" si="4"/>
        <v>0</v>
      </c>
      <c r="AH8" s="220">
        <f t="shared" si="4"/>
        <v>0</v>
      </c>
      <c r="AI8" s="221">
        <f t="shared" si="4"/>
        <v>0</v>
      </c>
    </row>
    <row r="9" spans="2:35" ht="15.75" customHeight="1" outlineLevel="2">
      <c r="B9" s="367">
        <f t="shared" si="12"/>
        <v>0</v>
      </c>
      <c r="C9" s="485"/>
      <c r="D9" s="595"/>
      <c r="E9" s="476"/>
      <c r="F9" s="595"/>
      <c r="G9" s="431"/>
      <c r="H9" s="595"/>
      <c r="I9" s="438"/>
      <c r="J9" s="431"/>
      <c r="K9" s="431"/>
      <c r="L9" s="595"/>
      <c r="M9" s="431"/>
      <c r="N9" s="431"/>
      <c r="O9" s="622"/>
      <c r="P9" s="618" t="str">
        <f t="shared" si="5"/>
        <v>-</v>
      </c>
      <c r="Q9" s="606" t="str">
        <f t="shared" si="6"/>
        <v>-</v>
      </c>
      <c r="R9" s="618" t="str">
        <f t="shared" si="7"/>
        <v>-</v>
      </c>
      <c r="S9" s="536"/>
      <c r="T9" s="290" t="str">
        <f ca="1">IFERROR(VLOOKUP(U9,Главная!$AG$20:$AH$22,2,FALSE),"")</f>
        <v/>
      </c>
      <c r="U9" s="226" t="str">
        <f ca="1">IFERROR(OFFSET(Главная!$AJ$4,MATCH($D9,Главная!$AG$5:$AG$17,0),0),"")</f>
        <v/>
      </c>
      <c r="V9" s="226" t="str">
        <f ca="1">IFERROR(OFFSET(Главная!$AI$4,MATCH($D9,Главная!$AG$5:$AG$17,0),0),"")</f>
        <v/>
      </c>
      <c r="W9" s="270">
        <f t="shared" si="8"/>
        <v>0</v>
      </c>
      <c r="X9" s="270">
        <f t="shared" si="9"/>
        <v>0</v>
      </c>
      <c r="Y9" s="227"/>
      <c r="Z9" s="227">
        <f t="shared" si="10"/>
        <v>-1</v>
      </c>
      <c r="AA9" s="215">
        <f t="shared" si="3"/>
        <v>0</v>
      </c>
      <c r="AB9" s="216">
        <f t="shared" si="3"/>
        <v>0</v>
      </c>
      <c r="AC9" s="216">
        <f t="shared" si="3"/>
        <v>0</v>
      </c>
      <c r="AD9" s="217">
        <f t="shared" si="3"/>
        <v>0</v>
      </c>
      <c r="AE9" s="218">
        <f t="shared" si="11"/>
        <v>-1</v>
      </c>
      <c r="AF9" s="219">
        <f t="shared" si="4"/>
        <v>0</v>
      </c>
      <c r="AG9" s="220">
        <f t="shared" si="4"/>
        <v>0</v>
      </c>
      <c r="AH9" s="220">
        <f t="shared" si="4"/>
        <v>0</v>
      </c>
      <c r="AI9" s="221">
        <f t="shared" si="4"/>
        <v>0</v>
      </c>
    </row>
    <row r="10" spans="2:35" ht="15.75" customHeight="1" outlineLevel="2">
      <c r="B10" s="367">
        <f t="shared" si="12"/>
        <v>0</v>
      </c>
      <c r="C10" s="364"/>
      <c r="D10" s="595"/>
      <c r="E10" s="476"/>
      <c r="F10" s="595"/>
      <c r="G10" s="431"/>
      <c r="H10" s="595"/>
      <c r="I10" s="438"/>
      <c r="J10" s="431"/>
      <c r="K10" s="431"/>
      <c r="L10" s="595"/>
      <c r="M10" s="431"/>
      <c r="N10" s="431"/>
      <c r="O10" s="622"/>
      <c r="P10" s="618" t="str">
        <f t="shared" si="5"/>
        <v>-</v>
      </c>
      <c r="Q10" s="606" t="str">
        <f t="shared" si="6"/>
        <v>-</v>
      </c>
      <c r="R10" s="618" t="str">
        <f t="shared" si="7"/>
        <v>-</v>
      </c>
      <c r="S10" s="536"/>
      <c r="T10" s="290" t="str">
        <f ca="1">IFERROR(VLOOKUP(U10,Главная!$AG$20:$AH$22,2,FALSE),"")</f>
        <v/>
      </c>
      <c r="U10" s="226" t="str">
        <f ca="1">IFERROR(OFFSET(Главная!$AJ$4,MATCH($D10,Главная!$AG$5:$AG$17,0),0),"")</f>
        <v/>
      </c>
      <c r="V10" s="226" t="str">
        <f ca="1">IFERROR(OFFSET(Главная!$AI$4,MATCH($D10,Главная!$AG$5:$AG$17,0),0),"")</f>
        <v/>
      </c>
      <c r="W10" s="270">
        <f t="shared" si="8"/>
        <v>0</v>
      </c>
      <c r="X10" s="270">
        <f t="shared" si="9"/>
        <v>0</v>
      </c>
      <c r="Y10" s="227"/>
      <c r="Z10" s="227">
        <f t="shared" si="10"/>
        <v>-1</v>
      </c>
      <c r="AA10" s="215">
        <f t="shared" si="3"/>
        <v>0</v>
      </c>
      <c r="AB10" s="216">
        <f t="shared" si="3"/>
        <v>0</v>
      </c>
      <c r="AC10" s="216">
        <f t="shared" si="3"/>
        <v>0</v>
      </c>
      <c r="AD10" s="217">
        <f t="shared" si="3"/>
        <v>0</v>
      </c>
      <c r="AE10" s="218">
        <f t="shared" si="11"/>
        <v>-1</v>
      </c>
      <c r="AF10" s="219">
        <f t="shared" si="4"/>
        <v>0</v>
      </c>
      <c r="AG10" s="220">
        <f t="shared" si="4"/>
        <v>0</v>
      </c>
      <c r="AH10" s="220">
        <f t="shared" si="4"/>
        <v>0</v>
      </c>
      <c r="AI10" s="221">
        <f t="shared" si="4"/>
        <v>0</v>
      </c>
    </row>
    <row r="11" spans="2:35" ht="15.75" customHeight="1" outlineLevel="2">
      <c r="B11" s="367">
        <f t="shared" si="12"/>
        <v>0</v>
      </c>
      <c r="C11" s="364"/>
      <c r="D11" s="595"/>
      <c r="E11" s="477"/>
      <c r="F11" s="595"/>
      <c r="G11" s="595"/>
      <c r="H11" s="595"/>
      <c r="I11" s="595"/>
      <c r="J11" s="595"/>
      <c r="K11" s="595"/>
      <c r="L11" s="595"/>
      <c r="M11" s="595"/>
      <c r="N11" s="595"/>
      <c r="O11" s="622"/>
      <c r="P11" s="618" t="str">
        <f t="shared" si="5"/>
        <v>-</v>
      </c>
      <c r="Q11" s="606" t="str">
        <f t="shared" si="6"/>
        <v>-</v>
      </c>
      <c r="R11" s="618" t="str">
        <f t="shared" si="7"/>
        <v>-</v>
      </c>
      <c r="S11" s="536"/>
      <c r="T11" s="290" t="str">
        <f ca="1">IFERROR(VLOOKUP(U11,Главная!$AG$20:$AH$22,2,FALSE),"")</f>
        <v/>
      </c>
      <c r="U11" s="226" t="str">
        <f ca="1">IFERROR(OFFSET(Главная!$AJ$4,MATCH($D11,Главная!$AG$5:$AG$17,0),0),"")</f>
        <v/>
      </c>
      <c r="V11" s="226" t="str">
        <f ca="1">IFERROR(OFFSET(Главная!$AI$4,MATCH($D11,Главная!$AG$5:$AG$17,0),0),"")</f>
        <v/>
      </c>
      <c r="W11" s="270">
        <f t="shared" si="8"/>
        <v>0</v>
      </c>
      <c r="X11" s="270">
        <f t="shared" si="9"/>
        <v>0</v>
      </c>
      <c r="Y11" s="227"/>
      <c r="Z11" s="227">
        <f t="shared" si="10"/>
        <v>-1</v>
      </c>
      <c r="AA11" s="215">
        <f t="shared" si="3"/>
        <v>0</v>
      </c>
      <c r="AB11" s="216">
        <f t="shared" si="3"/>
        <v>0</v>
      </c>
      <c r="AC11" s="216">
        <f t="shared" si="3"/>
        <v>0</v>
      </c>
      <c r="AD11" s="217">
        <f t="shared" si="3"/>
        <v>0</v>
      </c>
      <c r="AE11" s="218">
        <f t="shared" si="11"/>
        <v>-1</v>
      </c>
      <c r="AF11" s="219">
        <f t="shared" si="4"/>
        <v>0</v>
      </c>
      <c r="AG11" s="220">
        <f t="shared" si="4"/>
        <v>0</v>
      </c>
      <c r="AH11" s="220">
        <f t="shared" si="4"/>
        <v>0</v>
      </c>
      <c r="AI11" s="221">
        <f t="shared" si="4"/>
        <v>0</v>
      </c>
    </row>
    <row r="12" spans="2:35" ht="15.75" customHeight="1" outlineLevel="2">
      <c r="B12" s="367">
        <f t="shared" si="12"/>
        <v>0</v>
      </c>
      <c r="C12" s="364"/>
      <c r="D12" s="595"/>
      <c r="E12" s="476"/>
      <c r="F12" s="595"/>
      <c r="G12" s="595"/>
      <c r="H12" s="595"/>
      <c r="I12" s="595"/>
      <c r="J12" s="595"/>
      <c r="K12" s="595"/>
      <c r="L12" s="595"/>
      <c r="M12" s="595"/>
      <c r="N12" s="595"/>
      <c r="O12" s="622"/>
      <c r="P12" s="618" t="str">
        <f t="shared" si="5"/>
        <v>-</v>
      </c>
      <c r="Q12" s="606" t="str">
        <f t="shared" si="6"/>
        <v>-</v>
      </c>
      <c r="R12" s="618" t="str">
        <f t="shared" si="7"/>
        <v>-</v>
      </c>
      <c r="S12" s="536"/>
      <c r="T12" s="290" t="str">
        <f ca="1">IFERROR(VLOOKUP(U12,Главная!$AG$20:$AH$22,2,FALSE),"")</f>
        <v/>
      </c>
      <c r="U12" s="226" t="str">
        <f ca="1">IFERROR(OFFSET(Главная!$AJ$4,MATCH($D12,Главная!$AG$5:$AG$17,0),0),"")</f>
        <v/>
      </c>
      <c r="V12" s="226" t="str">
        <f ca="1">IFERROR(OFFSET(Главная!$AI$4,MATCH($D12,Главная!$AG$5:$AG$17,0),0),"")</f>
        <v/>
      </c>
      <c r="W12" s="270">
        <f t="shared" si="8"/>
        <v>0</v>
      </c>
      <c r="X12" s="270">
        <f t="shared" si="9"/>
        <v>0</v>
      </c>
      <c r="Y12" s="227"/>
      <c r="Z12" s="227">
        <f t="shared" si="10"/>
        <v>-1</v>
      </c>
      <c r="AA12" s="215">
        <f t="shared" si="3"/>
        <v>0</v>
      </c>
      <c r="AB12" s="216">
        <f t="shared" si="3"/>
        <v>0</v>
      </c>
      <c r="AC12" s="216">
        <f t="shared" si="3"/>
        <v>0</v>
      </c>
      <c r="AD12" s="217">
        <f t="shared" si="3"/>
        <v>0</v>
      </c>
      <c r="AE12" s="218">
        <f t="shared" si="11"/>
        <v>-1</v>
      </c>
      <c r="AF12" s="219">
        <f t="shared" si="4"/>
        <v>0</v>
      </c>
      <c r="AG12" s="220">
        <f t="shared" si="4"/>
        <v>0</v>
      </c>
      <c r="AH12" s="220">
        <f t="shared" si="4"/>
        <v>0</v>
      </c>
      <c r="AI12" s="221">
        <f t="shared" si="4"/>
        <v>0</v>
      </c>
    </row>
    <row r="13" spans="2:35" ht="15.75" customHeight="1" outlineLevel="2">
      <c r="B13" s="367">
        <f t="shared" si="12"/>
        <v>0</v>
      </c>
      <c r="C13" s="364"/>
      <c r="D13" s="595"/>
      <c r="E13" s="476"/>
      <c r="F13" s="595"/>
      <c r="G13" s="595"/>
      <c r="H13" s="595"/>
      <c r="I13" s="595"/>
      <c r="J13" s="595"/>
      <c r="K13" s="595"/>
      <c r="L13" s="595"/>
      <c r="M13" s="595"/>
      <c r="N13" s="595"/>
      <c r="O13" s="622"/>
      <c r="P13" s="618" t="str">
        <f t="shared" si="5"/>
        <v>-</v>
      </c>
      <c r="Q13" s="606" t="str">
        <f t="shared" si="6"/>
        <v>-</v>
      </c>
      <c r="R13" s="618" t="str">
        <f t="shared" si="7"/>
        <v>-</v>
      </c>
      <c r="S13" s="682"/>
      <c r="T13" s="290" t="str">
        <f ca="1">IFERROR(VLOOKUP(U13,Главная!$AG$20:$AH$22,2,FALSE),"")</f>
        <v/>
      </c>
      <c r="U13" s="226" t="str">
        <f ca="1">IFERROR(OFFSET(Главная!$AJ$4,MATCH($D13,Главная!$AG$5:$AG$17,0),0),"")</f>
        <v/>
      </c>
      <c r="V13" s="226" t="str">
        <f ca="1">IFERROR(OFFSET(Главная!$AI$4,MATCH($D13,Главная!$AG$5:$AG$17,0),0),"")</f>
        <v/>
      </c>
      <c r="W13" s="270">
        <f t="shared" si="8"/>
        <v>0</v>
      </c>
      <c r="X13" s="270">
        <f t="shared" si="9"/>
        <v>0</v>
      </c>
      <c r="Y13" s="227"/>
      <c r="Z13" s="227">
        <f t="shared" si="10"/>
        <v>-1</v>
      </c>
      <c r="AA13" s="215">
        <f t="shared" si="3"/>
        <v>0</v>
      </c>
      <c r="AB13" s="216">
        <f t="shared" si="3"/>
        <v>0</v>
      </c>
      <c r="AC13" s="216">
        <f t="shared" si="3"/>
        <v>0</v>
      </c>
      <c r="AD13" s="217">
        <f t="shared" si="3"/>
        <v>0</v>
      </c>
      <c r="AE13" s="218">
        <f t="shared" si="11"/>
        <v>-1</v>
      </c>
      <c r="AF13" s="219">
        <f t="shared" si="4"/>
        <v>0</v>
      </c>
      <c r="AG13" s="220">
        <f t="shared" si="4"/>
        <v>0</v>
      </c>
      <c r="AH13" s="220">
        <f t="shared" si="4"/>
        <v>0</v>
      </c>
      <c r="AI13" s="221">
        <f t="shared" si="4"/>
        <v>0</v>
      </c>
    </row>
    <row r="14" spans="2:35" ht="15.75" customHeight="1" outlineLevel="2">
      <c r="B14" s="367">
        <f t="shared" si="12"/>
        <v>0</v>
      </c>
      <c r="C14" s="364"/>
      <c r="D14" s="595"/>
      <c r="E14" s="476"/>
      <c r="F14" s="595"/>
      <c r="G14" s="595"/>
      <c r="H14" s="595"/>
      <c r="I14" s="494"/>
      <c r="J14" s="595"/>
      <c r="K14" s="595"/>
      <c r="L14" s="595"/>
      <c r="M14" s="595"/>
      <c r="N14" s="595"/>
      <c r="O14" s="622"/>
      <c r="P14" s="618" t="str">
        <f t="shared" si="5"/>
        <v>-</v>
      </c>
      <c r="Q14" s="606" t="str">
        <f t="shared" si="6"/>
        <v>-</v>
      </c>
      <c r="R14" s="618" t="str">
        <f t="shared" si="7"/>
        <v>-</v>
      </c>
      <c r="S14" s="536"/>
      <c r="T14" s="290" t="str">
        <f ca="1">IFERROR(VLOOKUP(U14,Главная!$AG$20:$AH$22,2,FALSE),"")</f>
        <v/>
      </c>
      <c r="U14" s="226" t="str">
        <f ca="1">IFERROR(OFFSET(Главная!$AJ$4,MATCH($D14,Главная!$AG$5:$AG$17,0),0),"")</f>
        <v/>
      </c>
      <c r="V14" s="226" t="str">
        <f ca="1">IFERROR(OFFSET(Главная!$AI$4,MATCH($D14,Главная!$AG$5:$AG$17,0),0),"")</f>
        <v/>
      </c>
      <c r="W14" s="270">
        <f t="shared" si="8"/>
        <v>0</v>
      </c>
      <c r="X14" s="270">
        <f t="shared" si="9"/>
        <v>0</v>
      </c>
      <c r="Y14" s="227"/>
      <c r="Z14" s="227">
        <f t="shared" si="10"/>
        <v>-1</v>
      </c>
      <c r="AA14" s="215">
        <f t="shared" si="3"/>
        <v>0</v>
      </c>
      <c r="AB14" s="216">
        <f t="shared" si="3"/>
        <v>0</v>
      </c>
      <c r="AC14" s="216">
        <f t="shared" si="3"/>
        <v>0</v>
      </c>
      <c r="AD14" s="217">
        <f t="shared" si="3"/>
        <v>0</v>
      </c>
      <c r="AE14" s="218">
        <f t="shared" si="11"/>
        <v>-1</v>
      </c>
      <c r="AF14" s="219">
        <f t="shared" si="4"/>
        <v>0</v>
      </c>
      <c r="AG14" s="220">
        <f t="shared" si="4"/>
        <v>0</v>
      </c>
      <c r="AH14" s="220">
        <f t="shared" si="4"/>
        <v>0</v>
      </c>
      <c r="AI14" s="221">
        <f t="shared" si="4"/>
        <v>0</v>
      </c>
    </row>
    <row r="15" spans="2:35" ht="15.75" customHeight="1" outlineLevel="2">
      <c r="B15" s="367">
        <f t="shared" si="12"/>
        <v>0</v>
      </c>
      <c r="C15" s="364"/>
      <c r="D15" s="595"/>
      <c r="E15" s="476"/>
      <c r="F15" s="595"/>
      <c r="G15" s="595"/>
      <c r="H15" s="595"/>
      <c r="I15" s="595"/>
      <c r="J15" s="595"/>
      <c r="K15" s="595"/>
      <c r="L15" s="595"/>
      <c r="M15" s="595"/>
      <c r="N15" s="595"/>
      <c r="O15" s="622"/>
      <c r="P15" s="618" t="str">
        <f t="shared" si="5"/>
        <v>-</v>
      </c>
      <c r="Q15" s="606" t="str">
        <f t="shared" si="6"/>
        <v>-</v>
      </c>
      <c r="R15" s="618" t="str">
        <f t="shared" si="7"/>
        <v>-</v>
      </c>
      <c r="S15" s="536"/>
      <c r="T15" s="290" t="str">
        <f ca="1">IFERROR(VLOOKUP(U15,Главная!$AG$20:$AH$22,2,FALSE),"")</f>
        <v/>
      </c>
      <c r="U15" s="226" t="str">
        <f ca="1">IFERROR(OFFSET(Главная!$AJ$4,MATCH($D15,Главная!$AG$5:$AG$17,0),0),"")</f>
        <v/>
      </c>
      <c r="V15" s="226" t="str">
        <f ca="1">IFERROR(OFFSET(Главная!$AI$4,MATCH($D15,Главная!$AG$5:$AG$17,0),0),"")</f>
        <v/>
      </c>
      <c r="W15" s="270">
        <f t="shared" si="8"/>
        <v>0</v>
      </c>
      <c r="X15" s="270">
        <f t="shared" si="9"/>
        <v>0</v>
      </c>
      <c r="Y15" s="227"/>
      <c r="Z15" s="227">
        <f t="shared" si="10"/>
        <v>-1</v>
      </c>
      <c r="AA15" s="215">
        <f t="shared" si="3"/>
        <v>0</v>
      </c>
      <c r="AB15" s="216">
        <f t="shared" si="3"/>
        <v>0</v>
      </c>
      <c r="AC15" s="216">
        <f t="shared" si="3"/>
        <v>0</v>
      </c>
      <c r="AD15" s="217">
        <f t="shared" si="3"/>
        <v>0</v>
      </c>
      <c r="AE15" s="218">
        <f t="shared" si="11"/>
        <v>-1</v>
      </c>
      <c r="AF15" s="219">
        <f t="shared" si="4"/>
        <v>0</v>
      </c>
      <c r="AG15" s="220">
        <f t="shared" si="4"/>
        <v>0</v>
      </c>
      <c r="AH15" s="220">
        <f t="shared" si="4"/>
        <v>0</v>
      </c>
      <c r="AI15" s="221">
        <f t="shared" si="4"/>
        <v>0</v>
      </c>
    </row>
    <row r="16" spans="2:35" ht="15.75" customHeight="1" outlineLevel="2">
      <c r="B16" s="367">
        <f t="shared" si="12"/>
        <v>0</v>
      </c>
      <c r="C16" s="502"/>
      <c r="D16" s="595"/>
      <c r="E16" s="476"/>
      <c r="F16" s="595"/>
      <c r="G16" s="595"/>
      <c r="H16" s="595"/>
      <c r="I16" s="595"/>
      <c r="J16" s="595"/>
      <c r="K16" s="595"/>
      <c r="L16" s="595"/>
      <c r="M16" s="595"/>
      <c r="N16" s="595"/>
      <c r="O16" s="622"/>
      <c r="P16" s="618" t="str">
        <f t="shared" si="5"/>
        <v>-</v>
      </c>
      <c r="Q16" s="606" t="str">
        <f t="shared" si="6"/>
        <v>-</v>
      </c>
      <c r="R16" s="618" t="str">
        <f t="shared" si="7"/>
        <v>-</v>
      </c>
      <c r="S16" s="536"/>
      <c r="T16" s="290" t="str">
        <f ca="1">IFERROR(VLOOKUP(U16,Главная!$AG$20:$AH$22,2,FALSE),"")</f>
        <v/>
      </c>
      <c r="U16" s="226" t="str">
        <f ca="1">IFERROR(OFFSET(Главная!$AJ$4,MATCH($D16,Главная!$AG$5:$AG$17,0),0),"")</f>
        <v/>
      </c>
      <c r="V16" s="226" t="str">
        <f ca="1">IFERROR(OFFSET(Главная!$AI$4,MATCH($D16,Главная!$AG$5:$AG$17,0),0),"")</f>
        <v/>
      </c>
      <c r="W16" s="270">
        <f t="shared" si="8"/>
        <v>0</v>
      </c>
      <c r="X16" s="270">
        <f t="shared" si="9"/>
        <v>0</v>
      </c>
      <c r="Y16" s="227"/>
      <c r="Z16" s="227">
        <f t="shared" si="10"/>
        <v>-1</v>
      </c>
      <c r="AA16" s="215">
        <f t="shared" si="3"/>
        <v>0</v>
      </c>
      <c r="AB16" s="216">
        <f t="shared" si="3"/>
        <v>0</v>
      </c>
      <c r="AC16" s="216">
        <f t="shared" si="3"/>
        <v>0</v>
      </c>
      <c r="AD16" s="217">
        <f t="shared" si="3"/>
        <v>0</v>
      </c>
      <c r="AE16" s="218">
        <f t="shared" si="11"/>
        <v>-1</v>
      </c>
      <c r="AF16" s="219">
        <f t="shared" si="4"/>
        <v>0</v>
      </c>
      <c r="AG16" s="220">
        <f t="shared" si="4"/>
        <v>0</v>
      </c>
      <c r="AH16" s="220">
        <f t="shared" si="4"/>
        <v>0</v>
      </c>
      <c r="AI16" s="221">
        <f t="shared" si="4"/>
        <v>0</v>
      </c>
    </row>
    <row r="17" spans="2:35" ht="15.75" customHeight="1" outlineLevel="2">
      <c r="B17" s="367">
        <f t="shared" si="12"/>
        <v>0</v>
      </c>
      <c r="C17" s="364"/>
      <c r="D17" s="595"/>
      <c r="E17" s="476"/>
      <c r="F17" s="595"/>
      <c r="G17" s="595"/>
      <c r="H17" s="595"/>
      <c r="I17" s="595"/>
      <c r="J17" s="595"/>
      <c r="K17" s="595"/>
      <c r="L17" s="595"/>
      <c r="M17" s="595"/>
      <c r="N17" s="595"/>
      <c r="O17" s="622"/>
      <c r="P17" s="618" t="str">
        <f t="shared" si="5"/>
        <v>-</v>
      </c>
      <c r="Q17" s="606" t="str">
        <f t="shared" si="6"/>
        <v>-</v>
      </c>
      <c r="R17" s="618" t="str">
        <f t="shared" si="7"/>
        <v>-</v>
      </c>
      <c r="S17" s="536"/>
      <c r="T17" s="290" t="str">
        <f ca="1">IFERROR(VLOOKUP(U17,Главная!$AG$20:$AH$22,2,FALSE),"")</f>
        <v/>
      </c>
      <c r="U17" s="226" t="str">
        <f ca="1">IFERROR(OFFSET(Главная!$AJ$4,MATCH($D17,Главная!$AG$5:$AG$17,0),0),"")</f>
        <v/>
      </c>
      <c r="V17" s="226" t="str">
        <f ca="1">IFERROR(OFFSET(Главная!$AI$4,MATCH($D17,Главная!$AG$5:$AG$17,0),0),"")</f>
        <v/>
      </c>
      <c r="W17" s="270">
        <f t="shared" si="8"/>
        <v>0</v>
      </c>
      <c r="X17" s="270">
        <f t="shared" si="9"/>
        <v>0</v>
      </c>
      <c r="Y17" s="227"/>
      <c r="Z17" s="227">
        <f t="shared" si="10"/>
        <v>-1</v>
      </c>
      <c r="AA17" s="215">
        <f t="shared" si="3"/>
        <v>0</v>
      </c>
      <c r="AB17" s="216">
        <f t="shared" si="3"/>
        <v>0</v>
      </c>
      <c r="AC17" s="216">
        <f t="shared" si="3"/>
        <v>0</v>
      </c>
      <c r="AD17" s="217">
        <f t="shared" si="3"/>
        <v>0</v>
      </c>
      <c r="AE17" s="218">
        <f t="shared" si="11"/>
        <v>-1</v>
      </c>
      <c r="AF17" s="219">
        <f t="shared" si="4"/>
        <v>0</v>
      </c>
      <c r="AG17" s="220">
        <f t="shared" si="4"/>
        <v>0</v>
      </c>
      <c r="AH17" s="220">
        <f t="shared" si="4"/>
        <v>0</v>
      </c>
      <c r="AI17" s="221">
        <f t="shared" si="4"/>
        <v>0</v>
      </c>
    </row>
    <row r="18" spans="2:35" ht="15.75" customHeight="1" outlineLevel="2">
      <c r="B18" s="367">
        <f t="shared" si="12"/>
        <v>0</v>
      </c>
      <c r="C18" s="502"/>
      <c r="D18" s="595"/>
      <c r="E18" s="476"/>
      <c r="F18" s="595"/>
      <c r="G18" s="595"/>
      <c r="H18" s="595"/>
      <c r="I18" s="595"/>
      <c r="J18" s="595"/>
      <c r="K18" s="595"/>
      <c r="L18" s="595"/>
      <c r="M18" s="595"/>
      <c r="N18" s="595"/>
      <c r="O18" s="622"/>
      <c r="P18" s="618" t="str">
        <f t="shared" si="5"/>
        <v>-</v>
      </c>
      <c r="Q18" s="606" t="str">
        <f t="shared" si="6"/>
        <v>-</v>
      </c>
      <c r="R18" s="618" t="str">
        <f t="shared" si="7"/>
        <v>-</v>
      </c>
      <c r="S18" s="536"/>
      <c r="T18" s="290" t="str">
        <f ca="1">IFERROR(VLOOKUP(U18,Главная!$AG$20:$AH$22,2,FALSE),"")</f>
        <v/>
      </c>
      <c r="U18" s="226" t="str">
        <f ca="1">IFERROR(OFFSET(Главная!$AJ$4,MATCH($D18,Главная!$AG$5:$AG$17,0),0),"")</f>
        <v/>
      </c>
      <c r="V18" s="226" t="str">
        <f ca="1">IFERROR(OFFSET(Главная!$AI$4,MATCH($D18,Главная!$AG$5:$AG$17,0),0),"")</f>
        <v/>
      </c>
      <c r="W18" s="270">
        <f t="shared" si="8"/>
        <v>0</v>
      </c>
      <c r="X18" s="270">
        <f t="shared" si="9"/>
        <v>0</v>
      </c>
      <c r="Y18" s="227"/>
      <c r="Z18" s="227">
        <f t="shared" si="10"/>
        <v>-1</v>
      </c>
      <c r="AA18" s="215">
        <f t="shared" si="3"/>
        <v>0</v>
      </c>
      <c r="AB18" s="216">
        <f t="shared" si="3"/>
        <v>0</v>
      </c>
      <c r="AC18" s="216">
        <f t="shared" si="3"/>
        <v>0</v>
      </c>
      <c r="AD18" s="217">
        <f t="shared" si="3"/>
        <v>0</v>
      </c>
      <c r="AE18" s="218">
        <f t="shared" si="11"/>
        <v>-1</v>
      </c>
      <c r="AF18" s="219">
        <f t="shared" si="4"/>
        <v>0</v>
      </c>
      <c r="AG18" s="220">
        <f t="shared" si="4"/>
        <v>0</v>
      </c>
      <c r="AH18" s="220">
        <f t="shared" si="4"/>
        <v>0</v>
      </c>
      <c r="AI18" s="221">
        <f t="shared" si="4"/>
        <v>0</v>
      </c>
    </row>
    <row r="19" spans="2:35" ht="15.75" customHeight="1" outlineLevel="2">
      <c r="B19" s="367">
        <f t="shared" si="12"/>
        <v>0</v>
      </c>
      <c r="C19" s="364"/>
      <c r="D19" s="595"/>
      <c r="E19" s="476"/>
      <c r="F19" s="595"/>
      <c r="G19" s="595"/>
      <c r="H19" s="595"/>
      <c r="I19" s="595"/>
      <c r="J19" s="595"/>
      <c r="K19" s="595"/>
      <c r="L19" s="595"/>
      <c r="M19" s="595"/>
      <c r="N19" s="595"/>
      <c r="O19" s="622"/>
      <c r="P19" s="618" t="str">
        <f t="shared" si="5"/>
        <v>-</v>
      </c>
      <c r="Q19" s="606" t="str">
        <f t="shared" si="6"/>
        <v>-</v>
      </c>
      <c r="R19" s="618" t="str">
        <f t="shared" si="7"/>
        <v>-</v>
      </c>
      <c r="S19" s="536"/>
      <c r="T19" s="290" t="str">
        <f ca="1">IFERROR(VLOOKUP(U19,Главная!$AG$20:$AH$22,2,FALSE),"")</f>
        <v/>
      </c>
      <c r="U19" s="226" t="str">
        <f ca="1">IFERROR(OFFSET(Главная!$AJ$4,MATCH($D19,Главная!$AG$5:$AG$17,0),0),"")</f>
        <v/>
      </c>
      <c r="V19" s="226" t="str">
        <f ca="1">IFERROR(OFFSET(Главная!$AI$4,MATCH($D19,Главная!$AG$5:$AG$17,0),0),"")</f>
        <v/>
      </c>
      <c r="W19" s="270">
        <f t="shared" si="8"/>
        <v>0</v>
      </c>
      <c r="X19" s="270">
        <f t="shared" si="9"/>
        <v>0</v>
      </c>
      <c r="Y19" s="227"/>
      <c r="Z19" s="227">
        <f t="shared" si="10"/>
        <v>-1</v>
      </c>
      <c r="AA19" s="215">
        <f t="shared" si="3"/>
        <v>0</v>
      </c>
      <c r="AB19" s="216">
        <f t="shared" si="3"/>
        <v>0</v>
      </c>
      <c r="AC19" s="216">
        <f t="shared" si="3"/>
        <v>0</v>
      </c>
      <c r="AD19" s="217">
        <f t="shared" si="3"/>
        <v>0</v>
      </c>
      <c r="AE19" s="218">
        <f t="shared" si="11"/>
        <v>-1</v>
      </c>
      <c r="AF19" s="219">
        <f t="shared" si="4"/>
        <v>0</v>
      </c>
      <c r="AG19" s="220">
        <f t="shared" si="4"/>
        <v>0</v>
      </c>
      <c r="AH19" s="220">
        <f t="shared" si="4"/>
        <v>0</v>
      </c>
      <c r="AI19" s="221">
        <f t="shared" si="4"/>
        <v>0</v>
      </c>
    </row>
    <row r="20" spans="2:35" ht="15.75" customHeight="1" outlineLevel="2">
      <c r="B20" s="367">
        <f t="shared" si="12"/>
        <v>0</v>
      </c>
      <c r="C20" s="364"/>
      <c r="D20" s="595"/>
      <c r="E20" s="476"/>
      <c r="F20" s="595"/>
      <c r="G20" s="595"/>
      <c r="H20" s="595"/>
      <c r="I20" s="595"/>
      <c r="J20" s="595"/>
      <c r="K20" s="595"/>
      <c r="L20" s="595"/>
      <c r="M20" s="595"/>
      <c r="N20" s="595"/>
      <c r="O20" s="622"/>
      <c r="P20" s="618" t="str">
        <f t="shared" si="5"/>
        <v>-</v>
      </c>
      <c r="Q20" s="606" t="str">
        <f t="shared" si="6"/>
        <v>-</v>
      </c>
      <c r="R20" s="618" t="str">
        <f t="shared" si="7"/>
        <v>-</v>
      </c>
      <c r="S20" s="536"/>
      <c r="T20" s="290" t="str">
        <f ca="1">IFERROR(VLOOKUP(U20,Главная!$AG$20:$AH$22,2,FALSE),"")</f>
        <v/>
      </c>
      <c r="U20" s="226" t="str">
        <f ca="1">IFERROR(OFFSET(Главная!$AJ$4,MATCH($D20,Главная!$AG$5:$AG$17,0),0),"")</f>
        <v/>
      </c>
      <c r="V20" s="226" t="str">
        <f ca="1">IFERROR(OFFSET(Главная!$AI$4,MATCH($D20,Главная!$AG$5:$AG$17,0),0),"")</f>
        <v/>
      </c>
      <c r="W20" s="270">
        <f t="shared" si="8"/>
        <v>0</v>
      </c>
      <c r="X20" s="270">
        <f t="shared" si="9"/>
        <v>0</v>
      </c>
      <c r="Y20" s="227"/>
      <c r="Z20" s="227">
        <f t="shared" si="10"/>
        <v>-1</v>
      </c>
      <c r="AA20" s="215">
        <f t="shared" si="3"/>
        <v>0</v>
      </c>
      <c r="AB20" s="216">
        <f t="shared" si="3"/>
        <v>0</v>
      </c>
      <c r="AC20" s="216">
        <f t="shared" si="3"/>
        <v>0</v>
      </c>
      <c r="AD20" s="217">
        <f t="shared" si="3"/>
        <v>0</v>
      </c>
      <c r="AE20" s="218">
        <f t="shared" si="11"/>
        <v>-1</v>
      </c>
      <c r="AF20" s="219">
        <f t="shared" si="4"/>
        <v>0</v>
      </c>
      <c r="AG20" s="220">
        <f t="shared" si="4"/>
        <v>0</v>
      </c>
      <c r="AH20" s="220">
        <f t="shared" si="4"/>
        <v>0</v>
      </c>
      <c r="AI20" s="221">
        <f t="shared" si="4"/>
        <v>0</v>
      </c>
    </row>
    <row r="21" spans="2:35" ht="15.75" customHeight="1" outlineLevel="2">
      <c r="B21" s="367">
        <f t="shared" si="12"/>
        <v>0</v>
      </c>
      <c r="C21" s="364"/>
      <c r="D21" s="595"/>
      <c r="E21" s="476"/>
      <c r="F21" s="595"/>
      <c r="G21" s="595"/>
      <c r="H21" s="595"/>
      <c r="I21" s="595"/>
      <c r="J21" s="595"/>
      <c r="K21" s="595"/>
      <c r="L21" s="595"/>
      <c r="M21" s="595"/>
      <c r="N21" s="595"/>
      <c r="O21" s="622"/>
      <c r="P21" s="618" t="str">
        <f t="shared" si="5"/>
        <v>-</v>
      </c>
      <c r="Q21" s="606" t="str">
        <f t="shared" si="6"/>
        <v>-</v>
      </c>
      <c r="R21" s="618" t="str">
        <f t="shared" si="7"/>
        <v>-</v>
      </c>
      <c r="S21" s="536"/>
      <c r="T21" s="290" t="str">
        <f ca="1">IFERROR(VLOOKUP(U21,Главная!$AG$20:$AH$22,2,FALSE),"")</f>
        <v/>
      </c>
      <c r="U21" s="226" t="str">
        <f ca="1">IFERROR(OFFSET(Главная!$AJ$4,MATCH($D21,Главная!$AG$5:$AG$17,0),0),"")</f>
        <v/>
      </c>
      <c r="V21" s="226" t="str">
        <f ca="1">IFERROR(OFFSET(Главная!$AI$4,MATCH($D21,Главная!$AG$5:$AG$17,0),0),"")</f>
        <v/>
      </c>
      <c r="W21" s="270">
        <f t="shared" si="8"/>
        <v>0</v>
      </c>
      <c r="X21" s="270">
        <f t="shared" si="9"/>
        <v>0</v>
      </c>
      <c r="Y21" s="227"/>
      <c r="Z21" s="227">
        <f t="shared" si="10"/>
        <v>-1</v>
      </c>
      <c r="AA21" s="215">
        <f t="shared" si="3"/>
        <v>0</v>
      </c>
      <c r="AB21" s="216">
        <f t="shared" si="3"/>
        <v>0</v>
      </c>
      <c r="AC21" s="216">
        <f t="shared" si="3"/>
        <v>0</v>
      </c>
      <c r="AD21" s="217">
        <f t="shared" si="3"/>
        <v>0</v>
      </c>
      <c r="AE21" s="218">
        <f t="shared" si="11"/>
        <v>-1</v>
      </c>
      <c r="AF21" s="219">
        <f t="shared" si="4"/>
        <v>0</v>
      </c>
      <c r="AG21" s="220">
        <f t="shared" si="4"/>
        <v>0</v>
      </c>
      <c r="AH21" s="220">
        <f t="shared" si="4"/>
        <v>0</v>
      </c>
      <c r="AI21" s="221">
        <f t="shared" si="4"/>
        <v>0</v>
      </c>
    </row>
    <row r="22" spans="2:35" ht="15.75" customHeight="1" outlineLevel="2">
      <c r="B22" s="367">
        <f t="shared" si="12"/>
        <v>0</v>
      </c>
      <c r="C22" s="364"/>
      <c r="D22" s="595"/>
      <c r="E22" s="476"/>
      <c r="F22" s="595"/>
      <c r="G22" s="595"/>
      <c r="H22" s="595"/>
      <c r="I22" s="595"/>
      <c r="J22" s="595"/>
      <c r="K22" s="595"/>
      <c r="L22" s="595"/>
      <c r="M22" s="595"/>
      <c r="N22" s="595"/>
      <c r="O22" s="622"/>
      <c r="P22" s="618" t="str">
        <f t="shared" si="5"/>
        <v>-</v>
      </c>
      <c r="Q22" s="606" t="str">
        <f t="shared" si="6"/>
        <v>-</v>
      </c>
      <c r="R22" s="618" t="str">
        <f t="shared" si="7"/>
        <v>-</v>
      </c>
      <c r="S22" s="536"/>
      <c r="T22" s="290" t="str">
        <f ca="1">IFERROR(VLOOKUP(U22,Главная!$AG$20:$AH$22,2,FALSE),"")</f>
        <v/>
      </c>
      <c r="U22" s="226" t="str">
        <f ca="1">IFERROR(OFFSET(Главная!$AJ$4,MATCH($D22,Главная!$AG$5:$AG$17,0),0),"")</f>
        <v/>
      </c>
      <c r="V22" s="226" t="str">
        <f ca="1">IFERROR(OFFSET(Главная!$AI$4,MATCH($D22,Главная!$AG$5:$AG$17,0),0),"")</f>
        <v/>
      </c>
      <c r="W22" s="270">
        <f t="shared" si="8"/>
        <v>0</v>
      </c>
      <c r="X22" s="270">
        <f t="shared" si="9"/>
        <v>0</v>
      </c>
      <c r="Y22" s="227"/>
      <c r="Z22" s="227">
        <f t="shared" si="10"/>
        <v>-1</v>
      </c>
      <c r="AA22" s="215">
        <f t="shared" si="3"/>
        <v>0</v>
      </c>
      <c r="AB22" s="216">
        <f t="shared" si="3"/>
        <v>0</v>
      </c>
      <c r="AC22" s="216">
        <f t="shared" si="3"/>
        <v>0</v>
      </c>
      <c r="AD22" s="217">
        <f t="shared" si="3"/>
        <v>0</v>
      </c>
      <c r="AE22" s="218">
        <f t="shared" si="11"/>
        <v>-1</v>
      </c>
      <c r="AF22" s="219">
        <f t="shared" si="4"/>
        <v>0</v>
      </c>
      <c r="AG22" s="220">
        <f t="shared" si="4"/>
        <v>0</v>
      </c>
      <c r="AH22" s="220">
        <f t="shared" si="4"/>
        <v>0</v>
      </c>
      <c r="AI22" s="221">
        <f t="shared" si="4"/>
        <v>0</v>
      </c>
    </row>
    <row r="23" spans="2:35" ht="15.75" customHeight="1" outlineLevel="2">
      <c r="B23" s="367">
        <f t="shared" si="12"/>
        <v>0</v>
      </c>
      <c r="C23" s="364"/>
      <c r="D23" s="595"/>
      <c r="E23" s="476"/>
      <c r="F23" s="595"/>
      <c r="G23" s="595"/>
      <c r="H23" s="595"/>
      <c r="I23" s="595"/>
      <c r="J23" s="595"/>
      <c r="K23" s="595"/>
      <c r="L23" s="595"/>
      <c r="M23" s="595"/>
      <c r="N23" s="595"/>
      <c r="O23" s="622"/>
      <c r="P23" s="618" t="str">
        <f t="shared" si="5"/>
        <v>-</v>
      </c>
      <c r="Q23" s="606" t="str">
        <f t="shared" si="6"/>
        <v>-</v>
      </c>
      <c r="R23" s="618" t="str">
        <f t="shared" si="7"/>
        <v>-</v>
      </c>
      <c r="S23" s="536"/>
      <c r="T23" s="290" t="str">
        <f ca="1">IFERROR(VLOOKUP(U23,Главная!$AG$20:$AH$22,2,FALSE),"")</f>
        <v/>
      </c>
      <c r="U23" s="226" t="str">
        <f ca="1">IFERROR(OFFSET(Главная!$AJ$4,MATCH($D23,Главная!$AG$5:$AG$17,0),0),"")</f>
        <v/>
      </c>
      <c r="V23" s="226" t="str">
        <f ca="1">IFERROR(OFFSET(Главная!$AI$4,MATCH($D23,Главная!$AG$5:$AG$17,0),0),"")</f>
        <v/>
      </c>
      <c r="W23" s="270">
        <f t="shared" si="8"/>
        <v>0</v>
      </c>
      <c r="X23" s="270">
        <f t="shared" si="9"/>
        <v>0</v>
      </c>
      <c r="Y23" s="227"/>
      <c r="Z23" s="227">
        <f t="shared" si="10"/>
        <v>-1</v>
      </c>
      <c r="AA23" s="215">
        <f t="shared" si="3"/>
        <v>0</v>
      </c>
      <c r="AB23" s="216">
        <f t="shared" si="3"/>
        <v>0</v>
      </c>
      <c r="AC23" s="216">
        <f t="shared" si="3"/>
        <v>0</v>
      </c>
      <c r="AD23" s="217">
        <f t="shared" si="3"/>
        <v>0</v>
      </c>
      <c r="AE23" s="218">
        <f t="shared" si="11"/>
        <v>-1</v>
      </c>
      <c r="AF23" s="219">
        <f t="shared" si="4"/>
        <v>0</v>
      </c>
      <c r="AG23" s="220">
        <f t="shared" si="4"/>
        <v>0</v>
      </c>
      <c r="AH23" s="220">
        <f t="shared" si="4"/>
        <v>0</v>
      </c>
      <c r="AI23" s="221">
        <f t="shared" si="4"/>
        <v>0</v>
      </c>
    </row>
    <row r="24" spans="2:35" ht="15.75" customHeight="1" outlineLevel="2">
      <c r="B24" s="367">
        <f t="shared" si="12"/>
        <v>0</v>
      </c>
      <c r="C24" s="364"/>
      <c r="D24" s="595"/>
      <c r="E24" s="476"/>
      <c r="F24" s="595"/>
      <c r="G24" s="595"/>
      <c r="H24" s="595"/>
      <c r="I24" s="595"/>
      <c r="J24" s="595"/>
      <c r="K24" s="595"/>
      <c r="L24" s="595"/>
      <c r="M24" s="595"/>
      <c r="N24" s="595"/>
      <c r="O24" s="622"/>
      <c r="P24" s="618" t="str">
        <f t="shared" si="5"/>
        <v>-</v>
      </c>
      <c r="Q24" s="606" t="str">
        <f t="shared" si="6"/>
        <v>-</v>
      </c>
      <c r="R24" s="618" t="str">
        <f t="shared" si="7"/>
        <v>-</v>
      </c>
      <c r="S24" s="536"/>
      <c r="T24" s="290" t="str">
        <f ca="1">IFERROR(VLOOKUP(U24,Главная!$AG$20:$AH$22,2,FALSE),"")</f>
        <v/>
      </c>
      <c r="U24" s="226" t="str">
        <f ca="1">IFERROR(OFFSET(Главная!$AJ$4,MATCH($D24,Главная!$AG$5:$AG$17,0),0),"")</f>
        <v/>
      </c>
      <c r="V24" s="226" t="str">
        <f ca="1">IFERROR(OFFSET(Главная!$AI$4,MATCH($D24,Главная!$AG$5:$AG$17,0),0),"")</f>
        <v/>
      </c>
      <c r="W24" s="270">
        <f t="shared" si="8"/>
        <v>0</v>
      </c>
      <c r="X24" s="270">
        <f t="shared" si="9"/>
        <v>0</v>
      </c>
      <c r="Y24" s="227"/>
      <c r="Z24" s="227">
        <f t="shared" si="10"/>
        <v>-1</v>
      </c>
      <c r="AA24" s="215">
        <f t="shared" si="3"/>
        <v>0</v>
      </c>
      <c r="AB24" s="216">
        <f t="shared" si="3"/>
        <v>0</v>
      </c>
      <c r="AC24" s="216">
        <f t="shared" si="3"/>
        <v>0</v>
      </c>
      <c r="AD24" s="217">
        <f t="shared" si="3"/>
        <v>0</v>
      </c>
      <c r="AE24" s="218">
        <f t="shared" si="11"/>
        <v>-1</v>
      </c>
      <c r="AF24" s="219">
        <f t="shared" si="4"/>
        <v>0</v>
      </c>
      <c r="AG24" s="220">
        <f t="shared" si="4"/>
        <v>0</v>
      </c>
      <c r="AH24" s="220">
        <f t="shared" si="4"/>
        <v>0</v>
      </c>
      <c r="AI24" s="221">
        <f t="shared" si="4"/>
        <v>0</v>
      </c>
    </row>
    <row r="25" spans="2:35" ht="15.75" customHeight="1" outlineLevel="2">
      <c r="B25" s="367">
        <f t="shared" si="12"/>
        <v>0</v>
      </c>
      <c r="C25" s="364"/>
      <c r="D25" s="595"/>
      <c r="E25" s="476"/>
      <c r="F25" s="595"/>
      <c r="G25" s="595"/>
      <c r="H25" s="595"/>
      <c r="I25" s="595"/>
      <c r="J25" s="595"/>
      <c r="K25" s="595"/>
      <c r="L25" s="595"/>
      <c r="M25" s="595"/>
      <c r="N25" s="595"/>
      <c r="O25" s="622"/>
      <c r="P25" s="618" t="str">
        <f t="shared" si="5"/>
        <v>-</v>
      </c>
      <c r="Q25" s="606" t="str">
        <f t="shared" si="6"/>
        <v>-</v>
      </c>
      <c r="R25" s="618" t="str">
        <f t="shared" si="7"/>
        <v>-</v>
      </c>
      <c r="S25" s="536"/>
      <c r="T25" s="290" t="str">
        <f ca="1">IFERROR(VLOOKUP(U25,Главная!$AG$20:$AH$22,2,FALSE),"")</f>
        <v/>
      </c>
      <c r="U25" s="226" t="str">
        <f ca="1">IFERROR(OFFSET(Главная!$AJ$4,MATCH($D25,Главная!$AG$5:$AG$17,0),0),"")</f>
        <v/>
      </c>
      <c r="V25" s="226" t="str">
        <f ca="1">IFERROR(OFFSET(Главная!$AI$4,MATCH($D25,Главная!$AG$5:$AG$17,0),0),"")</f>
        <v/>
      </c>
      <c r="W25" s="270">
        <f t="shared" si="8"/>
        <v>0</v>
      </c>
      <c r="X25" s="270">
        <f t="shared" si="9"/>
        <v>0</v>
      </c>
      <c r="Y25" s="227"/>
      <c r="Z25" s="227">
        <f t="shared" si="10"/>
        <v>-1</v>
      </c>
      <c r="AA25" s="215">
        <f t="shared" si="3"/>
        <v>0</v>
      </c>
      <c r="AB25" s="216">
        <f t="shared" si="3"/>
        <v>0</v>
      </c>
      <c r="AC25" s="216">
        <f t="shared" si="3"/>
        <v>0</v>
      </c>
      <c r="AD25" s="217">
        <f t="shared" si="3"/>
        <v>0</v>
      </c>
      <c r="AE25" s="218">
        <f t="shared" si="11"/>
        <v>-1</v>
      </c>
      <c r="AF25" s="219">
        <f t="shared" si="4"/>
        <v>0</v>
      </c>
      <c r="AG25" s="220">
        <f t="shared" si="4"/>
        <v>0</v>
      </c>
      <c r="AH25" s="220">
        <f t="shared" si="4"/>
        <v>0</v>
      </c>
      <c r="AI25" s="221">
        <f t="shared" si="4"/>
        <v>0</v>
      </c>
    </row>
    <row r="26" spans="2:35" ht="15.75" customHeight="1" outlineLevel="2">
      <c r="B26" s="367">
        <f t="shared" si="12"/>
        <v>0</v>
      </c>
      <c r="C26" s="364"/>
      <c r="D26" s="595"/>
      <c r="E26" s="476"/>
      <c r="F26" s="595"/>
      <c r="G26" s="595"/>
      <c r="H26" s="595"/>
      <c r="I26" s="595"/>
      <c r="J26" s="595"/>
      <c r="K26" s="595"/>
      <c r="L26" s="595"/>
      <c r="M26" s="595"/>
      <c r="N26" s="595"/>
      <c r="O26" s="622"/>
      <c r="P26" s="618" t="str">
        <f t="shared" si="5"/>
        <v>-</v>
      </c>
      <c r="Q26" s="606" t="str">
        <f t="shared" si="6"/>
        <v>-</v>
      </c>
      <c r="R26" s="618" t="str">
        <f t="shared" si="7"/>
        <v>-</v>
      </c>
      <c r="S26" s="536"/>
      <c r="T26" s="290" t="str">
        <f ca="1">IFERROR(VLOOKUP(U26,Главная!$AG$20:$AH$22,2,FALSE),"")</f>
        <v/>
      </c>
      <c r="U26" s="226" t="str">
        <f ca="1">IFERROR(OFFSET(Главная!$AJ$4,MATCH($D26,Главная!$AG$5:$AG$17,0),0),"")</f>
        <v/>
      </c>
      <c r="V26" s="226" t="str">
        <f ca="1">IFERROR(OFFSET(Главная!$AI$4,MATCH($D26,Главная!$AG$5:$AG$17,0),0),"")</f>
        <v/>
      </c>
      <c r="W26" s="270">
        <f t="shared" si="8"/>
        <v>0</v>
      </c>
      <c r="X26" s="270">
        <f t="shared" si="9"/>
        <v>0</v>
      </c>
      <c r="Y26" s="227"/>
      <c r="Z26" s="227">
        <f t="shared" si="10"/>
        <v>-1</v>
      </c>
      <c r="AA26" s="215">
        <f t="shared" si="3"/>
        <v>0</v>
      </c>
      <c r="AB26" s="216">
        <f t="shared" si="3"/>
        <v>0</v>
      </c>
      <c r="AC26" s="216">
        <f t="shared" si="3"/>
        <v>0</v>
      </c>
      <c r="AD26" s="217">
        <f t="shared" si="3"/>
        <v>0</v>
      </c>
      <c r="AE26" s="218">
        <f t="shared" si="11"/>
        <v>-1</v>
      </c>
      <c r="AF26" s="219">
        <f t="shared" si="4"/>
        <v>0</v>
      </c>
      <c r="AG26" s="220">
        <f t="shared" si="4"/>
        <v>0</v>
      </c>
      <c r="AH26" s="220">
        <f t="shared" si="4"/>
        <v>0</v>
      </c>
      <c r="AI26" s="221">
        <f t="shared" si="4"/>
        <v>0</v>
      </c>
    </row>
    <row r="27" spans="2:35" ht="15.75" customHeight="1" outlineLevel="2">
      <c r="B27" s="367">
        <f t="shared" si="12"/>
        <v>0</v>
      </c>
      <c r="C27" s="364"/>
      <c r="D27" s="595"/>
      <c r="E27" s="476"/>
      <c r="F27" s="595"/>
      <c r="G27" s="595"/>
      <c r="H27" s="595"/>
      <c r="I27" s="595"/>
      <c r="J27" s="595"/>
      <c r="K27" s="595"/>
      <c r="L27" s="595"/>
      <c r="M27" s="595"/>
      <c r="N27" s="595"/>
      <c r="O27" s="622"/>
      <c r="P27" s="618" t="str">
        <f t="shared" si="5"/>
        <v>-</v>
      </c>
      <c r="Q27" s="606" t="str">
        <f t="shared" si="6"/>
        <v>-</v>
      </c>
      <c r="R27" s="618" t="str">
        <f t="shared" si="7"/>
        <v>-</v>
      </c>
      <c r="S27" s="536"/>
      <c r="T27" s="290" t="str">
        <f ca="1">IFERROR(VLOOKUP(U27,Главная!$AG$20:$AH$22,2,FALSE),"")</f>
        <v/>
      </c>
      <c r="U27" s="226" t="str">
        <f ca="1">IFERROR(OFFSET(Главная!$AJ$4,MATCH($D27,Главная!$AG$5:$AG$17,0),0),"")</f>
        <v/>
      </c>
      <c r="V27" s="226" t="str">
        <f ca="1">IFERROR(OFFSET(Главная!$AI$4,MATCH($D27,Главная!$AG$5:$AG$17,0),0),"")</f>
        <v/>
      </c>
      <c r="W27" s="270">
        <f t="shared" si="8"/>
        <v>0</v>
      </c>
      <c r="X27" s="270">
        <f t="shared" si="9"/>
        <v>0</v>
      </c>
      <c r="Y27" s="227"/>
      <c r="Z27" s="227">
        <f t="shared" si="10"/>
        <v>-1</v>
      </c>
      <c r="AA27" s="215">
        <f t="shared" si="3"/>
        <v>0</v>
      </c>
      <c r="AB27" s="216">
        <f t="shared" si="3"/>
        <v>0</v>
      </c>
      <c r="AC27" s="216">
        <f t="shared" si="3"/>
        <v>0</v>
      </c>
      <c r="AD27" s="217">
        <f t="shared" si="3"/>
        <v>0</v>
      </c>
      <c r="AE27" s="218">
        <f t="shared" si="11"/>
        <v>-1</v>
      </c>
      <c r="AF27" s="219">
        <f t="shared" si="4"/>
        <v>0</v>
      </c>
      <c r="AG27" s="220">
        <f t="shared" si="4"/>
        <v>0</v>
      </c>
      <c r="AH27" s="220">
        <f t="shared" si="4"/>
        <v>0</v>
      </c>
      <c r="AI27" s="221">
        <f t="shared" si="4"/>
        <v>0</v>
      </c>
    </row>
    <row r="28" spans="2:35" ht="15.75" customHeight="1" outlineLevel="2">
      <c r="B28" s="367">
        <f t="shared" si="12"/>
        <v>0</v>
      </c>
      <c r="C28" s="364"/>
      <c r="D28" s="595"/>
      <c r="E28" s="476"/>
      <c r="F28" s="595"/>
      <c r="G28" s="595"/>
      <c r="H28" s="595"/>
      <c r="I28" s="595"/>
      <c r="J28" s="595"/>
      <c r="K28" s="595"/>
      <c r="L28" s="595"/>
      <c r="M28" s="595"/>
      <c r="N28" s="595"/>
      <c r="O28" s="622"/>
      <c r="P28" s="618" t="str">
        <f t="shared" si="5"/>
        <v>-</v>
      </c>
      <c r="Q28" s="606" t="str">
        <f t="shared" si="6"/>
        <v>-</v>
      </c>
      <c r="R28" s="618" t="str">
        <f t="shared" si="7"/>
        <v>-</v>
      </c>
      <c r="S28" s="536"/>
      <c r="T28" s="290" t="str">
        <f ca="1">IFERROR(VLOOKUP(U28,Главная!$AG$20:$AH$22,2,FALSE),"")</f>
        <v/>
      </c>
      <c r="U28" s="226" t="str">
        <f ca="1">IFERROR(OFFSET(Главная!$AJ$4,MATCH($D28,Главная!$AG$5:$AG$17,0),0),"")</f>
        <v/>
      </c>
      <c r="V28" s="226" t="str">
        <f ca="1">IFERROR(OFFSET(Главная!$AI$4,MATCH($D28,Главная!$AG$5:$AG$17,0),0),"")</f>
        <v/>
      </c>
      <c r="W28" s="270">
        <f t="shared" si="8"/>
        <v>0</v>
      </c>
      <c r="X28" s="270">
        <f t="shared" si="9"/>
        <v>0</v>
      </c>
      <c r="Y28" s="227"/>
      <c r="Z28" s="227">
        <f t="shared" si="10"/>
        <v>-1</v>
      </c>
      <c r="AA28" s="215">
        <f t="shared" si="3"/>
        <v>0</v>
      </c>
      <c r="AB28" s="216">
        <f t="shared" si="3"/>
        <v>0</v>
      </c>
      <c r="AC28" s="216">
        <f t="shared" si="3"/>
        <v>0</v>
      </c>
      <c r="AD28" s="217">
        <f t="shared" si="3"/>
        <v>0</v>
      </c>
      <c r="AE28" s="218">
        <f t="shared" si="11"/>
        <v>-1</v>
      </c>
      <c r="AF28" s="219">
        <f t="shared" si="4"/>
        <v>0</v>
      </c>
      <c r="AG28" s="220">
        <f t="shared" si="4"/>
        <v>0</v>
      </c>
      <c r="AH28" s="220">
        <f t="shared" si="4"/>
        <v>0</v>
      </c>
      <c r="AI28" s="221">
        <f t="shared" si="4"/>
        <v>0</v>
      </c>
    </row>
    <row r="29" spans="2:35" ht="15.75" customHeight="1" outlineLevel="2">
      <c r="B29" s="367">
        <f t="shared" si="12"/>
        <v>0</v>
      </c>
      <c r="C29" s="364"/>
      <c r="D29" s="595"/>
      <c r="E29" s="476"/>
      <c r="F29" s="595"/>
      <c r="G29" s="595"/>
      <c r="H29" s="595"/>
      <c r="I29" s="595"/>
      <c r="J29" s="595"/>
      <c r="K29" s="595"/>
      <c r="L29" s="595"/>
      <c r="M29" s="595"/>
      <c r="N29" s="595"/>
      <c r="O29" s="622"/>
      <c r="P29" s="618" t="str">
        <f t="shared" si="5"/>
        <v>-</v>
      </c>
      <c r="Q29" s="606" t="str">
        <f t="shared" si="6"/>
        <v>-</v>
      </c>
      <c r="R29" s="618" t="str">
        <f t="shared" si="7"/>
        <v>-</v>
      </c>
      <c r="S29" s="536"/>
      <c r="T29" s="290" t="str">
        <f ca="1">IFERROR(VLOOKUP(U29,Главная!$AG$20:$AH$22,2,FALSE),"")</f>
        <v/>
      </c>
      <c r="U29" s="226" t="str">
        <f ca="1">IFERROR(OFFSET(Главная!$AJ$4,MATCH($D29,Главная!$AG$5:$AG$17,0),0),"")</f>
        <v/>
      </c>
      <c r="V29" s="226" t="str">
        <f ca="1">IFERROR(OFFSET(Главная!$AI$4,MATCH($D29,Главная!$AG$5:$AG$17,0),0),"")</f>
        <v/>
      </c>
      <c r="W29" s="270">
        <f t="shared" si="8"/>
        <v>0</v>
      </c>
      <c r="X29" s="270">
        <f t="shared" si="9"/>
        <v>0</v>
      </c>
      <c r="Y29" s="227"/>
      <c r="Z29" s="227">
        <f t="shared" si="10"/>
        <v>-1</v>
      </c>
      <c r="AA29" s="215">
        <f t="shared" si="3"/>
        <v>0</v>
      </c>
      <c r="AB29" s="216">
        <f t="shared" si="3"/>
        <v>0</v>
      </c>
      <c r="AC29" s="216">
        <f t="shared" si="3"/>
        <v>0</v>
      </c>
      <c r="AD29" s="217">
        <f t="shared" si="3"/>
        <v>0</v>
      </c>
      <c r="AE29" s="218">
        <f t="shared" si="11"/>
        <v>-1</v>
      </c>
      <c r="AF29" s="219">
        <f t="shared" si="4"/>
        <v>0</v>
      </c>
      <c r="AG29" s="220">
        <f t="shared" si="4"/>
        <v>0</v>
      </c>
      <c r="AH29" s="220">
        <f t="shared" si="4"/>
        <v>0</v>
      </c>
      <c r="AI29" s="221">
        <f t="shared" si="4"/>
        <v>0</v>
      </c>
    </row>
    <row r="30" spans="2:35" ht="15.75" customHeight="1" outlineLevel="2">
      <c r="B30" s="367">
        <f t="shared" si="12"/>
        <v>0</v>
      </c>
      <c r="C30" s="364"/>
      <c r="D30" s="595"/>
      <c r="E30" s="476"/>
      <c r="F30" s="595"/>
      <c r="G30" s="595"/>
      <c r="H30" s="595"/>
      <c r="I30" s="595"/>
      <c r="J30" s="595"/>
      <c r="K30" s="595"/>
      <c r="L30" s="595"/>
      <c r="M30" s="595"/>
      <c r="N30" s="595"/>
      <c r="O30" s="622"/>
      <c r="P30" s="618" t="str">
        <f t="shared" si="5"/>
        <v>-</v>
      </c>
      <c r="Q30" s="606" t="str">
        <f t="shared" si="6"/>
        <v>-</v>
      </c>
      <c r="R30" s="618" t="str">
        <f t="shared" si="7"/>
        <v>-</v>
      </c>
      <c r="S30" s="536"/>
      <c r="T30" s="290" t="str">
        <f ca="1">IFERROR(VLOOKUP(U30,Главная!$AG$20:$AH$22,2,FALSE),"")</f>
        <v/>
      </c>
      <c r="U30" s="226" t="str">
        <f ca="1">IFERROR(OFFSET(Главная!$AJ$4,MATCH($D30,Главная!$AG$5:$AG$17,0),0),"")</f>
        <v/>
      </c>
      <c r="V30" s="226" t="str">
        <f ca="1">IFERROR(OFFSET(Главная!$AI$4,MATCH($D30,Главная!$AG$5:$AG$17,0),0),"")</f>
        <v/>
      </c>
      <c r="W30" s="270">
        <f t="shared" si="8"/>
        <v>0</v>
      </c>
      <c r="X30" s="270">
        <f t="shared" si="9"/>
        <v>0</v>
      </c>
      <c r="Y30" s="227"/>
      <c r="Z30" s="227">
        <f t="shared" si="10"/>
        <v>-1</v>
      </c>
      <c r="AA30" s="215">
        <f t="shared" si="3"/>
        <v>0</v>
      </c>
      <c r="AB30" s="216">
        <f t="shared" si="3"/>
        <v>0</v>
      </c>
      <c r="AC30" s="216">
        <f t="shared" si="3"/>
        <v>0</v>
      </c>
      <c r="AD30" s="217">
        <f t="shared" si="3"/>
        <v>0</v>
      </c>
      <c r="AE30" s="218">
        <f t="shared" si="11"/>
        <v>-1</v>
      </c>
      <c r="AF30" s="219">
        <f t="shared" si="4"/>
        <v>0</v>
      </c>
      <c r="AG30" s="220">
        <f t="shared" si="4"/>
        <v>0</v>
      </c>
      <c r="AH30" s="220">
        <f t="shared" si="4"/>
        <v>0</v>
      </c>
      <c r="AI30" s="221">
        <f t="shared" si="4"/>
        <v>0</v>
      </c>
    </row>
    <row r="31" spans="2:35" s="131" customFormat="1" ht="15.75" customHeight="1" outlineLevel="1" thickBot="1">
      <c r="B31" s="359"/>
      <c r="C31" s="360"/>
      <c r="D31" s="132"/>
      <c r="E31" s="361"/>
      <c r="F31" s="362"/>
      <c r="G31" s="362"/>
      <c r="H31" s="362"/>
      <c r="I31" s="362"/>
      <c r="J31" s="362"/>
      <c r="K31" s="362"/>
      <c r="L31" s="362"/>
      <c r="M31" s="362"/>
      <c r="N31" s="362"/>
      <c r="O31" s="362"/>
      <c r="P31" s="363"/>
      <c r="Q31" s="363"/>
      <c r="R31" s="362"/>
      <c r="S31" s="132"/>
      <c r="T31" s="291" t="s">
        <v>771</v>
      </c>
      <c r="W31" s="281"/>
      <c r="X31" s="281"/>
      <c r="AE31" s="132"/>
    </row>
    <row r="32" spans="2:35" s="130" customFormat="1" ht="30" customHeight="1" outlineLevel="1" thickTop="1">
      <c r="B32" s="128"/>
      <c r="C32" s="129"/>
      <c r="E32" s="282" t="s">
        <v>187</v>
      </c>
      <c r="F32" s="283" t="s">
        <v>128</v>
      </c>
      <c r="G32" s="284" t="s">
        <v>74</v>
      </c>
      <c r="H32" s="284" t="s">
        <v>75</v>
      </c>
      <c r="I32" s="284" t="s">
        <v>14</v>
      </c>
      <c r="J32" s="284" t="s">
        <v>80</v>
      </c>
      <c r="K32" s="284" t="s">
        <v>129</v>
      </c>
      <c r="L32" s="284" t="s">
        <v>15</v>
      </c>
      <c r="M32" s="284" t="s">
        <v>13</v>
      </c>
      <c r="N32" s="284" t="s">
        <v>78</v>
      </c>
      <c r="O32" s="285" t="s">
        <v>130</v>
      </c>
      <c r="P32" s="286" t="s">
        <v>132</v>
      </c>
      <c r="Q32" s="287" t="s">
        <v>81</v>
      </c>
      <c r="R32" s="288" t="s">
        <v>131</v>
      </c>
      <c r="S32" s="255"/>
      <c r="T32" s="292" t="s">
        <v>151</v>
      </c>
      <c r="U32" s="131"/>
      <c r="V32" s="131"/>
      <c r="W32" s="129"/>
      <c r="X32" s="129"/>
      <c r="AE32" s="132"/>
    </row>
    <row r="33" spans="2:31" s="130" customFormat="1" ht="15.75" customHeight="1" outlineLevel="1">
      <c r="B33" s="128"/>
      <c r="C33" s="129"/>
      <c r="E33" s="231" t="s">
        <v>83</v>
      </c>
      <c r="F33" s="264">
        <f t="shared" ref="F33:R33" si="13">COUNTIF(F6:F30,5)</f>
        <v>0</v>
      </c>
      <c r="G33" s="181">
        <f t="shared" si="13"/>
        <v>0</v>
      </c>
      <c r="H33" s="181">
        <f t="shared" si="13"/>
        <v>0</v>
      </c>
      <c r="I33" s="181">
        <f t="shared" si="13"/>
        <v>0</v>
      </c>
      <c r="J33" s="181">
        <f t="shared" si="13"/>
        <v>0</v>
      </c>
      <c r="K33" s="181">
        <f t="shared" si="13"/>
        <v>0</v>
      </c>
      <c r="L33" s="181">
        <f t="shared" si="13"/>
        <v>0</v>
      </c>
      <c r="M33" s="181">
        <f t="shared" si="13"/>
        <v>0</v>
      </c>
      <c r="N33" s="181">
        <f t="shared" si="13"/>
        <v>0</v>
      </c>
      <c r="O33" s="265">
        <f t="shared" si="13"/>
        <v>0</v>
      </c>
      <c r="P33" s="272">
        <f t="shared" si="13"/>
        <v>0</v>
      </c>
      <c r="Q33" s="231">
        <f>COUNTIF(Q6:Q30,5)</f>
        <v>0</v>
      </c>
      <c r="R33" s="275">
        <f t="shared" si="13"/>
        <v>0</v>
      </c>
      <c r="S33" s="256"/>
      <c r="T33" s="292" t="s">
        <v>151</v>
      </c>
      <c r="U33" s="131"/>
      <c r="V33" s="131"/>
      <c r="W33" s="129"/>
      <c r="X33" s="129"/>
      <c r="AE33" s="132"/>
    </row>
    <row r="34" spans="2:31" s="130" customFormat="1" ht="15.75" customHeight="1" outlineLevel="1">
      <c r="B34" s="128"/>
      <c r="C34" s="129"/>
      <c r="E34" s="231" t="s">
        <v>85</v>
      </c>
      <c r="F34" s="264">
        <f t="shared" ref="F34:R34" si="14">COUNTIF(F6:F30,4)</f>
        <v>0</v>
      </c>
      <c r="G34" s="181">
        <f t="shared" si="14"/>
        <v>0</v>
      </c>
      <c r="H34" s="181">
        <f t="shared" si="14"/>
        <v>0</v>
      </c>
      <c r="I34" s="181">
        <f t="shared" si="14"/>
        <v>0</v>
      </c>
      <c r="J34" s="181">
        <f t="shared" si="14"/>
        <v>0</v>
      </c>
      <c r="K34" s="181">
        <f t="shared" si="14"/>
        <v>0</v>
      </c>
      <c r="L34" s="181">
        <f t="shared" si="14"/>
        <v>0</v>
      </c>
      <c r="M34" s="181">
        <f t="shared" si="14"/>
        <v>0</v>
      </c>
      <c r="N34" s="181">
        <f t="shared" si="14"/>
        <v>0</v>
      </c>
      <c r="O34" s="265">
        <f t="shared" si="14"/>
        <v>0</v>
      </c>
      <c r="P34" s="272">
        <f t="shared" si="14"/>
        <v>0</v>
      </c>
      <c r="Q34" s="231">
        <f t="shared" si="14"/>
        <v>0</v>
      </c>
      <c r="R34" s="275">
        <f t="shared" si="14"/>
        <v>0</v>
      </c>
      <c r="S34" s="257"/>
      <c r="T34" s="292" t="s">
        <v>151</v>
      </c>
      <c r="U34" s="131"/>
      <c r="V34" s="131"/>
      <c r="W34" s="129"/>
      <c r="X34" s="129"/>
      <c r="AE34" s="132"/>
    </row>
    <row r="35" spans="2:31" s="130" customFormat="1" ht="15.75" customHeight="1" outlineLevel="1">
      <c r="B35" s="128"/>
      <c r="C35" s="129"/>
      <c r="E35" s="231" t="s">
        <v>86</v>
      </c>
      <c r="F35" s="264">
        <f t="shared" ref="F35:R35" si="15">COUNTIF(F6:F30,3)</f>
        <v>0</v>
      </c>
      <c r="G35" s="181">
        <f t="shared" si="15"/>
        <v>0</v>
      </c>
      <c r="H35" s="181">
        <f t="shared" si="15"/>
        <v>0</v>
      </c>
      <c r="I35" s="181">
        <f t="shared" si="15"/>
        <v>0</v>
      </c>
      <c r="J35" s="181">
        <f t="shared" si="15"/>
        <v>0</v>
      </c>
      <c r="K35" s="181">
        <f t="shared" si="15"/>
        <v>0</v>
      </c>
      <c r="L35" s="181">
        <f t="shared" si="15"/>
        <v>0</v>
      </c>
      <c r="M35" s="181">
        <f t="shared" si="15"/>
        <v>0</v>
      </c>
      <c r="N35" s="181">
        <f t="shared" si="15"/>
        <v>0</v>
      </c>
      <c r="O35" s="265">
        <f t="shared" si="15"/>
        <v>0</v>
      </c>
      <c r="P35" s="272">
        <f t="shared" si="15"/>
        <v>0</v>
      </c>
      <c r="Q35" s="231">
        <f t="shared" si="15"/>
        <v>0</v>
      </c>
      <c r="R35" s="275">
        <f t="shared" si="15"/>
        <v>0</v>
      </c>
      <c r="S35" s="257"/>
      <c r="T35" s="292" t="s">
        <v>151</v>
      </c>
      <c r="U35" s="131"/>
      <c r="V35" s="131"/>
      <c r="W35" s="129"/>
      <c r="X35" s="129"/>
      <c r="AE35" s="132"/>
    </row>
    <row r="36" spans="2:31" s="130" customFormat="1" ht="15.75" customHeight="1" outlineLevel="1" thickBot="1">
      <c r="B36" s="128"/>
      <c r="C36" s="129"/>
      <c r="E36" s="231" t="s">
        <v>87</v>
      </c>
      <c r="F36" s="264">
        <f t="shared" ref="F36:R36" si="16">COUNTIF(F6:F30,2)</f>
        <v>0</v>
      </c>
      <c r="G36" s="181">
        <f t="shared" si="16"/>
        <v>0</v>
      </c>
      <c r="H36" s="181">
        <f t="shared" si="16"/>
        <v>0</v>
      </c>
      <c r="I36" s="181">
        <f t="shared" si="16"/>
        <v>0</v>
      </c>
      <c r="J36" s="181">
        <f t="shared" si="16"/>
        <v>0</v>
      </c>
      <c r="K36" s="181">
        <f t="shared" si="16"/>
        <v>0</v>
      </c>
      <c r="L36" s="181">
        <f t="shared" si="16"/>
        <v>0</v>
      </c>
      <c r="M36" s="181">
        <f t="shared" si="16"/>
        <v>0</v>
      </c>
      <c r="N36" s="181">
        <f t="shared" si="16"/>
        <v>0</v>
      </c>
      <c r="O36" s="265">
        <f t="shared" si="16"/>
        <v>0</v>
      </c>
      <c r="P36" s="272">
        <f t="shared" si="16"/>
        <v>0</v>
      </c>
      <c r="Q36" s="231">
        <f t="shared" si="16"/>
        <v>0</v>
      </c>
      <c r="R36" s="275">
        <f t="shared" si="16"/>
        <v>0</v>
      </c>
      <c r="S36" s="258"/>
      <c r="T36" s="292" t="s">
        <v>151</v>
      </c>
      <c r="U36" s="131"/>
      <c r="V36" s="131"/>
      <c r="W36" s="129"/>
      <c r="X36" s="129"/>
      <c r="AE36" s="132"/>
    </row>
    <row r="37" spans="2:31" s="130" customFormat="1" ht="15.75" customHeight="1">
      <c r="B37" s="128"/>
      <c r="C37" s="129"/>
      <c r="E37" s="232" t="s">
        <v>88</v>
      </c>
      <c r="F37" s="266" t="str">
        <f>Рсч!$G$5</f>
        <v>-</v>
      </c>
      <c r="G37" s="267" t="str">
        <f>Рсч!$L$5</f>
        <v>-</v>
      </c>
      <c r="H37" s="267" t="str">
        <f>Рсч!$Q$5</f>
        <v>-</v>
      </c>
      <c r="I37" s="267" t="str">
        <f>Рсч!$V$5</f>
        <v>-</v>
      </c>
      <c r="J37" s="267" t="str">
        <f>Рсч!$AA$5</f>
        <v>-</v>
      </c>
      <c r="K37" s="267" t="str">
        <f>Рсч!$AF$5</f>
        <v>-</v>
      </c>
      <c r="L37" s="267" t="str">
        <f>Рсч!$AK$5</f>
        <v>-</v>
      </c>
      <c r="M37" s="267" t="str">
        <f>Рсч!$AP$5</f>
        <v>-</v>
      </c>
      <c r="N37" s="267" t="str">
        <f>Рсч!$AU$5</f>
        <v>-</v>
      </c>
      <c r="O37" s="268" t="str">
        <f>Рсч!$AZ$5</f>
        <v>-</v>
      </c>
      <c r="P37" s="273"/>
      <c r="Q37" s="232" t="str">
        <f>Рсч!$BJ$5</f>
        <v>-</v>
      </c>
      <c r="R37" s="276"/>
      <c r="S37" s="259"/>
      <c r="T37" s="292" t="s">
        <v>151</v>
      </c>
      <c r="U37" s="131"/>
      <c r="V37" s="131"/>
      <c r="W37" s="129"/>
      <c r="X37" s="129"/>
      <c r="AE37" s="132"/>
    </row>
    <row r="38" spans="2:31" s="130" customFormat="1" ht="15.75" customHeight="1" thickBot="1">
      <c r="B38" s="128"/>
      <c r="C38" s="129"/>
      <c r="E38" s="233" t="s">
        <v>89</v>
      </c>
      <c r="F38" s="230" t="str">
        <f>Рсч!$G$6</f>
        <v>-</v>
      </c>
      <c r="G38" s="228" t="str">
        <f>Рсч!$L$6</f>
        <v>-</v>
      </c>
      <c r="H38" s="228" t="str">
        <f>Рсч!$Q$6</f>
        <v>-</v>
      </c>
      <c r="I38" s="437" t="str">
        <f>Рсч!$V$6</f>
        <v>-</v>
      </c>
      <c r="J38" s="228" t="str">
        <f>Рсч!$AA$6</f>
        <v>-</v>
      </c>
      <c r="K38" s="228" t="str">
        <f>Рсч!$AF$6</f>
        <v>-</v>
      </c>
      <c r="L38" s="228" t="str">
        <f>Рсч!$AK$6</f>
        <v>-</v>
      </c>
      <c r="M38" s="228" t="str">
        <f>Рсч!$AP$6</f>
        <v>-</v>
      </c>
      <c r="N38" s="228" t="str">
        <f>Рсч!$AU$6</f>
        <v>-</v>
      </c>
      <c r="O38" s="229" t="str">
        <f>Рсч!$AZ$6</f>
        <v>-</v>
      </c>
      <c r="P38" s="274"/>
      <c r="Q38" s="278" t="str">
        <f>Рсч!$BJ$6</f>
        <v>-</v>
      </c>
      <c r="R38" s="277"/>
      <c r="S38" s="259"/>
      <c r="T38" s="292" t="s">
        <v>151</v>
      </c>
      <c r="U38" s="131"/>
      <c r="V38" s="131"/>
      <c r="W38" s="129"/>
      <c r="X38" s="129"/>
      <c r="AE38" s="132"/>
    </row>
    <row r="39" spans="2:31" s="131" customFormat="1" ht="15.75" customHeight="1" outlineLevel="1" thickTop="1" thickBot="1">
      <c r="B39" s="280"/>
      <c r="C39" s="281"/>
      <c r="E39" s="279"/>
      <c r="F39" s="154"/>
      <c r="G39" s="154"/>
      <c r="H39" s="154"/>
      <c r="I39" s="154"/>
      <c r="J39" s="154"/>
      <c r="K39" s="154"/>
      <c r="L39" s="154"/>
      <c r="M39" s="154"/>
      <c r="N39" s="154"/>
      <c r="O39" s="154"/>
      <c r="P39" s="153"/>
      <c r="Q39" s="153"/>
      <c r="R39" s="154"/>
      <c r="T39" s="291" t="s">
        <v>771</v>
      </c>
      <c r="W39" s="281"/>
      <c r="X39" s="281"/>
      <c r="AE39" s="132"/>
    </row>
    <row r="40" spans="2:31" s="130" customFormat="1" ht="30" customHeight="1" outlineLevel="1" thickTop="1">
      <c r="B40" s="128"/>
      <c r="C40" s="129"/>
      <c r="E40" s="282" t="s">
        <v>225</v>
      </c>
      <c r="F40" s="283" t="s">
        <v>128</v>
      </c>
      <c r="G40" s="284" t="s">
        <v>74</v>
      </c>
      <c r="H40" s="284" t="s">
        <v>75</v>
      </c>
      <c r="I40" s="284" t="s">
        <v>14</v>
      </c>
      <c r="J40" s="284" t="s">
        <v>80</v>
      </c>
      <c r="K40" s="284" t="s">
        <v>129</v>
      </c>
      <c r="L40" s="284" t="s">
        <v>15</v>
      </c>
      <c r="M40" s="284" t="s">
        <v>13</v>
      </c>
      <c r="N40" s="284" t="s">
        <v>78</v>
      </c>
      <c r="O40" s="285" t="s">
        <v>130</v>
      </c>
      <c r="P40" s="286" t="s">
        <v>132</v>
      </c>
      <c r="Q40" s="287" t="s">
        <v>81</v>
      </c>
      <c r="R40" s="288" t="s">
        <v>131</v>
      </c>
      <c r="S40" s="255"/>
      <c r="T40" s="292" t="s">
        <v>152</v>
      </c>
      <c r="U40" s="131"/>
      <c r="V40" s="131"/>
      <c r="W40" s="129"/>
      <c r="X40" s="129"/>
      <c r="AE40" s="132"/>
    </row>
    <row r="41" spans="2:31" s="130" customFormat="1" ht="15.75" customHeight="1" outlineLevel="1">
      <c r="B41" s="128"/>
      <c r="C41" s="129"/>
      <c r="E41" s="231" t="s">
        <v>83</v>
      </c>
      <c r="F41" s="264">
        <f>COUNTIFS(F6:F30,5,U6:U30,1)</f>
        <v>0</v>
      </c>
      <c r="G41" s="181">
        <f>COUNTIFS(G6:G30,5,U6:U30,1)</f>
        <v>0</v>
      </c>
      <c r="H41" s="181">
        <f>COUNTIFS(H6:H30,5,U6:U30,1)</f>
        <v>0</v>
      </c>
      <c r="I41" s="181">
        <f>COUNTIFS(I6:I30,5,U6:U30,1)</f>
        <v>0</v>
      </c>
      <c r="J41" s="181">
        <f>COUNTIFS(J6:J30,5,U6:U30,1)</f>
        <v>0</v>
      </c>
      <c r="K41" s="181">
        <f>COUNTIFS(K6:K30,5,U6:U30,1)</f>
        <v>0</v>
      </c>
      <c r="L41" s="181">
        <f>COUNTIFS(L6:L30,5,U6:U30,1)</f>
        <v>0</v>
      </c>
      <c r="M41" s="181">
        <f>COUNTIFS(M6:M30,5,U6:U30,1)</f>
        <v>0</v>
      </c>
      <c r="N41" s="181">
        <f>COUNTIFS(N6:N30,5,U6:U30,1)</f>
        <v>0</v>
      </c>
      <c r="O41" s="265">
        <f>COUNTIFS(O6:O30,5,U6:U30,1)</f>
        <v>0</v>
      </c>
      <c r="P41" s="272">
        <f>COUNTIFS(P6:P30,5,U6:U30,1)</f>
        <v>0</v>
      </c>
      <c r="Q41" s="231">
        <f>COUNTIFS(Q6:Q30,5,U6:U30,1)</f>
        <v>0</v>
      </c>
      <c r="R41" s="275">
        <f>COUNTIFS(R6:R30,5,U6:U30,1)</f>
        <v>0</v>
      </c>
      <c r="S41" s="256"/>
      <c r="T41" s="292" t="s">
        <v>152</v>
      </c>
      <c r="U41" s="131"/>
      <c r="V41" s="131"/>
      <c r="W41" s="129"/>
      <c r="X41" s="129"/>
      <c r="AE41" s="132"/>
    </row>
    <row r="42" spans="2:31" s="130" customFormat="1" ht="15.75" customHeight="1" outlineLevel="1">
      <c r="B42" s="128"/>
      <c r="C42" s="129"/>
      <c r="E42" s="231" t="s">
        <v>85</v>
      </c>
      <c r="F42" s="264">
        <f>COUNTIFS(F6:F30,4,U6:U30,1)</f>
        <v>0</v>
      </c>
      <c r="G42" s="181">
        <f>COUNTIFS(G6:G30,4,U6:U30,1)</f>
        <v>0</v>
      </c>
      <c r="H42" s="181">
        <f>COUNTIFS(H6:H30,4,U6:U30,1)</f>
        <v>0</v>
      </c>
      <c r="I42" s="181">
        <f>COUNTIFS(I6:I30,4,U6:U30,1)</f>
        <v>0</v>
      </c>
      <c r="J42" s="181">
        <f>COUNTIFS(J6:J30,4,U6:U30,1)</f>
        <v>0</v>
      </c>
      <c r="K42" s="181">
        <f>COUNTIFS(K6:K30,4,U6:U30,1)</f>
        <v>0</v>
      </c>
      <c r="L42" s="181">
        <f>COUNTIFS(L6:L30,4,U6:U30,1)</f>
        <v>0</v>
      </c>
      <c r="M42" s="181">
        <f>COUNTIFS(M6:M30,4,U6:U30,1)</f>
        <v>0</v>
      </c>
      <c r="N42" s="181">
        <f>COUNTIFS(N6:N30,4,U6:U30,1)</f>
        <v>0</v>
      </c>
      <c r="O42" s="265">
        <f>COUNTIFS(O6:O30,4,U6:U30,1)</f>
        <v>0</v>
      </c>
      <c r="P42" s="272">
        <f>COUNTIFS(P6:P30,4,U6:U30,1)</f>
        <v>0</v>
      </c>
      <c r="Q42" s="231">
        <f>COUNTIFS(Q6:Q30,4,U6:U30,1)</f>
        <v>0</v>
      </c>
      <c r="R42" s="275">
        <f>COUNTIFS(R6:R30,4,U6:U30,1)</f>
        <v>0</v>
      </c>
      <c r="S42" s="257"/>
      <c r="T42" s="292" t="s">
        <v>152</v>
      </c>
      <c r="U42" s="131"/>
      <c r="V42" s="131"/>
      <c r="W42" s="129"/>
      <c r="X42" s="129"/>
      <c r="AE42" s="132"/>
    </row>
    <row r="43" spans="2:31" s="130" customFormat="1" ht="15.75" customHeight="1" outlineLevel="1">
      <c r="B43" s="128"/>
      <c r="C43" s="129"/>
      <c r="E43" s="231" t="s">
        <v>86</v>
      </c>
      <c r="F43" s="264">
        <f>COUNTIFS(F6:F30,3,U6:U30,1)</f>
        <v>0</v>
      </c>
      <c r="G43" s="181">
        <f>COUNTIFS(G6:G30,3,U6:U30,1)</f>
        <v>0</v>
      </c>
      <c r="H43" s="181">
        <f>COUNTIFS(H6:H30,3,U6:U30,1)</f>
        <v>0</v>
      </c>
      <c r="I43" s="181">
        <f>COUNTIFS(I6:I30,3,U6:U30,1)</f>
        <v>0</v>
      </c>
      <c r="J43" s="181">
        <f>COUNTIFS(J6:J30,3,U6:U30,1)</f>
        <v>0</v>
      </c>
      <c r="K43" s="181">
        <f>COUNTIFS(K6:K30,3,U6:U30,1)</f>
        <v>0</v>
      </c>
      <c r="L43" s="181">
        <f>COUNTIFS(L6:L30,3,U6:U30,1)</f>
        <v>0</v>
      </c>
      <c r="M43" s="181">
        <f>COUNTIFS(M6:M30,3,U6:U30,1)</f>
        <v>0</v>
      </c>
      <c r="N43" s="181">
        <f>COUNTIFS(N6:N30,3,U6:U30,1)</f>
        <v>0</v>
      </c>
      <c r="O43" s="265">
        <f>COUNTIFS(O6:O30,3,U6:U30,1)</f>
        <v>0</v>
      </c>
      <c r="P43" s="272">
        <f>COUNTIFS(P6:P30,3,U6:U30,1)</f>
        <v>0</v>
      </c>
      <c r="Q43" s="231">
        <f>COUNTIFS(Q6:Q30,3,U6:U30,1)</f>
        <v>0</v>
      </c>
      <c r="R43" s="275">
        <f>COUNTIFS(R6:R30,3,U6:U30,1)</f>
        <v>0</v>
      </c>
      <c r="S43" s="257"/>
      <c r="T43" s="292" t="s">
        <v>152</v>
      </c>
      <c r="U43" s="131"/>
      <c r="V43" s="131"/>
      <c r="W43" s="129"/>
      <c r="X43" s="129"/>
      <c r="AE43" s="132"/>
    </row>
    <row r="44" spans="2:31" s="130" customFormat="1" ht="15.75" customHeight="1" outlineLevel="1" thickBot="1">
      <c r="B44" s="128"/>
      <c r="C44" s="129"/>
      <c r="E44" s="231" t="s">
        <v>87</v>
      </c>
      <c r="F44" s="264">
        <f>COUNTIFS(F6:F30,2,U6:U30,1)</f>
        <v>0</v>
      </c>
      <c r="G44" s="181">
        <f>COUNTIFS(G6:G30,2,U6:U30,1)</f>
        <v>0</v>
      </c>
      <c r="H44" s="181">
        <f>COUNTIFS(H6:H30,2,U6:U30,1)</f>
        <v>0</v>
      </c>
      <c r="I44" s="181">
        <f>COUNTIFS(I6:I30,2,U6:U30,1)</f>
        <v>0</v>
      </c>
      <c r="J44" s="181">
        <f>COUNTIFS(J6:J30,2,U6:U30,1)</f>
        <v>0</v>
      </c>
      <c r="K44" s="181">
        <f>COUNTIFS(K6:K30,2,U6:U30,1)</f>
        <v>0</v>
      </c>
      <c r="L44" s="181">
        <f>COUNTIFS(L6:L30,2,U6:U30,1)</f>
        <v>0</v>
      </c>
      <c r="M44" s="181">
        <f>COUNTIFS(M6:M30,2,U6:U30,1)</f>
        <v>0</v>
      </c>
      <c r="N44" s="181">
        <f>COUNTIFS(N6:N30,2,U6:U30,1)</f>
        <v>0</v>
      </c>
      <c r="O44" s="265">
        <f>COUNTIFS(O6:O30,2,U6:U30,1)</f>
        <v>0</v>
      </c>
      <c r="P44" s="272">
        <f>COUNTIFS(P6:P30,2,U6:U30,1)</f>
        <v>0</v>
      </c>
      <c r="Q44" s="231">
        <f>COUNTIFS(Q6:Q30,2,U6:U30,1)</f>
        <v>0</v>
      </c>
      <c r="R44" s="275">
        <f>COUNTIFS(R6:R30,2,U6:U30,1)</f>
        <v>0</v>
      </c>
      <c r="S44" s="258"/>
      <c r="T44" s="292" t="s">
        <v>152</v>
      </c>
      <c r="U44" s="131"/>
      <c r="V44" s="131"/>
      <c r="W44" s="129"/>
      <c r="X44" s="129"/>
      <c r="AE44" s="132"/>
    </row>
    <row r="45" spans="2:31" s="130" customFormat="1" ht="15.75" customHeight="1">
      <c r="B45" s="128"/>
      <c r="C45" s="129"/>
      <c r="E45" s="232" t="s">
        <v>88</v>
      </c>
      <c r="F45" s="266">
        <f>'Рсч-оф'!$G$5</f>
        <v>3</v>
      </c>
      <c r="G45" s="267" t="str">
        <f>'Рсч-оф'!$L$5</f>
        <v>-</v>
      </c>
      <c r="H45" s="267" t="str">
        <f>'Рсч-оф'!$Q$5</f>
        <v>-</v>
      </c>
      <c r="I45" s="267" t="str">
        <f>'Рсч-оф'!$V$5</f>
        <v>-</v>
      </c>
      <c r="J45" s="267" t="str">
        <f>'Рсч-оф'!$AA$5</f>
        <v>-</v>
      </c>
      <c r="K45" s="267" t="str">
        <f>'Рсч-оф'!$AF$5</f>
        <v>-</v>
      </c>
      <c r="L45" s="267" t="str">
        <f>'Рсч-оф'!$AK$5</f>
        <v>-</v>
      </c>
      <c r="M45" s="267" t="str">
        <f>'Рсч-оф'!$AP$5</f>
        <v>-</v>
      </c>
      <c r="N45" s="267" t="str">
        <f>'Рсч-оф'!$AU$5</f>
        <v>-</v>
      </c>
      <c r="O45" s="268" t="str">
        <f>'Рсч-оф'!$AZ$5</f>
        <v>-</v>
      </c>
      <c r="P45" s="273"/>
      <c r="Q45" s="232" t="str">
        <f>'Рсч-оф'!$BJ$5</f>
        <v>-</v>
      </c>
      <c r="R45" s="276"/>
      <c r="S45" s="259"/>
      <c r="T45" s="292" t="s">
        <v>152</v>
      </c>
      <c r="U45" s="131"/>
      <c r="V45" s="131"/>
      <c r="W45" s="129"/>
      <c r="X45" s="129"/>
      <c r="AE45" s="132"/>
    </row>
    <row r="46" spans="2:31" s="130" customFormat="1" ht="15.75" customHeight="1" thickBot="1">
      <c r="B46" s="128"/>
      <c r="C46" s="129"/>
      <c r="E46" s="233" t="s">
        <v>89</v>
      </c>
      <c r="F46" s="230">
        <f>'Рсч-оф'!$G$6</f>
        <v>3.4943181818181817</v>
      </c>
      <c r="G46" s="228" t="str">
        <f>'Рсч-оф'!$L$6</f>
        <v>-</v>
      </c>
      <c r="H46" s="228" t="str">
        <f>'Рсч-оф'!$Q$6</f>
        <v>-</v>
      </c>
      <c r="I46" s="437" t="str">
        <f>'Рсч-оф'!$V$6</f>
        <v>-</v>
      </c>
      <c r="J46" s="228" t="str">
        <f>'Рсч-оф'!$AA$6</f>
        <v>-</v>
      </c>
      <c r="K46" s="228" t="str">
        <f>'Рсч-оф'!$AF$6</f>
        <v>-</v>
      </c>
      <c r="L46" s="228" t="str">
        <f>'Рсч-оф'!$AK$6</f>
        <v>-</v>
      </c>
      <c r="M46" s="228" t="str">
        <f>'Рсч-оф'!$AP$6</f>
        <v>-</v>
      </c>
      <c r="N46" s="228" t="str">
        <f>'Рсч-оф'!$AU$6</f>
        <v>-</v>
      </c>
      <c r="O46" s="229" t="str">
        <f>'Рсч-оф'!$AZ$6</f>
        <v>-</v>
      </c>
      <c r="P46" s="274"/>
      <c r="Q46" s="278" t="str">
        <f>'Рсч-оф'!$BJ$6</f>
        <v>-</v>
      </c>
      <c r="R46" s="277"/>
      <c r="S46" s="259"/>
      <c r="T46" s="292" t="s">
        <v>152</v>
      </c>
      <c r="U46" s="131"/>
      <c r="V46" s="131"/>
      <c r="W46" s="129"/>
      <c r="X46" s="129"/>
      <c r="AE46" s="132"/>
    </row>
    <row r="47" spans="2:31" s="131" customFormat="1" ht="15.75" customHeight="1" outlineLevel="1" thickTop="1" thickBot="1">
      <c r="B47" s="280"/>
      <c r="C47" s="281"/>
      <c r="E47" s="279"/>
      <c r="F47" s="154"/>
      <c r="G47" s="154"/>
      <c r="H47" s="154"/>
      <c r="I47" s="154"/>
      <c r="J47" s="154"/>
      <c r="K47" s="154"/>
      <c r="L47" s="154"/>
      <c r="M47" s="154"/>
      <c r="N47" s="154"/>
      <c r="O47" s="154"/>
      <c r="P47" s="153"/>
      <c r="Q47" s="153"/>
      <c r="R47" s="154"/>
      <c r="T47" s="291" t="s">
        <v>771</v>
      </c>
      <c r="W47" s="281"/>
      <c r="X47" s="281"/>
      <c r="AE47" s="132"/>
    </row>
    <row r="48" spans="2:31" s="130" customFormat="1" ht="30" customHeight="1" outlineLevel="1" thickTop="1">
      <c r="B48" s="128"/>
      <c r="C48" s="129"/>
      <c r="E48" s="282" t="s">
        <v>226</v>
      </c>
      <c r="F48" s="283" t="s">
        <v>128</v>
      </c>
      <c r="G48" s="284" t="s">
        <v>74</v>
      </c>
      <c r="H48" s="284" t="s">
        <v>75</v>
      </c>
      <c r="I48" s="284" t="s">
        <v>14</v>
      </c>
      <c r="J48" s="284" t="s">
        <v>80</v>
      </c>
      <c r="K48" s="284" t="s">
        <v>129</v>
      </c>
      <c r="L48" s="284" t="s">
        <v>15</v>
      </c>
      <c r="M48" s="284" t="s">
        <v>13</v>
      </c>
      <c r="N48" s="284" t="s">
        <v>78</v>
      </c>
      <c r="O48" s="285" t="s">
        <v>130</v>
      </c>
      <c r="P48" s="286" t="s">
        <v>132</v>
      </c>
      <c r="Q48" s="287" t="s">
        <v>81</v>
      </c>
      <c r="R48" s="288" t="s">
        <v>131</v>
      </c>
      <c r="S48" s="255"/>
      <c r="T48" s="292" t="s">
        <v>153</v>
      </c>
      <c r="U48" s="131"/>
      <c r="V48" s="131"/>
      <c r="W48" s="129"/>
      <c r="X48" s="129"/>
      <c r="AE48" s="132"/>
    </row>
    <row r="49" spans="2:31" s="130" customFormat="1" ht="15.75" customHeight="1" outlineLevel="1">
      <c r="B49" s="128"/>
      <c r="C49" s="129"/>
      <c r="E49" s="231" t="s">
        <v>83</v>
      </c>
      <c r="F49" s="264">
        <f>COUNTIFS(F6:F30,5,U6:U30,2)</f>
        <v>0</v>
      </c>
      <c r="G49" s="181">
        <f>COUNTIFS(G6:G30,5,U6:U30,2)</f>
        <v>0</v>
      </c>
      <c r="H49" s="181">
        <f>COUNTIFS(H6:H30,5,U6:U30,2)</f>
        <v>0</v>
      </c>
      <c r="I49" s="181">
        <f>COUNTIFS(I6:I30,5,U6:U30,2)</f>
        <v>0</v>
      </c>
      <c r="J49" s="181">
        <f>COUNTIFS(J6:J30,5,U6:U30,2)</f>
        <v>0</v>
      </c>
      <c r="K49" s="181">
        <f>COUNTIFS(K6:K30,5,U6:U30,2)</f>
        <v>0</v>
      </c>
      <c r="L49" s="181">
        <f>COUNTIFS(L6:L30,5,U6:U30,2)</f>
        <v>0</v>
      </c>
      <c r="M49" s="181">
        <f>COUNTIFS(M6:M30,5,U6:U30,2)</f>
        <v>0</v>
      </c>
      <c r="N49" s="181">
        <f>COUNTIFS(N6:N30,5,U6:U30,2)</f>
        <v>0</v>
      </c>
      <c r="O49" s="265">
        <f>COUNTIFS(O6:O30,5,U6:U30,2)</f>
        <v>0</v>
      </c>
      <c r="P49" s="272">
        <f>COUNTIFS(P6:P30,5,U6:U30,2)</f>
        <v>0</v>
      </c>
      <c r="Q49" s="231">
        <f>COUNTIFS(Q6:Q30,5,U6:U30,2)</f>
        <v>0</v>
      </c>
      <c r="R49" s="275">
        <f>COUNTIFS(R6:R30,5,U6:U30,2)</f>
        <v>0</v>
      </c>
      <c r="S49" s="256"/>
      <c r="T49" s="292" t="s">
        <v>153</v>
      </c>
      <c r="U49" s="131"/>
      <c r="V49" s="131"/>
      <c r="W49" s="129"/>
      <c r="X49" s="129"/>
      <c r="AE49" s="132"/>
    </row>
    <row r="50" spans="2:31" s="130" customFormat="1" ht="15.75" customHeight="1" outlineLevel="1">
      <c r="B50" s="128"/>
      <c r="C50" s="129"/>
      <c r="E50" s="231" t="s">
        <v>85</v>
      </c>
      <c r="F50" s="264">
        <f>COUNTIFS(F6:F30,4,U6:U30,2)</f>
        <v>0</v>
      </c>
      <c r="G50" s="181">
        <f>COUNTIFS(G6:G30,4,U6:U30,2)</f>
        <v>0</v>
      </c>
      <c r="H50" s="181">
        <f>COUNTIFS(H6:H30,4,U6:U30,2)</f>
        <v>0</v>
      </c>
      <c r="I50" s="181">
        <f>COUNTIFS(I6:I30,4,U6:U30,2)</f>
        <v>0</v>
      </c>
      <c r="J50" s="181">
        <f>COUNTIFS(J6:J30,4,U6:U30,2)</f>
        <v>0</v>
      </c>
      <c r="K50" s="181">
        <f>COUNTIFS(K6:K30,4,U6:U30,2)</f>
        <v>0</v>
      </c>
      <c r="L50" s="181">
        <f>COUNTIFS(L6:L30,4,U6:U30,2)</f>
        <v>0</v>
      </c>
      <c r="M50" s="181">
        <f>COUNTIFS(M6:M30,4,U6:U30,2)</f>
        <v>0</v>
      </c>
      <c r="N50" s="181">
        <f>COUNTIFS(N6:N30,4,U6:U30,2)</f>
        <v>0</v>
      </c>
      <c r="O50" s="265">
        <f>COUNTIFS(O6:O30,4,U6:U30,2)</f>
        <v>0</v>
      </c>
      <c r="P50" s="272">
        <f>COUNTIFS(P6:P30,4,U6:U30,2)</f>
        <v>0</v>
      </c>
      <c r="Q50" s="231">
        <f>COUNTIFS(Q6:Q30,4,U6:U30,2)</f>
        <v>0</v>
      </c>
      <c r="R50" s="275">
        <f>COUNTIFS(R6:R30,4,U6:U30,2)</f>
        <v>0</v>
      </c>
      <c r="S50" s="257"/>
      <c r="T50" s="292" t="s">
        <v>153</v>
      </c>
      <c r="U50" s="131"/>
      <c r="V50" s="131"/>
      <c r="W50" s="129"/>
      <c r="X50" s="129"/>
      <c r="AE50" s="132"/>
    </row>
    <row r="51" spans="2:31" s="130" customFormat="1" ht="15.75" customHeight="1" outlineLevel="1">
      <c r="B51" s="128"/>
      <c r="C51" s="129"/>
      <c r="E51" s="231" t="s">
        <v>86</v>
      </c>
      <c r="F51" s="264">
        <f>COUNTIFS(F6:F30,3,U6:U30,2)</f>
        <v>0</v>
      </c>
      <c r="G51" s="181">
        <f>COUNTIFS(G6:G30,3,U6:U30,2)</f>
        <v>0</v>
      </c>
      <c r="H51" s="181">
        <f>COUNTIFS(H6:H30,3,U6:U30,2)</f>
        <v>0</v>
      </c>
      <c r="I51" s="181">
        <f>COUNTIFS(I6:I30,3,U6:U30,2)</f>
        <v>0</v>
      </c>
      <c r="J51" s="181">
        <f>COUNTIFS(J6:J30,3,U6:U30,2)</f>
        <v>0</v>
      </c>
      <c r="K51" s="181">
        <f>COUNTIFS(K6:K30,3,U6:U30,2)</f>
        <v>0</v>
      </c>
      <c r="L51" s="181">
        <f>COUNTIFS(L6:L30,3,U6:U30,2)</f>
        <v>0</v>
      </c>
      <c r="M51" s="181">
        <f>COUNTIFS(M6:M30,3,U6:U30,2)</f>
        <v>0</v>
      </c>
      <c r="N51" s="181">
        <f>COUNTIFS(N6:N30,3,U6:U30,2)</f>
        <v>0</v>
      </c>
      <c r="O51" s="265">
        <f>COUNTIFS(O6:O30,3,U6:U30,2)</f>
        <v>0</v>
      </c>
      <c r="P51" s="272">
        <f>COUNTIFS(P6:P30,3,U6:U30,2)</f>
        <v>0</v>
      </c>
      <c r="Q51" s="231">
        <f>COUNTIFS(Q6:Q30,3,U6:U30,2)</f>
        <v>0</v>
      </c>
      <c r="R51" s="275">
        <f>COUNTIFS(R6:R30,3,U6:U30,2)</f>
        <v>0</v>
      </c>
      <c r="S51" s="257"/>
      <c r="T51" s="292" t="s">
        <v>153</v>
      </c>
      <c r="U51" s="131"/>
      <c r="V51" s="131"/>
      <c r="W51" s="129"/>
      <c r="X51" s="129"/>
      <c r="AE51" s="132"/>
    </row>
    <row r="52" spans="2:31" s="130" customFormat="1" ht="15.75" customHeight="1" outlineLevel="1" thickBot="1">
      <c r="B52" s="128"/>
      <c r="C52" s="129"/>
      <c r="E52" s="231" t="s">
        <v>87</v>
      </c>
      <c r="F52" s="264">
        <f>COUNTIFS(F6:F30,2,U6:U30,2)</f>
        <v>0</v>
      </c>
      <c r="G52" s="181">
        <f>COUNTIFS(G6:G30,2,U6:U30,2)</f>
        <v>0</v>
      </c>
      <c r="H52" s="181">
        <f>COUNTIFS(H6:H30,2,U6:U30,2)</f>
        <v>0</v>
      </c>
      <c r="I52" s="181">
        <f>COUNTIFS(I6:I30,2,U6:U30,2)</f>
        <v>0</v>
      </c>
      <c r="J52" s="181">
        <f>COUNTIFS(J6:J30,2,U6:U30,2)</f>
        <v>0</v>
      </c>
      <c r="K52" s="181">
        <f>COUNTIFS(K6:K30,2,U6:U30,2)</f>
        <v>0</v>
      </c>
      <c r="L52" s="181">
        <f>COUNTIFS(L6:L30,2,U6:U30,2)</f>
        <v>0</v>
      </c>
      <c r="M52" s="181">
        <f>COUNTIFS(M6:M30,2,U6:U30,2)</f>
        <v>0</v>
      </c>
      <c r="N52" s="181">
        <f>COUNTIFS(N6:N30,2,U6:U30,2)</f>
        <v>0</v>
      </c>
      <c r="O52" s="265">
        <f>COUNTIFS(O6:O30,2,U6:U30,2)</f>
        <v>0</v>
      </c>
      <c r="P52" s="272">
        <f>COUNTIFS(P6:P30,2,U6:U30,2)</f>
        <v>0</v>
      </c>
      <c r="Q52" s="231">
        <f>COUNTIFS(Q6:Q30,2,U6:U30,2)</f>
        <v>0</v>
      </c>
      <c r="R52" s="275">
        <f>COUNTIFS(R6:R30,2,U6:U30,2)</f>
        <v>0</v>
      </c>
      <c r="S52" s="258"/>
      <c r="T52" s="292" t="s">
        <v>153</v>
      </c>
      <c r="U52" s="131"/>
      <c r="V52" s="131"/>
      <c r="W52" s="129"/>
      <c r="X52" s="129"/>
      <c r="AE52" s="132"/>
    </row>
    <row r="53" spans="2:31" s="130" customFormat="1" ht="15.75" customHeight="1">
      <c r="B53" s="128"/>
      <c r="C53" s="129"/>
      <c r="E53" s="232" t="s">
        <v>88</v>
      </c>
      <c r="F53" s="266" t="str">
        <f>'Рсч-серж'!$G$5</f>
        <v>-</v>
      </c>
      <c r="G53" s="267" t="str">
        <f>'Рсч-серж'!$L$5</f>
        <v>-</v>
      </c>
      <c r="H53" s="267" t="str">
        <f>'Рсч-серж'!$Q$5</f>
        <v>-</v>
      </c>
      <c r="I53" s="267" t="str">
        <f>'Рсч-серж'!$V$5</f>
        <v>-</v>
      </c>
      <c r="J53" s="267" t="str">
        <f>'Рсч-серж'!$AA$5</f>
        <v>-</v>
      </c>
      <c r="K53" s="267" t="str">
        <f>'Рсч-серж'!$AF$5</f>
        <v>-</v>
      </c>
      <c r="L53" s="267" t="str">
        <f>'Рсч-серж'!$AK$5</f>
        <v>-</v>
      </c>
      <c r="M53" s="267" t="str">
        <f>'Рсч-серж'!$AP$5</f>
        <v>-</v>
      </c>
      <c r="N53" s="267" t="str">
        <f>'Рсч-серж'!$AU$5</f>
        <v>-</v>
      </c>
      <c r="O53" s="268" t="str">
        <f>'Рсч-серж'!$AZ$5</f>
        <v>-</v>
      </c>
      <c r="P53" s="273"/>
      <c r="Q53" s="232" t="str">
        <f>'Рсч-серж'!$BJ$5</f>
        <v>-</v>
      </c>
      <c r="R53" s="276"/>
      <c r="S53" s="259"/>
      <c r="T53" s="292" t="s">
        <v>153</v>
      </c>
      <c r="U53" s="131"/>
      <c r="V53" s="131"/>
      <c r="W53" s="129"/>
      <c r="X53" s="129"/>
      <c r="AE53" s="132"/>
    </row>
    <row r="54" spans="2:31" s="130" customFormat="1" ht="15.75" customHeight="1" thickBot="1">
      <c r="B54" s="128"/>
      <c r="C54" s="129"/>
      <c r="E54" s="233" t="s">
        <v>89</v>
      </c>
      <c r="F54" s="230" t="str">
        <f>'Рсч-серж'!$G$6</f>
        <v>-</v>
      </c>
      <c r="G54" s="228" t="str">
        <f>'Рсч-серж'!$L$6</f>
        <v>-</v>
      </c>
      <c r="H54" s="228" t="str">
        <f>'Рсч-серж'!$Q$6</f>
        <v>-</v>
      </c>
      <c r="I54" s="437" t="str">
        <f>'Рсч-серж'!$V$6</f>
        <v>-</v>
      </c>
      <c r="J54" s="228" t="str">
        <f>'Рсч-серж'!$AA$6</f>
        <v>-</v>
      </c>
      <c r="K54" s="228" t="str">
        <f>'Рсч-серж'!$AF$6</f>
        <v>-</v>
      </c>
      <c r="L54" s="228" t="str">
        <f>'Рсч-серж'!$AK$6</f>
        <v>-</v>
      </c>
      <c r="M54" s="228" t="str">
        <f>'Рсч-серж'!$AP$6</f>
        <v>-</v>
      </c>
      <c r="N54" s="228" t="str">
        <f>'Рсч-серж'!$AU$6</f>
        <v>-</v>
      </c>
      <c r="O54" s="229" t="str">
        <f>'Рсч-серж'!$AZ$6</f>
        <v>-</v>
      </c>
      <c r="P54" s="274"/>
      <c r="Q54" s="278" t="str">
        <f>'Рсч-серж'!$BJ$6</f>
        <v>-</v>
      </c>
      <c r="R54" s="277"/>
      <c r="S54" s="259"/>
      <c r="T54" s="292" t="s">
        <v>153</v>
      </c>
      <c r="U54" s="131"/>
      <c r="V54" s="131"/>
      <c r="W54" s="129"/>
      <c r="X54" s="129"/>
      <c r="AE54" s="132"/>
    </row>
    <row r="55" spans="2:31" s="131" customFormat="1" ht="15.75" customHeight="1" outlineLevel="1" thickTop="1" thickBot="1">
      <c r="B55" s="280"/>
      <c r="C55" s="281"/>
      <c r="E55" s="279"/>
      <c r="F55" s="154"/>
      <c r="G55" s="154"/>
      <c r="H55" s="154"/>
      <c r="I55" s="154"/>
      <c r="J55" s="154"/>
      <c r="K55" s="154"/>
      <c r="L55" s="154"/>
      <c r="M55" s="154"/>
      <c r="N55" s="154"/>
      <c r="O55" s="154"/>
      <c r="P55" s="153"/>
      <c r="Q55" s="153"/>
      <c r="R55" s="154"/>
      <c r="T55" s="291"/>
      <c r="W55" s="281"/>
      <c r="X55" s="281"/>
      <c r="AE55" s="132"/>
    </row>
    <row r="56" spans="2:31" s="130" customFormat="1" ht="30" customHeight="1" outlineLevel="1" thickTop="1">
      <c r="B56" s="128"/>
      <c r="C56" s="129"/>
      <c r="E56" s="282" t="s">
        <v>227</v>
      </c>
      <c r="F56" s="283" t="s">
        <v>128</v>
      </c>
      <c r="G56" s="284" t="s">
        <v>74</v>
      </c>
      <c r="H56" s="284" t="s">
        <v>75</v>
      </c>
      <c r="I56" s="284" t="s">
        <v>14</v>
      </c>
      <c r="J56" s="284" t="s">
        <v>80</v>
      </c>
      <c r="K56" s="284" t="s">
        <v>129</v>
      </c>
      <c r="L56" s="284" t="s">
        <v>15</v>
      </c>
      <c r="M56" s="284" t="s">
        <v>13</v>
      </c>
      <c r="N56" s="284" t="s">
        <v>78</v>
      </c>
      <c r="O56" s="285" t="s">
        <v>130</v>
      </c>
      <c r="P56" s="286" t="s">
        <v>132</v>
      </c>
      <c r="Q56" s="287" t="s">
        <v>81</v>
      </c>
      <c r="R56" s="288" t="s">
        <v>131</v>
      </c>
      <c r="S56" s="255"/>
      <c r="T56" s="292" t="s">
        <v>154</v>
      </c>
      <c r="U56" s="131"/>
      <c r="V56" s="131"/>
      <c r="W56" s="129"/>
      <c r="X56" s="129"/>
      <c r="AE56" s="132"/>
    </row>
    <row r="57" spans="2:31" s="130" customFormat="1" ht="15.75" customHeight="1" outlineLevel="1">
      <c r="B57" s="128"/>
      <c r="C57" s="129"/>
      <c r="E57" s="231" t="s">
        <v>83</v>
      </c>
      <c r="F57" s="264">
        <f>COUNTIFS(F6:F30,5,U6:U30,3)</f>
        <v>0</v>
      </c>
      <c r="G57" s="181">
        <f>COUNTIFS(G6:G30,5,U6:U30,3)</f>
        <v>0</v>
      </c>
      <c r="H57" s="181">
        <f>COUNTIFS(H6:H30,5,U6:U30,3)</f>
        <v>0</v>
      </c>
      <c r="I57" s="181">
        <f>COUNTIFS(I6:I30,5,U6:U30,3)</f>
        <v>0</v>
      </c>
      <c r="J57" s="181">
        <f>COUNTIFS(J6:J30,5,U6:U30,3)</f>
        <v>0</v>
      </c>
      <c r="K57" s="181">
        <f>COUNTIFS(K6:K30,5,U6:U30,3)</f>
        <v>0</v>
      </c>
      <c r="L57" s="181">
        <f>COUNTIFS(L6:L30,5,U6:U30,3)</f>
        <v>0</v>
      </c>
      <c r="M57" s="181">
        <f>COUNTIFS(M6:M30,5,U6:U30,3)</f>
        <v>0</v>
      </c>
      <c r="N57" s="181">
        <f>COUNTIFS(N6:N30,5,U6:U30,3)</f>
        <v>0</v>
      </c>
      <c r="O57" s="265">
        <f>COUNTIFS(O6:O30,5,U6:U30,3)</f>
        <v>0</v>
      </c>
      <c r="P57" s="272">
        <f>COUNTIFS(P6:P30,5,U6:U30,3)</f>
        <v>0</v>
      </c>
      <c r="Q57" s="231">
        <f>COUNTIFS(Q6:Q30,5,U6:U30,3)</f>
        <v>0</v>
      </c>
      <c r="R57" s="275">
        <f>COUNTIFS(R6:R30,5,U6:U30,3)</f>
        <v>0</v>
      </c>
      <c r="S57" s="256"/>
      <c r="T57" s="292" t="s">
        <v>154</v>
      </c>
      <c r="U57" s="131"/>
      <c r="V57" s="131"/>
      <c r="W57" s="129"/>
      <c r="X57" s="129"/>
      <c r="AE57" s="132"/>
    </row>
    <row r="58" spans="2:31" s="130" customFormat="1" ht="15.75" customHeight="1" outlineLevel="1">
      <c r="B58" s="128"/>
      <c r="C58" s="129"/>
      <c r="E58" s="231" t="s">
        <v>85</v>
      </c>
      <c r="F58" s="264">
        <f>COUNTIFS(F6:F30,4,U6:U30,3)</f>
        <v>0</v>
      </c>
      <c r="G58" s="181">
        <f>COUNTIFS(G6:G30,4,U6:U30,3)</f>
        <v>0</v>
      </c>
      <c r="H58" s="181">
        <f>COUNTIFS(H6:H30,4,U6:U30,3)</f>
        <v>0</v>
      </c>
      <c r="I58" s="181">
        <f>COUNTIFS(I6:I30,4,U6:U30,3)</f>
        <v>0</v>
      </c>
      <c r="J58" s="181">
        <f>COUNTIFS(J6:J30,4,U6:U30,3)</f>
        <v>0</v>
      </c>
      <c r="K58" s="181">
        <f>COUNTIFS(K6:K30,4,U6:U30,3)</f>
        <v>0</v>
      </c>
      <c r="L58" s="181">
        <f>COUNTIFS(L6:L30,4,U6:U30,3)</f>
        <v>0</v>
      </c>
      <c r="M58" s="181">
        <f>COUNTIFS(M6:M30,4,U6:U30,3)</f>
        <v>0</v>
      </c>
      <c r="N58" s="181">
        <f>COUNTIFS(N6:N30,4,U6:U30,3)</f>
        <v>0</v>
      </c>
      <c r="O58" s="265">
        <f>COUNTIFS(O6:O30,4,U6:U30,3)</f>
        <v>0</v>
      </c>
      <c r="P58" s="272">
        <f>COUNTIFS(P6:P30,4,U6:U30,3)</f>
        <v>0</v>
      </c>
      <c r="Q58" s="231">
        <f>COUNTIFS(Q6:Q30,4,U6:U30,3)</f>
        <v>0</v>
      </c>
      <c r="R58" s="275">
        <f>COUNTIFS(R6:R30,4,U6:U30,3)</f>
        <v>0</v>
      </c>
      <c r="S58" s="257"/>
      <c r="T58" s="292" t="s">
        <v>154</v>
      </c>
      <c r="U58" s="131"/>
      <c r="V58" s="131"/>
      <c r="W58" s="129"/>
      <c r="X58" s="129"/>
      <c r="AE58" s="132"/>
    </row>
    <row r="59" spans="2:31" s="130" customFormat="1" ht="15.75" customHeight="1" outlineLevel="1">
      <c r="B59" s="128"/>
      <c r="C59" s="129"/>
      <c r="E59" s="231" t="s">
        <v>86</v>
      </c>
      <c r="F59" s="264">
        <f>COUNTIFS(F6:F30,3,U6:U30,3)</f>
        <v>0</v>
      </c>
      <c r="G59" s="181">
        <f>COUNTIFS(G6:G30,3,U6:U30,3)</f>
        <v>0</v>
      </c>
      <c r="H59" s="181">
        <f>COUNTIFS(H6:H30,3,U6:U30,3)</f>
        <v>0</v>
      </c>
      <c r="I59" s="181">
        <f>COUNTIFS(I6:I30,3,U6:U30,3)</f>
        <v>0</v>
      </c>
      <c r="J59" s="181">
        <f>COUNTIFS(J6:J30,3,U6:U30,3)</f>
        <v>0</v>
      </c>
      <c r="K59" s="181">
        <f>COUNTIFS(K6:K30,3,U6:U30,3)</f>
        <v>0</v>
      </c>
      <c r="L59" s="181">
        <f>COUNTIFS(L6:L30,3,U6:U30,3)</f>
        <v>0</v>
      </c>
      <c r="M59" s="181">
        <f>COUNTIFS(M6:M30,3,U6:U30,3)</f>
        <v>0</v>
      </c>
      <c r="N59" s="181">
        <f>COUNTIFS(N6:N30,3,U6:U30,3)</f>
        <v>0</v>
      </c>
      <c r="O59" s="265">
        <f>COUNTIFS(O6:O30,3,U6:U30,3)</f>
        <v>0</v>
      </c>
      <c r="P59" s="272">
        <f>COUNTIFS(P6:P30,3,U6:U30,3)</f>
        <v>0</v>
      </c>
      <c r="Q59" s="231">
        <f>COUNTIFS(Q6:Q30,3,U6:U30,3)</f>
        <v>0</v>
      </c>
      <c r="R59" s="275">
        <f>COUNTIFS(R6:R30,3,U6:U30,3)</f>
        <v>0</v>
      </c>
      <c r="S59" s="257"/>
      <c r="T59" s="292" t="s">
        <v>154</v>
      </c>
      <c r="U59" s="131"/>
      <c r="V59" s="131"/>
      <c r="W59" s="129"/>
      <c r="X59" s="129"/>
      <c r="AE59" s="132"/>
    </row>
    <row r="60" spans="2:31" s="130" customFormat="1" ht="15.75" customHeight="1" outlineLevel="1" thickBot="1">
      <c r="B60" s="128"/>
      <c r="C60" s="129"/>
      <c r="E60" s="231" t="s">
        <v>87</v>
      </c>
      <c r="F60" s="264">
        <f>COUNTIFS(F6:F30,2,U6:U30,3)</f>
        <v>0</v>
      </c>
      <c r="G60" s="181">
        <f>COUNTIFS(G6:G30,2,U6:U30,3)</f>
        <v>0</v>
      </c>
      <c r="H60" s="181">
        <f>COUNTIFS(H6:H30,2,U6:U30,3)</f>
        <v>0</v>
      </c>
      <c r="I60" s="181">
        <f>COUNTIFS(I6:I30,2,U6:U30,3)</f>
        <v>0</v>
      </c>
      <c r="J60" s="181">
        <f>COUNTIFS(J6:J30,2,U6:U30,3)</f>
        <v>0</v>
      </c>
      <c r="K60" s="181">
        <f>COUNTIFS(K6:K30,2,U6:U30,3)</f>
        <v>0</v>
      </c>
      <c r="L60" s="181">
        <f>COUNTIFS(L6:L30,2,U6:U30,3)</f>
        <v>0</v>
      </c>
      <c r="M60" s="181">
        <f>COUNTIFS(M6:M30,2,U6:U30,3)</f>
        <v>0</v>
      </c>
      <c r="N60" s="181">
        <f>COUNTIFS(N6:N30,2,U6:U30,3)</f>
        <v>0</v>
      </c>
      <c r="O60" s="265">
        <f>COUNTIFS(O6:O30,2,U6:U30,3)</f>
        <v>0</v>
      </c>
      <c r="P60" s="272">
        <f>COUNTIFS(P6:P30,2,U6:U30,3)</f>
        <v>0</v>
      </c>
      <c r="Q60" s="231">
        <f>COUNTIFS(Q6:Q30,2,U6:U30,3)</f>
        <v>0</v>
      </c>
      <c r="R60" s="275">
        <f>COUNTIFS(R6:R30,2,U6:U30,3)</f>
        <v>0</v>
      </c>
      <c r="S60" s="258"/>
      <c r="T60" s="292" t="s">
        <v>154</v>
      </c>
      <c r="U60" s="131"/>
      <c r="V60" s="131"/>
      <c r="W60" s="129"/>
      <c r="X60" s="129"/>
      <c r="AE60" s="132"/>
    </row>
    <row r="61" spans="2:31" s="130" customFormat="1" ht="15.75" customHeight="1">
      <c r="B61" s="128"/>
      <c r="C61" s="129"/>
      <c r="E61" s="232" t="s">
        <v>88</v>
      </c>
      <c r="F61" s="266" t="str">
        <f>'Рсч-солд'!$G$5</f>
        <v>-</v>
      </c>
      <c r="G61" s="267" t="str">
        <f>'Рсч-солд'!$L$5</f>
        <v>-</v>
      </c>
      <c r="H61" s="267" t="str">
        <f>'Рсч-солд'!$Q$5</f>
        <v>-</v>
      </c>
      <c r="I61" s="267" t="str">
        <f>'Рсч-солд'!$V$5</f>
        <v>-</v>
      </c>
      <c r="J61" s="267" t="str">
        <f>'Рсч-солд'!$AA$5</f>
        <v>-</v>
      </c>
      <c r="K61" s="267" t="str">
        <f>'Рсч-солд'!$AF$5</f>
        <v>-</v>
      </c>
      <c r="L61" s="267" t="str">
        <f>'Рсч-солд'!$AK$5</f>
        <v>-</v>
      </c>
      <c r="M61" s="267" t="str">
        <f>'Рсч-солд'!$AP$5</f>
        <v>-</v>
      </c>
      <c r="N61" s="267" t="str">
        <f>'Рсч-солд'!$AU$5</f>
        <v>-</v>
      </c>
      <c r="O61" s="268" t="str">
        <f>'Рсч-солд'!$AZ$5</f>
        <v>-</v>
      </c>
      <c r="P61" s="273"/>
      <c r="Q61" s="232" t="str">
        <f>'Рсч-солд'!$BJ$5</f>
        <v>-</v>
      </c>
      <c r="R61" s="276"/>
      <c r="S61" s="259"/>
      <c r="T61" s="292" t="s">
        <v>154</v>
      </c>
      <c r="U61" s="131"/>
      <c r="V61" s="131"/>
      <c r="W61" s="129"/>
      <c r="X61" s="129"/>
      <c r="AE61" s="132"/>
    </row>
    <row r="62" spans="2:31" s="130" customFormat="1" ht="15.75" customHeight="1" thickBot="1">
      <c r="B62" s="128"/>
      <c r="C62" s="129"/>
      <c r="E62" s="233" t="s">
        <v>89</v>
      </c>
      <c r="F62" s="230" t="str">
        <f>'Рсч-солд'!$G$6</f>
        <v>-</v>
      </c>
      <c r="G62" s="228" t="str">
        <f>'Рсч-солд'!$L$6</f>
        <v>-</v>
      </c>
      <c r="H62" s="228" t="str">
        <f>'Рсч-солд'!$Q$6</f>
        <v>-</v>
      </c>
      <c r="I62" s="437" t="str">
        <f>'Рсч-солд'!$V$6</f>
        <v>-</v>
      </c>
      <c r="J62" s="228" t="str">
        <f>'Рсч-солд'!$AA$6</f>
        <v>-</v>
      </c>
      <c r="K62" s="228" t="str">
        <f>'Рсч-солд'!$AF$6</f>
        <v>-</v>
      </c>
      <c r="L62" s="228" t="str">
        <f>'Рсч-солд'!$AK$6</f>
        <v>-</v>
      </c>
      <c r="M62" s="228" t="str">
        <f>'Рсч-солд'!$AP$6</f>
        <v>-</v>
      </c>
      <c r="N62" s="228" t="str">
        <f>'Рсч-солд'!$AU$6</f>
        <v>-</v>
      </c>
      <c r="O62" s="229" t="str">
        <f>'Рсч-солд'!$AZ$6</f>
        <v>-</v>
      </c>
      <c r="P62" s="274"/>
      <c r="Q62" s="278" t="str">
        <f>'Рсч-солд'!$BJ$6</f>
        <v>-</v>
      </c>
      <c r="R62" s="277"/>
      <c r="S62" s="259"/>
      <c r="T62" s="292" t="s">
        <v>154</v>
      </c>
      <c r="U62" s="131"/>
      <c r="V62" s="131"/>
      <c r="W62" s="129"/>
      <c r="X62" s="129"/>
      <c r="AE62" s="132"/>
    </row>
    <row r="63" spans="2:31" ht="15.75" customHeight="1" thickTop="1">
      <c r="B63" s="700"/>
      <c r="C63" s="700"/>
      <c r="D63" s="700"/>
      <c r="E63" s="700"/>
      <c r="F63" s="700"/>
      <c r="G63" s="700"/>
      <c r="H63" s="700"/>
      <c r="I63" s="700"/>
      <c r="J63" s="700"/>
      <c r="K63" s="700"/>
      <c r="L63" s="700"/>
      <c r="M63" s="700"/>
      <c r="N63" s="700"/>
      <c r="O63" s="700"/>
      <c r="P63" s="700"/>
      <c r="Q63" s="700"/>
      <c r="R63" s="700"/>
      <c r="S63" s="700"/>
      <c r="T63" s="290" t="s">
        <v>188</v>
      </c>
    </row>
    <row r="64" spans="2:31" ht="36" customHeight="1">
      <c r="B64" s="703" t="str">
        <f>Подпись.Должность</f>
        <v>ЗАМЕСТИТЕЛЬ КОМАНДИРА ВОЙСКОВОЙ ЧАСТИ 74400 - 
НАЧАЛЬНИК УЧЕБНОГО ОТДЕЛЕНИЯ</v>
      </c>
      <c r="C64" s="703"/>
      <c r="D64" s="703"/>
      <c r="E64" s="703"/>
      <c r="F64" s="703"/>
      <c r="G64" s="703"/>
      <c r="H64" s="703"/>
      <c r="I64" s="703"/>
      <c r="J64" s="703"/>
      <c r="K64" s="703"/>
      <c r="L64" s="703"/>
      <c r="M64" s="703"/>
      <c r="N64" s="703"/>
      <c r="O64" s="703"/>
      <c r="P64" s="703"/>
      <c r="Q64" s="703"/>
      <c r="R64" s="703"/>
      <c r="S64" s="703"/>
      <c r="T64" s="290" t="s">
        <v>188</v>
      </c>
    </row>
    <row r="65" spans="2:20" ht="15.75" customHeight="1">
      <c r="B65" s="704" t="str">
        <f>Подпись.Звание</f>
        <v>подполковник</v>
      </c>
      <c r="C65" s="704"/>
      <c r="D65" s="704"/>
      <c r="E65" s="704"/>
      <c r="F65" s="704"/>
      <c r="G65" s="704"/>
      <c r="H65" s="704"/>
      <c r="I65" s="704"/>
      <c r="J65" s="704"/>
      <c r="K65" s="704"/>
      <c r="L65" s="704"/>
      <c r="M65" s="704"/>
      <c r="N65" s="704"/>
      <c r="O65" s="704"/>
      <c r="P65" s="704"/>
      <c r="Q65" s="704"/>
      <c r="R65" s="704"/>
      <c r="S65" s="704"/>
      <c r="T65" s="290" t="s">
        <v>188</v>
      </c>
    </row>
    <row r="66" spans="2:20" ht="15.75" customHeight="1">
      <c r="B66" s="699" t="str">
        <f>Подпись.ИФамилия</f>
        <v>А.Федосеев</v>
      </c>
      <c r="C66" s="699"/>
      <c r="D66" s="699"/>
      <c r="E66" s="699"/>
      <c r="F66" s="699"/>
      <c r="G66" s="699"/>
      <c r="H66" s="699"/>
      <c r="I66" s="699"/>
      <c r="J66" s="699"/>
      <c r="K66" s="699"/>
      <c r="L66" s="699"/>
      <c r="M66" s="699"/>
      <c r="N66" s="699"/>
      <c r="O66" s="699"/>
      <c r="P66" s="699"/>
      <c r="Q66" s="699"/>
      <c r="R66" s="699"/>
      <c r="S66" s="699"/>
      <c r="T66" s="290" t="s">
        <v>188</v>
      </c>
    </row>
    <row r="398" spans="2:19" ht="15.75" customHeight="1">
      <c r="B398" s="455"/>
      <c r="C398" s="456"/>
      <c r="D398" s="457"/>
      <c r="E398" s="457"/>
      <c r="F398" s="457"/>
      <c r="G398" s="457"/>
      <c r="H398" s="457"/>
      <c r="I398" s="457"/>
      <c r="J398" s="457"/>
      <c r="K398" s="457"/>
      <c r="L398" s="457"/>
      <c r="M398" s="457"/>
      <c r="N398" s="457"/>
      <c r="O398" s="457"/>
      <c r="P398" s="439"/>
      <c r="Q398" s="439"/>
      <c r="R398" s="439"/>
      <c r="S398" s="457"/>
    </row>
  </sheetData>
  <sheetProtection formatCells="0" selectLockedCells="1" autoFilter="0"/>
  <autoFilter ref="T1:T66"/>
  <mergeCells count="6">
    <mergeCell ref="B66:S66"/>
    <mergeCell ref="B63:S63"/>
    <mergeCell ref="B2:S2"/>
    <mergeCell ref="B3:S3"/>
    <mergeCell ref="B64:S64"/>
    <mergeCell ref="B65:S65"/>
  </mergeCells>
  <printOptions horizontalCentered="1"/>
  <pageMargins left="0.78740157480314965" right="0.78740157480314965" top="0.59" bottom="0.27" header="0.51181102362204722" footer="0.28999999999999998"/>
  <pageSetup paperSize="9" scale="67" orientation="portrait" r:id="rId1"/>
  <headerFooter alignWithMargins="0"/>
  <rowBreaks count="1" manualBreakCount="1">
    <brk id="55" min="1" max="19"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dimension ref="A1:P27"/>
  <sheetViews>
    <sheetView workbookViewId="0">
      <selection activeCell="C14" sqref="C14"/>
    </sheetView>
  </sheetViews>
  <sheetFormatPr defaultRowHeight="12.75"/>
  <cols>
    <col min="1" max="1" width="8.28515625" bestFit="1" customWidth="1"/>
    <col min="2" max="2" width="12.85546875" bestFit="1" customWidth="1"/>
    <col min="3" max="3" width="16.140625" bestFit="1" customWidth="1"/>
    <col min="4" max="4" width="2" bestFit="1" customWidth="1"/>
  </cols>
  <sheetData>
    <row r="1" spans="1:7">
      <c r="A1" s="222" t="s">
        <v>282</v>
      </c>
      <c r="B1" s="223" t="s">
        <v>18</v>
      </c>
      <c r="C1" s="225" t="s">
        <v>283</v>
      </c>
      <c r="D1" s="224">
        <v>4</v>
      </c>
    </row>
    <row r="2" spans="1:7">
      <c r="A2" s="222" t="s">
        <v>20</v>
      </c>
      <c r="B2" s="223" t="s">
        <v>4</v>
      </c>
      <c r="C2" s="225" t="s">
        <v>284</v>
      </c>
      <c r="D2" s="224">
        <v>4</v>
      </c>
    </row>
    <row r="3" spans="1:7">
      <c r="A3" s="222" t="s">
        <v>286</v>
      </c>
      <c r="B3" s="223" t="s">
        <v>4</v>
      </c>
      <c r="C3" s="225" t="s">
        <v>287</v>
      </c>
      <c r="D3" s="224">
        <v>3</v>
      </c>
    </row>
    <row r="4" spans="1:7">
      <c r="A4" s="222" t="s">
        <v>288</v>
      </c>
      <c r="B4" s="223" t="s">
        <v>65</v>
      </c>
      <c r="C4" s="225" t="s">
        <v>289</v>
      </c>
      <c r="D4" s="224">
        <v>3</v>
      </c>
    </row>
    <row r="5" spans="1:7">
      <c r="A5" s="222" t="s">
        <v>20</v>
      </c>
      <c r="B5" s="223" t="s">
        <v>65</v>
      </c>
      <c r="C5" s="225" t="s">
        <v>290</v>
      </c>
      <c r="D5" s="224">
        <v>4</v>
      </c>
    </row>
    <row r="6" spans="1:7">
      <c r="A6" s="222" t="s">
        <v>293</v>
      </c>
      <c r="B6" s="223" t="s">
        <v>65</v>
      </c>
      <c r="C6" s="225" t="s">
        <v>294</v>
      </c>
      <c r="D6" s="224">
        <v>4</v>
      </c>
    </row>
    <row r="7" spans="1:7">
      <c r="A7" s="222" t="s">
        <v>20</v>
      </c>
      <c r="B7" s="223" t="s">
        <v>16</v>
      </c>
      <c r="C7" s="225" t="s">
        <v>295</v>
      </c>
      <c r="D7" s="224">
        <v>4</v>
      </c>
    </row>
    <row r="8" spans="1:7">
      <c r="A8" s="222" t="s">
        <v>296</v>
      </c>
      <c r="B8" s="223" t="s">
        <v>17</v>
      </c>
      <c r="C8" s="225" t="s">
        <v>297</v>
      </c>
      <c r="D8" s="224">
        <v>2</v>
      </c>
    </row>
    <row r="9" spans="1:7" ht="13.5" thickBot="1">
      <c r="A9" s="222" t="s">
        <v>304</v>
      </c>
      <c r="B9" s="223" t="s">
        <v>4</v>
      </c>
      <c r="C9" s="225" t="s">
        <v>267</v>
      </c>
      <c r="D9" s="224">
        <v>3</v>
      </c>
    </row>
    <row r="10" spans="1:7">
      <c r="A10" s="210" t="s">
        <v>302</v>
      </c>
      <c r="B10" s="211" t="s">
        <v>18</v>
      </c>
      <c r="C10" s="225" t="s">
        <v>268</v>
      </c>
      <c r="D10" s="212">
        <v>4</v>
      </c>
    </row>
    <row r="11" spans="1:7">
      <c r="A11" s="222" t="s">
        <v>303</v>
      </c>
      <c r="B11" s="223" t="s">
        <v>65</v>
      </c>
      <c r="C11" s="225" t="s">
        <v>269</v>
      </c>
      <c r="D11" s="224">
        <v>4</v>
      </c>
      <c r="F11">
        <v>7</v>
      </c>
      <c r="G11" s="382">
        <f>F11/SUM($F$11:$F$14)</f>
        <v>0.3888888888888889</v>
      </c>
    </row>
    <row r="12" spans="1:7" ht="13.5" thickBot="1">
      <c r="A12" s="222" t="s">
        <v>304</v>
      </c>
      <c r="B12" s="223" t="s">
        <v>4</v>
      </c>
      <c r="C12" s="225" t="s">
        <v>270</v>
      </c>
      <c r="D12" s="224">
        <v>4</v>
      </c>
      <c r="F12">
        <v>10</v>
      </c>
      <c r="G12" s="382">
        <f>F12/SUM($F$11:$F$14)</f>
        <v>0.55555555555555558</v>
      </c>
    </row>
    <row r="13" spans="1:7">
      <c r="A13" s="210" t="s">
        <v>302</v>
      </c>
      <c r="B13" s="211" t="s">
        <v>18</v>
      </c>
      <c r="C13" s="225" t="s">
        <v>271</v>
      </c>
      <c r="D13" s="212">
        <v>4</v>
      </c>
      <c r="F13">
        <v>1</v>
      </c>
      <c r="G13" s="382">
        <f>F13/SUM($F$11:$F$14)</f>
        <v>5.5555555555555552E-2</v>
      </c>
    </row>
    <row r="14" spans="1:7">
      <c r="A14" s="222" t="s">
        <v>303</v>
      </c>
      <c r="B14" s="223" t="s">
        <v>65</v>
      </c>
      <c r="C14" s="225" t="s">
        <v>274</v>
      </c>
      <c r="D14" s="224">
        <v>4</v>
      </c>
      <c r="F14">
        <v>0</v>
      </c>
      <c r="G14" s="382">
        <f>F14/SUM($F$11:$F$14)</f>
        <v>0</v>
      </c>
    </row>
    <row r="15" spans="1:7">
      <c r="A15" s="222" t="s">
        <v>303</v>
      </c>
      <c r="B15" s="223" t="s">
        <v>65</v>
      </c>
      <c r="C15" s="225" t="s">
        <v>277</v>
      </c>
      <c r="D15" s="224">
        <v>3</v>
      </c>
    </row>
    <row r="16" spans="1:7" ht="13.5" thickBot="1">
      <c r="A16" s="222" t="s">
        <v>304</v>
      </c>
      <c r="B16" s="223" t="s">
        <v>65</v>
      </c>
      <c r="C16" s="225" t="s">
        <v>278</v>
      </c>
      <c r="D16" s="224">
        <v>3</v>
      </c>
    </row>
    <row r="17" spans="1:16" ht="13.5" thickBot="1">
      <c r="A17" s="210" t="s">
        <v>299</v>
      </c>
      <c r="B17" s="211" t="s">
        <v>18</v>
      </c>
      <c r="C17" s="225" t="s">
        <v>155</v>
      </c>
      <c r="D17" s="212">
        <v>4</v>
      </c>
    </row>
    <row r="18" spans="1:16">
      <c r="A18" s="210" t="s">
        <v>299</v>
      </c>
      <c r="B18" s="211" t="s">
        <v>18</v>
      </c>
      <c r="C18" s="225" t="s">
        <v>306</v>
      </c>
      <c r="D18" s="350">
        <v>4</v>
      </c>
    </row>
    <row r="22" spans="1:16">
      <c r="G22" t="s">
        <v>700</v>
      </c>
      <c r="H22" t="s">
        <v>701</v>
      </c>
      <c r="I22" t="s">
        <v>702</v>
      </c>
      <c r="J22" t="s">
        <v>703</v>
      </c>
      <c r="K22" t="s">
        <v>704</v>
      </c>
      <c r="L22" t="s">
        <v>705</v>
      </c>
      <c r="M22" t="s">
        <v>706</v>
      </c>
    </row>
    <row r="23" spans="1:16" ht="15.75" thickBot="1">
      <c r="F23" t="s">
        <v>429</v>
      </c>
      <c r="G23" s="228">
        <v>3.4</v>
      </c>
      <c r="H23" s="228">
        <v>3.4705882352941178</v>
      </c>
      <c r="I23" s="228">
        <v>3.6086956521739131</v>
      </c>
      <c r="J23" s="228">
        <v>3.652173913043478</v>
      </c>
      <c r="K23" s="228">
        <v>3</v>
      </c>
      <c r="L23" s="228" t="str">
        <f>Рсч!$AP$59</f>
        <v>-</v>
      </c>
      <c r="M23" s="228" t="str">
        <f>Рсч!$AU$59</f>
        <v>-</v>
      </c>
      <c r="N23" s="229"/>
      <c r="O23" s="274"/>
      <c r="P23" s="278"/>
    </row>
    <row r="24" spans="1:16" ht="16.5" thickTop="1" thickBot="1">
      <c r="F24" t="s">
        <v>457</v>
      </c>
      <c r="G24" s="228" t="str">
        <f>Рсч!$L$61</f>
        <v>-</v>
      </c>
      <c r="H24" s="228" t="str">
        <f>Рсч!$Q$61</f>
        <v>-</v>
      </c>
      <c r="I24" s="228" t="str">
        <f>Рсч!$V$61</f>
        <v>-</v>
      </c>
      <c r="J24" s="228" t="str">
        <f>Рсч!$AA$61</f>
        <v>-</v>
      </c>
      <c r="K24" s="228" t="str">
        <f>Рсч!$AF$61</f>
        <v>-</v>
      </c>
      <c r="L24" s="228" t="str">
        <f>Рсч!$AP$61</f>
        <v>-</v>
      </c>
      <c r="M24" s="228" t="str">
        <f>Рсч!$AU$61</f>
        <v>-</v>
      </c>
      <c r="N24" s="229"/>
      <c r="O24" s="274"/>
      <c r="P24" s="278"/>
    </row>
    <row r="25" spans="1:16" ht="16.5" thickTop="1" thickBot="1">
      <c r="F25" t="s">
        <v>486</v>
      </c>
      <c r="G25" s="228" t="str">
        <f>Рсч!$L$63</f>
        <v>-</v>
      </c>
      <c r="H25" s="228" t="str">
        <f>Рсч!$Q$63</f>
        <v>-</v>
      </c>
      <c r="I25" s="228" t="str">
        <f>Рсч!$V$63</f>
        <v>-</v>
      </c>
      <c r="J25" s="228" t="str">
        <f>Рсч!$AA$63</f>
        <v>-</v>
      </c>
      <c r="K25" s="228" t="str">
        <f>Рсч!$AF$63</f>
        <v>-</v>
      </c>
      <c r="L25" s="228" t="str">
        <f>Рсч!$AP$63</f>
        <v>-</v>
      </c>
      <c r="M25" s="228" t="str">
        <f>Рсч!$AU$63</f>
        <v>-</v>
      </c>
      <c r="N25" s="229"/>
      <c r="O25" s="274"/>
      <c r="P25" s="278"/>
    </row>
    <row r="26" spans="1:16" ht="16.5" thickTop="1" thickBot="1">
      <c r="F26" t="s">
        <v>519</v>
      </c>
      <c r="G26" s="424" t="e">
        <f>'Рсч-солд'!#REF!</f>
        <v>#REF!</v>
      </c>
      <c r="H26" s="228" t="e">
        <f>'Рсч-солд'!#REF!</f>
        <v>#REF!</v>
      </c>
      <c r="I26" s="228" t="e">
        <f>'Рсч-солд'!#REF!</f>
        <v>#REF!</v>
      </c>
      <c r="J26" s="228" t="e">
        <f>'Рсч-солд'!#REF!</f>
        <v>#REF!</v>
      </c>
      <c r="K26" s="228" t="e">
        <f>'Рсч-солд'!#REF!</f>
        <v>#REF!</v>
      </c>
      <c r="L26" s="228" t="e">
        <f>'Рсч-солд'!#REF!</f>
        <v>#REF!</v>
      </c>
      <c r="M26" s="229" t="e">
        <f>'Рсч-солд'!#REF!</f>
        <v>#REF!</v>
      </c>
    </row>
    <row r="27" spans="1:16" ht="13.5" thickTop="1">
      <c r="G27" s="459" t="e">
        <f>AVERAGE(G23:G26)</f>
        <v>#REF!</v>
      </c>
      <c r="H27" s="459" t="e">
        <f t="shared" ref="H27:M27" si="0">AVERAGE(H23:H26)</f>
        <v>#REF!</v>
      </c>
      <c r="I27" s="459" t="e">
        <f t="shared" si="0"/>
        <v>#REF!</v>
      </c>
      <c r="J27" s="459" t="e">
        <f t="shared" si="0"/>
        <v>#REF!</v>
      </c>
      <c r="K27" s="459" t="e">
        <f t="shared" si="0"/>
        <v>#REF!</v>
      </c>
      <c r="L27" s="459" t="e">
        <f t="shared" si="0"/>
        <v>#REF!</v>
      </c>
      <c r="M27" s="459" t="e">
        <f t="shared" si="0"/>
        <v>#REF!</v>
      </c>
      <c r="N27" s="459" t="e">
        <f>AVERAGE(G27:M27)</f>
        <v>#REF!</v>
      </c>
    </row>
  </sheetData>
  <conditionalFormatting sqref="D1:D18">
    <cfRule type="cellIs" dxfId="2" priority="12" operator="equal">
      <formula>3</formula>
    </cfRule>
  </conditionalFormatting>
  <conditionalFormatting sqref="D1:D18">
    <cfRule type="cellIs" dxfId="1" priority="10" operator="equal">
      <formula>5</formula>
    </cfRule>
    <cfRule type="cellIs" dxfId="0" priority="11" operator="equal">
      <formula>2</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B4:M14"/>
  <sheetViews>
    <sheetView workbookViewId="0">
      <selection activeCell="K22" sqref="K22"/>
    </sheetView>
  </sheetViews>
  <sheetFormatPr defaultRowHeight="12.75"/>
  <sheetData>
    <row r="4" spans="2:13">
      <c r="D4" t="s">
        <v>421</v>
      </c>
      <c r="E4" t="s">
        <v>519</v>
      </c>
      <c r="F4" t="s">
        <v>429</v>
      </c>
      <c r="G4" t="s">
        <v>457</v>
      </c>
      <c r="H4" t="s">
        <v>486</v>
      </c>
      <c r="I4" t="s">
        <v>514</v>
      </c>
      <c r="J4" t="s">
        <v>657</v>
      </c>
    </row>
    <row r="5" spans="2:13">
      <c r="B5" s="831" t="s">
        <v>708</v>
      </c>
      <c r="C5" s="469">
        <v>5</v>
      </c>
      <c r="E5">
        <v>2</v>
      </c>
      <c r="K5" s="472">
        <f>SUM(D5:J5)</f>
        <v>2</v>
      </c>
    </row>
    <row r="6" spans="2:13">
      <c r="B6" s="831"/>
      <c r="C6" s="469">
        <v>4</v>
      </c>
      <c r="D6">
        <v>5</v>
      </c>
      <c r="E6">
        <v>14</v>
      </c>
      <c r="F6">
        <v>7</v>
      </c>
      <c r="G6">
        <v>6</v>
      </c>
      <c r="H6">
        <v>4</v>
      </c>
      <c r="I6">
        <v>1</v>
      </c>
      <c r="J6">
        <v>1</v>
      </c>
      <c r="K6" s="472">
        <f t="shared" ref="K6:K13" si="0">SUM(D6:J6)</f>
        <v>38</v>
      </c>
    </row>
    <row r="7" spans="2:13">
      <c r="B7" s="831"/>
      <c r="C7" s="469">
        <v>3</v>
      </c>
      <c r="D7">
        <v>6</v>
      </c>
      <c r="E7">
        <v>3</v>
      </c>
      <c r="F7">
        <v>15</v>
      </c>
      <c r="G7">
        <v>11</v>
      </c>
      <c r="H7">
        <v>15</v>
      </c>
      <c r="I7">
        <v>2</v>
      </c>
      <c r="J7">
        <v>1</v>
      </c>
      <c r="K7" s="472">
        <f t="shared" si="0"/>
        <v>53</v>
      </c>
    </row>
    <row r="8" spans="2:13">
      <c r="B8" s="831"/>
      <c r="C8" s="469">
        <v>2</v>
      </c>
      <c r="F8">
        <v>1</v>
      </c>
      <c r="G8">
        <v>4</v>
      </c>
      <c r="H8">
        <v>4</v>
      </c>
      <c r="K8" s="472">
        <f t="shared" si="0"/>
        <v>9</v>
      </c>
    </row>
    <row r="9" spans="2:13">
      <c r="K9" s="473">
        <f>SUM(K5:K8)</f>
        <v>102</v>
      </c>
      <c r="L9" s="474" t="s">
        <v>710</v>
      </c>
      <c r="M9" s="474">
        <f>(K5*5+K6*4+K7*3+K8*2)/K9</f>
        <v>3.3235294117647061</v>
      </c>
    </row>
    <row r="10" spans="2:13">
      <c r="B10" s="832" t="s">
        <v>709</v>
      </c>
      <c r="C10" s="470">
        <v>5</v>
      </c>
      <c r="K10" s="471">
        <f t="shared" si="0"/>
        <v>0</v>
      </c>
    </row>
    <row r="11" spans="2:13">
      <c r="B11" s="832"/>
      <c r="C11" s="470">
        <v>4</v>
      </c>
      <c r="D11">
        <v>1</v>
      </c>
      <c r="F11">
        <v>1</v>
      </c>
      <c r="G11">
        <v>1</v>
      </c>
      <c r="H11">
        <v>1</v>
      </c>
      <c r="J11">
        <v>11</v>
      </c>
      <c r="K11" s="471">
        <f t="shared" si="0"/>
        <v>15</v>
      </c>
    </row>
    <row r="12" spans="2:13">
      <c r="B12" s="832"/>
      <c r="C12" s="470">
        <v>3</v>
      </c>
      <c r="D12">
        <v>3</v>
      </c>
      <c r="F12">
        <v>1</v>
      </c>
      <c r="G12">
        <v>3</v>
      </c>
      <c r="H12">
        <v>2</v>
      </c>
      <c r="J12">
        <v>9</v>
      </c>
      <c r="K12" s="471">
        <f t="shared" si="0"/>
        <v>18</v>
      </c>
    </row>
    <row r="13" spans="2:13">
      <c r="B13" s="832"/>
      <c r="C13" s="470">
        <v>2</v>
      </c>
      <c r="J13">
        <v>1</v>
      </c>
      <c r="K13" s="471">
        <f t="shared" si="0"/>
        <v>1</v>
      </c>
    </row>
    <row r="14" spans="2:13">
      <c r="K14" s="473">
        <f>SUM(K10:K13)</f>
        <v>34</v>
      </c>
      <c r="L14" s="474" t="s">
        <v>710</v>
      </c>
      <c r="M14" s="474">
        <f>(K10*5+K11*4+K12*3+K13*2)/K14</f>
        <v>3.4117647058823528</v>
      </c>
    </row>
  </sheetData>
  <mergeCells count="2">
    <mergeCell ref="B5:B8"/>
    <mergeCell ref="B10:B13"/>
  </mergeCells>
  <pageMargins left="0.7" right="0.7" top="0.75" bottom="0.75" header="0.3" footer="0.3"/>
  <pageSetup paperSize="9" orientation="portrait" verticalDpi="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61"/>
  <dimension ref="D4:J17"/>
  <sheetViews>
    <sheetView workbookViewId="0">
      <selection activeCell="E2" sqref="E2"/>
    </sheetView>
  </sheetViews>
  <sheetFormatPr defaultRowHeight="12.75"/>
  <cols>
    <col min="8" max="8" width="6.85546875" bestFit="1" customWidth="1"/>
    <col min="9" max="9" width="5.42578125" customWidth="1"/>
  </cols>
  <sheetData>
    <row r="4" spans="4:10">
      <c r="E4" s="529" t="s">
        <v>758</v>
      </c>
      <c r="F4" s="530" t="s">
        <v>758</v>
      </c>
      <c r="I4" s="531" t="s">
        <v>758</v>
      </c>
    </row>
    <row r="5" spans="4:10" ht="15.75" thickBot="1">
      <c r="E5" s="521">
        <v>2013</v>
      </c>
      <c r="F5" s="521">
        <v>2012</v>
      </c>
    </row>
    <row r="6" spans="4:10" ht="13.5" thickBot="1">
      <c r="D6" s="519" t="s">
        <v>421</v>
      </c>
      <c r="E6" s="522" t="str">
        <f>Упр!Q38</f>
        <v>-</v>
      </c>
      <c r="F6" s="523">
        <v>3.375</v>
      </c>
      <c r="H6" s="528">
        <v>5</v>
      </c>
      <c r="I6" s="515">
        <f>SUM(Упр!Q33+Циклы!Q12+Циклы!Q36+Циклы!Q59+Циклы!Q84+Циклы!Q106+Циклы!Q128+'1б'!Q192+'2б'!Q192+'3б'!Q185+УРС!Q53+БОУП!Q366)</f>
        <v>0</v>
      </c>
      <c r="J6" s="516" t="e">
        <f>I6/$I$10</f>
        <v>#DIV/0!</v>
      </c>
    </row>
    <row r="7" spans="4:10" ht="13.5" thickBot="1">
      <c r="D7" s="520" t="s">
        <v>429</v>
      </c>
      <c r="E7" s="524" t="str">
        <f>'1б'!O197</f>
        <v>-</v>
      </c>
      <c r="F7" s="525">
        <v>3.04</v>
      </c>
      <c r="H7" s="528">
        <v>4</v>
      </c>
      <c r="I7" s="390">
        <f>SUM(Упр!Q34+Циклы!Q13+Циклы!Q37+Циклы!Q60+Циклы!Q85+Циклы!Q107+Циклы!Q129+'1б'!Q193+'2б'!Q193+'3б'!Q186+УРС!Q54+БОУП!Q367)</f>
        <v>0</v>
      </c>
      <c r="J7" s="517" t="e">
        <f>I7/$I$10</f>
        <v>#DIV/0!</v>
      </c>
    </row>
    <row r="8" spans="4:10" ht="13.5" thickBot="1">
      <c r="D8" s="520" t="s">
        <v>457</v>
      </c>
      <c r="E8" s="524" t="str">
        <f>'2б'!O197</f>
        <v>-</v>
      </c>
      <c r="F8" s="525">
        <v>3.3461538461538463</v>
      </c>
      <c r="H8" s="528">
        <v>3</v>
      </c>
      <c r="I8" s="390">
        <f>SUM(Упр!Q35+Циклы!Q14+Циклы!Q38+Циклы!Q61+Циклы!Q86+Циклы!Q108+Циклы!Q130+'1б'!Q194+'2б'!Q194+'3б'!Q187+УРС!Q55+БОУП!Q368)</f>
        <v>0</v>
      </c>
      <c r="J8" s="517" t="e">
        <f>I8/$I$10</f>
        <v>#DIV/0!</v>
      </c>
    </row>
    <row r="9" spans="4:10" ht="13.5" thickBot="1">
      <c r="D9" s="520" t="s">
        <v>486</v>
      </c>
      <c r="E9" s="524" t="str">
        <f>'3б'!O190</f>
        <v>-</v>
      </c>
      <c r="F9" s="525" t="str">
        <f>'3б'!Q190</f>
        <v>-</v>
      </c>
      <c r="H9" s="528">
        <v>2</v>
      </c>
      <c r="I9" s="391">
        <f>SUM(Упр!Q36+Циклы!Q15+Циклы!Q39+Циклы!Q62+Циклы!Q87+Циклы!Q109+Циклы!Q131+'1б'!Q195+'2б'!Q195+'3б'!Q188+УРС!Q64+БОУП!Q369)</f>
        <v>0</v>
      </c>
      <c r="J9" s="518" t="e">
        <f>I9/$I$10</f>
        <v>#DIV/0!</v>
      </c>
    </row>
    <row r="10" spans="4:10">
      <c r="D10" s="520" t="s">
        <v>362</v>
      </c>
      <c r="E10" s="524" t="str">
        <f>БОУП!O371</f>
        <v>-</v>
      </c>
      <c r="F10" s="525">
        <v>3.5238095238095237</v>
      </c>
      <c r="H10" s="513" t="s">
        <v>756</v>
      </c>
      <c r="I10" s="404">
        <f>SUM(I6:I9)</f>
        <v>0</v>
      </c>
    </row>
    <row r="11" spans="4:10" ht="13.5" thickBot="1">
      <c r="D11" s="520" t="s">
        <v>750</v>
      </c>
      <c r="E11" s="524" t="str">
        <f>Циклы!N17</f>
        <v>-</v>
      </c>
      <c r="F11" s="525">
        <v>3.75</v>
      </c>
      <c r="H11" s="512" t="s">
        <v>757</v>
      </c>
      <c r="I11" s="514" t="e">
        <f>(H6*I6+H7*I7+H8*I8+H9*I9)/I10</f>
        <v>#DIV/0!</v>
      </c>
    </row>
    <row r="12" spans="4:10">
      <c r="D12" s="520" t="s">
        <v>751</v>
      </c>
      <c r="E12" s="524" t="str">
        <f>Циклы!N41</f>
        <v>-</v>
      </c>
      <c r="F12" s="525">
        <v>3.6666666666666665</v>
      </c>
      <c r="H12" s="459"/>
    </row>
    <row r="13" spans="4:10">
      <c r="D13" s="520" t="s">
        <v>752</v>
      </c>
      <c r="E13" s="524" t="str">
        <f>Циклы!N64</f>
        <v>-</v>
      </c>
      <c r="F13" s="525">
        <v>3.6666666666666665</v>
      </c>
      <c r="H13" s="459"/>
    </row>
    <row r="14" spans="4:10">
      <c r="D14" s="520" t="s">
        <v>753</v>
      </c>
      <c r="E14" s="524" t="str">
        <f>Циклы!N89</f>
        <v>-</v>
      </c>
      <c r="F14" s="525">
        <v>4</v>
      </c>
      <c r="H14" s="459"/>
    </row>
    <row r="15" spans="4:10">
      <c r="D15" s="520" t="s">
        <v>754</v>
      </c>
      <c r="E15" s="524" t="str">
        <f>Циклы!N111</f>
        <v>-</v>
      </c>
      <c r="F15" s="525">
        <v>3.6666666666666665</v>
      </c>
      <c r="H15" s="459"/>
    </row>
    <row r="16" spans="4:10">
      <c r="D16" s="520" t="s">
        <v>755</v>
      </c>
      <c r="E16" s="524" t="str">
        <f>Циклы!N133</f>
        <v>-</v>
      </c>
      <c r="F16" s="525">
        <v>4</v>
      </c>
      <c r="H16" s="459"/>
    </row>
    <row r="17" spans="4:6" ht="13.5" thickBot="1">
      <c r="D17" s="458" t="s">
        <v>625</v>
      </c>
      <c r="E17" s="526" t="str">
        <f>УРС!Q58</f>
        <v>-</v>
      </c>
      <c r="F17" s="527">
        <v>3.5</v>
      </c>
    </row>
  </sheetData>
  <pageMargins left="0.7" right="0.7" top="0.75" bottom="0.75" header="0.3" footer="0.3"/>
  <pageSetup orientation="portrait" horizontalDpi="4294967295"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71">
    <pageSetUpPr fitToPage="1"/>
  </sheetPr>
  <dimension ref="A1:T55"/>
  <sheetViews>
    <sheetView view="pageBreakPreview" topLeftCell="A2" zoomScale="60" zoomScaleNormal="100" workbookViewId="0">
      <selection activeCell="I11" sqref="I11"/>
    </sheetView>
  </sheetViews>
  <sheetFormatPr defaultRowHeight="12.75"/>
  <cols>
    <col min="1" max="1" width="5.42578125" customWidth="1"/>
    <col min="2" max="2" width="10.28515625" bestFit="1" customWidth="1"/>
    <col min="3" max="3" width="15.140625" customWidth="1"/>
    <col min="4" max="4" width="20.28515625" customWidth="1"/>
    <col min="5" max="5" width="6.42578125" hidden="1" customWidth="1"/>
    <col min="6" max="6" width="4.7109375" customWidth="1"/>
    <col min="7" max="7" width="5.85546875" customWidth="1"/>
    <col min="8" max="8" width="5.28515625" customWidth="1"/>
    <col min="9" max="9" width="5.5703125" customWidth="1"/>
    <col min="10" max="10" width="4.42578125" customWidth="1"/>
    <col min="11" max="11" width="5.85546875" customWidth="1"/>
    <col min="12" max="13" width="5.28515625" customWidth="1"/>
    <col min="14" max="14" width="5.140625" customWidth="1"/>
    <col min="15" max="15" width="5" customWidth="1"/>
    <col min="16" max="16" width="5.42578125" customWidth="1"/>
    <col min="17" max="17" width="7.85546875" hidden="1" customWidth="1"/>
    <col min="18" max="18" width="24.5703125" customWidth="1"/>
  </cols>
  <sheetData>
    <row r="1" spans="1:20" hidden="1">
      <c r="A1" s="833"/>
      <c r="B1" s="833"/>
      <c r="C1" s="833"/>
      <c r="D1" s="833"/>
      <c r="E1" s="833"/>
      <c r="F1" s="833"/>
      <c r="G1" s="833"/>
    </row>
    <row r="2" spans="1:20" s="537" customFormat="1" ht="32.25" customHeight="1" thickBot="1">
      <c r="A2" s="834" t="s">
        <v>769</v>
      </c>
      <c r="B2" s="834"/>
      <c r="C2" s="834"/>
      <c r="D2" s="834"/>
      <c r="E2" s="834"/>
      <c r="F2" s="834"/>
      <c r="G2" s="834"/>
      <c r="H2" s="834"/>
      <c r="I2" s="834"/>
      <c r="J2" s="834"/>
      <c r="K2" s="834"/>
      <c r="L2" s="834"/>
      <c r="M2" s="834"/>
      <c r="N2" s="834"/>
      <c r="O2" s="834"/>
      <c r="P2" s="834"/>
      <c r="Q2" s="834"/>
      <c r="R2" s="834"/>
    </row>
    <row r="3" spans="1:20" ht="13.5" thickBot="1">
      <c r="A3" s="539" t="s">
        <v>6</v>
      </c>
      <c r="B3" s="540" t="s">
        <v>127</v>
      </c>
      <c r="C3" s="540" t="s">
        <v>134</v>
      </c>
      <c r="D3" s="540" t="s">
        <v>143</v>
      </c>
      <c r="E3" s="540" t="s">
        <v>128</v>
      </c>
      <c r="F3" s="540" t="s">
        <v>74</v>
      </c>
      <c r="G3" s="540" t="s">
        <v>75</v>
      </c>
      <c r="H3" s="540" t="s">
        <v>14</v>
      </c>
      <c r="I3" s="540" t="s">
        <v>80</v>
      </c>
      <c r="J3" s="540" t="s">
        <v>129</v>
      </c>
      <c r="K3" s="540" t="s">
        <v>15</v>
      </c>
      <c r="L3" s="540" t="s">
        <v>13</v>
      </c>
      <c r="M3" s="540" t="s">
        <v>78</v>
      </c>
      <c r="N3" s="540" t="s">
        <v>130</v>
      </c>
      <c r="O3" s="540" t="s">
        <v>132</v>
      </c>
      <c r="P3" s="540" t="s">
        <v>81</v>
      </c>
      <c r="Q3" s="540" t="s">
        <v>131</v>
      </c>
      <c r="R3" s="541" t="s">
        <v>749</v>
      </c>
      <c r="S3" s="538"/>
      <c r="T3" s="538"/>
    </row>
    <row r="4" spans="1:20" ht="15.75">
      <c r="A4" s="575">
        <v>1</v>
      </c>
      <c r="B4" s="579" t="s">
        <v>711</v>
      </c>
      <c r="C4" s="580" t="s">
        <v>4</v>
      </c>
      <c r="D4" s="581" t="s">
        <v>284</v>
      </c>
      <c r="E4" s="582"/>
      <c r="F4" s="582"/>
      <c r="G4" s="582"/>
      <c r="H4" s="582"/>
      <c r="I4" s="582"/>
      <c r="J4" s="582"/>
      <c r="K4" s="582">
        <v>2</v>
      </c>
      <c r="L4" s="582"/>
      <c r="M4" s="582"/>
      <c r="N4" s="583"/>
      <c r="O4" s="584"/>
      <c r="P4" s="585"/>
      <c r="Q4" s="577">
        <v>2</v>
      </c>
      <c r="R4" s="542" t="s">
        <v>3</v>
      </c>
      <c r="S4" s="538"/>
      <c r="T4" s="538"/>
    </row>
    <row r="5" spans="1:20" ht="15.75">
      <c r="A5" s="576">
        <v>2</v>
      </c>
      <c r="B5" s="367" t="s">
        <v>288</v>
      </c>
      <c r="C5" s="366" t="s">
        <v>65</v>
      </c>
      <c r="D5" s="476" t="s">
        <v>636</v>
      </c>
      <c r="E5" s="573"/>
      <c r="F5" s="573"/>
      <c r="G5" s="573"/>
      <c r="H5" s="573"/>
      <c r="I5" s="573"/>
      <c r="J5" s="573"/>
      <c r="K5" s="573">
        <v>2</v>
      </c>
      <c r="L5" s="573"/>
      <c r="M5" s="573"/>
      <c r="N5" s="365"/>
      <c r="O5" s="497"/>
      <c r="P5" s="586"/>
      <c r="Q5" s="578">
        <v>2</v>
      </c>
      <c r="R5" s="543"/>
      <c r="S5" s="538"/>
      <c r="T5" s="538"/>
    </row>
    <row r="6" spans="1:20" ht="15.75">
      <c r="A6" s="576">
        <v>3</v>
      </c>
      <c r="B6" s="587"/>
      <c r="C6" s="366" t="s">
        <v>65</v>
      </c>
      <c r="D6" s="476" t="s">
        <v>290</v>
      </c>
      <c r="E6" s="573"/>
      <c r="F6" s="573"/>
      <c r="G6" s="573"/>
      <c r="H6" s="573"/>
      <c r="I6" s="573"/>
      <c r="J6" s="573"/>
      <c r="K6" s="573">
        <v>3</v>
      </c>
      <c r="L6" s="573"/>
      <c r="M6" s="573"/>
      <c r="N6" s="365"/>
      <c r="O6" s="497"/>
      <c r="P6" s="586"/>
      <c r="Q6" s="578">
        <v>2</v>
      </c>
      <c r="R6" s="543"/>
      <c r="S6" s="538"/>
      <c r="T6" s="538"/>
    </row>
    <row r="7" spans="1:20" ht="15.75">
      <c r="A7" s="576">
        <v>4</v>
      </c>
      <c r="B7" s="367"/>
      <c r="C7" s="366" t="s">
        <v>65</v>
      </c>
      <c r="D7" s="476" t="s">
        <v>312</v>
      </c>
      <c r="E7" s="573"/>
      <c r="F7" s="573"/>
      <c r="G7" s="573"/>
      <c r="H7" s="573"/>
      <c r="I7" s="573"/>
      <c r="J7" s="573"/>
      <c r="K7" s="573">
        <v>3</v>
      </c>
      <c r="L7" s="573"/>
      <c r="M7" s="573"/>
      <c r="N7" s="365"/>
      <c r="O7" s="497"/>
      <c r="P7" s="586"/>
      <c r="Q7" s="578">
        <v>2</v>
      </c>
      <c r="R7" s="543"/>
      <c r="S7" s="538"/>
      <c r="T7" s="538"/>
    </row>
    <row r="8" spans="1:20" ht="16.5" thickBot="1">
      <c r="A8" s="576">
        <v>5</v>
      </c>
      <c r="B8" s="367"/>
      <c r="C8" s="366" t="s">
        <v>17</v>
      </c>
      <c r="D8" s="476" t="s">
        <v>719</v>
      </c>
      <c r="E8" s="573"/>
      <c r="F8" s="573"/>
      <c r="G8" s="573"/>
      <c r="H8" s="573"/>
      <c r="I8" s="573"/>
      <c r="J8" s="573"/>
      <c r="K8" s="573">
        <v>2</v>
      </c>
      <c r="L8" s="573"/>
      <c r="M8" s="573"/>
      <c r="N8" s="365"/>
      <c r="O8" s="497"/>
      <c r="P8" s="586"/>
      <c r="Q8" s="578">
        <v>2</v>
      </c>
      <c r="R8" s="543"/>
      <c r="S8" s="538"/>
      <c r="T8" s="538"/>
    </row>
    <row r="9" spans="1:20" s="574" customFormat="1" ht="15.75">
      <c r="A9" s="575">
        <v>6</v>
      </c>
      <c r="B9" s="588"/>
      <c r="C9" s="563" t="s">
        <v>4</v>
      </c>
      <c r="D9" s="570" t="s">
        <v>273</v>
      </c>
      <c r="E9" s="563"/>
      <c r="F9" s="563"/>
      <c r="G9" s="563"/>
      <c r="H9" s="563"/>
      <c r="I9" s="563"/>
      <c r="J9" s="563"/>
      <c r="K9" s="563">
        <v>2</v>
      </c>
      <c r="L9" s="563"/>
      <c r="M9" s="563"/>
      <c r="N9" s="496"/>
      <c r="O9" s="496"/>
      <c r="P9" s="589"/>
      <c r="Q9" s="578"/>
      <c r="R9" s="543"/>
      <c r="S9" s="538"/>
      <c r="T9" s="538"/>
    </row>
    <row r="10" spans="1:20" s="574" customFormat="1" ht="15.75">
      <c r="A10" s="576">
        <v>7</v>
      </c>
      <c r="B10" s="588"/>
      <c r="C10" s="563" t="s">
        <v>65</v>
      </c>
      <c r="D10" s="372" t="s">
        <v>262</v>
      </c>
      <c r="E10" s="563"/>
      <c r="F10" s="563"/>
      <c r="G10" s="563"/>
      <c r="H10" s="563"/>
      <c r="I10" s="563"/>
      <c r="J10" s="563"/>
      <c r="K10" s="563">
        <v>2</v>
      </c>
      <c r="L10" s="563"/>
      <c r="M10" s="563"/>
      <c r="N10" s="496"/>
      <c r="O10" s="496"/>
      <c r="P10" s="589"/>
      <c r="Q10" s="578"/>
      <c r="R10" s="543"/>
      <c r="S10" s="538"/>
      <c r="T10" s="538"/>
    </row>
    <row r="11" spans="1:20" s="574" customFormat="1" ht="15.75">
      <c r="A11" s="576">
        <v>8</v>
      </c>
      <c r="B11" s="588"/>
      <c r="C11" s="563" t="s">
        <v>4</v>
      </c>
      <c r="D11" s="372" t="s">
        <v>267</v>
      </c>
      <c r="E11" s="563"/>
      <c r="F11" s="563"/>
      <c r="G11" s="563"/>
      <c r="H11" s="563"/>
      <c r="I11" s="563"/>
      <c r="J11" s="563"/>
      <c r="K11" s="563">
        <v>2</v>
      </c>
      <c r="L11" s="563"/>
      <c r="M11" s="563"/>
      <c r="N11" s="496"/>
      <c r="O11" s="496"/>
      <c r="P11" s="589"/>
      <c r="Q11" s="578"/>
      <c r="R11" s="543"/>
      <c r="S11" s="538"/>
      <c r="T11" s="538"/>
    </row>
    <row r="12" spans="1:20" s="574" customFormat="1" ht="15.75">
      <c r="A12" s="576">
        <v>9</v>
      </c>
      <c r="B12" s="588"/>
      <c r="C12" s="563" t="s">
        <v>65</v>
      </c>
      <c r="D12" s="372" t="s">
        <v>269</v>
      </c>
      <c r="E12" s="563"/>
      <c r="F12" s="563"/>
      <c r="G12" s="563"/>
      <c r="H12" s="563"/>
      <c r="I12" s="563"/>
      <c r="J12" s="563"/>
      <c r="K12" s="563">
        <v>3</v>
      </c>
      <c r="L12" s="563"/>
      <c r="M12" s="563"/>
      <c r="N12" s="496"/>
      <c r="O12" s="496"/>
      <c r="P12" s="589"/>
      <c r="Q12" s="578"/>
      <c r="R12" s="543"/>
      <c r="S12" s="538"/>
      <c r="T12" s="538"/>
    </row>
    <row r="13" spans="1:20" s="574" customFormat="1" ht="16.5" thickBot="1">
      <c r="A13" s="576">
        <v>10</v>
      </c>
      <c r="B13" s="588"/>
      <c r="C13" s="573" t="s">
        <v>65</v>
      </c>
      <c r="D13" s="353" t="s">
        <v>309</v>
      </c>
      <c r="E13" s="563"/>
      <c r="F13" s="563"/>
      <c r="G13" s="563"/>
      <c r="H13" s="563"/>
      <c r="I13" s="563"/>
      <c r="J13" s="563"/>
      <c r="K13" s="563">
        <v>3</v>
      </c>
      <c r="L13" s="563"/>
      <c r="M13" s="563"/>
      <c r="N13" s="496"/>
      <c r="O13" s="496"/>
      <c r="P13" s="589"/>
      <c r="Q13" s="578"/>
      <c r="R13" s="543"/>
      <c r="S13" s="538"/>
      <c r="T13" s="538"/>
    </row>
    <row r="14" spans="1:20" s="574" customFormat="1" ht="15.75">
      <c r="A14" s="575">
        <v>11</v>
      </c>
      <c r="B14" s="588"/>
      <c r="C14" s="573" t="s">
        <v>65</v>
      </c>
      <c r="D14" s="353" t="s">
        <v>257</v>
      </c>
      <c r="E14" s="563"/>
      <c r="F14" s="563"/>
      <c r="G14" s="563"/>
      <c r="H14" s="563"/>
      <c r="I14" s="563"/>
      <c r="J14" s="563"/>
      <c r="K14" s="563">
        <v>2</v>
      </c>
      <c r="L14" s="563"/>
      <c r="M14" s="563"/>
      <c r="N14" s="496"/>
      <c r="O14" s="496"/>
      <c r="P14" s="589"/>
      <c r="Q14" s="578"/>
      <c r="R14" s="543"/>
      <c r="S14" s="538"/>
      <c r="T14" s="538"/>
    </row>
    <row r="15" spans="1:20" s="574" customFormat="1" ht="15.75">
      <c r="A15" s="576">
        <v>12</v>
      </c>
      <c r="B15" s="588"/>
      <c r="C15" s="573" t="s">
        <v>16</v>
      </c>
      <c r="D15" s="353" t="s">
        <v>63</v>
      </c>
      <c r="E15" s="563"/>
      <c r="F15" s="563"/>
      <c r="G15" s="563"/>
      <c r="H15" s="563"/>
      <c r="I15" s="563"/>
      <c r="J15" s="563"/>
      <c r="K15" s="563">
        <v>2</v>
      </c>
      <c r="L15" s="563"/>
      <c r="M15" s="563"/>
      <c r="N15" s="496"/>
      <c r="O15" s="496"/>
      <c r="P15" s="589"/>
      <c r="Q15" s="578"/>
      <c r="R15" s="543"/>
      <c r="S15" s="538"/>
      <c r="T15" s="538"/>
    </row>
    <row r="16" spans="1:20" s="574" customFormat="1" ht="15.75">
      <c r="A16" s="576">
        <v>13</v>
      </c>
      <c r="B16" s="588"/>
      <c r="C16" s="573" t="s">
        <v>17</v>
      </c>
      <c r="D16" s="353" t="s">
        <v>745</v>
      </c>
      <c r="E16" s="563"/>
      <c r="F16" s="563"/>
      <c r="G16" s="563"/>
      <c r="H16" s="563"/>
      <c r="I16" s="563"/>
      <c r="J16" s="563"/>
      <c r="K16" s="563">
        <v>2</v>
      </c>
      <c r="L16" s="563"/>
      <c r="M16" s="563"/>
      <c r="N16" s="496"/>
      <c r="O16" s="496"/>
      <c r="P16" s="589"/>
      <c r="Q16" s="578"/>
      <c r="R16" s="543"/>
      <c r="S16" s="538"/>
      <c r="T16" s="538"/>
    </row>
    <row r="17" spans="1:20" s="574" customFormat="1" ht="15.75">
      <c r="A17" s="576">
        <v>14</v>
      </c>
      <c r="B17" s="588"/>
      <c r="C17" s="563" t="s">
        <v>4</v>
      </c>
      <c r="D17" s="372" t="s">
        <v>273</v>
      </c>
      <c r="E17" s="563"/>
      <c r="F17" s="563"/>
      <c r="G17" s="563"/>
      <c r="H17" s="563"/>
      <c r="I17" s="563"/>
      <c r="J17" s="563"/>
      <c r="K17" s="563">
        <v>2</v>
      </c>
      <c r="L17" s="563"/>
      <c r="M17" s="563"/>
      <c r="N17" s="496"/>
      <c r="O17" s="496"/>
      <c r="P17" s="589"/>
      <c r="Q17" s="578"/>
      <c r="R17" s="543"/>
      <c r="S17" s="538"/>
      <c r="T17" s="538"/>
    </row>
    <row r="18" spans="1:20" s="574" customFormat="1" ht="16.5" thickBot="1">
      <c r="A18" s="576">
        <v>15</v>
      </c>
      <c r="B18" s="588"/>
      <c r="C18" s="563" t="s">
        <v>65</v>
      </c>
      <c r="D18" s="372" t="s">
        <v>274</v>
      </c>
      <c r="E18" s="563"/>
      <c r="F18" s="563"/>
      <c r="G18" s="563"/>
      <c r="H18" s="563"/>
      <c r="I18" s="563"/>
      <c r="J18" s="563"/>
      <c r="K18" s="563">
        <v>2</v>
      </c>
      <c r="L18" s="563"/>
      <c r="M18" s="563"/>
      <c r="N18" s="496"/>
      <c r="O18" s="496"/>
      <c r="P18" s="589"/>
      <c r="Q18" s="578"/>
      <c r="R18" s="543"/>
      <c r="S18" s="538"/>
      <c r="T18" s="538"/>
    </row>
    <row r="19" spans="1:20" s="574" customFormat="1" ht="15.75">
      <c r="A19" s="575">
        <v>16</v>
      </c>
      <c r="B19" s="588"/>
      <c r="C19" s="563" t="s">
        <v>4</v>
      </c>
      <c r="D19" s="372" t="s">
        <v>275</v>
      </c>
      <c r="E19" s="563"/>
      <c r="F19" s="563"/>
      <c r="G19" s="563"/>
      <c r="H19" s="563"/>
      <c r="I19" s="563"/>
      <c r="J19" s="563"/>
      <c r="K19" s="563">
        <v>3</v>
      </c>
      <c r="L19" s="563"/>
      <c r="M19" s="563"/>
      <c r="N19" s="496"/>
      <c r="O19" s="496"/>
      <c r="P19" s="589"/>
      <c r="Q19" s="578"/>
      <c r="R19" s="543"/>
      <c r="S19" s="538"/>
      <c r="T19" s="538"/>
    </row>
    <row r="20" spans="1:20" s="574" customFormat="1" ht="15.75">
      <c r="A20" s="576">
        <v>17</v>
      </c>
      <c r="B20" s="588"/>
      <c r="C20" s="563" t="s">
        <v>4</v>
      </c>
      <c r="D20" s="372" t="s">
        <v>276</v>
      </c>
      <c r="E20" s="563"/>
      <c r="F20" s="563"/>
      <c r="G20" s="563"/>
      <c r="H20" s="563"/>
      <c r="I20" s="563"/>
      <c r="J20" s="563"/>
      <c r="K20" s="563">
        <v>3</v>
      </c>
      <c r="L20" s="563"/>
      <c r="M20" s="563"/>
      <c r="N20" s="496"/>
      <c r="O20" s="496"/>
      <c r="P20" s="589"/>
      <c r="Q20" s="578"/>
      <c r="R20" s="543"/>
      <c r="S20" s="538"/>
      <c r="T20" s="538"/>
    </row>
    <row r="21" spans="1:20" s="574" customFormat="1" ht="15.75">
      <c r="A21" s="576">
        <v>18</v>
      </c>
      <c r="B21" s="588"/>
      <c r="C21" s="563" t="s">
        <v>16</v>
      </c>
      <c r="D21" s="372" t="s">
        <v>256</v>
      </c>
      <c r="E21" s="563"/>
      <c r="F21" s="563"/>
      <c r="G21" s="563"/>
      <c r="H21" s="563"/>
      <c r="I21" s="563"/>
      <c r="J21" s="563"/>
      <c r="K21" s="563">
        <v>2</v>
      </c>
      <c r="L21" s="563"/>
      <c r="M21" s="563"/>
      <c r="N21" s="496"/>
      <c r="O21" s="496"/>
      <c r="P21" s="589"/>
      <c r="Q21" s="578"/>
      <c r="R21" s="543"/>
      <c r="S21" s="538"/>
      <c r="T21" s="538"/>
    </row>
    <row r="22" spans="1:20" s="574" customFormat="1" ht="15.75">
      <c r="A22" s="576">
        <v>19</v>
      </c>
      <c r="B22" s="367" t="s">
        <v>664</v>
      </c>
      <c r="C22" s="573" t="s">
        <v>4</v>
      </c>
      <c r="D22" s="353" t="s">
        <v>157</v>
      </c>
      <c r="E22" s="573"/>
      <c r="F22" s="573"/>
      <c r="G22" s="573"/>
      <c r="H22" s="573"/>
      <c r="I22" s="573"/>
      <c r="J22" s="573"/>
      <c r="K22" s="573">
        <v>2</v>
      </c>
      <c r="L22" s="573"/>
      <c r="M22" s="573"/>
      <c r="N22" s="365"/>
      <c r="O22" s="497"/>
      <c r="P22" s="590"/>
      <c r="Q22" s="578"/>
      <c r="R22" s="543"/>
      <c r="S22" s="538"/>
      <c r="T22" s="538"/>
    </row>
    <row r="23" spans="1:20" s="574" customFormat="1" ht="16.5" thickBot="1">
      <c r="A23" s="576">
        <v>20</v>
      </c>
      <c r="B23" s="367"/>
      <c r="C23" s="573" t="s">
        <v>4</v>
      </c>
      <c r="D23" s="353" t="s">
        <v>197</v>
      </c>
      <c r="E23" s="573"/>
      <c r="F23" s="573"/>
      <c r="G23" s="573"/>
      <c r="H23" s="573"/>
      <c r="I23" s="573"/>
      <c r="J23" s="573"/>
      <c r="K23" s="573">
        <v>2</v>
      </c>
      <c r="L23" s="573"/>
      <c r="M23" s="573"/>
      <c r="N23" s="573"/>
      <c r="O23" s="497"/>
      <c r="P23" s="590"/>
      <c r="Q23" s="578"/>
      <c r="R23" s="543"/>
      <c r="S23" s="538"/>
      <c r="T23" s="538"/>
    </row>
    <row r="24" spans="1:20" s="574" customFormat="1" ht="15.75">
      <c r="A24" s="575">
        <v>21</v>
      </c>
      <c r="B24" s="367"/>
      <c r="C24" s="573" t="s">
        <v>16</v>
      </c>
      <c r="D24" s="353" t="s">
        <v>694</v>
      </c>
      <c r="E24" s="573"/>
      <c r="F24" s="573"/>
      <c r="G24" s="573"/>
      <c r="H24" s="573"/>
      <c r="I24" s="573"/>
      <c r="J24" s="573"/>
      <c r="K24" s="573">
        <v>2</v>
      </c>
      <c r="L24" s="573"/>
      <c r="M24" s="573"/>
      <c r="N24" s="573"/>
      <c r="O24" s="497"/>
      <c r="P24" s="590"/>
      <c r="Q24" s="578"/>
      <c r="R24" s="543"/>
      <c r="S24" s="538"/>
      <c r="T24" s="538"/>
    </row>
    <row r="25" spans="1:20" s="574" customFormat="1" ht="15.75">
      <c r="A25" s="576">
        <v>22</v>
      </c>
      <c r="B25" s="367"/>
      <c r="C25" s="573" t="s">
        <v>17</v>
      </c>
      <c r="D25" s="353" t="s">
        <v>671</v>
      </c>
      <c r="E25" s="573"/>
      <c r="F25" s="573"/>
      <c r="G25" s="573"/>
      <c r="H25" s="573"/>
      <c r="I25" s="573"/>
      <c r="J25" s="573"/>
      <c r="K25" s="573">
        <v>2</v>
      </c>
      <c r="L25" s="573"/>
      <c r="M25" s="573"/>
      <c r="N25" s="573"/>
      <c r="O25" s="497"/>
      <c r="P25" s="590"/>
      <c r="Q25" s="578"/>
      <c r="R25" s="543"/>
      <c r="S25" s="538"/>
      <c r="T25" s="538"/>
    </row>
    <row r="26" spans="1:20" s="574" customFormat="1" ht="15.75">
      <c r="A26" s="576">
        <v>23</v>
      </c>
      <c r="B26" s="367"/>
      <c r="C26" s="573" t="s">
        <v>9</v>
      </c>
      <c r="D26" s="353" t="s">
        <v>746</v>
      </c>
      <c r="E26" s="573"/>
      <c r="F26" s="573"/>
      <c r="G26" s="573"/>
      <c r="H26" s="573"/>
      <c r="I26" s="573"/>
      <c r="J26" s="573"/>
      <c r="K26" s="573">
        <v>2</v>
      </c>
      <c r="L26" s="573"/>
      <c r="M26" s="573"/>
      <c r="N26" s="573"/>
      <c r="O26" s="497"/>
      <c r="P26" s="590"/>
      <c r="Q26" s="578"/>
      <c r="R26" s="543"/>
      <c r="S26" s="538"/>
      <c r="T26" s="538"/>
    </row>
    <row r="27" spans="1:20" s="574" customFormat="1" ht="15.75">
      <c r="A27" s="576">
        <v>24</v>
      </c>
      <c r="B27" s="367"/>
      <c r="C27" s="573" t="s">
        <v>4</v>
      </c>
      <c r="D27" s="353" t="s">
        <v>193</v>
      </c>
      <c r="E27" s="573"/>
      <c r="F27" s="573"/>
      <c r="G27" s="573"/>
      <c r="H27" s="573"/>
      <c r="I27" s="573"/>
      <c r="J27" s="573"/>
      <c r="K27" s="573">
        <v>2</v>
      </c>
      <c r="L27" s="573"/>
      <c r="M27" s="573"/>
      <c r="N27" s="365"/>
      <c r="O27" s="497"/>
      <c r="P27" s="590"/>
      <c r="Q27" s="578"/>
      <c r="R27" s="543"/>
      <c r="S27" s="538"/>
      <c r="T27" s="538"/>
    </row>
    <row r="28" spans="1:20" s="574" customFormat="1" ht="16.5" thickBot="1">
      <c r="A28" s="576">
        <v>25</v>
      </c>
      <c r="B28" s="367"/>
      <c r="C28" s="573" t="s">
        <v>17</v>
      </c>
      <c r="D28" s="353" t="s">
        <v>673</v>
      </c>
      <c r="E28" s="573"/>
      <c r="F28" s="573"/>
      <c r="G28" s="573"/>
      <c r="H28" s="573"/>
      <c r="I28" s="573"/>
      <c r="J28" s="573"/>
      <c r="K28" s="573">
        <v>2</v>
      </c>
      <c r="L28" s="573"/>
      <c r="M28" s="573"/>
      <c r="N28" s="365"/>
      <c r="O28" s="497"/>
      <c r="P28" s="590"/>
      <c r="Q28" s="578"/>
      <c r="R28" s="543"/>
      <c r="S28" s="538"/>
      <c r="T28" s="538"/>
    </row>
    <row r="29" spans="1:20" s="574" customFormat="1" ht="15.75">
      <c r="A29" s="575">
        <v>26</v>
      </c>
      <c r="B29" s="367"/>
      <c r="C29" s="573" t="s">
        <v>17</v>
      </c>
      <c r="D29" s="353" t="s">
        <v>674</v>
      </c>
      <c r="E29" s="573"/>
      <c r="F29" s="573"/>
      <c r="G29" s="573"/>
      <c r="H29" s="573"/>
      <c r="I29" s="573"/>
      <c r="J29" s="573"/>
      <c r="K29" s="573">
        <v>2</v>
      </c>
      <c r="L29" s="365"/>
      <c r="M29" s="573"/>
      <c r="N29" s="365"/>
      <c r="O29" s="497"/>
      <c r="P29" s="590"/>
      <c r="Q29" s="578"/>
      <c r="R29" s="543"/>
      <c r="S29" s="538"/>
      <c r="T29" s="538"/>
    </row>
    <row r="30" spans="1:20" s="574" customFormat="1" ht="15.75">
      <c r="A30" s="576">
        <v>27</v>
      </c>
      <c r="B30" s="367"/>
      <c r="C30" s="573" t="s">
        <v>16</v>
      </c>
      <c r="D30" s="353" t="s">
        <v>691</v>
      </c>
      <c r="E30" s="365"/>
      <c r="F30" s="573"/>
      <c r="G30" s="573"/>
      <c r="H30" s="573"/>
      <c r="I30" s="573"/>
      <c r="J30" s="573"/>
      <c r="K30" s="573">
        <v>2</v>
      </c>
      <c r="L30" s="573"/>
      <c r="M30" s="573"/>
      <c r="N30" s="365"/>
      <c r="O30" s="497"/>
      <c r="P30" s="590"/>
      <c r="Q30" s="578"/>
      <c r="R30" s="543"/>
      <c r="S30" s="538"/>
      <c r="T30" s="538"/>
    </row>
    <row r="31" spans="1:20" s="574" customFormat="1" ht="15.75">
      <c r="A31" s="576">
        <v>28</v>
      </c>
      <c r="B31" s="367"/>
      <c r="C31" s="573" t="s">
        <v>17</v>
      </c>
      <c r="D31" s="353" t="s">
        <v>712</v>
      </c>
      <c r="E31" s="573"/>
      <c r="F31" s="562"/>
      <c r="G31" s="562"/>
      <c r="H31" s="562"/>
      <c r="I31" s="562"/>
      <c r="J31" s="562"/>
      <c r="K31" s="562">
        <v>2</v>
      </c>
      <c r="L31" s="562"/>
      <c r="M31" s="562"/>
      <c r="N31" s="562"/>
      <c r="O31" s="497"/>
      <c r="P31" s="590"/>
      <c r="Q31" s="578"/>
      <c r="R31" s="543"/>
      <c r="S31" s="538"/>
      <c r="T31" s="538"/>
    </row>
    <row r="32" spans="1:20" s="574" customFormat="1" ht="15.75">
      <c r="A32" s="576">
        <v>29</v>
      </c>
      <c r="B32" s="367"/>
      <c r="C32" s="573" t="s">
        <v>17</v>
      </c>
      <c r="D32" s="353" t="s">
        <v>722</v>
      </c>
      <c r="E32" s="573"/>
      <c r="F32" s="562"/>
      <c r="G32" s="562"/>
      <c r="H32" s="562"/>
      <c r="I32" s="562"/>
      <c r="J32" s="562"/>
      <c r="K32" s="562">
        <v>2</v>
      </c>
      <c r="L32" s="562"/>
      <c r="M32" s="562"/>
      <c r="N32" s="562"/>
      <c r="O32" s="497"/>
      <c r="P32" s="590"/>
      <c r="Q32" s="578"/>
      <c r="R32" s="543"/>
      <c r="S32" s="538"/>
      <c r="T32" s="538"/>
    </row>
    <row r="33" spans="1:20" ht="16.5" thickBot="1">
      <c r="A33" s="576">
        <v>30</v>
      </c>
      <c r="B33" s="367"/>
      <c r="C33" s="573" t="s">
        <v>17</v>
      </c>
      <c r="D33" s="353" t="s">
        <v>676</v>
      </c>
      <c r="E33" s="573"/>
      <c r="F33" s="562"/>
      <c r="G33" s="562"/>
      <c r="H33" s="562"/>
      <c r="I33" s="562"/>
      <c r="J33" s="562"/>
      <c r="K33" s="562">
        <v>2</v>
      </c>
      <c r="L33" s="562"/>
      <c r="M33" s="562"/>
      <c r="N33" s="562"/>
      <c r="O33" s="497"/>
      <c r="P33" s="590"/>
      <c r="Q33" s="578">
        <v>2</v>
      </c>
      <c r="R33" s="543"/>
      <c r="S33" s="538"/>
      <c r="T33" s="538"/>
    </row>
    <row r="34" spans="1:20" s="574" customFormat="1" ht="15.75">
      <c r="A34" s="575">
        <v>31</v>
      </c>
      <c r="B34" s="511" t="s">
        <v>664</v>
      </c>
      <c r="C34" s="438" t="s">
        <v>4</v>
      </c>
      <c r="D34" s="509" t="s">
        <v>255</v>
      </c>
      <c r="E34" s="573"/>
      <c r="F34" s="438"/>
      <c r="G34" s="438"/>
      <c r="H34" s="438"/>
      <c r="I34" s="438"/>
      <c r="J34" s="438"/>
      <c r="K34" s="438">
        <v>2</v>
      </c>
      <c r="L34" s="562"/>
      <c r="M34" s="562"/>
      <c r="N34" s="562"/>
      <c r="O34" s="497"/>
      <c r="P34" s="590"/>
      <c r="Q34" s="578"/>
      <c r="R34" s="543"/>
      <c r="S34" s="538"/>
      <c r="T34" s="538"/>
    </row>
    <row r="35" spans="1:20" s="574" customFormat="1" ht="15.75">
      <c r="A35" s="576">
        <v>32</v>
      </c>
      <c r="B35" s="428"/>
      <c r="C35" s="438" t="s">
        <v>10</v>
      </c>
      <c r="D35" s="509" t="s">
        <v>692</v>
      </c>
      <c r="E35" s="573"/>
      <c r="F35" s="563"/>
      <c r="G35" s="563"/>
      <c r="H35" s="563"/>
      <c r="I35" s="563"/>
      <c r="J35" s="563"/>
      <c r="K35" s="563">
        <v>2</v>
      </c>
      <c r="L35" s="562"/>
      <c r="M35" s="562"/>
      <c r="N35" s="562"/>
      <c r="O35" s="497"/>
      <c r="P35" s="590"/>
      <c r="Q35" s="578"/>
      <c r="R35" s="543"/>
      <c r="S35" s="538"/>
      <c r="T35" s="538"/>
    </row>
    <row r="36" spans="1:20" s="574" customFormat="1" ht="15.75">
      <c r="A36" s="576">
        <v>33</v>
      </c>
      <c r="B36" s="428"/>
      <c r="C36" s="563" t="s">
        <v>16</v>
      </c>
      <c r="D36" s="372" t="s">
        <v>64</v>
      </c>
      <c r="E36" s="573"/>
      <c r="F36" s="563"/>
      <c r="G36" s="563"/>
      <c r="H36" s="563"/>
      <c r="I36" s="563"/>
      <c r="J36" s="563"/>
      <c r="K36" s="563">
        <v>3</v>
      </c>
      <c r="L36" s="562"/>
      <c r="M36" s="562"/>
      <c r="N36" s="562"/>
      <c r="O36" s="497"/>
      <c r="P36" s="590"/>
      <c r="Q36" s="578"/>
      <c r="R36" s="543"/>
      <c r="S36" s="538"/>
      <c r="T36" s="538"/>
    </row>
    <row r="37" spans="1:20" s="574" customFormat="1" ht="15.75">
      <c r="A37" s="576">
        <v>34</v>
      </c>
      <c r="B37" s="428"/>
      <c r="C37" s="563" t="s">
        <v>65</v>
      </c>
      <c r="D37" s="374" t="s">
        <v>248</v>
      </c>
      <c r="E37" s="573"/>
      <c r="F37" s="563"/>
      <c r="G37" s="563"/>
      <c r="H37" s="563"/>
      <c r="I37" s="563"/>
      <c r="J37" s="563"/>
      <c r="K37" s="563">
        <v>2</v>
      </c>
      <c r="L37" s="562"/>
      <c r="M37" s="562"/>
      <c r="N37" s="562"/>
      <c r="O37" s="497"/>
      <c r="P37" s="590"/>
      <c r="Q37" s="578"/>
      <c r="R37" s="543"/>
      <c r="S37" s="538"/>
      <c r="T37" s="538"/>
    </row>
    <row r="38" spans="1:20" s="574" customFormat="1" ht="16.5" thickBot="1">
      <c r="A38" s="576">
        <v>35</v>
      </c>
      <c r="B38" s="428"/>
      <c r="C38" s="563" t="s">
        <v>9</v>
      </c>
      <c r="D38" s="374" t="s">
        <v>747</v>
      </c>
      <c r="E38" s="573"/>
      <c r="F38" s="563"/>
      <c r="G38" s="563"/>
      <c r="H38" s="563"/>
      <c r="I38" s="563"/>
      <c r="J38" s="563"/>
      <c r="K38" s="563">
        <v>2</v>
      </c>
      <c r="L38" s="562"/>
      <c r="M38" s="562"/>
      <c r="N38" s="562"/>
      <c r="O38" s="497"/>
      <c r="P38" s="590"/>
      <c r="Q38" s="578"/>
      <c r="R38" s="543"/>
      <c r="S38" s="538"/>
      <c r="T38" s="538"/>
    </row>
    <row r="39" spans="1:20" s="574" customFormat="1" ht="15.75">
      <c r="A39" s="575">
        <v>36</v>
      </c>
      <c r="B39" s="428"/>
      <c r="C39" s="438" t="s">
        <v>65</v>
      </c>
      <c r="D39" s="510" t="s">
        <v>277</v>
      </c>
      <c r="E39" s="573"/>
      <c r="F39" s="563"/>
      <c r="G39" s="563"/>
      <c r="H39" s="563"/>
      <c r="I39" s="563"/>
      <c r="J39" s="563"/>
      <c r="K39" s="563">
        <v>2</v>
      </c>
      <c r="L39" s="562"/>
      <c r="M39" s="562"/>
      <c r="N39" s="562"/>
      <c r="O39" s="497"/>
      <c r="P39" s="590"/>
      <c r="Q39" s="578"/>
      <c r="R39" s="543"/>
      <c r="S39" s="538"/>
      <c r="T39" s="538"/>
    </row>
    <row r="40" spans="1:20" s="574" customFormat="1" ht="15.75">
      <c r="A40" s="576">
        <v>37</v>
      </c>
      <c r="B40" s="428"/>
      <c r="C40" s="563" t="s">
        <v>17</v>
      </c>
      <c r="D40" s="374" t="s">
        <v>668</v>
      </c>
      <c r="E40" s="573"/>
      <c r="F40" s="563"/>
      <c r="G40" s="563"/>
      <c r="H40" s="563"/>
      <c r="I40" s="563"/>
      <c r="J40" s="563"/>
      <c r="K40" s="563">
        <v>2</v>
      </c>
      <c r="L40" s="562"/>
      <c r="M40" s="562"/>
      <c r="N40" s="562"/>
      <c r="O40" s="497"/>
      <c r="P40" s="590"/>
      <c r="Q40" s="578"/>
      <c r="R40" s="543"/>
      <c r="S40" s="538"/>
      <c r="T40" s="538"/>
    </row>
    <row r="41" spans="1:20" s="574" customFormat="1" ht="15.75">
      <c r="A41" s="576">
        <v>38</v>
      </c>
      <c r="B41" s="428"/>
      <c r="C41" s="563" t="s">
        <v>17</v>
      </c>
      <c r="D41" s="374" t="s">
        <v>743</v>
      </c>
      <c r="E41" s="573"/>
      <c r="F41" s="563"/>
      <c r="G41" s="563"/>
      <c r="H41" s="563"/>
      <c r="I41" s="563"/>
      <c r="J41" s="373"/>
      <c r="K41" s="563">
        <v>2</v>
      </c>
      <c r="L41" s="562"/>
      <c r="M41" s="562"/>
      <c r="N41" s="562"/>
      <c r="O41" s="497"/>
      <c r="P41" s="590"/>
      <c r="Q41" s="578"/>
      <c r="R41" s="543"/>
      <c r="S41" s="538"/>
      <c r="T41" s="538"/>
    </row>
    <row r="42" spans="1:20" s="574" customFormat="1" ht="15.75">
      <c r="A42" s="576">
        <v>39</v>
      </c>
      <c r="B42" s="367" t="s">
        <v>300</v>
      </c>
      <c r="C42" s="573" t="s">
        <v>4</v>
      </c>
      <c r="D42" s="353" t="s">
        <v>258</v>
      </c>
      <c r="E42" s="573"/>
      <c r="F42" s="573"/>
      <c r="G42" s="573"/>
      <c r="H42" s="573"/>
      <c r="I42" s="573"/>
      <c r="J42" s="573"/>
      <c r="K42" s="573">
        <v>3</v>
      </c>
      <c r="L42" s="562"/>
      <c r="M42" s="562"/>
      <c r="N42" s="562"/>
      <c r="O42" s="497"/>
      <c r="P42" s="590"/>
      <c r="Q42" s="578"/>
      <c r="R42" s="543"/>
      <c r="S42" s="538"/>
      <c r="T42" s="538"/>
    </row>
    <row r="43" spans="1:20" s="574" customFormat="1" ht="16.5" thickBot="1">
      <c r="A43" s="576">
        <v>40</v>
      </c>
      <c r="B43" s="367" t="s">
        <v>721</v>
      </c>
      <c r="C43" s="573" t="s">
        <v>16</v>
      </c>
      <c r="D43" s="353" t="s">
        <v>106</v>
      </c>
      <c r="E43" s="573"/>
      <c r="F43" s="573"/>
      <c r="G43" s="573"/>
      <c r="H43" s="573"/>
      <c r="I43" s="573"/>
      <c r="J43" s="573"/>
      <c r="K43" s="573">
        <v>2</v>
      </c>
      <c r="L43" s="562"/>
      <c r="M43" s="562"/>
      <c r="N43" s="562"/>
      <c r="O43" s="497"/>
      <c r="P43" s="590"/>
      <c r="Q43" s="578"/>
      <c r="R43" s="543"/>
      <c r="S43" s="538"/>
      <c r="T43" s="538"/>
    </row>
    <row r="44" spans="1:20" s="574" customFormat="1" ht="15.75">
      <c r="A44" s="575">
        <v>41</v>
      </c>
      <c r="B44" s="367" t="s">
        <v>301</v>
      </c>
      <c r="C44" s="573" t="s">
        <v>4</v>
      </c>
      <c r="D44" s="353" t="s">
        <v>714</v>
      </c>
      <c r="E44" s="573"/>
      <c r="F44" s="573"/>
      <c r="G44" s="573"/>
      <c r="H44" s="573"/>
      <c r="I44" s="573"/>
      <c r="J44" s="573"/>
      <c r="K44" s="573">
        <v>2</v>
      </c>
      <c r="L44" s="562"/>
      <c r="M44" s="562"/>
      <c r="N44" s="562"/>
      <c r="O44" s="497"/>
      <c r="P44" s="590"/>
      <c r="Q44" s="578"/>
      <c r="R44" s="543"/>
      <c r="S44" s="538"/>
      <c r="T44" s="538"/>
    </row>
    <row r="45" spans="1:20" s="574" customFormat="1" ht="15.75">
      <c r="A45" s="576">
        <v>42</v>
      </c>
      <c r="B45" s="367"/>
      <c r="C45" s="563" t="s">
        <v>65</v>
      </c>
      <c r="D45" s="374" t="s">
        <v>310</v>
      </c>
      <c r="E45" s="563"/>
      <c r="F45" s="563"/>
      <c r="G45" s="563"/>
      <c r="H45" s="563"/>
      <c r="I45" s="563"/>
      <c r="J45" s="563"/>
      <c r="K45" s="563">
        <v>2</v>
      </c>
      <c r="L45" s="562"/>
      <c r="M45" s="562"/>
      <c r="N45" s="562"/>
      <c r="O45" s="497"/>
      <c r="P45" s="590"/>
      <c r="Q45" s="578"/>
      <c r="R45" s="543"/>
      <c r="S45" s="538"/>
      <c r="T45" s="538"/>
    </row>
    <row r="46" spans="1:20" s="574" customFormat="1" ht="15.75">
      <c r="A46" s="576">
        <v>43</v>
      </c>
      <c r="B46" s="367"/>
      <c r="C46" s="563" t="s">
        <v>10</v>
      </c>
      <c r="D46" s="374" t="s">
        <v>315</v>
      </c>
      <c r="E46" s="563"/>
      <c r="F46" s="563"/>
      <c r="G46" s="563"/>
      <c r="H46" s="563"/>
      <c r="I46" s="563"/>
      <c r="J46" s="563"/>
      <c r="K46" s="563">
        <v>3</v>
      </c>
      <c r="L46" s="562"/>
      <c r="M46" s="562"/>
      <c r="N46" s="562"/>
      <c r="O46" s="497"/>
      <c r="P46" s="590"/>
      <c r="Q46" s="578"/>
      <c r="R46" s="543"/>
      <c r="S46" s="538"/>
      <c r="T46" s="538"/>
    </row>
    <row r="47" spans="1:20" s="574" customFormat="1" ht="15.75">
      <c r="A47" s="576">
        <v>44</v>
      </c>
      <c r="B47" s="367"/>
      <c r="C47" s="563" t="s">
        <v>16</v>
      </c>
      <c r="D47" s="374" t="s">
        <v>311</v>
      </c>
      <c r="E47" s="563"/>
      <c r="F47" s="563"/>
      <c r="G47" s="563"/>
      <c r="H47" s="563"/>
      <c r="I47" s="563"/>
      <c r="J47" s="563"/>
      <c r="K47" s="563">
        <v>2</v>
      </c>
      <c r="L47" s="562"/>
      <c r="M47" s="562"/>
      <c r="N47" s="562"/>
      <c r="O47" s="497"/>
      <c r="P47" s="590"/>
      <c r="Q47" s="578"/>
      <c r="R47" s="543"/>
      <c r="S47" s="538"/>
      <c r="T47" s="538"/>
    </row>
    <row r="48" spans="1:20" s="574" customFormat="1" ht="16.5" thickBot="1">
      <c r="A48" s="576">
        <v>45</v>
      </c>
      <c r="B48" s="367"/>
      <c r="C48" s="563" t="s">
        <v>65</v>
      </c>
      <c r="D48" s="374" t="s">
        <v>717</v>
      </c>
      <c r="E48" s="563"/>
      <c r="F48" s="563"/>
      <c r="G48" s="563"/>
      <c r="H48" s="563"/>
      <c r="I48" s="563"/>
      <c r="J48" s="564"/>
      <c r="K48" s="563">
        <v>2</v>
      </c>
      <c r="L48" s="562"/>
      <c r="M48" s="562"/>
      <c r="N48" s="562"/>
      <c r="O48" s="497"/>
      <c r="P48" s="590"/>
      <c r="Q48" s="578"/>
      <c r="R48" s="543"/>
      <c r="S48" s="538"/>
      <c r="T48" s="538"/>
    </row>
    <row r="49" spans="1:20" s="574" customFormat="1" ht="15.75">
      <c r="A49" s="575">
        <v>46</v>
      </c>
      <c r="B49" s="367"/>
      <c r="C49" s="573" t="s">
        <v>16</v>
      </c>
      <c r="D49" s="366" t="s">
        <v>313</v>
      </c>
      <c r="E49" s="573"/>
      <c r="F49" s="573"/>
      <c r="G49" s="573"/>
      <c r="H49" s="573"/>
      <c r="I49" s="573"/>
      <c r="J49" s="494"/>
      <c r="K49" s="573">
        <v>3</v>
      </c>
      <c r="L49" s="562"/>
      <c r="M49" s="562"/>
      <c r="N49" s="562"/>
      <c r="O49" s="497"/>
      <c r="P49" s="590"/>
      <c r="Q49" s="578"/>
      <c r="R49" s="543"/>
      <c r="S49" s="538"/>
      <c r="T49" s="538"/>
    </row>
    <row r="50" spans="1:20" s="574" customFormat="1" ht="15.75">
      <c r="A50" s="576">
        <v>47</v>
      </c>
      <c r="B50" s="367"/>
      <c r="C50" s="573" t="s">
        <v>10</v>
      </c>
      <c r="D50" s="366" t="s">
        <v>341</v>
      </c>
      <c r="E50" s="573"/>
      <c r="F50" s="573"/>
      <c r="G50" s="573"/>
      <c r="H50" s="573"/>
      <c r="I50" s="573"/>
      <c r="J50" s="494"/>
      <c r="K50" s="573">
        <v>2</v>
      </c>
      <c r="L50" s="562"/>
      <c r="M50" s="562"/>
      <c r="N50" s="562"/>
      <c r="O50" s="497"/>
      <c r="P50" s="590"/>
      <c r="Q50" s="578"/>
      <c r="R50" s="543"/>
      <c r="S50" s="538"/>
      <c r="T50" s="538"/>
    </row>
    <row r="51" spans="1:20" s="574" customFormat="1" ht="16.5" thickBot="1">
      <c r="A51" s="576">
        <v>48</v>
      </c>
      <c r="B51" s="368"/>
      <c r="C51" s="354" t="s">
        <v>10</v>
      </c>
      <c r="D51" s="486" t="s">
        <v>344</v>
      </c>
      <c r="E51" s="354"/>
      <c r="F51" s="354"/>
      <c r="G51" s="354"/>
      <c r="H51" s="354"/>
      <c r="I51" s="354"/>
      <c r="J51" s="566"/>
      <c r="K51" s="354">
        <v>3</v>
      </c>
      <c r="L51" s="591"/>
      <c r="M51" s="591"/>
      <c r="N51" s="591"/>
      <c r="O51" s="498"/>
      <c r="P51" s="592"/>
      <c r="Q51" s="578"/>
      <c r="R51" s="543"/>
      <c r="S51" s="538"/>
      <c r="T51" s="538"/>
    </row>
    <row r="53" spans="1:20" ht="33" customHeight="1">
      <c r="A53" s="835" t="s">
        <v>765</v>
      </c>
      <c r="B53" s="836"/>
      <c r="C53" s="836"/>
      <c r="D53" s="836"/>
      <c r="E53" s="836"/>
      <c r="F53" s="836"/>
      <c r="G53" s="836"/>
      <c r="H53" s="836"/>
      <c r="I53" s="836"/>
      <c r="J53" s="836"/>
      <c r="K53" s="836"/>
      <c r="L53" s="836"/>
      <c r="M53" s="836"/>
      <c r="N53" s="836"/>
      <c r="O53" s="836"/>
      <c r="P53" s="836"/>
      <c r="Q53" s="836"/>
      <c r="R53" s="836"/>
    </row>
    <row r="54" spans="1:20" ht="15">
      <c r="A54" s="836" t="s">
        <v>18</v>
      </c>
      <c r="B54" s="836"/>
      <c r="C54" s="836"/>
      <c r="D54" s="836"/>
      <c r="E54" s="836"/>
      <c r="F54" s="836"/>
      <c r="G54" s="836"/>
      <c r="H54" s="836"/>
      <c r="I54" s="836"/>
      <c r="J54" s="836"/>
      <c r="K54" s="836"/>
      <c r="L54" s="836"/>
      <c r="M54" s="836"/>
      <c r="N54" s="836"/>
      <c r="O54" s="836"/>
      <c r="P54" s="836"/>
      <c r="Q54" s="836"/>
      <c r="R54" s="836"/>
    </row>
    <row r="55" spans="1:20" ht="15">
      <c r="A55" s="837" t="s">
        <v>770</v>
      </c>
      <c r="B55" s="837"/>
      <c r="C55" s="837"/>
      <c r="D55" s="837"/>
      <c r="E55" s="837"/>
      <c r="F55" s="837"/>
      <c r="G55" s="837"/>
      <c r="H55" s="837"/>
      <c r="I55" s="837"/>
      <c r="J55" s="837"/>
      <c r="K55" s="837"/>
      <c r="L55" s="837"/>
      <c r="M55" s="837"/>
      <c r="N55" s="837"/>
      <c r="O55" s="837"/>
      <c r="P55" s="837"/>
      <c r="Q55" s="837"/>
      <c r="R55" s="837"/>
    </row>
  </sheetData>
  <mergeCells count="5">
    <mergeCell ref="A1:G1"/>
    <mergeCell ref="A2:R2"/>
    <mergeCell ref="A53:R53"/>
    <mergeCell ref="A54:R54"/>
    <mergeCell ref="A55:R55"/>
  </mergeCells>
  <pageMargins left="0.7" right="0.7" top="0.75" bottom="0.75" header="0.3" footer="0.3"/>
  <pageSetup paperSize="9" scale="6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theme="9"/>
    <pageSetUpPr fitToPage="1"/>
  </sheetPr>
  <dimension ref="A1:AI1081"/>
  <sheetViews>
    <sheetView view="pageBreakPreview" zoomScale="80" zoomScaleNormal="70" zoomScaleSheetLayoutView="80" workbookViewId="0">
      <pane ySplit="1" topLeftCell="A2" activePane="bottomLeft" state="frozen"/>
      <selection activeCell="K110" sqref="K110"/>
      <selection pane="bottomLeft" activeCell="D123" sqref="D123"/>
    </sheetView>
  </sheetViews>
  <sheetFormatPr defaultRowHeight="15.75" customHeight="1" outlineLevelRow="2"/>
  <cols>
    <col min="1" max="1" width="2.140625" style="113" customWidth="1"/>
    <col min="2" max="2" width="5.7109375" style="120" customWidth="1"/>
    <col min="3" max="3" width="15.7109375" style="115" hidden="1" customWidth="1"/>
    <col min="4" max="4" width="13.7109375" style="113" customWidth="1"/>
    <col min="5" max="5" width="23.7109375" style="113" customWidth="1"/>
    <col min="6" max="15" width="6.28515625" style="113" customWidth="1"/>
    <col min="16" max="16" width="6.28515625" style="112" hidden="1" customWidth="1"/>
    <col min="17" max="17" width="6.28515625" style="112" customWidth="1"/>
    <col min="18" max="18" width="8.7109375" style="112" hidden="1" customWidth="1"/>
    <col min="19" max="19" width="15.7109375" style="113" customWidth="1"/>
    <col min="20" max="20" width="19" style="290" bestFit="1" customWidth="1"/>
    <col min="21" max="22" width="4.28515625" style="112" customWidth="1"/>
    <col min="23" max="23" width="3.85546875" style="115" customWidth="1"/>
    <col min="24" max="24" width="3.7109375" style="115" customWidth="1"/>
    <col min="25" max="25" width="8.85546875" style="113" customWidth="1"/>
    <col min="26" max="26" width="5.85546875" style="113" customWidth="1"/>
    <col min="27" max="30" width="4.7109375" style="113" customWidth="1"/>
    <col min="31" max="31" width="6.5703125" style="114" customWidth="1"/>
    <col min="32" max="35" width="4.7109375" style="113" customWidth="1"/>
    <col min="36" max="16384" width="9.140625" style="113"/>
  </cols>
  <sheetData>
    <row r="1" spans="1:35" s="114" customFormat="1" ht="30" customHeight="1" thickBot="1">
      <c r="B1" s="121" t="s">
        <v>6</v>
      </c>
      <c r="C1" s="122" t="s">
        <v>127</v>
      </c>
      <c r="D1" s="269" t="s">
        <v>134</v>
      </c>
      <c r="E1" s="122" t="s">
        <v>143</v>
      </c>
      <c r="F1" s="351" t="s">
        <v>128</v>
      </c>
      <c r="G1" s="351" t="s">
        <v>74</v>
      </c>
      <c r="H1" s="351" t="s">
        <v>75</v>
      </c>
      <c r="I1" s="351" t="s">
        <v>14</v>
      </c>
      <c r="J1" s="351" t="s">
        <v>80</v>
      </c>
      <c r="K1" s="351" t="s">
        <v>129</v>
      </c>
      <c r="L1" s="122" t="s">
        <v>15</v>
      </c>
      <c r="M1" s="122" t="s">
        <v>13</v>
      </c>
      <c r="N1" s="122" t="s">
        <v>78</v>
      </c>
      <c r="O1" s="602" t="s">
        <v>130</v>
      </c>
      <c r="P1" s="352" t="s">
        <v>132</v>
      </c>
      <c r="Q1" s="352" t="s">
        <v>81</v>
      </c>
      <c r="R1" s="352" t="s">
        <v>131</v>
      </c>
      <c r="S1" s="484" t="s">
        <v>749</v>
      </c>
      <c r="T1" s="289"/>
      <c r="W1" s="116"/>
      <c r="X1" s="116"/>
    </row>
    <row r="2" spans="1:35" s="114" customFormat="1" ht="30" customHeight="1">
      <c r="B2" s="701" t="str">
        <f>Главная!U1 &amp; " за " &amp; Главная!U2 &amp; " " &amp; Главная!AA2</f>
        <v>Ведомость контрольных занятий за апрель 2014 года</v>
      </c>
      <c r="C2" s="701"/>
      <c r="D2" s="701"/>
      <c r="E2" s="701"/>
      <c r="F2" s="701"/>
      <c r="G2" s="701"/>
      <c r="H2" s="701"/>
      <c r="I2" s="701"/>
      <c r="J2" s="701"/>
      <c r="K2" s="701"/>
      <c r="L2" s="701"/>
      <c r="M2" s="701"/>
      <c r="N2" s="701"/>
      <c r="O2" s="701"/>
      <c r="P2" s="702"/>
      <c r="Q2" s="701"/>
      <c r="R2" s="702"/>
      <c r="S2" s="701"/>
      <c r="T2" s="289" t="s">
        <v>618</v>
      </c>
      <c r="W2" s="116"/>
      <c r="X2" s="116"/>
    </row>
    <row r="3" spans="1:35" s="114" customFormat="1" ht="30" customHeight="1" thickBot="1">
      <c r="B3" s="701" t="s">
        <v>615</v>
      </c>
      <c r="C3" s="701"/>
      <c r="D3" s="701"/>
      <c r="E3" s="701"/>
      <c r="F3" s="701"/>
      <c r="G3" s="701"/>
      <c r="H3" s="701"/>
      <c r="I3" s="701"/>
      <c r="J3" s="701"/>
      <c r="K3" s="701"/>
      <c r="L3" s="701"/>
      <c r="M3" s="701"/>
      <c r="N3" s="701"/>
      <c r="O3" s="701"/>
      <c r="P3" s="701"/>
      <c r="Q3" s="701"/>
      <c r="R3" s="701"/>
      <c r="S3" s="701"/>
      <c r="T3" s="289" t="s">
        <v>618</v>
      </c>
      <c r="W3" s="116"/>
      <c r="X3" s="116"/>
    </row>
    <row r="4" spans="1:35" s="114" customFormat="1" ht="57.75" customHeight="1" thickBot="1">
      <c r="B4" s="705" t="s">
        <v>620</v>
      </c>
      <c r="C4" s="706"/>
      <c r="D4" s="706"/>
      <c r="E4" s="706"/>
      <c r="F4" s="707"/>
      <c r="G4" s="706"/>
      <c r="H4" s="706"/>
      <c r="I4" s="706"/>
      <c r="J4" s="706"/>
      <c r="K4" s="706"/>
      <c r="L4" s="706"/>
      <c r="M4" s="706"/>
      <c r="N4" s="706"/>
      <c r="O4" s="706"/>
      <c r="P4" s="707"/>
      <c r="Q4" s="706"/>
      <c r="R4" s="707"/>
      <c r="S4" s="708"/>
      <c r="T4" s="290" t="s">
        <v>150</v>
      </c>
      <c r="W4" s="116"/>
      <c r="X4" s="116"/>
      <c r="AA4" s="711" t="s">
        <v>132</v>
      </c>
      <c r="AB4" s="711"/>
      <c r="AC4" s="711"/>
      <c r="AD4" s="711"/>
      <c r="AF4" s="711" t="s">
        <v>131</v>
      </c>
      <c r="AG4" s="711"/>
      <c r="AH4" s="711"/>
      <c r="AI4" s="711"/>
    </row>
    <row r="5" spans="1:35" ht="30" customHeight="1" outlineLevel="2" thickBot="1">
      <c r="A5" s="376"/>
      <c r="B5" s="421" t="str">
        <f>B$1</f>
        <v>№</v>
      </c>
      <c r="C5" s="422" t="str">
        <f>C$1</f>
        <v>Должность</v>
      </c>
      <c r="D5" s="480" t="str">
        <f>D$1</f>
        <v>воинское звание</v>
      </c>
      <c r="E5" s="481" t="str">
        <f>E$1</f>
        <v>Фамилия, инициалы</v>
      </c>
      <c r="F5" s="482" t="str">
        <f>F$1</f>
        <v>ТСП</v>
      </c>
      <c r="G5" s="483" t="str">
        <f t="shared" ref="G5:R5" si="0">G$1</f>
        <v>СП</v>
      </c>
      <c r="H5" s="483" t="str">
        <f t="shared" si="0"/>
        <v>ТП</v>
      </c>
      <c r="I5" s="483" t="str">
        <f t="shared" si="0"/>
        <v>ФП</v>
      </c>
      <c r="J5" s="483" t="str">
        <f t="shared" si="0"/>
        <v>РХБЗ</v>
      </c>
      <c r="K5" s="483" t="str">
        <f t="shared" si="0"/>
        <v>МП</v>
      </c>
      <c r="L5" s="481" t="str">
        <f t="shared" si="0"/>
        <v>ОГН</v>
      </c>
      <c r="M5" s="481" t="str">
        <f t="shared" si="0"/>
        <v>СТР</v>
      </c>
      <c r="N5" s="481" t="str">
        <f t="shared" si="0"/>
        <v>ОВУ</v>
      </c>
      <c r="O5" s="603" t="str">
        <f t="shared" si="0"/>
        <v>ОГП</v>
      </c>
      <c r="P5" s="605" t="str">
        <f t="shared" si="0"/>
        <v>Все</v>
      </c>
      <c r="Q5" s="605" t="str">
        <f t="shared" si="0"/>
        <v>Общ.</v>
      </c>
      <c r="R5" s="605" t="str">
        <f t="shared" si="0"/>
        <v>Важные</v>
      </c>
      <c r="S5" s="604" t="s">
        <v>749</v>
      </c>
      <c r="T5" s="290" t="s">
        <v>150</v>
      </c>
      <c r="W5" s="125">
        <f>SUM(W6:W9)</f>
        <v>0</v>
      </c>
      <c r="X5" s="124">
        <f>SUM(X6:X9)</f>
        <v>0</v>
      </c>
      <c r="Y5" s="254"/>
      <c r="AA5" s="117">
        <v>5</v>
      </c>
      <c r="AB5" s="118">
        <v>4</v>
      </c>
      <c r="AC5" s="118">
        <v>3</v>
      </c>
      <c r="AD5" s="119">
        <v>2</v>
      </c>
      <c r="AE5" s="123"/>
      <c r="AF5" s="117">
        <v>5</v>
      </c>
      <c r="AG5" s="118">
        <v>4</v>
      </c>
      <c r="AH5" s="118">
        <v>3</v>
      </c>
      <c r="AI5" s="119">
        <v>2</v>
      </c>
    </row>
    <row r="6" spans="1:35" ht="15.75" customHeight="1" outlineLevel="2">
      <c r="B6" s="611">
        <f>IF(E6="",0,1)</f>
        <v>0</v>
      </c>
      <c r="C6" s="611"/>
      <c r="D6" s="612"/>
      <c r="E6" s="613"/>
      <c r="F6" s="612"/>
      <c r="G6" s="612"/>
      <c r="H6" s="612"/>
      <c r="I6" s="612"/>
      <c r="J6" s="612"/>
      <c r="K6" s="612"/>
      <c r="L6" s="612"/>
      <c r="M6" s="612"/>
      <c r="N6" s="612"/>
      <c r="O6" s="614"/>
      <c r="P6" s="616" t="str">
        <f>IF(Z6&gt;0,IF(AND(AA6&gt;=50,AC6=0,AD6=0),5,IF(AND(SUM(AA6:AB6)&gt;=50,AD6=0),4,IF(AD6&lt;30,3,2))),"-")</f>
        <v>-</v>
      </c>
      <c r="Q6" s="616" t="str">
        <f t="shared" ref="Q6:Q9" si="1">IF(MIN(P6,R6)=0,"-",MIN(P6,R6))</f>
        <v>-</v>
      </c>
      <c r="R6" s="617" t="str">
        <f>IF(AE6&gt;0,IF(AI6&gt;0,2,IF(AH6&gt;0,3,IF(AG6&gt;0,4,5))),"-")</f>
        <v>-</v>
      </c>
      <c r="S6" s="615"/>
      <c r="T6" s="290" t="str">
        <f ca="1">IFERROR(VLOOKUP(U6,Главная!$AG$20:$AH$22,2,FALSE),"")</f>
        <v/>
      </c>
      <c r="U6" s="226" t="str">
        <f ca="1">IFERROR(OFFSET(Главная!$AJ$4,MATCH($D6,Главная!$AG$5:$AG$17,0),0),"")</f>
        <v/>
      </c>
      <c r="V6" s="226" t="str">
        <f ca="1">IFERROR(OFFSET(Главная!$AI$4,MATCH($D6,Главная!$AG$5:$AG$17,0),0),"")</f>
        <v/>
      </c>
      <c r="W6" s="214">
        <f t="shared" ref="W6:W9" si="2">IF(Z6&gt;0,1,0)</f>
        <v>0</v>
      </c>
      <c r="X6" s="214">
        <f>IF(AND(W6=0,E6&lt;&gt;""),1,0)</f>
        <v>0</v>
      </c>
      <c r="Y6" s="227"/>
      <c r="Z6" s="227">
        <f>IF(COUNTIF($F6:$O6,"&gt;0")=0,-1,COUNTIF($F6:$O6,"&gt;0"))</f>
        <v>-1</v>
      </c>
      <c r="AA6" s="215">
        <f t="shared" ref="AA6:AD9" si="3">COUNTIF($F6:$O6,AA$5)/$Z6*100</f>
        <v>0</v>
      </c>
      <c r="AB6" s="216">
        <f t="shared" si="3"/>
        <v>0</v>
      </c>
      <c r="AC6" s="216">
        <f t="shared" si="3"/>
        <v>0</v>
      </c>
      <c r="AD6" s="217">
        <f t="shared" si="3"/>
        <v>0</v>
      </c>
      <c r="AE6" s="218">
        <f>IF(COUNTIF($F6:$K6,"&gt;0")=0,-1,COUNTIF($F6:$K6,"&gt;0"))</f>
        <v>-1</v>
      </c>
      <c r="AF6" s="219">
        <f t="shared" ref="AF6:AI9" si="4">COUNTIF($F6:$K6,AF$5)/$AE6*100</f>
        <v>0</v>
      </c>
      <c r="AG6" s="220">
        <f t="shared" si="4"/>
        <v>0</v>
      </c>
      <c r="AH6" s="220">
        <f t="shared" si="4"/>
        <v>0</v>
      </c>
      <c r="AI6" s="221">
        <f t="shared" si="4"/>
        <v>0</v>
      </c>
    </row>
    <row r="7" spans="1:35" ht="15.75" customHeight="1" outlineLevel="2">
      <c r="B7" s="371">
        <f>IF(E7="",B6,B6+1)</f>
        <v>0</v>
      </c>
      <c r="C7" s="371"/>
      <c r="D7" s="563"/>
      <c r="E7" s="372"/>
      <c r="F7" s="563"/>
      <c r="G7" s="563"/>
      <c r="H7" s="563"/>
      <c r="I7" s="563"/>
      <c r="J7" s="563"/>
      <c r="K7" s="563"/>
      <c r="L7" s="563"/>
      <c r="M7" s="563"/>
      <c r="N7" s="563"/>
      <c r="O7" s="608"/>
      <c r="P7" s="478" t="str">
        <f>IF(Z7&gt;0,IF(AND(AA7&gt;=50,AC7=0,AD7=0),5,IF(AND(SUM(AA7:AB7)&gt;=50,AD7=0),4,IF(AD7&lt;30,3,2))),"-")</f>
        <v>-</v>
      </c>
      <c r="Q7" s="478" t="str">
        <f t="shared" si="1"/>
        <v>-</v>
      </c>
      <c r="R7" s="618" t="str">
        <f>IF(AE7&gt;0,IF(AI7&gt;0,2,IF(AH7&gt;0,3,IF(AG7&gt;0,4,5))),"-")</f>
        <v>-</v>
      </c>
      <c r="S7" s="425"/>
      <c r="T7" s="290" t="str">
        <f ca="1">IFERROR(VLOOKUP(U7,Главная!$AG$20:$AH$22,2,FALSE),"")</f>
        <v/>
      </c>
      <c r="U7" s="226" t="str">
        <f ca="1">IFERROR(OFFSET(Главная!$AJ$4,MATCH($D7,Главная!$AG$5:$AG$17,0),0),"")</f>
        <v/>
      </c>
      <c r="V7" s="226" t="str">
        <f ca="1">IFERROR(OFFSET(Главная!$AI$4,MATCH($D7,Главная!$AG$5:$AG$17,0),0),"")</f>
        <v/>
      </c>
      <c r="W7" s="270">
        <f t="shared" si="2"/>
        <v>0</v>
      </c>
      <c r="X7" s="270">
        <f>IF(AND(W7=0,E7&lt;&gt;""),1,0)</f>
        <v>0</v>
      </c>
      <c r="Y7" s="227"/>
      <c r="Z7" s="227">
        <f>IF(COUNTIF($F7:$O7,"&gt;0")=0,-1,COUNTIF($F7:$O7,"&gt;0"))</f>
        <v>-1</v>
      </c>
      <c r="AA7" s="215">
        <f t="shared" si="3"/>
        <v>0</v>
      </c>
      <c r="AB7" s="216">
        <f t="shared" si="3"/>
        <v>0</v>
      </c>
      <c r="AC7" s="216">
        <f t="shared" si="3"/>
        <v>0</v>
      </c>
      <c r="AD7" s="217">
        <f t="shared" si="3"/>
        <v>0</v>
      </c>
      <c r="AE7" s="218">
        <f>IF(COUNTIF($F7:$K7,"&gt;0")=0,-1,COUNTIF($F7:$K7,"&gt;0"))</f>
        <v>-1</v>
      </c>
      <c r="AF7" s="219">
        <f t="shared" si="4"/>
        <v>0</v>
      </c>
      <c r="AG7" s="220">
        <f t="shared" si="4"/>
        <v>0</v>
      </c>
      <c r="AH7" s="220">
        <f t="shared" si="4"/>
        <v>0</v>
      </c>
      <c r="AI7" s="221">
        <f t="shared" si="4"/>
        <v>0</v>
      </c>
    </row>
    <row r="8" spans="1:35" ht="15.75" customHeight="1" outlineLevel="2">
      <c r="B8" s="371">
        <f t="shared" ref="B8:B9" si="5">IF(E8="",B7,B7+1)</f>
        <v>0</v>
      </c>
      <c r="C8" s="371"/>
      <c r="D8" s="563"/>
      <c r="E8" s="372"/>
      <c r="F8" s="563"/>
      <c r="G8" s="563"/>
      <c r="H8" s="563"/>
      <c r="I8" s="563"/>
      <c r="J8" s="563"/>
      <c r="K8" s="563"/>
      <c r="L8" s="563"/>
      <c r="M8" s="563"/>
      <c r="N8" s="563"/>
      <c r="O8" s="608"/>
      <c r="P8" s="478" t="str">
        <f>IF(Z8&gt;0,IF(AND(AA8&gt;=50,AC8=0,AD8=0),5,IF(AND(SUM(AA8:AB8)&gt;=50,AD8=0),4,IF(AD8&lt;30,3,2))),"-")</f>
        <v>-</v>
      </c>
      <c r="Q8" s="478" t="str">
        <f t="shared" si="1"/>
        <v>-</v>
      </c>
      <c r="R8" s="618" t="str">
        <f>IF(AE8&gt;0,IF(AI8&gt;0,2,IF(AH8&gt;0,3,IF(AG8&gt;0,4,5))),"-")</f>
        <v>-</v>
      </c>
      <c r="S8" s="425"/>
      <c r="T8" s="290" t="str">
        <f ca="1">IFERROR(VLOOKUP(U8,Главная!$AG$20:$AH$22,2,FALSE),"")</f>
        <v/>
      </c>
      <c r="U8" s="226" t="str">
        <f ca="1">IFERROR(OFFSET(Главная!$AJ$4,MATCH($D8,Главная!$AG$5:$AG$17,0),0),"")</f>
        <v/>
      </c>
      <c r="V8" s="226" t="str">
        <f ca="1">IFERROR(OFFSET(Главная!$AI$4,MATCH($D8,Главная!$AG$5:$AG$17,0),0),"")</f>
        <v/>
      </c>
      <c r="W8" s="270">
        <f t="shared" si="2"/>
        <v>0</v>
      </c>
      <c r="X8" s="270">
        <f>IF(AND(W8=0,E8&lt;&gt;""),1,0)</f>
        <v>0</v>
      </c>
      <c r="Y8" s="227"/>
      <c r="Z8" s="227">
        <f>IF(COUNTIF($F8:$O8,"&gt;0")=0,-1,COUNTIF($F8:$O8,"&gt;0"))</f>
        <v>-1</v>
      </c>
      <c r="AA8" s="215">
        <f t="shared" si="3"/>
        <v>0</v>
      </c>
      <c r="AB8" s="216">
        <f t="shared" si="3"/>
        <v>0</v>
      </c>
      <c r="AC8" s="216">
        <f t="shared" si="3"/>
        <v>0</v>
      </c>
      <c r="AD8" s="217">
        <f t="shared" si="3"/>
        <v>0</v>
      </c>
      <c r="AE8" s="218">
        <f>IF(COUNTIF($F8:$K8,"&gt;0")=0,-1,COUNTIF($F8:$K8,"&gt;0"))</f>
        <v>-1</v>
      </c>
      <c r="AF8" s="219">
        <f t="shared" si="4"/>
        <v>0</v>
      </c>
      <c r="AG8" s="220">
        <f t="shared" si="4"/>
        <v>0</v>
      </c>
      <c r="AH8" s="220">
        <f t="shared" si="4"/>
        <v>0</v>
      </c>
      <c r="AI8" s="221">
        <f t="shared" si="4"/>
        <v>0</v>
      </c>
    </row>
    <row r="9" spans="1:35" ht="15.75" customHeight="1" outlineLevel="2">
      <c r="B9" s="371">
        <f t="shared" si="5"/>
        <v>0</v>
      </c>
      <c r="C9" s="371"/>
      <c r="D9" s="563"/>
      <c r="E9" s="372"/>
      <c r="F9" s="563"/>
      <c r="G9" s="563"/>
      <c r="H9" s="563"/>
      <c r="I9" s="563"/>
      <c r="J9" s="563"/>
      <c r="K9" s="563"/>
      <c r="L9" s="563"/>
      <c r="M9" s="563"/>
      <c r="N9" s="563"/>
      <c r="O9" s="608"/>
      <c r="P9" s="478" t="str">
        <f>IF(Z9&gt;0,IF(AND(AA9&gt;=50,AC9=0,AD9=0),5,IF(AND(SUM(AA9:AB9)&gt;=50,AD9=0),4,IF(AD9&lt;30,3,2))),"-")</f>
        <v>-</v>
      </c>
      <c r="Q9" s="478" t="str">
        <f t="shared" si="1"/>
        <v>-</v>
      </c>
      <c r="R9" s="618" t="str">
        <f>IF(AE9&gt;0,IF(AI9&gt;0,2,IF(AH9&gt;0,3,IF(AG9&gt;0,4,5))),"-")</f>
        <v>-</v>
      </c>
      <c r="S9" s="425"/>
      <c r="T9" s="290" t="str">
        <f ca="1">IFERROR(VLOOKUP(U9,Главная!$AG$20:$AH$22,2,FALSE),"")</f>
        <v/>
      </c>
      <c r="U9" s="226" t="str">
        <f ca="1">IFERROR(OFFSET(Главная!$AJ$4,MATCH($D9,Главная!$AG$5:$AG$17,0),0),"")</f>
        <v/>
      </c>
      <c r="V9" s="226" t="str">
        <f ca="1">IFERROR(OFFSET(Главная!$AI$4,MATCH($D9,Главная!$AG$5:$AG$17,0),0),"")</f>
        <v/>
      </c>
      <c r="W9" s="270">
        <f t="shared" si="2"/>
        <v>0</v>
      </c>
      <c r="X9" s="270">
        <f>IF(AND(W9=0,E9&lt;&gt;""),1,0)</f>
        <v>0</v>
      </c>
      <c r="Y9" s="227"/>
      <c r="Z9" s="227">
        <f>IF(COUNTIF($F9:$O9,"&gt;0")=0,-1,COUNTIF($F9:$O9,"&gt;0"))</f>
        <v>-1</v>
      </c>
      <c r="AA9" s="215">
        <f t="shared" si="3"/>
        <v>0</v>
      </c>
      <c r="AB9" s="216">
        <f t="shared" si="3"/>
        <v>0</v>
      </c>
      <c r="AC9" s="216">
        <f t="shared" si="3"/>
        <v>0</v>
      </c>
      <c r="AD9" s="217">
        <f t="shared" si="3"/>
        <v>0</v>
      </c>
      <c r="AE9" s="218">
        <f>IF(COUNTIF($F9:$K9,"&gt;0")=0,-1,COUNTIF($F9:$K9,"&gt;0"))</f>
        <v>-1</v>
      </c>
      <c r="AF9" s="219">
        <f t="shared" si="4"/>
        <v>0</v>
      </c>
      <c r="AG9" s="220">
        <f t="shared" si="4"/>
        <v>0</v>
      </c>
      <c r="AH9" s="220">
        <f t="shared" si="4"/>
        <v>0</v>
      </c>
      <c r="AI9" s="221">
        <f t="shared" si="4"/>
        <v>0</v>
      </c>
    </row>
    <row r="10" spans="1:35" s="131" customFormat="1" ht="15.75" customHeight="1" outlineLevel="1" thickBot="1">
      <c r="B10" s="359"/>
      <c r="C10" s="360"/>
      <c r="D10" s="132"/>
      <c r="E10" s="361"/>
      <c r="F10" s="362"/>
      <c r="G10" s="362"/>
      <c r="H10" s="362"/>
      <c r="I10" s="362"/>
      <c r="J10" s="362"/>
      <c r="K10" s="362"/>
      <c r="L10" s="362"/>
      <c r="M10" s="362"/>
      <c r="N10" s="362"/>
      <c r="O10" s="362"/>
      <c r="P10" s="363"/>
      <c r="Q10" s="363"/>
      <c r="R10" s="362"/>
      <c r="S10" s="132"/>
      <c r="T10" s="291" t="s">
        <v>771</v>
      </c>
      <c r="W10" s="281"/>
      <c r="X10" s="281"/>
      <c r="AE10" s="132"/>
    </row>
    <row r="11" spans="1:35" s="130" customFormat="1" ht="30" customHeight="1" outlineLevel="1" thickTop="1">
      <c r="B11" s="128"/>
      <c r="C11" s="129"/>
      <c r="E11" s="282" t="s">
        <v>177</v>
      </c>
      <c r="F11" s="283" t="s">
        <v>128</v>
      </c>
      <c r="G11" s="284" t="s">
        <v>74</v>
      </c>
      <c r="H11" s="284" t="s">
        <v>75</v>
      </c>
      <c r="I11" s="284" t="s">
        <v>14</v>
      </c>
      <c r="J11" s="284" t="s">
        <v>80</v>
      </c>
      <c r="K11" s="284" t="s">
        <v>129</v>
      </c>
      <c r="L11" s="284" t="s">
        <v>15</v>
      </c>
      <c r="M11" s="284" t="s">
        <v>13</v>
      </c>
      <c r="N11" s="284" t="s">
        <v>78</v>
      </c>
      <c r="O11" s="285" t="s">
        <v>130</v>
      </c>
      <c r="P11" s="286" t="s">
        <v>132</v>
      </c>
      <c r="Q11" s="287" t="s">
        <v>81</v>
      </c>
      <c r="R11" s="288" t="s">
        <v>131</v>
      </c>
      <c r="S11" s="355"/>
      <c r="T11" s="292" t="s">
        <v>151</v>
      </c>
      <c r="U11" s="131"/>
      <c r="V11" s="131"/>
      <c r="W11" s="129"/>
      <c r="X11" s="129"/>
      <c r="AE11" s="132"/>
    </row>
    <row r="12" spans="1:35" s="130" customFormat="1" ht="15.75" customHeight="1" outlineLevel="1">
      <c r="B12" s="128"/>
      <c r="C12" s="129"/>
      <c r="E12" s="231" t="s">
        <v>83</v>
      </c>
      <c r="F12" s="264">
        <f t="shared" ref="F12:R12" si="6">COUNTIF(F6:F9,5)</f>
        <v>0</v>
      </c>
      <c r="G12" s="181">
        <f t="shared" si="6"/>
        <v>0</v>
      </c>
      <c r="H12" s="181">
        <f t="shared" si="6"/>
        <v>0</v>
      </c>
      <c r="I12" s="181">
        <f t="shared" si="6"/>
        <v>0</v>
      </c>
      <c r="J12" s="181">
        <f t="shared" si="6"/>
        <v>0</v>
      </c>
      <c r="K12" s="181">
        <f t="shared" si="6"/>
        <v>0</v>
      </c>
      <c r="L12" s="181">
        <f t="shared" si="6"/>
        <v>0</v>
      </c>
      <c r="M12" s="181">
        <f t="shared" si="6"/>
        <v>0</v>
      </c>
      <c r="N12" s="181">
        <f t="shared" si="6"/>
        <v>0</v>
      </c>
      <c r="O12" s="265">
        <f t="shared" ref="O12" si="7">COUNTIF(O6:O9,5)</f>
        <v>0</v>
      </c>
      <c r="P12" s="272">
        <f t="shared" si="6"/>
        <v>0</v>
      </c>
      <c r="Q12" s="231">
        <f t="shared" si="6"/>
        <v>0</v>
      </c>
      <c r="R12" s="275">
        <f t="shared" si="6"/>
        <v>0</v>
      </c>
      <c r="S12" s="356"/>
      <c r="T12" s="292" t="s">
        <v>151</v>
      </c>
      <c r="U12" s="131"/>
      <c r="V12" s="131"/>
      <c r="W12" s="129"/>
      <c r="X12" s="129"/>
      <c r="AE12" s="132"/>
    </row>
    <row r="13" spans="1:35" s="130" customFormat="1" ht="15.75" customHeight="1" outlineLevel="1">
      <c r="B13" s="128"/>
      <c r="C13" s="129"/>
      <c r="E13" s="231" t="s">
        <v>85</v>
      </c>
      <c r="F13" s="264">
        <f t="shared" ref="F13:R13" si="8">COUNTIF(F6:F9,4)</f>
        <v>0</v>
      </c>
      <c r="G13" s="181">
        <f t="shared" si="8"/>
        <v>0</v>
      </c>
      <c r="H13" s="181">
        <f t="shared" si="8"/>
        <v>0</v>
      </c>
      <c r="I13" s="181">
        <f t="shared" si="8"/>
        <v>0</v>
      </c>
      <c r="J13" s="181">
        <f t="shared" si="8"/>
        <v>0</v>
      </c>
      <c r="K13" s="181">
        <f t="shared" si="8"/>
        <v>0</v>
      </c>
      <c r="L13" s="181">
        <f t="shared" si="8"/>
        <v>0</v>
      </c>
      <c r="M13" s="181">
        <f t="shared" si="8"/>
        <v>0</v>
      </c>
      <c r="N13" s="181">
        <f t="shared" si="8"/>
        <v>0</v>
      </c>
      <c r="O13" s="265">
        <f t="shared" ref="O13" si="9">COUNTIF(O6:O9,4)</f>
        <v>0</v>
      </c>
      <c r="P13" s="272">
        <f t="shared" si="8"/>
        <v>0</v>
      </c>
      <c r="Q13" s="231">
        <f t="shared" si="8"/>
        <v>0</v>
      </c>
      <c r="R13" s="275">
        <f t="shared" si="8"/>
        <v>0</v>
      </c>
      <c r="S13" s="132"/>
      <c r="T13" s="292" t="s">
        <v>151</v>
      </c>
      <c r="U13" s="131"/>
      <c r="V13" s="131"/>
      <c r="W13" s="129"/>
      <c r="X13" s="129"/>
      <c r="AE13" s="132"/>
    </row>
    <row r="14" spans="1:35" s="130" customFormat="1" ht="15.75" customHeight="1" outlineLevel="1">
      <c r="B14" s="128"/>
      <c r="C14" s="129"/>
      <c r="E14" s="231" t="s">
        <v>86</v>
      </c>
      <c r="F14" s="264">
        <f t="shared" ref="F14:R14" si="10">COUNTIF(F6:F9,3)</f>
        <v>0</v>
      </c>
      <c r="G14" s="181">
        <f t="shared" si="10"/>
        <v>0</v>
      </c>
      <c r="H14" s="181">
        <f t="shared" si="10"/>
        <v>0</v>
      </c>
      <c r="I14" s="181">
        <f t="shared" si="10"/>
        <v>0</v>
      </c>
      <c r="J14" s="181">
        <f t="shared" si="10"/>
        <v>0</v>
      </c>
      <c r="K14" s="181">
        <f t="shared" si="10"/>
        <v>0</v>
      </c>
      <c r="L14" s="181">
        <f t="shared" si="10"/>
        <v>0</v>
      </c>
      <c r="M14" s="181">
        <f t="shared" si="10"/>
        <v>0</v>
      </c>
      <c r="N14" s="181">
        <f t="shared" si="10"/>
        <v>0</v>
      </c>
      <c r="O14" s="265">
        <f t="shared" ref="O14" si="11">COUNTIF(O6:O9,3)</f>
        <v>0</v>
      </c>
      <c r="P14" s="272">
        <f t="shared" si="10"/>
        <v>0</v>
      </c>
      <c r="Q14" s="231">
        <f t="shared" si="10"/>
        <v>0</v>
      </c>
      <c r="R14" s="275">
        <f t="shared" si="10"/>
        <v>0</v>
      </c>
      <c r="S14" s="132"/>
      <c r="T14" s="292" t="s">
        <v>151</v>
      </c>
      <c r="U14" s="131"/>
      <c r="V14" s="131"/>
      <c r="W14" s="129"/>
      <c r="X14" s="129"/>
      <c r="AE14" s="132"/>
    </row>
    <row r="15" spans="1:35" s="130" customFormat="1" ht="15.75" customHeight="1" outlineLevel="1" thickBot="1">
      <c r="B15" s="128"/>
      <c r="C15" s="129"/>
      <c r="E15" s="231" t="s">
        <v>87</v>
      </c>
      <c r="F15" s="264">
        <f t="shared" ref="F15:R15" si="12">COUNTIF(F6:F9,2)</f>
        <v>0</v>
      </c>
      <c r="G15" s="181">
        <f t="shared" si="12"/>
        <v>0</v>
      </c>
      <c r="H15" s="181">
        <f t="shared" si="12"/>
        <v>0</v>
      </c>
      <c r="I15" s="181">
        <f t="shared" si="12"/>
        <v>0</v>
      </c>
      <c r="J15" s="181">
        <f t="shared" si="12"/>
        <v>0</v>
      </c>
      <c r="K15" s="181">
        <f t="shared" si="12"/>
        <v>0</v>
      </c>
      <c r="L15" s="181">
        <f t="shared" si="12"/>
        <v>0</v>
      </c>
      <c r="M15" s="181">
        <f t="shared" si="12"/>
        <v>0</v>
      </c>
      <c r="N15" s="181">
        <f t="shared" si="12"/>
        <v>0</v>
      </c>
      <c r="O15" s="265">
        <f t="shared" ref="O15" si="13">COUNTIF(O6:O9,2)</f>
        <v>0</v>
      </c>
      <c r="P15" s="272">
        <f t="shared" si="12"/>
        <v>0</v>
      </c>
      <c r="Q15" s="231">
        <f t="shared" si="12"/>
        <v>0</v>
      </c>
      <c r="R15" s="275">
        <f t="shared" si="12"/>
        <v>0</v>
      </c>
      <c r="S15" s="357"/>
      <c r="T15" s="292" t="s">
        <v>151</v>
      </c>
      <c r="U15" s="131"/>
      <c r="V15" s="131"/>
      <c r="W15" s="129"/>
      <c r="X15" s="129"/>
      <c r="AE15" s="132"/>
    </row>
    <row r="16" spans="1:35" s="130" customFormat="1" ht="15.75" customHeight="1">
      <c r="B16" s="128"/>
      <c r="C16" s="129"/>
      <c r="E16" s="232" t="s">
        <v>88</v>
      </c>
      <c r="F16" s="266" t="str">
        <f>Рсч!$G$31</f>
        <v>-</v>
      </c>
      <c r="G16" s="267" t="str">
        <f>Рсч!$L$31</f>
        <v>-</v>
      </c>
      <c r="H16" s="267" t="str">
        <f>Рсч!$Q$31</f>
        <v>-</v>
      </c>
      <c r="I16" s="267" t="str">
        <f>Рсч!$V$31</f>
        <v>-</v>
      </c>
      <c r="J16" s="267" t="str">
        <f>Рсч!$AA$31</f>
        <v>-</v>
      </c>
      <c r="K16" s="267" t="str">
        <f>Рсч!$AF$31</f>
        <v>-</v>
      </c>
      <c r="L16" s="267" t="str">
        <f>Рсч!$AK$31</f>
        <v>-</v>
      </c>
      <c r="M16" s="267" t="str">
        <f>Рсч!$AP$31</f>
        <v>-</v>
      </c>
      <c r="N16" s="267" t="str">
        <f>Рсч!$AU$31</f>
        <v>-</v>
      </c>
      <c r="O16" s="268" t="str">
        <f>Рсч!$AZ$31</f>
        <v>-</v>
      </c>
      <c r="P16" s="273"/>
      <c r="Q16" s="232" t="str">
        <f>Рсч!$BJ$31</f>
        <v>-</v>
      </c>
      <c r="R16" s="276"/>
      <c r="S16" s="358"/>
      <c r="T16" s="292" t="s">
        <v>151</v>
      </c>
      <c r="U16" s="131"/>
      <c r="V16" s="131"/>
      <c r="W16" s="129"/>
      <c r="X16" s="129"/>
      <c r="AE16" s="132"/>
    </row>
    <row r="17" spans="2:35" s="130" customFormat="1" ht="15.75" customHeight="1" thickBot="1">
      <c r="B17" s="128"/>
      <c r="C17" s="129"/>
      <c r="E17" s="233" t="s">
        <v>89</v>
      </c>
      <c r="F17" s="230" t="str">
        <f>Рсч!$G$32</f>
        <v>-</v>
      </c>
      <c r="G17" s="228" t="str">
        <f>Рсч!$L$32</f>
        <v>-</v>
      </c>
      <c r="H17" s="228" t="str">
        <f>Рсч!$Q$32</f>
        <v>-</v>
      </c>
      <c r="I17" s="437" t="str">
        <f>Рсч!$V$32</f>
        <v>-</v>
      </c>
      <c r="J17" s="228" t="str">
        <f>Рсч!$AA$32</f>
        <v>-</v>
      </c>
      <c r="K17" s="228" t="str">
        <f>Рсч!$AF$32</f>
        <v>-</v>
      </c>
      <c r="L17" s="228" t="str">
        <f>Рсч!$AK$32</f>
        <v>-</v>
      </c>
      <c r="M17" s="228" t="str">
        <f>Рсч!$AP$32</f>
        <v>-</v>
      </c>
      <c r="N17" s="228" t="str">
        <f>Рсч!$AU$32</f>
        <v>-</v>
      </c>
      <c r="O17" s="229" t="str">
        <f>Рсч!$AZ$32</f>
        <v>-</v>
      </c>
      <c r="P17" s="274"/>
      <c r="Q17" s="278" t="str">
        <f>Рсч!$BJ$32</f>
        <v>-</v>
      </c>
      <c r="R17" s="277"/>
      <c r="S17" s="358"/>
      <c r="T17" s="292" t="s">
        <v>151</v>
      </c>
      <c r="U17" s="131"/>
      <c r="V17" s="131"/>
      <c r="W17" s="129"/>
      <c r="X17" s="129"/>
      <c r="AE17" s="132"/>
    </row>
    <row r="18" spans="2:35" s="131" customFormat="1" ht="15.75" customHeight="1" outlineLevel="1" thickTop="1" thickBot="1">
      <c r="B18" s="280"/>
      <c r="C18" s="281"/>
      <c r="E18" s="279"/>
      <c r="F18" s="154"/>
      <c r="G18" s="154"/>
      <c r="H18" s="154"/>
      <c r="I18" s="154"/>
      <c r="J18" s="154"/>
      <c r="K18" s="154"/>
      <c r="L18" s="154"/>
      <c r="M18" s="154"/>
      <c r="N18" s="154"/>
      <c r="O18" s="154"/>
      <c r="P18" s="153"/>
      <c r="Q18" s="153"/>
      <c r="R18" s="154"/>
      <c r="T18" s="291" t="s">
        <v>771</v>
      </c>
      <c r="W18" s="281"/>
      <c r="X18" s="281"/>
      <c r="AE18" s="132"/>
    </row>
    <row r="19" spans="2:35" s="130" customFormat="1" ht="30" customHeight="1" outlineLevel="1" thickTop="1">
      <c r="B19" s="128"/>
      <c r="C19" s="129"/>
      <c r="E19" s="282" t="s">
        <v>235</v>
      </c>
      <c r="F19" s="283" t="s">
        <v>128</v>
      </c>
      <c r="G19" s="284" t="s">
        <v>74</v>
      </c>
      <c r="H19" s="284" t="s">
        <v>75</v>
      </c>
      <c r="I19" s="284" t="s">
        <v>14</v>
      </c>
      <c r="J19" s="284" t="s">
        <v>80</v>
      </c>
      <c r="K19" s="284" t="s">
        <v>129</v>
      </c>
      <c r="L19" s="284" t="s">
        <v>15</v>
      </c>
      <c r="M19" s="284" t="s">
        <v>13</v>
      </c>
      <c r="N19" s="284" t="s">
        <v>78</v>
      </c>
      <c r="O19" s="285" t="s">
        <v>130</v>
      </c>
      <c r="P19" s="286" t="s">
        <v>132</v>
      </c>
      <c r="Q19" s="287" t="s">
        <v>81</v>
      </c>
      <c r="R19" s="288" t="s">
        <v>131</v>
      </c>
      <c r="S19" s="355"/>
      <c r="T19" s="292" t="s">
        <v>152</v>
      </c>
      <c r="U19" s="131"/>
      <c r="V19" s="131"/>
      <c r="W19" s="129"/>
      <c r="X19" s="129"/>
      <c r="AE19" s="132"/>
    </row>
    <row r="20" spans="2:35" s="130" customFormat="1" ht="15.75" customHeight="1" outlineLevel="1">
      <c r="B20" s="128"/>
      <c r="C20" s="129"/>
      <c r="E20" s="231" t="s">
        <v>83</v>
      </c>
      <c r="F20" s="264">
        <f>COUNTIFS(F6:F9,5,U6:U9,1)</f>
        <v>0</v>
      </c>
      <c r="G20" s="181">
        <f>COUNTIFS(G6:G9,5,U6:U9,1)</f>
        <v>0</v>
      </c>
      <c r="H20" s="181">
        <f>COUNTIFS(H6:H9,5,U6:U9,1)</f>
        <v>0</v>
      </c>
      <c r="I20" s="181">
        <f>COUNTIFS(I6:I9,5,U6:U9,1)</f>
        <v>0</v>
      </c>
      <c r="J20" s="181">
        <f>COUNTIFS(J6:J9,5,U6:U9,1)</f>
        <v>0</v>
      </c>
      <c r="K20" s="181">
        <f>COUNTIFS(K6:K9,5,U6:U9,1)</f>
        <v>0</v>
      </c>
      <c r="L20" s="181">
        <f>COUNTIFS(L6:L9,5,U6:U9,1)</f>
        <v>0</v>
      </c>
      <c r="M20" s="181">
        <f>COUNTIFS(M6:M9,5,U6:U9,1)</f>
        <v>0</v>
      </c>
      <c r="N20" s="181">
        <f>COUNTIFS(N6:N9,5,U6:U9,1)</f>
        <v>0</v>
      </c>
      <c r="O20" s="265">
        <f>COUNTIFS(O6:O9,5,V6:V9,1)</f>
        <v>0</v>
      </c>
      <c r="P20" s="272">
        <f>COUNTIFS(P6:P9,5,U6:U9,1)</f>
        <v>0</v>
      </c>
      <c r="Q20" s="231">
        <f>COUNTIFS(Q6:Q9,5,U6:U9,1)</f>
        <v>0</v>
      </c>
      <c r="R20" s="275">
        <f>COUNTIFS(R6:R9,5,U6:U9,1)</f>
        <v>0</v>
      </c>
      <c r="S20" s="356"/>
      <c r="T20" s="292" t="s">
        <v>152</v>
      </c>
      <c r="U20" s="131"/>
      <c r="V20" s="131"/>
      <c r="W20" s="129"/>
      <c r="X20" s="129"/>
      <c r="AE20" s="132"/>
    </row>
    <row r="21" spans="2:35" s="130" customFormat="1" ht="15.75" customHeight="1" outlineLevel="1">
      <c r="B21" s="128"/>
      <c r="C21" s="129"/>
      <c r="E21" s="231" t="s">
        <v>85</v>
      </c>
      <c r="F21" s="264">
        <f>COUNTIFS(F6:F9,4,U6:U9,1)</f>
        <v>0</v>
      </c>
      <c r="G21" s="181">
        <f>COUNTIFS(G6:G9,4,U6:U9,1)</f>
        <v>0</v>
      </c>
      <c r="H21" s="181">
        <f>COUNTIFS(H6:H9,4,U6:U9,1)</f>
        <v>0</v>
      </c>
      <c r="I21" s="181">
        <f>COUNTIFS(I6:I9,4,U6:U9,1)</f>
        <v>0</v>
      </c>
      <c r="J21" s="181">
        <f>COUNTIFS(J6:J9,4,U6:U9,1)</f>
        <v>0</v>
      </c>
      <c r="K21" s="181">
        <f>COUNTIFS(K6:K9,4,U6:U9,1)</f>
        <v>0</v>
      </c>
      <c r="L21" s="181">
        <f>COUNTIFS(L6:L9,4,U6:U9,1)</f>
        <v>0</v>
      </c>
      <c r="M21" s="181">
        <f>COUNTIFS(M6:M9,4,U6:U9,1)</f>
        <v>0</v>
      </c>
      <c r="N21" s="181">
        <f>COUNTIFS(N6:N9,4,U6:U9,1)</f>
        <v>0</v>
      </c>
      <c r="O21" s="265">
        <f>COUNTIFS(O6:O9,4,V6:V9,1)</f>
        <v>0</v>
      </c>
      <c r="P21" s="272">
        <f>COUNTIFS(P6:P9,4,U6:U9,1)</f>
        <v>0</v>
      </c>
      <c r="Q21" s="231">
        <f>COUNTIFS(Q6:Q9,4,U6:U9,1)</f>
        <v>0</v>
      </c>
      <c r="R21" s="275">
        <f>COUNTIFS(R6:R9,4,U6:U9,1)</f>
        <v>0</v>
      </c>
      <c r="S21" s="132"/>
      <c r="T21" s="292" t="s">
        <v>152</v>
      </c>
      <c r="U21" s="131"/>
      <c r="V21" s="131"/>
      <c r="W21" s="129"/>
      <c r="X21" s="129"/>
      <c r="AE21" s="132"/>
    </row>
    <row r="22" spans="2:35" s="130" customFormat="1" ht="15.75" customHeight="1" outlineLevel="1">
      <c r="B22" s="128"/>
      <c r="C22" s="129"/>
      <c r="E22" s="231" t="s">
        <v>86</v>
      </c>
      <c r="F22" s="264">
        <f>COUNTIFS(F6:F9,3,U6:U9,1)</f>
        <v>0</v>
      </c>
      <c r="G22" s="181">
        <f>COUNTIFS(G6:G9,3,U6:U9,1)</f>
        <v>0</v>
      </c>
      <c r="H22" s="181">
        <f>COUNTIFS(H6:H9,3,U6:U9,1)</f>
        <v>0</v>
      </c>
      <c r="I22" s="181">
        <f>COUNTIFS(I6:I9,3,U6:U9,1)</f>
        <v>0</v>
      </c>
      <c r="J22" s="181">
        <f>COUNTIFS(J6:J9,3,U6:U9,1)</f>
        <v>0</v>
      </c>
      <c r="K22" s="181">
        <f>COUNTIFS(K6:K9,3,U6:U9,1)</f>
        <v>0</v>
      </c>
      <c r="L22" s="181">
        <f>COUNTIFS(L6:L9,3,U6:U9,1)</f>
        <v>0</v>
      </c>
      <c r="M22" s="181">
        <f>COUNTIFS(M6:M9,3,U6:U9,1)</f>
        <v>0</v>
      </c>
      <c r="N22" s="181">
        <f>COUNTIFS(N6:N9,3,U6:U9,1)</f>
        <v>0</v>
      </c>
      <c r="O22" s="265">
        <f>COUNTIFS(O6:O9,3,V6:V9,1)</f>
        <v>0</v>
      </c>
      <c r="P22" s="272">
        <f>COUNTIFS(P6:P9,3,U6:U9,1)</f>
        <v>0</v>
      </c>
      <c r="Q22" s="231">
        <f>COUNTIFS(Q6:Q9,3,U6:U9,1)</f>
        <v>0</v>
      </c>
      <c r="R22" s="275">
        <f>COUNTIFS(R6:R9,3,U6:U9,1)</f>
        <v>0</v>
      </c>
      <c r="S22" s="132"/>
      <c r="T22" s="292" t="s">
        <v>152</v>
      </c>
      <c r="U22" s="131"/>
      <c r="V22" s="131"/>
      <c r="W22" s="129"/>
      <c r="X22" s="129"/>
      <c r="AE22" s="132"/>
    </row>
    <row r="23" spans="2:35" s="130" customFormat="1" ht="15.75" customHeight="1" outlineLevel="1" thickBot="1">
      <c r="B23" s="128"/>
      <c r="C23" s="129"/>
      <c r="E23" s="231" t="s">
        <v>87</v>
      </c>
      <c r="F23" s="264">
        <f>COUNTIFS(F6:F9,2,U6:U9,1)</f>
        <v>0</v>
      </c>
      <c r="G23" s="181">
        <f>COUNTIFS(G6:G9,2,U6:U9,1)</f>
        <v>0</v>
      </c>
      <c r="H23" s="181">
        <f>COUNTIFS(H6:H9,2,U6:U9,1)</f>
        <v>0</v>
      </c>
      <c r="I23" s="181">
        <f>COUNTIFS(I6:I9,2,U6:U9,1)</f>
        <v>0</v>
      </c>
      <c r="J23" s="181">
        <f>COUNTIFS(J6:J9,2,U6:U9,1)</f>
        <v>0</v>
      </c>
      <c r="K23" s="181">
        <f>COUNTIFS(K6:K9,2,U6:U9,1)</f>
        <v>0</v>
      </c>
      <c r="L23" s="181">
        <f>COUNTIFS(L6:L9,2,U6:U9,1)</f>
        <v>0</v>
      </c>
      <c r="M23" s="181">
        <f>COUNTIFS(M6:M9,2,U6:U9,1)</f>
        <v>0</v>
      </c>
      <c r="N23" s="181">
        <f>COUNTIFS(N6:N9,2,U6:U9,1)</f>
        <v>0</v>
      </c>
      <c r="O23" s="265">
        <f>COUNTIFS(O6:O9,2,V6:V9,1)</f>
        <v>0</v>
      </c>
      <c r="P23" s="272">
        <f>COUNTIFS(P6:P9,2,U6:U9,1)</f>
        <v>0</v>
      </c>
      <c r="Q23" s="231">
        <f>COUNTIFS(Q6:Q9,2,U6:U9,1)</f>
        <v>0</v>
      </c>
      <c r="R23" s="275">
        <f>COUNTIFS(R6:R9,2,U6:U9,1)</f>
        <v>0</v>
      </c>
      <c r="S23" s="357"/>
      <c r="T23" s="292" t="s">
        <v>152</v>
      </c>
      <c r="U23" s="131"/>
      <c r="V23" s="131"/>
      <c r="W23" s="129"/>
      <c r="X23" s="129"/>
      <c r="AE23" s="132"/>
    </row>
    <row r="24" spans="2:35" s="130" customFormat="1" ht="15.75" customHeight="1">
      <c r="B24" s="128"/>
      <c r="C24" s="129"/>
      <c r="E24" s="232" t="s">
        <v>88</v>
      </c>
      <c r="F24" s="266" t="str">
        <f>'Рсч-оф'!$G$31</f>
        <v>-</v>
      </c>
      <c r="G24" s="267" t="str">
        <f>'Рсч-оф'!$L$31</f>
        <v>-</v>
      </c>
      <c r="H24" s="267" t="str">
        <f>'Рсч-оф'!$Q$31</f>
        <v>-</v>
      </c>
      <c r="I24" s="267" t="str">
        <f>'Рсч-оф'!$V$31</f>
        <v>-</v>
      </c>
      <c r="J24" s="267" t="str">
        <f>'Рсч-оф'!$AA$31</f>
        <v>-</v>
      </c>
      <c r="K24" s="267" t="str">
        <f>'Рсч-оф'!$AF$31</f>
        <v>-</v>
      </c>
      <c r="L24" s="267" t="str">
        <f>'Рсч-оф'!$AK$31</f>
        <v>-</v>
      </c>
      <c r="M24" s="267" t="str">
        <f>'Рсч-оф'!$AP$31</f>
        <v>-</v>
      </c>
      <c r="N24" s="267" t="str">
        <f>'Рсч-оф'!$AU$31</f>
        <v>-</v>
      </c>
      <c r="O24" s="268" t="str">
        <f>'Рсч-оф'!$AZ$31</f>
        <v>-</v>
      </c>
      <c r="P24" s="273"/>
      <c r="Q24" s="232" t="str">
        <f>'Рсч-оф'!$BJ$31</f>
        <v>-</v>
      </c>
      <c r="R24" s="276"/>
      <c r="S24" s="358"/>
      <c r="T24" s="292" t="s">
        <v>152</v>
      </c>
      <c r="U24" s="131"/>
      <c r="V24" s="131"/>
      <c r="W24" s="129"/>
      <c r="X24" s="129"/>
      <c r="AE24" s="132"/>
    </row>
    <row r="25" spans="2:35" s="130" customFormat="1" ht="15.75" customHeight="1" thickBot="1">
      <c r="B25" s="128"/>
      <c r="C25" s="129"/>
      <c r="E25" s="233" t="s">
        <v>89</v>
      </c>
      <c r="F25" s="230" t="str">
        <f>'Рсч-оф'!$G$32</f>
        <v>-</v>
      </c>
      <c r="G25" s="228" t="str">
        <f>'Рсч-оф'!$L$32</f>
        <v>-</v>
      </c>
      <c r="H25" s="228" t="str">
        <f>'Рсч-оф'!$Q$32</f>
        <v>-</v>
      </c>
      <c r="I25" s="437" t="str">
        <f>'Рсч-оф'!$V$32</f>
        <v>-</v>
      </c>
      <c r="J25" s="228" t="str">
        <f>'Рсч-оф'!$AA$32</f>
        <v>-</v>
      </c>
      <c r="K25" s="228" t="str">
        <f>'Рсч-оф'!$AF$32</f>
        <v>-</v>
      </c>
      <c r="L25" s="228" t="str">
        <f>'Рсч-оф'!$AK$32</f>
        <v>-</v>
      </c>
      <c r="M25" s="228" t="str">
        <f>'Рсч-оф'!$AP$32</f>
        <v>-</v>
      </c>
      <c r="N25" s="228" t="str">
        <f>'Рсч-оф'!$AU$32</f>
        <v>-</v>
      </c>
      <c r="O25" s="229" t="str">
        <f>'Рсч-оф'!$AZ$32</f>
        <v>-</v>
      </c>
      <c r="P25" s="274"/>
      <c r="Q25" s="278" t="str">
        <f>'Рсч-оф'!$BJ$32</f>
        <v>-</v>
      </c>
      <c r="R25" s="277"/>
      <c r="S25" s="358"/>
      <c r="T25" s="292" t="s">
        <v>152</v>
      </c>
      <c r="U25" s="131"/>
      <c r="V25" s="131"/>
      <c r="W25" s="129"/>
      <c r="X25" s="129"/>
      <c r="AE25" s="132"/>
    </row>
    <row r="26" spans="2:35" s="130" customFormat="1" ht="15.75" customHeight="1" thickTop="1" thickBot="1">
      <c r="B26" s="128"/>
      <c r="C26" s="129"/>
      <c r="P26" s="131"/>
      <c r="Q26" s="131"/>
      <c r="R26" s="112"/>
      <c r="T26" s="291" t="s">
        <v>771</v>
      </c>
      <c r="U26" s="131"/>
      <c r="V26" s="131"/>
      <c r="W26" s="129"/>
      <c r="X26" s="129"/>
      <c r="AE26" s="132"/>
    </row>
    <row r="27" spans="2:35" s="114" customFormat="1" ht="90" customHeight="1" thickBot="1">
      <c r="B27" s="705" t="s">
        <v>236</v>
      </c>
      <c r="C27" s="706"/>
      <c r="D27" s="706"/>
      <c r="E27" s="706"/>
      <c r="F27" s="706"/>
      <c r="G27" s="706"/>
      <c r="H27" s="706"/>
      <c r="I27" s="706"/>
      <c r="J27" s="706"/>
      <c r="K27" s="706"/>
      <c r="L27" s="706"/>
      <c r="M27" s="706"/>
      <c r="N27" s="706"/>
      <c r="O27" s="706"/>
      <c r="P27" s="706"/>
      <c r="Q27" s="706"/>
      <c r="R27" s="706"/>
      <c r="S27" s="708"/>
      <c r="T27" s="289" t="s">
        <v>150</v>
      </c>
      <c r="W27" s="116"/>
      <c r="X27" s="116"/>
      <c r="AA27" s="711" t="s">
        <v>132</v>
      </c>
      <c r="AB27" s="711"/>
      <c r="AC27" s="711"/>
      <c r="AD27" s="711"/>
      <c r="AF27" s="711" t="s">
        <v>131</v>
      </c>
      <c r="AG27" s="711"/>
      <c r="AH27" s="711"/>
      <c r="AI27" s="711"/>
    </row>
    <row r="28" spans="2:35" ht="30" customHeight="1" outlineLevel="2" thickBot="1">
      <c r="B28" s="421" t="str">
        <f>B$1</f>
        <v>№</v>
      </c>
      <c r="C28" s="422" t="str">
        <f>C$1</f>
        <v>Должность</v>
      </c>
      <c r="D28" s="480" t="str">
        <f>D$1</f>
        <v>воинское звание</v>
      </c>
      <c r="E28" s="481" t="str">
        <f>E$1</f>
        <v>Фамилия, инициалы</v>
      </c>
      <c r="F28" s="482" t="str">
        <f>F$1</f>
        <v>ТСП</v>
      </c>
      <c r="G28" s="483" t="str">
        <f t="shared" ref="G28:R28" si="14">G$1</f>
        <v>СП</v>
      </c>
      <c r="H28" s="483" t="str">
        <f t="shared" si="14"/>
        <v>ТП</v>
      </c>
      <c r="I28" s="483" t="str">
        <f t="shared" si="14"/>
        <v>ФП</v>
      </c>
      <c r="J28" s="483" t="str">
        <f t="shared" si="14"/>
        <v>РХБЗ</v>
      </c>
      <c r="K28" s="483" t="str">
        <f t="shared" si="14"/>
        <v>МП</v>
      </c>
      <c r="L28" s="481" t="str">
        <f t="shared" si="14"/>
        <v>ОГН</v>
      </c>
      <c r="M28" s="481" t="str">
        <f t="shared" si="14"/>
        <v>СТР</v>
      </c>
      <c r="N28" s="481" t="str">
        <f t="shared" si="14"/>
        <v>ОВУ</v>
      </c>
      <c r="O28" s="603" t="str">
        <f t="shared" si="14"/>
        <v>ОГП</v>
      </c>
      <c r="P28" s="605" t="str">
        <f t="shared" si="14"/>
        <v>Все</v>
      </c>
      <c r="Q28" s="605" t="str">
        <f t="shared" si="14"/>
        <v>Общ.</v>
      </c>
      <c r="R28" s="605" t="str">
        <f t="shared" si="14"/>
        <v>Важные</v>
      </c>
      <c r="S28" s="604" t="s">
        <v>749</v>
      </c>
      <c r="T28" s="290" t="s">
        <v>150</v>
      </c>
      <c r="W28" s="125">
        <f>SUM(W29:W32)</f>
        <v>0</v>
      </c>
      <c r="X28" s="124">
        <f>SUM(X29:X32)</f>
        <v>0</v>
      </c>
      <c r="Y28" s="254"/>
      <c r="AA28" s="117">
        <v>5</v>
      </c>
      <c r="AB28" s="118">
        <v>4</v>
      </c>
      <c r="AC28" s="118">
        <v>3</v>
      </c>
      <c r="AD28" s="119">
        <v>2</v>
      </c>
      <c r="AE28" s="123"/>
      <c r="AF28" s="117">
        <v>5</v>
      </c>
      <c r="AG28" s="118">
        <v>4</v>
      </c>
      <c r="AH28" s="118">
        <v>3</v>
      </c>
      <c r="AI28" s="119">
        <v>2</v>
      </c>
    </row>
    <row r="29" spans="2:35" ht="15.75" customHeight="1" outlineLevel="2" thickBot="1">
      <c r="B29" s="611">
        <f>IF(E29="",0,1)</f>
        <v>0</v>
      </c>
      <c r="C29" s="611"/>
      <c r="D29" s="612"/>
      <c r="E29" s="619"/>
      <c r="F29" s="612"/>
      <c r="G29" s="612"/>
      <c r="H29" s="612"/>
      <c r="I29" s="612"/>
      <c r="J29" s="612"/>
      <c r="K29" s="612"/>
      <c r="L29" s="612"/>
      <c r="M29" s="612"/>
      <c r="N29" s="612"/>
      <c r="O29" s="614"/>
      <c r="P29" s="616" t="str">
        <f>IF(Z29&gt;0,IF(AND(AA29&gt;=50,AC29=0,AD29=0),5,IF(AND(SUM(AA29:AB29)&gt;=50,AD29=0),4,IF(AD29&lt;30,3,2))),"-")</f>
        <v>-</v>
      </c>
      <c r="Q29" s="616" t="str">
        <f t="shared" ref="Q29:Q33" si="15">IF(MIN(P29,R29)=0,"-",MIN(P29,R29))</f>
        <v>-</v>
      </c>
      <c r="R29" s="617" t="str">
        <f>IF(AE29&gt;0,IF(AI29&gt;0,2,IF(AH29&gt;0,3,IF(AG29&gt;0,4,5))),"-")</f>
        <v>-</v>
      </c>
      <c r="S29" s="615"/>
      <c r="T29" s="290" t="str">
        <f ca="1">IFERROR(VLOOKUP(U29,Главная!$AG$20:$AH$22,2,FALSE),"")</f>
        <v/>
      </c>
      <c r="U29" s="226" t="str">
        <f ca="1">IFERROR(OFFSET(Главная!$AJ$4,MATCH($D29,Главная!$AG$5:$AG$17,0),0),"")</f>
        <v/>
      </c>
      <c r="V29" s="226" t="str">
        <f ca="1">IFERROR(OFFSET(Главная!$AI$4,MATCH($D29,Главная!$AG$5:$AG$17,0),0),"")</f>
        <v/>
      </c>
      <c r="W29" s="213">
        <f t="shared" ref="W29:W33" si="16">IF(Z29&gt;0,1,0)</f>
        <v>0</v>
      </c>
      <c r="X29" s="214">
        <f>IF(AND(W29=0,E29&lt;&gt;""),1,0)</f>
        <v>0</v>
      </c>
      <c r="Y29" s="227"/>
      <c r="Z29" s="227">
        <f>IF(COUNTIF($F29:$O29,"&gt;0")=0,-1,COUNTIF($F29:$O29,"&gt;0"))</f>
        <v>-1</v>
      </c>
      <c r="AA29" s="215">
        <f t="shared" ref="AA29:AD33" si="17">COUNTIF($F29:$O29,AA$5)/$Z29*100</f>
        <v>0</v>
      </c>
      <c r="AB29" s="216">
        <f t="shared" si="17"/>
        <v>0</v>
      </c>
      <c r="AC29" s="216">
        <f t="shared" si="17"/>
        <v>0</v>
      </c>
      <c r="AD29" s="217">
        <f t="shared" si="17"/>
        <v>0</v>
      </c>
      <c r="AE29" s="218">
        <f>IF(COUNTIF($F29:$K29,"&gt;0")=0,-1,COUNTIF($F29:$K29,"&gt;0"))</f>
        <v>-1</v>
      </c>
      <c r="AF29" s="219">
        <f t="shared" ref="AF29:AI33" si="18">COUNTIF($F29:$K29,AF$5)/$AE29*100</f>
        <v>0</v>
      </c>
      <c r="AG29" s="220">
        <f t="shared" si="18"/>
        <v>0</v>
      </c>
      <c r="AH29" s="220">
        <f t="shared" si="18"/>
        <v>0</v>
      </c>
      <c r="AI29" s="221">
        <f t="shared" si="18"/>
        <v>0</v>
      </c>
    </row>
    <row r="30" spans="2:35" ht="15.75" customHeight="1" outlineLevel="2" thickBot="1">
      <c r="B30" s="371">
        <f t="shared" ref="B30:B33" si="19">IF(E30="",B29,B29+1)</f>
        <v>0</v>
      </c>
      <c r="C30" s="371"/>
      <c r="D30" s="563"/>
      <c r="E30" s="372"/>
      <c r="F30" s="563"/>
      <c r="G30" s="563"/>
      <c r="H30" s="563"/>
      <c r="I30" s="563"/>
      <c r="J30" s="563"/>
      <c r="K30" s="563"/>
      <c r="L30" s="563"/>
      <c r="M30" s="563"/>
      <c r="N30" s="563"/>
      <c r="O30" s="608"/>
      <c r="P30" s="478" t="str">
        <f>IF(Z30&gt;0,IF(AND(AA30&gt;=50,AC30=0,AD30=0),5,IF(AND(SUM(AA30:AB30)&gt;=50,AD30=0),4,IF(AD30&lt;30,3,2))),"-")</f>
        <v>-</v>
      </c>
      <c r="Q30" s="478" t="str">
        <f t="shared" si="15"/>
        <v>-</v>
      </c>
      <c r="R30" s="618" t="str">
        <f>IF(AE30&gt;0,IF(AI30&gt;0,2,IF(AH30&gt;0,3,IF(AG30&gt;0,4,5))),"-")</f>
        <v>-</v>
      </c>
      <c r="S30" s="425"/>
      <c r="T30" s="290" t="str">
        <f ca="1">IFERROR(VLOOKUP(U30,Главная!$AG$20:$AH$22,2,FALSE),"")</f>
        <v/>
      </c>
      <c r="U30" s="226" t="str">
        <f ca="1">IFERROR(OFFSET(Главная!$AJ$4,MATCH($D30,Главная!$AG$5:$AG$17,0),0),"")</f>
        <v/>
      </c>
      <c r="V30" s="226" t="str">
        <f ca="1">IFERROR(OFFSET(Главная!$AI$4,MATCH($D30,Главная!$AG$5:$AG$17,0),0),"")</f>
        <v/>
      </c>
      <c r="W30" s="213">
        <f t="shared" si="16"/>
        <v>0</v>
      </c>
      <c r="X30" s="214">
        <f>IF(AND(W30=0,E30&lt;&gt;""),1,0)</f>
        <v>0</v>
      </c>
      <c r="Y30" s="227"/>
      <c r="Z30" s="227">
        <f>IF(COUNTIF($F30:$O30,"&gt;0")=0,-1,COUNTIF($F30:$O30,"&gt;0"))</f>
        <v>-1</v>
      </c>
      <c r="AA30" s="215">
        <f t="shared" si="17"/>
        <v>0</v>
      </c>
      <c r="AB30" s="216">
        <f t="shared" si="17"/>
        <v>0</v>
      </c>
      <c r="AC30" s="216">
        <f t="shared" si="17"/>
        <v>0</v>
      </c>
      <c r="AD30" s="217">
        <f t="shared" si="17"/>
        <v>0</v>
      </c>
      <c r="AE30" s="218">
        <f>IF(COUNTIF($F30:$K30,"&gt;0")=0,-1,COUNTIF($F30:$K30,"&gt;0"))</f>
        <v>-1</v>
      </c>
      <c r="AF30" s="219">
        <f t="shared" si="18"/>
        <v>0</v>
      </c>
      <c r="AG30" s="220">
        <f t="shared" si="18"/>
        <v>0</v>
      </c>
      <c r="AH30" s="220">
        <f t="shared" si="18"/>
        <v>0</v>
      </c>
      <c r="AI30" s="221">
        <f t="shared" si="18"/>
        <v>0</v>
      </c>
    </row>
    <row r="31" spans="2:35" ht="15.75" customHeight="1" outlineLevel="2" thickBot="1">
      <c r="B31" s="371">
        <f t="shared" si="19"/>
        <v>0</v>
      </c>
      <c r="C31" s="371"/>
      <c r="D31" s="563"/>
      <c r="E31" s="372"/>
      <c r="F31" s="563"/>
      <c r="G31" s="563"/>
      <c r="H31" s="563"/>
      <c r="I31" s="563"/>
      <c r="J31" s="563"/>
      <c r="K31" s="563"/>
      <c r="L31" s="563"/>
      <c r="M31" s="563"/>
      <c r="N31" s="563"/>
      <c r="O31" s="608"/>
      <c r="P31" s="478" t="str">
        <f>IF(Z31&gt;0,IF(AND(AA31&gt;=50,AC31=0,AD31=0),5,IF(AND(SUM(AA31:AB31)&gt;=50,AD31=0),4,IF(AD31&lt;30,3,2))),"-")</f>
        <v>-</v>
      </c>
      <c r="Q31" s="478" t="str">
        <f t="shared" si="15"/>
        <v>-</v>
      </c>
      <c r="R31" s="618" t="str">
        <f>IF(AE31&gt;0,IF(AI31&gt;0,2,IF(AH31&gt;0,3,IF(AG31&gt;0,4,5))),"-")</f>
        <v>-</v>
      </c>
      <c r="S31" s="425"/>
      <c r="T31" s="290" t="str">
        <f ca="1">IFERROR(VLOOKUP(U31,Главная!$AG$20:$AH$22,2,FALSE),"")</f>
        <v/>
      </c>
      <c r="U31" s="226" t="str">
        <f ca="1">IFERROR(OFFSET(Главная!$AJ$4,MATCH($D31,Главная!$AG$5:$AG$17,0),0),"")</f>
        <v/>
      </c>
      <c r="V31" s="226" t="str">
        <f ca="1">IFERROR(OFFSET(Главная!$AI$4,MATCH($D31,Главная!$AG$5:$AG$17,0),0),"")</f>
        <v/>
      </c>
      <c r="W31" s="213">
        <f t="shared" si="16"/>
        <v>0</v>
      </c>
      <c r="X31" s="214">
        <f>IF(AND(W31=0,E31&lt;&gt;""),1,0)</f>
        <v>0</v>
      </c>
      <c r="Y31" s="227"/>
      <c r="Z31" s="227">
        <f>IF(COUNTIF($F31:$O31,"&gt;0")=0,-1,COUNTIF($F31:$O31,"&gt;0"))</f>
        <v>-1</v>
      </c>
      <c r="AA31" s="215">
        <f t="shared" si="17"/>
        <v>0</v>
      </c>
      <c r="AB31" s="216">
        <f t="shared" si="17"/>
        <v>0</v>
      </c>
      <c r="AC31" s="216">
        <f t="shared" si="17"/>
        <v>0</v>
      </c>
      <c r="AD31" s="217">
        <f t="shared" si="17"/>
        <v>0</v>
      </c>
      <c r="AE31" s="218">
        <f>IF(COUNTIF($F31:$K31,"&gt;0")=0,-1,COUNTIF($F31:$K31,"&gt;0"))</f>
        <v>-1</v>
      </c>
      <c r="AF31" s="219">
        <f t="shared" si="18"/>
        <v>0</v>
      </c>
      <c r="AG31" s="220">
        <f t="shared" si="18"/>
        <v>0</v>
      </c>
      <c r="AH31" s="220">
        <f t="shared" si="18"/>
        <v>0</v>
      </c>
      <c r="AI31" s="221">
        <f t="shared" si="18"/>
        <v>0</v>
      </c>
    </row>
    <row r="32" spans="2:35" ht="15.75" customHeight="1" outlineLevel="2" thickBot="1">
      <c r="B32" s="371">
        <f t="shared" si="19"/>
        <v>0</v>
      </c>
      <c r="C32" s="371"/>
      <c r="D32" s="563"/>
      <c r="E32" s="372"/>
      <c r="F32" s="563"/>
      <c r="G32" s="563"/>
      <c r="H32" s="563"/>
      <c r="I32" s="563"/>
      <c r="J32" s="563"/>
      <c r="K32" s="563"/>
      <c r="L32" s="563"/>
      <c r="M32" s="563"/>
      <c r="N32" s="563"/>
      <c r="O32" s="608"/>
      <c r="P32" s="478" t="str">
        <f>IF(Z32&gt;0,IF(AND(AA32&gt;=50,AC32=0,AD32=0),5,IF(AND(SUM(AA32:AB32)&gt;=50,AD32=0),4,IF(AD32&lt;30,3,2))),"-")</f>
        <v>-</v>
      </c>
      <c r="Q32" s="478" t="str">
        <f t="shared" si="15"/>
        <v>-</v>
      </c>
      <c r="R32" s="618" t="str">
        <f>IF(AE32&gt;0,IF(AI32&gt;0,2,IF(AH32&gt;0,3,IF(AG32&gt;0,4,5))),"-")</f>
        <v>-</v>
      </c>
      <c r="S32" s="425"/>
      <c r="T32" s="290" t="str">
        <f ca="1">IFERROR(VLOOKUP(U32,Главная!$AG$20:$AH$22,2,FALSE),"")</f>
        <v/>
      </c>
      <c r="U32" s="226" t="str">
        <f ca="1">IFERROR(OFFSET(Главная!$AJ$4,MATCH($D32,Главная!$AG$5:$AG$17,0),0),"")</f>
        <v/>
      </c>
      <c r="V32" s="226" t="str">
        <f ca="1">IFERROR(OFFSET(Главная!$AI$4,MATCH($D32,Главная!$AG$5:$AG$17,0),0),"")</f>
        <v/>
      </c>
      <c r="W32" s="213">
        <f t="shared" si="16"/>
        <v>0</v>
      </c>
      <c r="X32" s="214">
        <f>IF(AND(W32=0,E32&lt;&gt;""),1,0)</f>
        <v>0</v>
      </c>
      <c r="Y32" s="227"/>
      <c r="Z32" s="227">
        <f>IF(COUNTIF($F32:$O32,"&gt;0")=0,-1,COUNTIF($F32:$O32,"&gt;0"))</f>
        <v>-1</v>
      </c>
      <c r="AA32" s="215">
        <f t="shared" si="17"/>
        <v>0</v>
      </c>
      <c r="AB32" s="216">
        <f t="shared" si="17"/>
        <v>0</v>
      </c>
      <c r="AC32" s="216">
        <f t="shared" si="17"/>
        <v>0</v>
      </c>
      <c r="AD32" s="217">
        <f t="shared" si="17"/>
        <v>0</v>
      </c>
      <c r="AE32" s="218">
        <f>IF(COUNTIF($F32:$K32,"&gt;0")=0,-1,COUNTIF($F32:$K32,"&gt;0"))</f>
        <v>-1</v>
      </c>
      <c r="AF32" s="219">
        <f t="shared" si="18"/>
        <v>0</v>
      </c>
      <c r="AG32" s="220">
        <f t="shared" si="18"/>
        <v>0</v>
      </c>
      <c r="AH32" s="220">
        <f t="shared" si="18"/>
        <v>0</v>
      </c>
      <c r="AI32" s="221">
        <f t="shared" si="18"/>
        <v>0</v>
      </c>
    </row>
    <row r="33" spans="2:35" ht="15.75" customHeight="1" outlineLevel="2">
      <c r="B33" s="371">
        <f t="shared" si="19"/>
        <v>0</v>
      </c>
      <c r="C33" s="371"/>
      <c r="D33" s="563"/>
      <c r="E33" s="372"/>
      <c r="F33" s="563"/>
      <c r="G33" s="563"/>
      <c r="H33" s="563"/>
      <c r="I33" s="563"/>
      <c r="J33" s="563"/>
      <c r="K33" s="563"/>
      <c r="L33" s="563"/>
      <c r="M33" s="563"/>
      <c r="N33" s="563"/>
      <c r="O33" s="608"/>
      <c r="P33" s="478" t="str">
        <f>IF(Z33&gt;0,IF(AND(AA33&gt;=50,AC33=0,AD33=0),5,IF(AND(SUM(AA33:AB33)&gt;=50,AD33=0),4,IF(AD33&lt;30,3,2))),"-")</f>
        <v>-</v>
      </c>
      <c r="Q33" s="478" t="str">
        <f t="shared" si="15"/>
        <v>-</v>
      </c>
      <c r="R33" s="618" t="str">
        <f>IF(AE33&gt;0,IF(AI33&gt;0,2,IF(AH33&gt;0,3,IF(AG33&gt;0,4,5))),"-")</f>
        <v>-</v>
      </c>
      <c r="S33" s="425"/>
      <c r="T33" s="290" t="str">
        <f ca="1">IFERROR(VLOOKUP(U33,Главная!$AG$20:$AH$22,2,FALSE),"")</f>
        <v/>
      </c>
      <c r="U33" s="226" t="str">
        <f ca="1">IFERROR(OFFSET(Главная!$AJ$4,MATCH($D33,Главная!$AG$5:$AG$17,0),0),"")</f>
        <v/>
      </c>
      <c r="V33" s="226" t="str">
        <f ca="1">IFERROR(OFFSET(Главная!$AI$4,MATCH($D33,Главная!$AG$5:$AG$17,0),0),"")</f>
        <v/>
      </c>
      <c r="W33" s="213">
        <f t="shared" si="16"/>
        <v>0</v>
      </c>
      <c r="X33" s="214">
        <f>IF(AND(W33=0,E33&lt;&gt;""),1,0)</f>
        <v>0</v>
      </c>
      <c r="Y33" s="227"/>
      <c r="Z33" s="227">
        <f>IF(COUNTIF($F33:$O33,"&gt;0")=0,-1,COUNTIF($F33:$O33,"&gt;0"))</f>
        <v>-1</v>
      </c>
      <c r="AA33" s="215">
        <f t="shared" si="17"/>
        <v>0</v>
      </c>
      <c r="AB33" s="216">
        <f t="shared" si="17"/>
        <v>0</v>
      </c>
      <c r="AC33" s="216">
        <f t="shared" si="17"/>
        <v>0</v>
      </c>
      <c r="AD33" s="217">
        <f t="shared" si="17"/>
        <v>0</v>
      </c>
      <c r="AE33" s="218">
        <f>IF(COUNTIF($F33:$K33,"&gt;0")=0,-1,COUNTIF($F33:$K33,"&gt;0"))</f>
        <v>-1</v>
      </c>
      <c r="AF33" s="219">
        <f t="shared" si="18"/>
        <v>0</v>
      </c>
      <c r="AG33" s="220">
        <f t="shared" si="18"/>
        <v>0</v>
      </c>
      <c r="AH33" s="220">
        <f t="shared" si="18"/>
        <v>0</v>
      </c>
      <c r="AI33" s="221">
        <f t="shared" si="18"/>
        <v>0</v>
      </c>
    </row>
    <row r="34" spans="2:35" s="130" customFormat="1" ht="15.75" customHeight="1" outlineLevel="1" thickBot="1">
      <c r="B34" s="427"/>
      <c r="C34" s="426"/>
      <c r="D34" s="370"/>
      <c r="E34" s="361"/>
      <c r="F34" s="362"/>
      <c r="G34" s="362"/>
      <c r="H34" s="362"/>
      <c r="I34" s="362"/>
      <c r="J34" s="362"/>
      <c r="K34" s="362"/>
      <c r="L34" s="362"/>
      <c r="M34" s="362"/>
      <c r="N34" s="362"/>
      <c r="O34" s="362"/>
      <c r="P34" s="363"/>
      <c r="Q34" s="363"/>
      <c r="R34" s="362"/>
      <c r="S34" s="370"/>
      <c r="T34" s="291" t="s">
        <v>771</v>
      </c>
      <c r="U34" s="131"/>
      <c r="V34" s="131"/>
      <c r="W34" s="129"/>
      <c r="X34" s="129"/>
      <c r="AE34" s="132"/>
    </row>
    <row r="35" spans="2:35" s="130" customFormat="1" ht="30" customHeight="1" outlineLevel="1" thickTop="1">
      <c r="B35" s="128"/>
      <c r="C35" s="129"/>
      <c r="E35" s="282" t="s">
        <v>178</v>
      </c>
      <c r="F35" s="283" t="s">
        <v>128</v>
      </c>
      <c r="G35" s="284" t="s">
        <v>74</v>
      </c>
      <c r="H35" s="284" t="s">
        <v>75</v>
      </c>
      <c r="I35" s="284" t="s">
        <v>14</v>
      </c>
      <c r="J35" s="284" t="s">
        <v>80</v>
      </c>
      <c r="K35" s="284" t="s">
        <v>129</v>
      </c>
      <c r="L35" s="284" t="s">
        <v>15</v>
      </c>
      <c r="M35" s="284" t="s">
        <v>13</v>
      </c>
      <c r="N35" s="284" t="s">
        <v>78</v>
      </c>
      <c r="O35" s="285" t="s">
        <v>130</v>
      </c>
      <c r="P35" s="286" t="s">
        <v>132</v>
      </c>
      <c r="Q35" s="287" t="s">
        <v>81</v>
      </c>
      <c r="R35" s="288" t="s">
        <v>131</v>
      </c>
      <c r="S35" s="355"/>
      <c r="T35" s="292" t="s">
        <v>151</v>
      </c>
      <c r="U35" s="131"/>
      <c r="V35" s="131"/>
      <c r="W35" s="129"/>
      <c r="X35" s="129"/>
      <c r="AE35" s="132"/>
    </row>
    <row r="36" spans="2:35" s="130" customFormat="1" ht="15.75" customHeight="1" outlineLevel="1">
      <c r="B36" s="128"/>
      <c r="C36" s="129"/>
      <c r="E36" s="231" t="s">
        <v>83</v>
      </c>
      <c r="F36" s="264">
        <f>COUNTIF(F29:F33,5)</f>
        <v>0</v>
      </c>
      <c r="G36" s="181">
        <f t="shared" ref="G36:O36" si="20">COUNTIF(G29:G33,5)</f>
        <v>0</v>
      </c>
      <c r="H36" s="181">
        <f t="shared" si="20"/>
        <v>0</v>
      </c>
      <c r="I36" s="181">
        <f t="shared" si="20"/>
        <v>0</v>
      </c>
      <c r="J36" s="181">
        <f t="shared" si="20"/>
        <v>0</v>
      </c>
      <c r="K36" s="181">
        <f t="shared" si="20"/>
        <v>0</v>
      </c>
      <c r="L36" s="181">
        <f t="shared" si="20"/>
        <v>0</v>
      </c>
      <c r="M36" s="181">
        <f t="shared" si="20"/>
        <v>0</v>
      </c>
      <c r="N36" s="181">
        <f t="shared" si="20"/>
        <v>0</v>
      </c>
      <c r="O36" s="265">
        <f t="shared" si="20"/>
        <v>0</v>
      </c>
      <c r="P36" s="272">
        <f>COUNTIF(P29:P33,5)</f>
        <v>0</v>
      </c>
      <c r="Q36" s="231">
        <f>COUNTIF(Q29:Q33,5)</f>
        <v>0</v>
      </c>
      <c r="R36" s="275">
        <f>COUNTIF(R29:R33,5)</f>
        <v>0</v>
      </c>
      <c r="S36" s="356"/>
      <c r="T36" s="292" t="s">
        <v>151</v>
      </c>
      <c r="U36" s="131"/>
      <c r="V36" s="131"/>
      <c r="W36" s="129"/>
      <c r="X36" s="129"/>
      <c r="AE36" s="132"/>
    </row>
    <row r="37" spans="2:35" s="130" customFormat="1" ht="15.75" customHeight="1" outlineLevel="1">
      <c r="B37" s="128"/>
      <c r="C37" s="129"/>
      <c r="E37" s="231" t="s">
        <v>85</v>
      </c>
      <c r="F37" s="264">
        <f>COUNTIF(F29:F33,4)</f>
        <v>0</v>
      </c>
      <c r="G37" s="181">
        <f t="shared" ref="G37:O37" si="21">COUNTIF(G29:G33,4)</f>
        <v>0</v>
      </c>
      <c r="H37" s="181">
        <f t="shared" si="21"/>
        <v>0</v>
      </c>
      <c r="I37" s="181">
        <f t="shared" si="21"/>
        <v>0</v>
      </c>
      <c r="J37" s="181">
        <f t="shared" si="21"/>
        <v>0</v>
      </c>
      <c r="K37" s="181">
        <f t="shared" si="21"/>
        <v>0</v>
      </c>
      <c r="L37" s="181">
        <f t="shared" si="21"/>
        <v>0</v>
      </c>
      <c r="M37" s="181">
        <f t="shared" si="21"/>
        <v>0</v>
      </c>
      <c r="N37" s="181">
        <f t="shared" si="21"/>
        <v>0</v>
      </c>
      <c r="O37" s="265">
        <f t="shared" si="21"/>
        <v>0</v>
      </c>
      <c r="P37" s="272">
        <f>COUNTIF(P29:P33,4)</f>
        <v>0</v>
      </c>
      <c r="Q37" s="231">
        <f>COUNTIF(Q29:Q33,4)</f>
        <v>0</v>
      </c>
      <c r="R37" s="275">
        <f>COUNTIF(R29:R33,4)</f>
        <v>0</v>
      </c>
      <c r="S37" s="132"/>
      <c r="T37" s="292" t="s">
        <v>151</v>
      </c>
      <c r="U37" s="131"/>
      <c r="V37" s="131"/>
      <c r="W37" s="129"/>
      <c r="X37" s="129"/>
      <c r="AE37" s="132"/>
    </row>
    <row r="38" spans="2:35" s="130" customFormat="1" ht="15.75" customHeight="1" outlineLevel="1">
      <c r="B38" s="128"/>
      <c r="C38" s="129"/>
      <c r="E38" s="231" t="s">
        <v>86</v>
      </c>
      <c r="F38" s="264">
        <f>COUNTIF(F29:F33,3)</f>
        <v>0</v>
      </c>
      <c r="G38" s="181">
        <f t="shared" ref="G38:O38" si="22">COUNTIF(G29:G33,3)</f>
        <v>0</v>
      </c>
      <c r="H38" s="181">
        <f t="shared" si="22"/>
        <v>0</v>
      </c>
      <c r="I38" s="181">
        <f t="shared" si="22"/>
        <v>0</v>
      </c>
      <c r="J38" s="181">
        <f t="shared" si="22"/>
        <v>0</v>
      </c>
      <c r="K38" s="181">
        <f t="shared" si="22"/>
        <v>0</v>
      </c>
      <c r="L38" s="181">
        <f t="shared" si="22"/>
        <v>0</v>
      </c>
      <c r="M38" s="181">
        <f t="shared" si="22"/>
        <v>0</v>
      </c>
      <c r="N38" s="181">
        <f t="shared" si="22"/>
        <v>0</v>
      </c>
      <c r="O38" s="265">
        <f t="shared" si="22"/>
        <v>0</v>
      </c>
      <c r="P38" s="272">
        <f>COUNTIF(P29:P33,3)</f>
        <v>0</v>
      </c>
      <c r="Q38" s="231">
        <f>COUNTIF(Q29:Q33,3)</f>
        <v>0</v>
      </c>
      <c r="R38" s="275">
        <f>COUNTIF(R29:R33,3)</f>
        <v>0</v>
      </c>
      <c r="S38" s="132"/>
      <c r="T38" s="292" t="s">
        <v>151</v>
      </c>
      <c r="U38" s="131"/>
      <c r="V38" s="131"/>
      <c r="W38" s="129"/>
      <c r="X38" s="129"/>
      <c r="AE38" s="132"/>
    </row>
    <row r="39" spans="2:35" s="130" customFormat="1" ht="15.75" customHeight="1" outlineLevel="1" thickBot="1">
      <c r="B39" s="128"/>
      <c r="C39" s="129"/>
      <c r="E39" s="231" t="s">
        <v>87</v>
      </c>
      <c r="F39" s="264">
        <f>COUNTIF(F29:F33,2)</f>
        <v>0</v>
      </c>
      <c r="G39" s="181">
        <f t="shared" ref="G39:O39" si="23">COUNTIF(G29:G33,2)</f>
        <v>0</v>
      </c>
      <c r="H39" s="181">
        <f t="shared" si="23"/>
        <v>0</v>
      </c>
      <c r="I39" s="181">
        <f t="shared" si="23"/>
        <v>0</v>
      </c>
      <c r="J39" s="181">
        <f t="shared" si="23"/>
        <v>0</v>
      </c>
      <c r="K39" s="181">
        <f t="shared" si="23"/>
        <v>0</v>
      </c>
      <c r="L39" s="181">
        <f t="shared" si="23"/>
        <v>0</v>
      </c>
      <c r="M39" s="181">
        <f t="shared" si="23"/>
        <v>0</v>
      </c>
      <c r="N39" s="181">
        <f t="shared" si="23"/>
        <v>0</v>
      </c>
      <c r="O39" s="265">
        <f t="shared" si="23"/>
        <v>0</v>
      </c>
      <c r="P39" s="272">
        <f>COUNTIF(P29:P33,2)</f>
        <v>0</v>
      </c>
      <c r="Q39" s="231">
        <f>COUNTIF(Q29:Q33,2)</f>
        <v>0</v>
      </c>
      <c r="R39" s="275">
        <f>COUNTIF(R29:R33,2)</f>
        <v>0</v>
      </c>
      <c r="S39" s="357"/>
      <c r="T39" s="292" t="s">
        <v>151</v>
      </c>
      <c r="U39" s="131"/>
      <c r="V39" s="131"/>
      <c r="W39" s="129"/>
      <c r="X39" s="129"/>
      <c r="AE39" s="132"/>
    </row>
    <row r="40" spans="2:35" s="130" customFormat="1" ht="15.75" customHeight="1">
      <c r="B40" s="128"/>
      <c r="C40" s="129"/>
      <c r="E40" s="232" t="s">
        <v>88</v>
      </c>
      <c r="F40" s="266" t="str">
        <f>Рсч!$G$33</f>
        <v>-</v>
      </c>
      <c r="G40" s="267" t="str">
        <f>Рсч!$L$33</f>
        <v>-</v>
      </c>
      <c r="H40" s="267" t="str">
        <f>Рсч!$Q$33</f>
        <v>-</v>
      </c>
      <c r="I40" s="267" t="str">
        <f>Рсч!$V$33</f>
        <v>-</v>
      </c>
      <c r="J40" s="267" t="str">
        <f>Рсч!$AA$33</f>
        <v>-</v>
      </c>
      <c r="K40" s="267" t="str">
        <f>Рсч!$AF$33</f>
        <v>-</v>
      </c>
      <c r="L40" s="267" t="str">
        <f>Рсч!$AK$33</f>
        <v>-</v>
      </c>
      <c r="M40" s="267" t="str">
        <f>Рсч!$AP$33</f>
        <v>-</v>
      </c>
      <c r="N40" s="267" t="str">
        <f>Рсч!$AU$33</f>
        <v>-</v>
      </c>
      <c r="O40" s="268" t="str">
        <f>Рсч!$AZ$33</f>
        <v>-</v>
      </c>
      <c r="P40" s="273"/>
      <c r="Q40" s="232" t="str">
        <f>Рсч!$BJ$33</f>
        <v>-</v>
      </c>
      <c r="R40" s="276"/>
      <c r="S40" s="358"/>
      <c r="T40" s="292" t="s">
        <v>151</v>
      </c>
      <c r="U40" s="131"/>
      <c r="V40" s="131"/>
      <c r="W40" s="129"/>
      <c r="X40" s="129"/>
      <c r="AE40" s="132"/>
    </row>
    <row r="41" spans="2:35" s="130" customFormat="1" ht="15.75" customHeight="1" thickBot="1">
      <c r="B41" s="128"/>
      <c r="C41" s="129"/>
      <c r="E41" s="233" t="s">
        <v>89</v>
      </c>
      <c r="F41" s="230" t="str">
        <f>Рсч!$G$34</f>
        <v>-</v>
      </c>
      <c r="G41" s="228" t="str">
        <f>Рсч!$L$34</f>
        <v>-</v>
      </c>
      <c r="H41" s="228" t="str">
        <f>Рсч!$Q$34</f>
        <v>-</v>
      </c>
      <c r="I41" s="437" t="str">
        <f>Рсч!$V$34</f>
        <v>-</v>
      </c>
      <c r="J41" s="228" t="str">
        <f>Рсч!$AA$34</f>
        <v>-</v>
      </c>
      <c r="K41" s="228" t="str">
        <f>Рсч!$AF$34</f>
        <v>-</v>
      </c>
      <c r="L41" s="228" t="str">
        <f>Рсч!$AK$34</f>
        <v>-</v>
      </c>
      <c r="M41" s="228" t="str">
        <f>Рсч!$AP$34</f>
        <v>-</v>
      </c>
      <c r="N41" s="228" t="str">
        <f>Рсч!$AU$34</f>
        <v>-</v>
      </c>
      <c r="O41" s="229" t="str">
        <f>Рсч!$AZ$34</f>
        <v>-</v>
      </c>
      <c r="P41" s="274"/>
      <c r="Q41" s="278" t="str">
        <f>Рсч!$BJ$34</f>
        <v>-</v>
      </c>
      <c r="R41" s="277"/>
      <c r="S41" s="358"/>
      <c r="T41" s="292" t="s">
        <v>151</v>
      </c>
      <c r="U41" s="131"/>
      <c r="V41" s="131"/>
      <c r="W41" s="129"/>
      <c r="X41" s="129"/>
      <c r="AE41" s="132"/>
    </row>
    <row r="42" spans="2:35" s="131" customFormat="1" ht="15.75" customHeight="1" outlineLevel="1" thickTop="1" thickBot="1">
      <c r="B42" s="280"/>
      <c r="C42" s="281"/>
      <c r="E42" s="279"/>
      <c r="F42" s="154"/>
      <c r="G42" s="154"/>
      <c r="H42" s="154"/>
      <c r="I42" s="154"/>
      <c r="J42" s="154"/>
      <c r="K42" s="154"/>
      <c r="L42" s="154"/>
      <c r="M42" s="154"/>
      <c r="N42" s="154"/>
      <c r="O42" s="154"/>
      <c r="P42" s="153"/>
      <c r="Q42" s="153"/>
      <c r="R42" s="154"/>
      <c r="T42" s="291" t="s">
        <v>771</v>
      </c>
      <c r="W42" s="281"/>
      <c r="X42" s="281"/>
      <c r="AE42" s="132"/>
    </row>
    <row r="43" spans="2:35" s="130" customFormat="1" ht="30" customHeight="1" outlineLevel="1" thickTop="1">
      <c r="B43" s="128"/>
      <c r="C43" s="129"/>
      <c r="E43" s="282" t="s">
        <v>237</v>
      </c>
      <c r="F43" s="283" t="s">
        <v>128</v>
      </c>
      <c r="G43" s="284" t="s">
        <v>74</v>
      </c>
      <c r="H43" s="284" t="s">
        <v>75</v>
      </c>
      <c r="I43" s="284" t="s">
        <v>14</v>
      </c>
      <c r="J43" s="284" t="s">
        <v>80</v>
      </c>
      <c r="K43" s="284" t="s">
        <v>129</v>
      </c>
      <c r="L43" s="284" t="s">
        <v>15</v>
      </c>
      <c r="M43" s="284" t="s">
        <v>13</v>
      </c>
      <c r="N43" s="284" t="s">
        <v>78</v>
      </c>
      <c r="O43" s="285" t="s">
        <v>130</v>
      </c>
      <c r="P43" s="286" t="s">
        <v>132</v>
      </c>
      <c r="Q43" s="287" t="s">
        <v>81</v>
      </c>
      <c r="R43" s="288" t="s">
        <v>131</v>
      </c>
      <c r="S43" s="355"/>
      <c r="T43" s="292" t="s">
        <v>152</v>
      </c>
      <c r="U43" s="131"/>
      <c r="V43" s="131"/>
      <c r="W43" s="129"/>
      <c r="X43" s="129"/>
      <c r="AE43" s="132"/>
    </row>
    <row r="44" spans="2:35" s="130" customFormat="1" ht="15.75" customHeight="1" outlineLevel="1">
      <c r="B44" s="128"/>
      <c r="C44" s="129"/>
      <c r="E44" s="231" t="s">
        <v>83</v>
      </c>
      <c r="F44" s="264">
        <f>COUNTIFS(F29:F33,5,U29:U33,1)</f>
        <v>0</v>
      </c>
      <c r="G44" s="181">
        <f t="shared" ref="G44:O44" si="24">COUNTIFS(G29:G33,5,V29:V33,1)</f>
        <v>0</v>
      </c>
      <c r="H44" s="181">
        <f t="shared" si="24"/>
        <v>0</v>
      </c>
      <c r="I44" s="181">
        <f t="shared" si="24"/>
        <v>0</v>
      </c>
      <c r="J44" s="181">
        <f t="shared" si="24"/>
        <v>0</v>
      </c>
      <c r="K44" s="181">
        <f t="shared" si="24"/>
        <v>0</v>
      </c>
      <c r="L44" s="181">
        <f t="shared" si="24"/>
        <v>0</v>
      </c>
      <c r="M44" s="181">
        <f t="shared" si="24"/>
        <v>0</v>
      </c>
      <c r="N44" s="181">
        <f t="shared" si="24"/>
        <v>0</v>
      </c>
      <c r="O44" s="265">
        <f t="shared" si="24"/>
        <v>0</v>
      </c>
      <c r="P44" s="272">
        <f>COUNTIFS(P29:P33,5,U29:U33,1)</f>
        <v>0</v>
      </c>
      <c r="Q44" s="231">
        <f>COUNTIFS(Q29:Q33,5,U29:U33,1)</f>
        <v>0</v>
      </c>
      <c r="R44" s="275">
        <f>COUNTIFS(R29:R33,5,U29:U33,1)</f>
        <v>0</v>
      </c>
      <c r="S44" s="356"/>
      <c r="T44" s="292" t="s">
        <v>152</v>
      </c>
      <c r="U44" s="131"/>
      <c r="V44" s="131"/>
      <c r="W44" s="129"/>
      <c r="X44" s="129"/>
      <c r="AE44" s="132"/>
    </row>
    <row r="45" spans="2:35" s="130" customFormat="1" ht="15.75" customHeight="1" outlineLevel="1">
      <c r="B45" s="128"/>
      <c r="C45" s="129"/>
      <c r="E45" s="231" t="s">
        <v>85</v>
      </c>
      <c r="F45" s="264">
        <f>COUNTIFS(F29:F33,4,U29:U33,1)</f>
        <v>0</v>
      </c>
      <c r="G45" s="181">
        <f t="shared" ref="G45:O45" si="25">COUNTIFS(G29:G33,4,V29:V33,1)</f>
        <v>0</v>
      </c>
      <c r="H45" s="181">
        <f t="shared" si="25"/>
        <v>0</v>
      </c>
      <c r="I45" s="181">
        <f t="shared" si="25"/>
        <v>0</v>
      </c>
      <c r="J45" s="181">
        <f t="shared" si="25"/>
        <v>0</v>
      </c>
      <c r="K45" s="181">
        <f t="shared" si="25"/>
        <v>0</v>
      </c>
      <c r="L45" s="181">
        <f t="shared" si="25"/>
        <v>0</v>
      </c>
      <c r="M45" s="181">
        <f t="shared" si="25"/>
        <v>0</v>
      </c>
      <c r="N45" s="181">
        <f t="shared" si="25"/>
        <v>0</v>
      </c>
      <c r="O45" s="265">
        <f t="shared" si="25"/>
        <v>0</v>
      </c>
      <c r="P45" s="272">
        <f>COUNTIFS(P29:P33,4,U29:U33,1)</f>
        <v>0</v>
      </c>
      <c r="Q45" s="231">
        <f>COUNTIFS(Q29:Q33,4,U29:U33,1)</f>
        <v>0</v>
      </c>
      <c r="R45" s="275">
        <f>COUNTIFS(R29:R33,4,U29:U33,1)</f>
        <v>0</v>
      </c>
      <c r="S45" s="132"/>
      <c r="T45" s="292" t="s">
        <v>152</v>
      </c>
      <c r="U45" s="131"/>
      <c r="V45" s="131"/>
      <c r="W45" s="129"/>
      <c r="X45" s="129"/>
      <c r="AE45" s="132"/>
    </row>
    <row r="46" spans="2:35" s="130" customFormat="1" ht="15.75" customHeight="1" outlineLevel="1">
      <c r="B46" s="128"/>
      <c r="C46" s="129"/>
      <c r="E46" s="231" t="s">
        <v>86</v>
      </c>
      <c r="F46" s="264">
        <f>COUNTIFS(F29:F33,3,U29:U33,1)</f>
        <v>0</v>
      </c>
      <c r="G46" s="181">
        <f t="shared" ref="G46:O46" si="26">COUNTIFS(G29:G33,3,V29:V33,1)</f>
        <v>0</v>
      </c>
      <c r="H46" s="181">
        <f t="shared" si="26"/>
        <v>0</v>
      </c>
      <c r="I46" s="181">
        <f t="shared" si="26"/>
        <v>0</v>
      </c>
      <c r="J46" s="181">
        <f t="shared" si="26"/>
        <v>0</v>
      </c>
      <c r="K46" s="181">
        <f t="shared" si="26"/>
        <v>0</v>
      </c>
      <c r="L46" s="181">
        <f t="shared" si="26"/>
        <v>0</v>
      </c>
      <c r="M46" s="181">
        <f t="shared" si="26"/>
        <v>0</v>
      </c>
      <c r="N46" s="181">
        <f t="shared" si="26"/>
        <v>0</v>
      </c>
      <c r="O46" s="265">
        <f t="shared" si="26"/>
        <v>0</v>
      </c>
      <c r="P46" s="272">
        <f>COUNTIFS(P29:P33,3,U29:U33,1)</f>
        <v>0</v>
      </c>
      <c r="Q46" s="231">
        <f>COUNTIFS(Q29:Q33,3,U29:U33,1)</f>
        <v>0</v>
      </c>
      <c r="R46" s="275">
        <f>COUNTIFS(R29:R33,3,U29:U33,1)</f>
        <v>0</v>
      </c>
      <c r="S46" s="132"/>
      <c r="T46" s="292" t="s">
        <v>152</v>
      </c>
      <c r="U46" s="131"/>
      <c r="V46" s="131"/>
      <c r="W46" s="129"/>
      <c r="X46" s="129"/>
      <c r="AE46" s="132"/>
    </row>
    <row r="47" spans="2:35" s="130" customFormat="1" ht="15.75" customHeight="1" outlineLevel="1" thickBot="1">
      <c r="B47" s="128"/>
      <c r="C47" s="129"/>
      <c r="E47" s="231" t="s">
        <v>87</v>
      </c>
      <c r="F47" s="264">
        <f>COUNTIFS(F29:F33,2,U29:U33,1)</f>
        <v>0</v>
      </c>
      <c r="G47" s="181">
        <f t="shared" ref="G47:O47" si="27">COUNTIFS(G29:G33,2,V29:V33,1)</f>
        <v>0</v>
      </c>
      <c r="H47" s="181">
        <f t="shared" si="27"/>
        <v>0</v>
      </c>
      <c r="I47" s="181">
        <f t="shared" si="27"/>
        <v>0</v>
      </c>
      <c r="J47" s="181">
        <f t="shared" si="27"/>
        <v>0</v>
      </c>
      <c r="K47" s="181">
        <f t="shared" si="27"/>
        <v>0</v>
      </c>
      <c r="L47" s="181">
        <f t="shared" si="27"/>
        <v>0</v>
      </c>
      <c r="M47" s="181">
        <f t="shared" si="27"/>
        <v>0</v>
      </c>
      <c r="N47" s="181">
        <f t="shared" si="27"/>
        <v>0</v>
      </c>
      <c r="O47" s="265">
        <f t="shared" si="27"/>
        <v>0</v>
      </c>
      <c r="P47" s="272">
        <f>COUNTIFS(P29:P33,2,U29:U33,1)</f>
        <v>0</v>
      </c>
      <c r="Q47" s="231">
        <f>COUNTIFS(Q29:Q33,2,U29:U33,1)</f>
        <v>0</v>
      </c>
      <c r="R47" s="275">
        <f>COUNTIFS(R29:R33,2,U29:U33,1)</f>
        <v>0</v>
      </c>
      <c r="S47" s="357"/>
      <c r="T47" s="292" t="s">
        <v>152</v>
      </c>
      <c r="U47" s="131"/>
      <c r="V47" s="131"/>
      <c r="W47" s="129"/>
      <c r="X47" s="129"/>
      <c r="AE47" s="132"/>
    </row>
    <row r="48" spans="2:35" s="130" customFormat="1" ht="15.75" customHeight="1">
      <c r="B48" s="128"/>
      <c r="C48" s="129"/>
      <c r="E48" s="232" t="s">
        <v>88</v>
      </c>
      <c r="F48" s="266" t="str">
        <f>'Рсч-оф'!$G$33</f>
        <v>-</v>
      </c>
      <c r="G48" s="267" t="str">
        <f>'Рсч-оф'!$L$33</f>
        <v>-</v>
      </c>
      <c r="H48" s="267" t="str">
        <f>'Рсч-оф'!$Q$33</f>
        <v>-</v>
      </c>
      <c r="I48" s="267" t="str">
        <f>'Рсч-оф'!$V$33</f>
        <v>-</v>
      </c>
      <c r="J48" s="267" t="str">
        <f>'Рсч-оф'!$AA$33</f>
        <v>-</v>
      </c>
      <c r="K48" s="267" t="str">
        <f>'Рсч-оф'!$AF$33</f>
        <v>-</v>
      </c>
      <c r="L48" s="267" t="str">
        <f>'Рсч-оф'!$AK$33</f>
        <v>-</v>
      </c>
      <c r="M48" s="267" t="str">
        <f>'Рсч-оф'!$AP$33</f>
        <v>-</v>
      </c>
      <c r="N48" s="267" t="str">
        <f>'Рсч-оф'!$AU$33</f>
        <v>-</v>
      </c>
      <c r="O48" s="268" t="str">
        <f>'Рсч-оф'!$AZ$33</f>
        <v>-</v>
      </c>
      <c r="P48" s="273"/>
      <c r="Q48" s="232" t="str">
        <f>'Рсч-оф'!$BJ$33</f>
        <v>-</v>
      </c>
      <c r="R48" s="276"/>
      <c r="S48" s="358"/>
      <c r="T48" s="292" t="s">
        <v>152</v>
      </c>
      <c r="U48" s="131"/>
      <c r="V48" s="131"/>
      <c r="W48" s="129"/>
      <c r="X48" s="129"/>
      <c r="AE48" s="132"/>
    </row>
    <row r="49" spans="2:35" s="130" customFormat="1" ht="15.75" customHeight="1" thickBot="1">
      <c r="B49" s="128"/>
      <c r="C49" s="129"/>
      <c r="E49" s="233" t="s">
        <v>89</v>
      </c>
      <c r="F49" s="230" t="str">
        <f>'Рсч-оф'!$G$34</f>
        <v>-</v>
      </c>
      <c r="G49" s="228" t="str">
        <f>'Рсч-оф'!$L$34</f>
        <v>-</v>
      </c>
      <c r="H49" s="228" t="str">
        <f>'Рсч-оф'!$Q$34</f>
        <v>-</v>
      </c>
      <c r="I49" s="437" t="str">
        <f>'Рсч-оф'!$V$34</f>
        <v>-</v>
      </c>
      <c r="J49" s="228" t="str">
        <f>'Рсч-оф'!$AA$34</f>
        <v>-</v>
      </c>
      <c r="K49" s="228" t="str">
        <f>'Рсч-оф'!$AF$34</f>
        <v>-</v>
      </c>
      <c r="L49" s="228" t="str">
        <f>'Рсч-оф'!$AK$34</f>
        <v>-</v>
      </c>
      <c r="M49" s="228" t="str">
        <f>'Рсч-оф'!$AP$34</f>
        <v>-</v>
      </c>
      <c r="N49" s="228" t="str">
        <f>'Рсч-оф'!$AU$34</f>
        <v>-</v>
      </c>
      <c r="O49" s="229" t="str">
        <f>'Рсч-оф'!$AZ$34</f>
        <v>-</v>
      </c>
      <c r="P49" s="274"/>
      <c r="Q49" s="278" t="str">
        <f>'Рсч-оф'!$BJ$34</f>
        <v>-</v>
      </c>
      <c r="R49" s="277"/>
      <c r="S49" s="358"/>
      <c r="T49" s="292" t="s">
        <v>152</v>
      </c>
      <c r="U49" s="131"/>
      <c r="V49" s="131"/>
      <c r="W49" s="129"/>
      <c r="X49" s="129"/>
      <c r="AE49" s="132"/>
    </row>
    <row r="50" spans="2:35" s="130" customFormat="1" ht="15.75" customHeight="1" thickTop="1" thickBot="1">
      <c r="B50" s="128"/>
      <c r="C50" s="129"/>
      <c r="P50" s="131"/>
      <c r="Q50" s="131"/>
      <c r="R50" s="112"/>
      <c r="T50" s="291" t="s">
        <v>771</v>
      </c>
      <c r="U50" s="131"/>
      <c r="V50" s="131"/>
      <c r="W50" s="129"/>
      <c r="X50" s="129"/>
      <c r="AE50" s="132"/>
    </row>
    <row r="51" spans="2:35" s="114" customFormat="1" ht="58.5" customHeight="1" thickBot="1">
      <c r="B51" s="705" t="s">
        <v>621</v>
      </c>
      <c r="C51" s="706"/>
      <c r="D51" s="706"/>
      <c r="E51" s="706"/>
      <c r="F51" s="707"/>
      <c r="G51" s="706"/>
      <c r="H51" s="706"/>
      <c r="I51" s="706"/>
      <c r="J51" s="706"/>
      <c r="K51" s="706"/>
      <c r="L51" s="706"/>
      <c r="M51" s="706"/>
      <c r="N51" s="706"/>
      <c r="O51" s="706"/>
      <c r="P51" s="707"/>
      <c r="Q51" s="706"/>
      <c r="R51" s="707"/>
      <c r="S51" s="708"/>
      <c r="T51" s="289" t="s">
        <v>150</v>
      </c>
      <c r="W51" s="116"/>
      <c r="X51" s="116"/>
      <c r="AA51" s="711" t="s">
        <v>132</v>
      </c>
      <c r="AB51" s="711"/>
      <c r="AC51" s="711"/>
      <c r="AD51" s="711"/>
      <c r="AF51" s="711" t="s">
        <v>131</v>
      </c>
      <c r="AG51" s="711"/>
      <c r="AH51" s="711"/>
      <c r="AI51" s="711"/>
    </row>
    <row r="52" spans="2:35" ht="30" customHeight="1" outlineLevel="2" thickBot="1">
      <c r="B52" s="421" t="str">
        <f>B$1</f>
        <v>№</v>
      </c>
      <c r="C52" s="422" t="str">
        <f>C$1</f>
        <v>Должность</v>
      </c>
      <c r="D52" s="480" t="str">
        <f>D$1</f>
        <v>воинское звание</v>
      </c>
      <c r="E52" s="481" t="str">
        <f>E$1</f>
        <v>Фамилия, инициалы</v>
      </c>
      <c r="F52" s="482" t="str">
        <f>F$1</f>
        <v>ТСП</v>
      </c>
      <c r="G52" s="483" t="str">
        <f t="shared" ref="G52:R52" si="28">G$1</f>
        <v>СП</v>
      </c>
      <c r="H52" s="483" t="str">
        <f t="shared" si="28"/>
        <v>ТП</v>
      </c>
      <c r="I52" s="483" t="str">
        <f t="shared" si="28"/>
        <v>ФП</v>
      </c>
      <c r="J52" s="483" t="str">
        <f t="shared" si="28"/>
        <v>РХБЗ</v>
      </c>
      <c r="K52" s="483" t="str">
        <f t="shared" si="28"/>
        <v>МП</v>
      </c>
      <c r="L52" s="481" t="str">
        <f t="shared" si="28"/>
        <v>ОГН</v>
      </c>
      <c r="M52" s="481" t="str">
        <f t="shared" si="28"/>
        <v>СТР</v>
      </c>
      <c r="N52" s="481" t="str">
        <f t="shared" si="28"/>
        <v>ОВУ</v>
      </c>
      <c r="O52" s="603" t="str">
        <f t="shared" si="28"/>
        <v>ОГП</v>
      </c>
      <c r="P52" s="605" t="str">
        <f t="shared" si="28"/>
        <v>Все</v>
      </c>
      <c r="Q52" s="605" t="str">
        <f t="shared" si="28"/>
        <v>Общ.</v>
      </c>
      <c r="R52" s="605" t="str">
        <f t="shared" si="28"/>
        <v>Важные</v>
      </c>
      <c r="S52" s="604" t="s">
        <v>749</v>
      </c>
      <c r="T52" s="290" t="s">
        <v>150</v>
      </c>
      <c r="W52" s="125">
        <f>SUM(W53:W56)</f>
        <v>0</v>
      </c>
      <c r="X52" s="124">
        <f>SUM(X53:X56)</f>
        <v>0</v>
      </c>
      <c r="Y52" s="254"/>
      <c r="Z52" s="113" t="s">
        <v>107</v>
      </c>
      <c r="AA52" s="117">
        <v>5</v>
      </c>
      <c r="AB52" s="118">
        <v>4</v>
      </c>
      <c r="AC52" s="118">
        <v>3</v>
      </c>
      <c r="AD52" s="119">
        <v>2</v>
      </c>
      <c r="AE52" s="123" t="s">
        <v>107</v>
      </c>
      <c r="AF52" s="117">
        <v>5</v>
      </c>
      <c r="AG52" s="118">
        <v>4</v>
      </c>
      <c r="AH52" s="118">
        <v>3</v>
      </c>
      <c r="AI52" s="119">
        <v>2</v>
      </c>
    </row>
    <row r="53" spans="2:35" ht="15.75" customHeight="1" outlineLevel="2" thickBot="1">
      <c r="B53" s="611">
        <f>IF(E53="",0,1)</f>
        <v>0</v>
      </c>
      <c r="C53" s="611"/>
      <c r="D53" s="612"/>
      <c r="E53" s="619"/>
      <c r="F53" s="612"/>
      <c r="G53" s="612"/>
      <c r="H53" s="612"/>
      <c r="I53" s="612"/>
      <c r="J53" s="612"/>
      <c r="K53" s="612"/>
      <c r="L53" s="612"/>
      <c r="M53" s="612"/>
      <c r="N53" s="612"/>
      <c r="O53" s="614"/>
      <c r="P53" s="616" t="str">
        <f>IF(Z53&gt;0,IF(AND(AA53&gt;=50,AC53=0,AD53=0),5,IF(AND(SUM(AA53:AB53)&gt;=50,AD53=0),4,IF(AD53&lt;30,3,2))),"-")</f>
        <v>-</v>
      </c>
      <c r="Q53" s="616" t="str">
        <f t="shared" ref="Q53:Q56" si="29">IF(MIN(P53,R53)=0,"-",MIN(P53,R53))</f>
        <v>-</v>
      </c>
      <c r="R53" s="617" t="str">
        <f>IF(AE53&gt;0,IF(AI53&gt;0,2,IF(AH53&gt;0,3,IF(AG53&gt;0,4,5))),"-")</f>
        <v>-</v>
      </c>
      <c r="S53" s="615"/>
      <c r="T53" s="290" t="str">
        <f ca="1">IFERROR(VLOOKUP(U53,Главная!$AG$20:$AH$22,2,FALSE),"")</f>
        <v/>
      </c>
      <c r="U53" s="226" t="str">
        <f ca="1">IFERROR(OFFSET(Главная!$AJ$4,MATCH($D53,Главная!$AG$5:$AG$17,0),0),"")</f>
        <v/>
      </c>
      <c r="V53" s="226" t="str">
        <f ca="1">IFERROR(OFFSET(Главная!$AI$4,MATCH($D53,Главная!$AG$5:$AG$17,0),0),"")</f>
        <v/>
      </c>
      <c r="W53" s="213">
        <f t="shared" ref="W53:W56" si="30">IF(Z53&gt;0,1,0)</f>
        <v>0</v>
      </c>
      <c r="X53" s="214">
        <f>IF(AND(W53=0,E53&lt;&gt;""),1,0)</f>
        <v>0</v>
      </c>
      <c r="Y53" s="227"/>
      <c r="Z53" s="227">
        <f>IF(COUNTIF($F53:$O53,"&gt;0")=0,-1,COUNTIF($F53:$O53,"&gt;0"))</f>
        <v>-1</v>
      </c>
      <c r="AA53" s="215">
        <f t="shared" ref="AA53:AD56" si="31">COUNTIF($F53:$O53,AA$5)/$Z53*100</f>
        <v>0</v>
      </c>
      <c r="AB53" s="216">
        <f t="shared" si="31"/>
        <v>0</v>
      </c>
      <c r="AC53" s="216">
        <f t="shared" si="31"/>
        <v>0</v>
      </c>
      <c r="AD53" s="217">
        <f t="shared" si="31"/>
        <v>0</v>
      </c>
      <c r="AE53" s="218">
        <f>IF(COUNTIF($F53:$K53,"&gt;0")=0,-1,COUNTIF($F53:$K53,"&gt;0"))</f>
        <v>-1</v>
      </c>
      <c r="AF53" s="219">
        <f t="shared" ref="AF53:AI56" si="32">COUNTIF($F53:$K53,AF$5)/$AE53*100</f>
        <v>0</v>
      </c>
      <c r="AG53" s="220">
        <f t="shared" si="32"/>
        <v>0</v>
      </c>
      <c r="AH53" s="220">
        <f t="shared" si="32"/>
        <v>0</v>
      </c>
      <c r="AI53" s="221">
        <f t="shared" si="32"/>
        <v>0</v>
      </c>
    </row>
    <row r="54" spans="2:35" ht="15.75" customHeight="1" outlineLevel="2" thickBot="1">
      <c r="B54" s="371">
        <f t="shared" ref="B54:B56" si="33">IF(E54="",B53,B53+1)</f>
        <v>0</v>
      </c>
      <c r="C54" s="371"/>
      <c r="D54" s="563"/>
      <c r="E54" s="372"/>
      <c r="F54" s="563"/>
      <c r="G54" s="563"/>
      <c r="H54" s="563"/>
      <c r="I54" s="563"/>
      <c r="J54" s="563"/>
      <c r="K54" s="563"/>
      <c r="L54" s="563"/>
      <c r="M54" s="563"/>
      <c r="N54" s="563"/>
      <c r="O54" s="608"/>
      <c r="P54" s="478" t="str">
        <f>IF(Z54&gt;0,IF(AND(AA54&gt;=50,AC54=0,AD54=0),5,IF(AND(SUM(AA54:AB54)&gt;=50,AD54=0),4,IF(AD54&lt;30,3,2))),"-")</f>
        <v>-</v>
      </c>
      <c r="Q54" s="478" t="str">
        <f t="shared" si="29"/>
        <v>-</v>
      </c>
      <c r="R54" s="618" t="str">
        <f>IF(AE54&gt;0,IF(AI54&gt;0,2,IF(AH54&gt;0,3,IF(AG54&gt;0,4,5))),"-")</f>
        <v>-</v>
      </c>
      <c r="S54" s="425"/>
      <c r="T54" s="290" t="str">
        <f ca="1">IFERROR(VLOOKUP(U54,Главная!$AG$20:$AH$22,2,FALSE),"")</f>
        <v/>
      </c>
      <c r="U54" s="226" t="str">
        <f ca="1">IFERROR(OFFSET(Главная!$AJ$4,MATCH($D54,Главная!$AG$5:$AG$17,0),0),"")</f>
        <v/>
      </c>
      <c r="V54" s="226" t="str">
        <f ca="1">IFERROR(OFFSET(Главная!$AI$4,MATCH($D54,Главная!$AG$5:$AG$17,0),0),"")</f>
        <v/>
      </c>
      <c r="W54" s="213">
        <f t="shared" si="30"/>
        <v>0</v>
      </c>
      <c r="X54" s="214">
        <f>IF(AND(W54=0,E54&lt;&gt;""),1,0)</f>
        <v>0</v>
      </c>
      <c r="Y54" s="227"/>
      <c r="Z54" s="227">
        <f>IF(COUNTIF($F54:$O54,"&gt;0")=0,-1,COUNTIF($F54:$O54,"&gt;0"))</f>
        <v>-1</v>
      </c>
      <c r="AA54" s="215">
        <f t="shared" si="31"/>
        <v>0</v>
      </c>
      <c r="AB54" s="216">
        <f t="shared" si="31"/>
        <v>0</v>
      </c>
      <c r="AC54" s="216">
        <f t="shared" si="31"/>
        <v>0</v>
      </c>
      <c r="AD54" s="217">
        <f t="shared" si="31"/>
        <v>0</v>
      </c>
      <c r="AE54" s="218">
        <f>IF(COUNTIF($F54:$K54,"&gt;0")=0,-1,COUNTIF($F54:$K54,"&gt;0"))</f>
        <v>-1</v>
      </c>
      <c r="AF54" s="219">
        <f t="shared" si="32"/>
        <v>0</v>
      </c>
      <c r="AG54" s="220">
        <f t="shared" si="32"/>
        <v>0</v>
      </c>
      <c r="AH54" s="220">
        <f t="shared" si="32"/>
        <v>0</v>
      </c>
      <c r="AI54" s="221">
        <f t="shared" si="32"/>
        <v>0</v>
      </c>
    </row>
    <row r="55" spans="2:35" ht="15.75" customHeight="1" outlineLevel="2" thickBot="1">
      <c r="B55" s="371">
        <f t="shared" si="33"/>
        <v>0</v>
      </c>
      <c r="C55" s="371"/>
      <c r="D55" s="563"/>
      <c r="E55" s="372"/>
      <c r="F55" s="563"/>
      <c r="G55" s="563"/>
      <c r="H55" s="563"/>
      <c r="I55" s="563"/>
      <c r="J55" s="563"/>
      <c r="K55" s="563"/>
      <c r="L55" s="563"/>
      <c r="M55" s="563"/>
      <c r="N55" s="563"/>
      <c r="O55" s="608"/>
      <c r="P55" s="478" t="str">
        <f>IF(Z55&gt;0,IF(AND(AA55&gt;=50,AC55=0,AD55=0),5,IF(AND(SUM(AA55:AB55)&gt;=50,AD55=0),4,IF(AD55&lt;30,3,2))),"-")</f>
        <v>-</v>
      </c>
      <c r="Q55" s="478" t="str">
        <f t="shared" si="29"/>
        <v>-</v>
      </c>
      <c r="R55" s="618" t="str">
        <f>IF(AE55&gt;0,IF(AI55&gt;0,2,IF(AH55&gt;0,3,IF(AG55&gt;0,4,5))),"-")</f>
        <v>-</v>
      </c>
      <c r="S55" s="425"/>
      <c r="T55" s="290" t="str">
        <f ca="1">IFERROR(VLOOKUP(U55,Главная!$AG$20:$AH$22,2,FALSE),"")</f>
        <v/>
      </c>
      <c r="U55" s="226" t="str">
        <f ca="1">IFERROR(OFFSET(Главная!$AJ$4,MATCH($D55,Главная!$AG$5:$AG$17,0),0),"")</f>
        <v/>
      </c>
      <c r="V55" s="226" t="str">
        <f ca="1">IFERROR(OFFSET(Главная!$AI$4,MATCH($D55,Главная!$AG$5:$AG$17,0),0),"")</f>
        <v/>
      </c>
      <c r="W55" s="213">
        <f t="shared" si="30"/>
        <v>0</v>
      </c>
      <c r="X55" s="214">
        <f>IF(AND(W55=0,E55&lt;&gt;""),1,0)</f>
        <v>0</v>
      </c>
      <c r="Y55" s="227"/>
      <c r="Z55" s="227">
        <f>IF(COUNTIF($F55:$O55,"&gt;0")=0,-1,COUNTIF($F55:$O55,"&gt;0"))</f>
        <v>-1</v>
      </c>
      <c r="AA55" s="215">
        <f t="shared" si="31"/>
        <v>0</v>
      </c>
      <c r="AB55" s="216">
        <f t="shared" si="31"/>
        <v>0</v>
      </c>
      <c r="AC55" s="216">
        <f t="shared" si="31"/>
        <v>0</v>
      </c>
      <c r="AD55" s="217">
        <f t="shared" si="31"/>
        <v>0</v>
      </c>
      <c r="AE55" s="218">
        <f>IF(COUNTIF($F55:$K55,"&gt;0")=0,-1,COUNTIF($F55:$K55,"&gt;0"))</f>
        <v>-1</v>
      </c>
      <c r="AF55" s="219">
        <f t="shared" si="32"/>
        <v>0</v>
      </c>
      <c r="AG55" s="220">
        <f t="shared" si="32"/>
        <v>0</v>
      </c>
      <c r="AH55" s="220">
        <f t="shared" si="32"/>
        <v>0</v>
      </c>
      <c r="AI55" s="221">
        <f t="shared" si="32"/>
        <v>0</v>
      </c>
    </row>
    <row r="56" spans="2:35" ht="15.75" customHeight="1" outlineLevel="2">
      <c r="B56" s="364">
        <f t="shared" si="33"/>
        <v>0</v>
      </c>
      <c r="C56" s="364"/>
      <c r="D56" s="595"/>
      <c r="E56" s="353"/>
      <c r="F56" s="595"/>
      <c r="G56" s="595"/>
      <c r="H56" s="595"/>
      <c r="I56" s="595"/>
      <c r="J56" s="595"/>
      <c r="K56" s="595"/>
      <c r="L56" s="595"/>
      <c r="M56" s="595"/>
      <c r="N56" s="595"/>
      <c r="O56" s="620"/>
      <c r="P56" s="618" t="str">
        <f>IF(Z56&gt;0,IF(AND(AA56&gt;=50,AC56=0,AD56=0),5,IF(AND(SUM(AA56:AB56)&gt;=50,AD56=0),4,IF(AD56&lt;30,3,2))),"-")</f>
        <v>-</v>
      </c>
      <c r="Q56" s="478" t="str">
        <f t="shared" si="29"/>
        <v>-</v>
      </c>
      <c r="R56" s="618" t="str">
        <f>IF(AE56&gt;0,IF(AI56&gt;0,2,IF(AH56&gt;0,3,IF(AG56&gt;0,4,5))),"-")</f>
        <v>-</v>
      </c>
      <c r="S56" s="621"/>
      <c r="T56" s="290" t="str">
        <f ca="1">IFERROR(VLOOKUP(U56,Главная!$AG$20:$AH$22,2,FALSE),"")</f>
        <v/>
      </c>
      <c r="U56" s="226" t="str">
        <f ca="1">IFERROR(OFFSET(Главная!$AJ$4,MATCH($D56,Главная!$AG$5:$AG$17,0),0),"")</f>
        <v/>
      </c>
      <c r="V56" s="226" t="str">
        <f ca="1">IFERROR(OFFSET(Главная!$AI$4,MATCH($D56,Главная!$AG$5:$AG$17,0),0),"")</f>
        <v/>
      </c>
      <c r="W56" s="213">
        <f t="shared" si="30"/>
        <v>0</v>
      </c>
      <c r="X56" s="214">
        <f>IF(AND(W56=0,E56&lt;&gt;""),1,0)</f>
        <v>0</v>
      </c>
      <c r="Y56" s="227"/>
      <c r="Z56" s="227">
        <f>IF(COUNTIF($F56:$O56,"&gt;0")=0,-1,COUNTIF($F56:$O56,"&gt;0"))</f>
        <v>-1</v>
      </c>
      <c r="AA56" s="215">
        <f t="shared" si="31"/>
        <v>0</v>
      </c>
      <c r="AB56" s="216">
        <f t="shared" si="31"/>
        <v>0</v>
      </c>
      <c r="AC56" s="216">
        <f t="shared" si="31"/>
        <v>0</v>
      </c>
      <c r="AD56" s="217">
        <f t="shared" si="31"/>
        <v>0</v>
      </c>
      <c r="AE56" s="218">
        <f>IF(COUNTIF($F56:$K56,"&gt;0")=0,-1,COUNTIF($F56:$K56,"&gt;0"))</f>
        <v>-1</v>
      </c>
      <c r="AF56" s="219">
        <f t="shared" si="32"/>
        <v>0</v>
      </c>
      <c r="AG56" s="220">
        <f t="shared" si="32"/>
        <v>0</v>
      </c>
      <c r="AH56" s="220">
        <f t="shared" si="32"/>
        <v>0</v>
      </c>
      <c r="AI56" s="221">
        <f t="shared" si="32"/>
        <v>0</v>
      </c>
    </row>
    <row r="57" spans="2:35" s="131" customFormat="1" ht="15.75" customHeight="1" outlineLevel="1" thickBot="1">
      <c r="B57" s="359"/>
      <c r="C57" s="360"/>
      <c r="D57" s="132"/>
      <c r="E57" s="361"/>
      <c r="F57" s="362"/>
      <c r="G57" s="362"/>
      <c r="H57" s="362"/>
      <c r="I57" s="362"/>
      <c r="J57" s="362"/>
      <c r="K57" s="362"/>
      <c r="L57" s="362"/>
      <c r="M57" s="362"/>
      <c r="N57" s="362"/>
      <c r="O57" s="362"/>
      <c r="P57" s="363"/>
      <c r="Q57" s="363"/>
      <c r="R57" s="362"/>
      <c r="S57" s="132"/>
      <c r="T57" s="291" t="s">
        <v>771</v>
      </c>
      <c r="W57" s="281"/>
      <c r="X57" s="281"/>
      <c r="AE57" s="132"/>
    </row>
    <row r="58" spans="2:35" s="130" customFormat="1" ht="30" customHeight="1" outlineLevel="1" thickTop="1">
      <c r="B58" s="128"/>
      <c r="C58" s="129"/>
      <c r="E58" s="282" t="s">
        <v>179</v>
      </c>
      <c r="F58" s="283" t="s">
        <v>128</v>
      </c>
      <c r="G58" s="284" t="s">
        <v>74</v>
      </c>
      <c r="H58" s="284" t="s">
        <v>75</v>
      </c>
      <c r="I58" s="284" t="s">
        <v>14</v>
      </c>
      <c r="J58" s="284" t="s">
        <v>80</v>
      </c>
      <c r="K58" s="284" t="s">
        <v>129</v>
      </c>
      <c r="L58" s="284" t="s">
        <v>15</v>
      </c>
      <c r="M58" s="284" t="s">
        <v>13</v>
      </c>
      <c r="N58" s="284" t="s">
        <v>78</v>
      </c>
      <c r="O58" s="285" t="s">
        <v>130</v>
      </c>
      <c r="P58" s="286" t="s">
        <v>132</v>
      </c>
      <c r="Q58" s="287" t="s">
        <v>81</v>
      </c>
      <c r="R58" s="288" t="s">
        <v>131</v>
      </c>
      <c r="S58" s="355"/>
      <c r="T58" s="292" t="s">
        <v>151</v>
      </c>
      <c r="U58" s="131"/>
      <c r="V58" s="131"/>
      <c r="W58" s="129"/>
      <c r="X58" s="129"/>
      <c r="AE58" s="132"/>
    </row>
    <row r="59" spans="2:35" s="130" customFormat="1" ht="15.75" customHeight="1" outlineLevel="1">
      <c r="B59" s="128"/>
      <c r="C59" s="129"/>
      <c r="E59" s="231" t="s">
        <v>83</v>
      </c>
      <c r="F59" s="264">
        <f t="shared" ref="F59:R59" si="34">COUNTIF(F53:F56,5)</f>
        <v>0</v>
      </c>
      <c r="G59" s="181">
        <f t="shared" si="34"/>
        <v>0</v>
      </c>
      <c r="H59" s="181">
        <f t="shared" si="34"/>
        <v>0</v>
      </c>
      <c r="I59" s="181">
        <f t="shared" si="34"/>
        <v>0</v>
      </c>
      <c r="J59" s="181">
        <f t="shared" si="34"/>
        <v>0</v>
      </c>
      <c r="K59" s="181">
        <f t="shared" si="34"/>
        <v>0</v>
      </c>
      <c r="L59" s="181">
        <f t="shared" si="34"/>
        <v>0</v>
      </c>
      <c r="M59" s="181">
        <f t="shared" si="34"/>
        <v>0</v>
      </c>
      <c r="N59" s="181">
        <f t="shared" si="34"/>
        <v>0</v>
      </c>
      <c r="O59" s="265">
        <f t="shared" ref="O59" si="35">COUNTIF(O53:O56,5)</f>
        <v>0</v>
      </c>
      <c r="P59" s="272">
        <f t="shared" si="34"/>
        <v>0</v>
      </c>
      <c r="Q59" s="231">
        <f t="shared" si="34"/>
        <v>0</v>
      </c>
      <c r="R59" s="275">
        <f t="shared" si="34"/>
        <v>0</v>
      </c>
      <c r="S59" s="356"/>
      <c r="T59" s="292" t="s">
        <v>151</v>
      </c>
      <c r="U59" s="131"/>
      <c r="V59" s="131"/>
      <c r="W59" s="129"/>
      <c r="X59" s="129"/>
      <c r="AE59" s="132"/>
    </row>
    <row r="60" spans="2:35" s="130" customFormat="1" ht="15.75" customHeight="1" outlineLevel="1">
      <c r="B60" s="128"/>
      <c r="C60" s="129"/>
      <c r="E60" s="231" t="s">
        <v>85</v>
      </c>
      <c r="F60" s="264">
        <f t="shared" ref="F60:R60" si="36">COUNTIF(F53:F56,4)</f>
        <v>0</v>
      </c>
      <c r="G60" s="181">
        <f t="shared" si="36"/>
        <v>0</v>
      </c>
      <c r="H60" s="181">
        <f t="shared" si="36"/>
        <v>0</v>
      </c>
      <c r="I60" s="181">
        <f t="shared" si="36"/>
        <v>0</v>
      </c>
      <c r="J60" s="181">
        <f t="shared" si="36"/>
        <v>0</v>
      </c>
      <c r="K60" s="181">
        <f t="shared" si="36"/>
        <v>0</v>
      </c>
      <c r="L60" s="181">
        <f t="shared" si="36"/>
        <v>0</v>
      </c>
      <c r="M60" s="181">
        <f t="shared" si="36"/>
        <v>0</v>
      </c>
      <c r="N60" s="181">
        <f t="shared" si="36"/>
        <v>0</v>
      </c>
      <c r="O60" s="265">
        <f t="shared" ref="O60" si="37">COUNTIF(O53:O56,4)</f>
        <v>0</v>
      </c>
      <c r="P60" s="272">
        <f t="shared" si="36"/>
        <v>0</v>
      </c>
      <c r="Q60" s="231">
        <f t="shared" si="36"/>
        <v>0</v>
      </c>
      <c r="R60" s="275">
        <f t="shared" si="36"/>
        <v>0</v>
      </c>
      <c r="S60" s="132"/>
      <c r="T60" s="292" t="s">
        <v>151</v>
      </c>
      <c r="U60" s="131"/>
      <c r="V60" s="131"/>
      <c r="W60" s="129"/>
      <c r="X60" s="129"/>
      <c r="AE60" s="132"/>
    </row>
    <row r="61" spans="2:35" s="130" customFormat="1" ht="15.75" customHeight="1" outlineLevel="1">
      <c r="B61" s="128"/>
      <c r="C61" s="129"/>
      <c r="E61" s="231" t="s">
        <v>86</v>
      </c>
      <c r="F61" s="264">
        <f t="shared" ref="F61:R61" si="38">COUNTIF(F53:F56,3)</f>
        <v>0</v>
      </c>
      <c r="G61" s="181">
        <f t="shared" si="38"/>
        <v>0</v>
      </c>
      <c r="H61" s="181">
        <f t="shared" si="38"/>
        <v>0</v>
      </c>
      <c r="I61" s="181">
        <f t="shared" si="38"/>
        <v>0</v>
      </c>
      <c r="J61" s="181">
        <f t="shared" si="38"/>
        <v>0</v>
      </c>
      <c r="K61" s="181">
        <f t="shared" si="38"/>
        <v>0</v>
      </c>
      <c r="L61" s="181">
        <f t="shared" si="38"/>
        <v>0</v>
      </c>
      <c r="M61" s="181">
        <f t="shared" si="38"/>
        <v>0</v>
      </c>
      <c r="N61" s="181">
        <f t="shared" si="38"/>
        <v>0</v>
      </c>
      <c r="O61" s="265">
        <f t="shared" ref="O61" si="39">COUNTIF(O53:O56,3)</f>
        <v>0</v>
      </c>
      <c r="P61" s="272">
        <f t="shared" si="38"/>
        <v>0</v>
      </c>
      <c r="Q61" s="231">
        <f t="shared" si="38"/>
        <v>0</v>
      </c>
      <c r="R61" s="275">
        <f t="shared" si="38"/>
        <v>0</v>
      </c>
      <c r="S61" s="132"/>
      <c r="T61" s="292" t="s">
        <v>151</v>
      </c>
      <c r="U61" s="131"/>
      <c r="V61" s="131"/>
      <c r="W61" s="129"/>
      <c r="X61" s="129"/>
      <c r="AE61" s="132"/>
    </row>
    <row r="62" spans="2:35" s="130" customFormat="1" ht="15.75" customHeight="1" outlineLevel="1" thickBot="1">
      <c r="B62" s="128"/>
      <c r="C62" s="129"/>
      <c r="E62" s="231" t="s">
        <v>87</v>
      </c>
      <c r="F62" s="264">
        <f t="shared" ref="F62:R62" si="40">COUNTIF(F53:F56,2)</f>
        <v>0</v>
      </c>
      <c r="G62" s="181">
        <f t="shared" si="40"/>
        <v>0</v>
      </c>
      <c r="H62" s="181">
        <f t="shared" si="40"/>
        <v>0</v>
      </c>
      <c r="I62" s="181">
        <f t="shared" si="40"/>
        <v>0</v>
      </c>
      <c r="J62" s="181">
        <f t="shared" si="40"/>
        <v>0</v>
      </c>
      <c r="K62" s="181">
        <f t="shared" si="40"/>
        <v>0</v>
      </c>
      <c r="L62" s="181">
        <f t="shared" si="40"/>
        <v>0</v>
      </c>
      <c r="M62" s="181">
        <f t="shared" si="40"/>
        <v>0</v>
      </c>
      <c r="N62" s="181">
        <f t="shared" si="40"/>
        <v>0</v>
      </c>
      <c r="O62" s="265">
        <f t="shared" ref="O62" si="41">COUNTIF(O53:O56,2)</f>
        <v>0</v>
      </c>
      <c r="P62" s="272">
        <f t="shared" si="40"/>
        <v>0</v>
      </c>
      <c r="Q62" s="231">
        <f t="shared" si="40"/>
        <v>0</v>
      </c>
      <c r="R62" s="275">
        <f t="shared" si="40"/>
        <v>0</v>
      </c>
      <c r="S62" s="357"/>
      <c r="T62" s="292" t="s">
        <v>151</v>
      </c>
      <c r="U62" s="131"/>
      <c r="V62" s="131"/>
      <c r="W62" s="129"/>
      <c r="X62" s="129"/>
      <c r="AE62" s="132"/>
    </row>
    <row r="63" spans="2:35" s="130" customFormat="1" ht="15.75" customHeight="1">
      <c r="B63" s="128"/>
      <c r="C63" s="129"/>
      <c r="E63" s="232" t="s">
        <v>88</v>
      </c>
      <c r="F63" s="266" t="str">
        <f>Рсч!$G$35</f>
        <v>-</v>
      </c>
      <c r="G63" s="267" t="str">
        <f>Рсч!$L$35</f>
        <v>-</v>
      </c>
      <c r="H63" s="267" t="str">
        <f>Рсч!$Q$35</f>
        <v>-</v>
      </c>
      <c r="I63" s="267" t="str">
        <f>Рсч!$V$35</f>
        <v>-</v>
      </c>
      <c r="J63" s="267" t="str">
        <f>Рсч!$AA$35</f>
        <v>-</v>
      </c>
      <c r="K63" s="267" t="str">
        <f>Рсч!$AF$35</f>
        <v>-</v>
      </c>
      <c r="L63" s="267" t="str">
        <f>Рсч!$AK$35</f>
        <v>-</v>
      </c>
      <c r="M63" s="267" t="str">
        <f>Рсч!$AP$35</f>
        <v>-</v>
      </c>
      <c r="N63" s="267" t="str">
        <f>Рсч!$AU$35</f>
        <v>-</v>
      </c>
      <c r="O63" s="268" t="str">
        <f>Рсч!$AZ$35</f>
        <v>-</v>
      </c>
      <c r="P63" s="273"/>
      <c r="Q63" s="232" t="str">
        <f>Рсч!$BJ$35</f>
        <v>-</v>
      </c>
      <c r="R63" s="276"/>
      <c r="S63" s="358"/>
      <c r="T63" s="292" t="s">
        <v>151</v>
      </c>
      <c r="U63" s="131"/>
      <c r="V63" s="131"/>
      <c r="W63" s="129"/>
      <c r="X63" s="129"/>
      <c r="AE63" s="132"/>
    </row>
    <row r="64" spans="2:35" s="130" customFormat="1" ht="15.75" customHeight="1" thickBot="1">
      <c r="B64" s="128"/>
      <c r="C64" s="129"/>
      <c r="E64" s="233" t="s">
        <v>89</v>
      </c>
      <c r="F64" s="230" t="str">
        <f>Рсч!$G$36</f>
        <v>-</v>
      </c>
      <c r="G64" s="228" t="str">
        <f>Рсч!$L$36</f>
        <v>-</v>
      </c>
      <c r="H64" s="228" t="str">
        <f>Рсч!$Q$36</f>
        <v>-</v>
      </c>
      <c r="I64" s="437" t="str">
        <f>Рсч!$V$36</f>
        <v>-</v>
      </c>
      <c r="J64" s="228" t="str">
        <f>Рсч!$AA$36</f>
        <v>-</v>
      </c>
      <c r="K64" s="228" t="str">
        <f>Рсч!$AF$36</f>
        <v>-</v>
      </c>
      <c r="L64" s="228" t="str">
        <f>Рсч!$AK$36</f>
        <v>-</v>
      </c>
      <c r="M64" s="228" t="str">
        <f>Рсч!$AP$36</f>
        <v>-</v>
      </c>
      <c r="N64" s="228" t="str">
        <f>Рсч!$AU$36</f>
        <v>-</v>
      </c>
      <c r="O64" s="229" t="str">
        <f>Рсч!$AZ$36</f>
        <v>-</v>
      </c>
      <c r="P64" s="274"/>
      <c r="Q64" s="278" t="str">
        <f>Рсч!$BJ$36</f>
        <v>-</v>
      </c>
      <c r="R64" s="277"/>
      <c r="S64" s="358"/>
      <c r="T64" s="292" t="s">
        <v>151</v>
      </c>
      <c r="U64" s="131"/>
      <c r="V64" s="131"/>
      <c r="W64" s="129"/>
      <c r="X64" s="129"/>
      <c r="AE64" s="132"/>
    </row>
    <row r="65" spans="2:35" s="131" customFormat="1" ht="15.75" customHeight="1" outlineLevel="1" thickTop="1" thickBot="1">
      <c r="B65" s="280"/>
      <c r="C65" s="281"/>
      <c r="E65" s="279"/>
      <c r="F65" s="154"/>
      <c r="G65" s="154"/>
      <c r="H65" s="154"/>
      <c r="I65" s="154"/>
      <c r="J65" s="154"/>
      <c r="K65" s="154"/>
      <c r="L65" s="154"/>
      <c r="M65" s="154"/>
      <c r="N65" s="154"/>
      <c r="O65" s="154"/>
      <c r="P65" s="153"/>
      <c r="Q65" s="153"/>
      <c r="R65" s="154"/>
      <c r="T65" s="291" t="s">
        <v>771</v>
      </c>
      <c r="W65" s="281"/>
      <c r="X65" s="281"/>
      <c r="AE65" s="132"/>
    </row>
    <row r="66" spans="2:35" s="130" customFormat="1" ht="30" customHeight="1" outlineLevel="1" thickTop="1">
      <c r="B66" s="128"/>
      <c r="C66" s="129"/>
      <c r="E66" s="282" t="s">
        <v>238</v>
      </c>
      <c r="F66" s="283" t="s">
        <v>128</v>
      </c>
      <c r="G66" s="284" t="s">
        <v>74</v>
      </c>
      <c r="H66" s="284" t="s">
        <v>75</v>
      </c>
      <c r="I66" s="284" t="s">
        <v>14</v>
      </c>
      <c r="J66" s="284" t="s">
        <v>80</v>
      </c>
      <c r="K66" s="284" t="s">
        <v>129</v>
      </c>
      <c r="L66" s="284" t="s">
        <v>15</v>
      </c>
      <c r="M66" s="284" t="s">
        <v>13</v>
      </c>
      <c r="N66" s="284" t="s">
        <v>78</v>
      </c>
      <c r="O66" s="285" t="s">
        <v>130</v>
      </c>
      <c r="P66" s="286" t="s">
        <v>132</v>
      </c>
      <c r="Q66" s="287" t="s">
        <v>81</v>
      </c>
      <c r="R66" s="288" t="s">
        <v>131</v>
      </c>
      <c r="S66" s="355"/>
      <c r="T66" s="292" t="s">
        <v>152</v>
      </c>
      <c r="U66" s="131"/>
      <c r="V66" s="131"/>
      <c r="W66" s="129"/>
      <c r="X66" s="129"/>
      <c r="AE66" s="132"/>
    </row>
    <row r="67" spans="2:35" s="130" customFormat="1" ht="15.75" customHeight="1" outlineLevel="1">
      <c r="B67" s="128"/>
      <c r="C67" s="129"/>
      <c r="E67" s="231" t="s">
        <v>83</v>
      </c>
      <c r="F67" s="264">
        <f>COUNTIFS(F53:F56,5,U53:U56,1)</f>
        <v>0</v>
      </c>
      <c r="G67" s="181">
        <f>COUNTIFS(G53:G56,5,U53:U56,1)</f>
        <v>0</v>
      </c>
      <c r="H67" s="181">
        <f>COUNTIFS(H53:H56,5,U53:U56,1)</f>
        <v>0</v>
      </c>
      <c r="I67" s="181">
        <f>COUNTIFS(I53:I56,5,U53:U56,1)</f>
        <v>0</v>
      </c>
      <c r="J67" s="181">
        <f>COUNTIFS(J53:J56,5,U53:U56,1)</f>
        <v>0</v>
      </c>
      <c r="K67" s="181">
        <f>COUNTIFS(K53:K56,5,U53:U56,1)</f>
        <v>0</v>
      </c>
      <c r="L67" s="181">
        <f>COUNTIFS(L53:L56,5,U53:U56,1)</f>
        <v>0</v>
      </c>
      <c r="M67" s="181">
        <f>COUNTIFS(M53:M56,5,U53:U56,1)</f>
        <v>0</v>
      </c>
      <c r="N67" s="181">
        <f>COUNTIFS(N53:N56,5,U53:U56,1)</f>
        <v>0</v>
      </c>
      <c r="O67" s="265">
        <f>COUNTIFS(O53:O56,5,V53:V56,1)</f>
        <v>0</v>
      </c>
      <c r="P67" s="272">
        <f>COUNTIFS(P53:P56,5,U53:U56,1)</f>
        <v>0</v>
      </c>
      <c r="Q67" s="231">
        <f>COUNTIFS(Q53:Q56,5,U53:U56,1)</f>
        <v>0</v>
      </c>
      <c r="R67" s="275">
        <f>COUNTIFS(R53:R56,5,U53:U56,1)</f>
        <v>0</v>
      </c>
      <c r="S67" s="356"/>
      <c r="T67" s="292" t="s">
        <v>152</v>
      </c>
      <c r="U67" s="131"/>
      <c r="V67" s="131"/>
      <c r="W67" s="129"/>
      <c r="X67" s="129"/>
      <c r="AE67" s="132"/>
    </row>
    <row r="68" spans="2:35" s="130" customFormat="1" ht="15.75" customHeight="1" outlineLevel="1">
      <c r="B68" s="128"/>
      <c r="C68" s="129"/>
      <c r="E68" s="231" t="s">
        <v>85</v>
      </c>
      <c r="F68" s="264">
        <f>COUNTIFS(F53:F56,4,U53:U56,1)</f>
        <v>0</v>
      </c>
      <c r="G68" s="181">
        <f>COUNTIFS(G53:G56,4,U53:U56,1)</f>
        <v>0</v>
      </c>
      <c r="H68" s="181">
        <f>COUNTIFS(H53:H56,4,U53:U56,1)</f>
        <v>0</v>
      </c>
      <c r="I68" s="181">
        <f>COUNTIFS(I53:I56,4,U53:U56,1)</f>
        <v>0</v>
      </c>
      <c r="J68" s="181">
        <f>COUNTIFS(J53:J56,4,U53:U56,1)</f>
        <v>0</v>
      </c>
      <c r="K68" s="181">
        <f>COUNTIFS(K53:K56,4,U53:U56,1)</f>
        <v>0</v>
      </c>
      <c r="L68" s="181">
        <f>COUNTIFS(L53:L56,4,U53:U56,1)</f>
        <v>0</v>
      </c>
      <c r="M68" s="181">
        <f>COUNTIFS(M53:M56,4,U53:U56,1)</f>
        <v>0</v>
      </c>
      <c r="N68" s="181">
        <f>COUNTIFS(N53:N56,4,U53:U56,1)</f>
        <v>0</v>
      </c>
      <c r="O68" s="265">
        <f>COUNTIFS(O53:O56,4,V53:V56,1)</f>
        <v>0</v>
      </c>
      <c r="P68" s="272">
        <f>COUNTIFS(P53:P56,4,U53:U56,1)</f>
        <v>0</v>
      </c>
      <c r="Q68" s="231">
        <f>COUNTIFS(Q53:Q56,4,U53:U56,1)</f>
        <v>0</v>
      </c>
      <c r="R68" s="275">
        <f>COUNTIFS(R53:R56,4,U53:U56,1)</f>
        <v>0</v>
      </c>
      <c r="S68" s="132"/>
      <c r="T68" s="292" t="s">
        <v>152</v>
      </c>
      <c r="U68" s="131"/>
      <c r="V68" s="131"/>
      <c r="W68" s="129"/>
      <c r="X68" s="129"/>
      <c r="AE68" s="132"/>
    </row>
    <row r="69" spans="2:35" s="130" customFormat="1" ht="15.75" customHeight="1" outlineLevel="1">
      <c r="B69" s="128"/>
      <c r="C69" s="129"/>
      <c r="E69" s="231" t="s">
        <v>86</v>
      </c>
      <c r="F69" s="264">
        <f>COUNTIFS(F53:F56,3,U53:U56,1)</f>
        <v>0</v>
      </c>
      <c r="G69" s="181">
        <f>COUNTIFS(G53:G56,3,U53:U56,1)</f>
        <v>0</v>
      </c>
      <c r="H69" s="181">
        <f>COUNTIFS(H53:H56,3,U53:U56,1)</f>
        <v>0</v>
      </c>
      <c r="I69" s="181">
        <f>COUNTIFS(I53:I56,3,U53:U56,1)</f>
        <v>0</v>
      </c>
      <c r="J69" s="181">
        <f>COUNTIFS(J53:J56,3,U53:U56,1)</f>
        <v>0</v>
      </c>
      <c r="K69" s="181">
        <f>COUNTIFS(K53:K56,3,U53:U56,1)</f>
        <v>0</v>
      </c>
      <c r="L69" s="181">
        <f>COUNTIFS(L53:L56,3,U53:U56,1)</f>
        <v>0</v>
      </c>
      <c r="M69" s="181">
        <f>COUNTIFS(M53:M56,3,U53:U56,1)</f>
        <v>0</v>
      </c>
      <c r="N69" s="181">
        <f>COUNTIFS(N53:N56,3,U53:U56,1)</f>
        <v>0</v>
      </c>
      <c r="O69" s="265">
        <f>COUNTIFS(O53:O56,3,V53:V56,1)</f>
        <v>0</v>
      </c>
      <c r="P69" s="272">
        <f>COUNTIFS(P53:P56,3,U53:U56,1)</f>
        <v>0</v>
      </c>
      <c r="Q69" s="231">
        <f>COUNTIFS(Q53:Q56,3,U53:U56,1)</f>
        <v>0</v>
      </c>
      <c r="R69" s="275">
        <f>COUNTIFS(R53:R56,3,U53:U56,1)</f>
        <v>0</v>
      </c>
      <c r="S69" s="132"/>
      <c r="T69" s="292" t="s">
        <v>152</v>
      </c>
      <c r="U69" s="131"/>
      <c r="V69" s="131"/>
      <c r="W69" s="129"/>
      <c r="X69" s="129"/>
      <c r="AE69" s="132"/>
    </row>
    <row r="70" spans="2:35" s="130" customFormat="1" ht="15.75" customHeight="1" outlineLevel="1" thickBot="1">
      <c r="B70" s="128"/>
      <c r="C70" s="129"/>
      <c r="E70" s="231" t="s">
        <v>87</v>
      </c>
      <c r="F70" s="264">
        <f>COUNTIFS(F53:F56,2,U53:U56,1)</f>
        <v>0</v>
      </c>
      <c r="G70" s="181">
        <f>COUNTIFS(G53:G56,2,U53:U56,1)</f>
        <v>0</v>
      </c>
      <c r="H70" s="181">
        <f>COUNTIFS(H53:H56,2,U53:U56,1)</f>
        <v>0</v>
      </c>
      <c r="I70" s="181">
        <f>COUNTIFS(I53:I56,2,U53:U56,1)</f>
        <v>0</v>
      </c>
      <c r="J70" s="181">
        <f>COUNTIFS(J53:J56,2,U53:U56,1)</f>
        <v>0</v>
      </c>
      <c r="K70" s="181">
        <f>COUNTIFS(K53:K56,2,U53:U56,1)</f>
        <v>0</v>
      </c>
      <c r="L70" s="181">
        <f>COUNTIFS(L53:L56,2,U53:U56,1)</f>
        <v>0</v>
      </c>
      <c r="M70" s="181">
        <f>COUNTIFS(M53:M56,2,U53:U56,1)</f>
        <v>0</v>
      </c>
      <c r="N70" s="181">
        <f>COUNTIFS(N53:N56,2,U53:U56,1)</f>
        <v>0</v>
      </c>
      <c r="O70" s="265">
        <f>COUNTIFS(O53:O56,2,V53:V56,1)</f>
        <v>0</v>
      </c>
      <c r="P70" s="272">
        <f>COUNTIFS(P53:P56,2,U53:U56,1)</f>
        <v>0</v>
      </c>
      <c r="Q70" s="231">
        <f>COUNTIFS(Q53:Q56,2,U53:U56,1)</f>
        <v>0</v>
      </c>
      <c r="R70" s="275">
        <f>COUNTIFS(R53:R56,2,U53:U56,1)</f>
        <v>0</v>
      </c>
      <c r="S70" s="357"/>
      <c r="T70" s="292" t="s">
        <v>152</v>
      </c>
      <c r="U70" s="131"/>
      <c r="V70" s="131"/>
      <c r="W70" s="129"/>
      <c r="X70" s="129"/>
      <c r="AE70" s="132"/>
    </row>
    <row r="71" spans="2:35" s="130" customFormat="1" ht="15.75" customHeight="1">
      <c r="B71" s="128"/>
      <c r="C71" s="129"/>
      <c r="E71" s="232" t="s">
        <v>88</v>
      </c>
      <c r="F71" s="266" t="str">
        <f>'Рсч-оф'!$G$35</f>
        <v>-</v>
      </c>
      <c r="G71" s="267" t="str">
        <f>'Рсч-оф'!$L$35</f>
        <v>-</v>
      </c>
      <c r="H71" s="267" t="str">
        <f>'Рсч-оф'!$Q$35</f>
        <v>-</v>
      </c>
      <c r="I71" s="267" t="str">
        <f>'Рсч-оф'!$V$35</f>
        <v>-</v>
      </c>
      <c r="J71" s="267" t="str">
        <f>'Рсч-оф'!$AA$35</f>
        <v>-</v>
      </c>
      <c r="K71" s="267" t="str">
        <f>'Рсч-оф'!$AF$35</f>
        <v>-</v>
      </c>
      <c r="L71" s="267" t="str">
        <f>'Рсч-оф'!$AK$35</f>
        <v>-</v>
      </c>
      <c r="M71" s="267" t="str">
        <f>'Рсч-оф'!$AP$35</f>
        <v>-</v>
      </c>
      <c r="N71" s="267" t="str">
        <f>'Рсч-оф'!$AU$35</f>
        <v>-</v>
      </c>
      <c r="O71" s="268" t="str">
        <f>'Рсч-оф'!$AZ$35</f>
        <v>-</v>
      </c>
      <c r="P71" s="273"/>
      <c r="Q71" s="232" t="str">
        <f>'Рсч-оф'!$BJ$35</f>
        <v>-</v>
      </c>
      <c r="R71" s="276"/>
      <c r="S71" s="358"/>
      <c r="T71" s="292" t="s">
        <v>152</v>
      </c>
      <c r="U71" s="131"/>
      <c r="V71" s="131"/>
      <c r="W71" s="129"/>
      <c r="X71" s="129"/>
      <c r="AE71" s="132"/>
    </row>
    <row r="72" spans="2:35" s="130" customFormat="1" ht="15.75" customHeight="1" thickBot="1">
      <c r="B72" s="128"/>
      <c r="C72" s="129"/>
      <c r="E72" s="233" t="s">
        <v>89</v>
      </c>
      <c r="F72" s="230" t="str">
        <f>'Рсч-оф'!$G$36</f>
        <v>-</v>
      </c>
      <c r="G72" s="228" t="str">
        <f>'Рсч-оф'!$L$36</f>
        <v>-</v>
      </c>
      <c r="H72" s="228" t="str">
        <f>'Рсч-оф'!$Q$36</f>
        <v>-</v>
      </c>
      <c r="I72" s="437" t="str">
        <f>'Рсч-оф'!$V$36</f>
        <v>-</v>
      </c>
      <c r="J72" s="228" t="str">
        <f>'Рсч-оф'!$AA$36</f>
        <v>-</v>
      </c>
      <c r="K72" s="228" t="str">
        <f>'Рсч-оф'!$AF$36</f>
        <v>-</v>
      </c>
      <c r="L72" s="228" t="str">
        <f>'Рсч-оф'!$AK$36</f>
        <v>-</v>
      </c>
      <c r="M72" s="228" t="str">
        <f>'Рсч-оф'!$AP$36</f>
        <v>-</v>
      </c>
      <c r="N72" s="228" t="str">
        <f>'Рсч-оф'!$AU$36</f>
        <v>-</v>
      </c>
      <c r="O72" s="229" t="str">
        <f>'Рсч-оф'!$AZ$36</f>
        <v>-</v>
      </c>
      <c r="P72" s="274"/>
      <c r="Q72" s="278" t="str">
        <f>'Рсч-оф'!$BJ$36</f>
        <v>-</v>
      </c>
      <c r="R72" s="277"/>
      <c r="S72" s="358"/>
      <c r="T72" s="292" t="s">
        <v>152</v>
      </c>
      <c r="U72" s="131"/>
      <c r="V72" s="131"/>
      <c r="W72" s="129"/>
      <c r="X72" s="129"/>
      <c r="AE72" s="132"/>
    </row>
    <row r="73" spans="2:35" s="131" customFormat="1" ht="15.75" customHeight="1" outlineLevel="1" thickTop="1" thickBot="1">
      <c r="B73" s="280"/>
      <c r="C73" s="281"/>
      <c r="E73" s="279"/>
      <c r="F73" s="154"/>
      <c r="G73" s="154"/>
      <c r="H73" s="154"/>
      <c r="I73" s="154"/>
      <c r="J73" s="154"/>
      <c r="K73" s="154"/>
      <c r="L73" s="154"/>
      <c r="M73" s="154"/>
      <c r="N73" s="154"/>
      <c r="O73" s="154"/>
      <c r="P73" s="153"/>
      <c r="Q73" s="153"/>
      <c r="R73" s="154"/>
      <c r="T73" s="291" t="s">
        <v>771</v>
      </c>
      <c r="W73" s="281"/>
      <c r="X73" s="281"/>
      <c r="AE73" s="132"/>
    </row>
    <row r="74" spans="2:35" s="114" customFormat="1" ht="57.75" customHeight="1" thickBot="1">
      <c r="B74" s="705" t="s">
        <v>239</v>
      </c>
      <c r="C74" s="706"/>
      <c r="D74" s="706"/>
      <c r="E74" s="706"/>
      <c r="F74" s="707"/>
      <c r="G74" s="706"/>
      <c r="H74" s="706"/>
      <c r="I74" s="706"/>
      <c r="J74" s="706"/>
      <c r="K74" s="706"/>
      <c r="L74" s="706"/>
      <c r="M74" s="706"/>
      <c r="N74" s="706"/>
      <c r="O74" s="706"/>
      <c r="P74" s="707"/>
      <c r="Q74" s="706"/>
      <c r="R74" s="707"/>
      <c r="S74" s="708"/>
      <c r="T74" s="289" t="s">
        <v>150</v>
      </c>
      <c r="W74" s="116"/>
      <c r="X74" s="116"/>
      <c r="AA74" s="711" t="s">
        <v>132</v>
      </c>
      <c r="AB74" s="711"/>
      <c r="AC74" s="711"/>
      <c r="AD74" s="711"/>
      <c r="AF74" s="711" t="s">
        <v>131</v>
      </c>
      <c r="AG74" s="711"/>
      <c r="AH74" s="711"/>
      <c r="AI74" s="711"/>
    </row>
    <row r="75" spans="2:35" ht="30" customHeight="1" outlineLevel="2" thickBot="1">
      <c r="B75" s="421" t="str">
        <f>B$1</f>
        <v>№</v>
      </c>
      <c r="C75" s="422" t="str">
        <f>C$1</f>
        <v>Должность</v>
      </c>
      <c r="D75" s="480" t="str">
        <f>D$1</f>
        <v>воинское звание</v>
      </c>
      <c r="E75" s="481" t="str">
        <f>E$1</f>
        <v>Фамилия, инициалы</v>
      </c>
      <c r="F75" s="482" t="str">
        <f>F$1</f>
        <v>ТСП</v>
      </c>
      <c r="G75" s="483" t="str">
        <f t="shared" ref="G75:R75" si="42">G$1</f>
        <v>СП</v>
      </c>
      <c r="H75" s="483" t="str">
        <f t="shared" si="42"/>
        <v>ТП</v>
      </c>
      <c r="I75" s="483" t="str">
        <f t="shared" si="42"/>
        <v>ФП</v>
      </c>
      <c r="J75" s="483" t="str">
        <f t="shared" si="42"/>
        <v>РХБЗ</v>
      </c>
      <c r="K75" s="483" t="str">
        <f t="shared" si="42"/>
        <v>МП</v>
      </c>
      <c r="L75" s="481" t="str">
        <f t="shared" si="42"/>
        <v>ОГН</v>
      </c>
      <c r="M75" s="481" t="str">
        <f t="shared" si="42"/>
        <v>СТР</v>
      </c>
      <c r="N75" s="481" t="str">
        <f t="shared" si="42"/>
        <v>ОВУ</v>
      </c>
      <c r="O75" s="603" t="str">
        <f t="shared" si="42"/>
        <v>ОГП</v>
      </c>
      <c r="P75" s="605" t="str">
        <f t="shared" si="42"/>
        <v>Все</v>
      </c>
      <c r="Q75" s="605" t="str">
        <f t="shared" si="42"/>
        <v>Общ.</v>
      </c>
      <c r="R75" s="605" t="str">
        <f t="shared" si="42"/>
        <v>Важные</v>
      </c>
      <c r="S75" s="604" t="s">
        <v>749</v>
      </c>
      <c r="T75" s="290" t="s">
        <v>150</v>
      </c>
      <c r="W75" s="125">
        <f>SUM(W76:W79)</f>
        <v>0</v>
      </c>
      <c r="X75" s="124">
        <f>SUM(X76:X79)</f>
        <v>0</v>
      </c>
      <c r="Y75" s="254"/>
      <c r="AA75" s="117">
        <v>5</v>
      </c>
      <c r="AB75" s="118">
        <v>4</v>
      </c>
      <c r="AC75" s="118">
        <v>3</v>
      </c>
      <c r="AD75" s="119">
        <v>2</v>
      </c>
      <c r="AE75" s="123"/>
      <c r="AF75" s="117">
        <v>5</v>
      </c>
      <c r="AG75" s="118">
        <v>4</v>
      </c>
      <c r="AH75" s="118">
        <v>3</v>
      </c>
      <c r="AI75" s="119">
        <v>2</v>
      </c>
    </row>
    <row r="76" spans="2:35" ht="15.75" customHeight="1" outlineLevel="2" thickBot="1">
      <c r="B76" s="611">
        <f>IF(E76="",0,1)</f>
        <v>0</v>
      </c>
      <c r="C76" s="611"/>
      <c r="D76" s="612"/>
      <c r="E76" s="619"/>
      <c r="F76" s="612"/>
      <c r="G76" s="612"/>
      <c r="H76" s="612"/>
      <c r="I76" s="612"/>
      <c r="J76" s="612"/>
      <c r="K76" s="612"/>
      <c r="L76" s="612"/>
      <c r="M76" s="612"/>
      <c r="N76" s="612"/>
      <c r="O76" s="614"/>
      <c r="P76" s="616" t="str">
        <f t="shared" ref="P76:P81" si="43">IF(Z76&gt;0,IF(AND(AA76&gt;=50,AC76=0,AD76=0),5,IF(AND(SUM(AA76:AB76)&gt;=50,AD76=0),4,IF(AD76&lt;30,3,2))),"-")</f>
        <v>-</v>
      </c>
      <c r="Q76" s="616" t="str">
        <f t="shared" ref="Q76:Q81" si="44">IF(MIN(P76,R76)=0,"-",MIN(P76,R76))</f>
        <v>-</v>
      </c>
      <c r="R76" s="617" t="str">
        <f t="shared" ref="R76:R81" si="45">IF(AE76&gt;0,IF(AI76&gt;0,2,IF(AH76&gt;0,3,IF(AG76&gt;0,4,5))),"-")</f>
        <v>-</v>
      </c>
      <c r="S76" s="615"/>
      <c r="T76" s="290" t="str">
        <f ca="1">IFERROR(VLOOKUP(U76,Главная!$AG$20:$AH$22,2,FALSE),"")</f>
        <v/>
      </c>
      <c r="U76" s="226" t="str">
        <f ca="1">IFERROR(OFFSET(Главная!$AJ$4,MATCH($D76,Главная!$AG$5:$AG$17,0),0),"")</f>
        <v/>
      </c>
      <c r="V76" s="226" t="str">
        <f ca="1">IFERROR(OFFSET(Главная!$AI$4,MATCH($D76,Главная!$AG$5:$AG$17,0),0),"")</f>
        <v/>
      </c>
      <c r="W76" s="213">
        <f t="shared" ref="W76:W81" si="46">IF(Z76&gt;0,1,0)</f>
        <v>0</v>
      </c>
      <c r="X76" s="214">
        <f t="shared" ref="X76:X81" si="47">IF(AND(W76=0,E76&lt;&gt;""),1,0)</f>
        <v>0</v>
      </c>
      <c r="Y76" s="227"/>
      <c r="Z76" s="227">
        <f t="shared" ref="Z76:Z81" si="48">IF(COUNTIF($F76:$O76,"&gt;0")=0,-1,COUNTIF($F76:$O76,"&gt;0"))</f>
        <v>-1</v>
      </c>
      <c r="AA76" s="215">
        <f t="shared" ref="AA76:AD81" si="49">COUNTIF($F76:$O76,AA$5)/$Z76*100</f>
        <v>0</v>
      </c>
      <c r="AB76" s="216">
        <f t="shared" si="49"/>
        <v>0</v>
      </c>
      <c r="AC76" s="216">
        <f t="shared" si="49"/>
        <v>0</v>
      </c>
      <c r="AD76" s="217">
        <f t="shared" si="49"/>
        <v>0</v>
      </c>
      <c r="AE76" s="218">
        <f t="shared" ref="AE76:AE81" si="50">IF(COUNTIF($F76:$K76,"&gt;0")=0,-1,COUNTIF($F76:$K76,"&gt;0"))</f>
        <v>-1</v>
      </c>
      <c r="AF76" s="219">
        <f t="shared" ref="AF76:AI81" si="51">COUNTIF($F76:$K76,AF$5)/$AE76*100</f>
        <v>0</v>
      </c>
      <c r="AG76" s="220">
        <f t="shared" si="51"/>
        <v>0</v>
      </c>
      <c r="AH76" s="220">
        <f t="shared" si="51"/>
        <v>0</v>
      </c>
      <c r="AI76" s="221">
        <f t="shared" si="51"/>
        <v>0</v>
      </c>
    </row>
    <row r="77" spans="2:35" ht="15.75" customHeight="1" outlineLevel="2" thickBot="1">
      <c r="B77" s="371">
        <f t="shared" ref="B77:B81" si="52">IF(E77="",B76,B76+1)</f>
        <v>0</v>
      </c>
      <c r="C77" s="371"/>
      <c r="D77" s="595"/>
      <c r="E77" s="353"/>
      <c r="F77" s="563"/>
      <c r="G77" s="563"/>
      <c r="H77" s="563"/>
      <c r="I77" s="563"/>
      <c r="J77" s="563"/>
      <c r="K77" s="563"/>
      <c r="L77" s="563"/>
      <c r="M77" s="563"/>
      <c r="N77" s="563"/>
      <c r="O77" s="608"/>
      <c r="P77" s="478" t="str">
        <f t="shared" si="43"/>
        <v>-</v>
      </c>
      <c r="Q77" s="478" t="str">
        <f t="shared" si="44"/>
        <v>-</v>
      </c>
      <c r="R77" s="618" t="str">
        <f t="shared" si="45"/>
        <v>-</v>
      </c>
      <c r="S77" s="425"/>
      <c r="T77" s="290" t="str">
        <f ca="1">IFERROR(VLOOKUP(U77,Главная!$AG$20:$AH$22,2,FALSE),"")</f>
        <v/>
      </c>
      <c r="U77" s="226" t="str">
        <f ca="1">IFERROR(OFFSET(Главная!$AJ$4,MATCH($D77,Главная!$AG$5:$AG$17,0),0),"")</f>
        <v/>
      </c>
      <c r="V77" s="226" t="str">
        <f ca="1">IFERROR(OFFSET(Главная!$AI$4,MATCH($D77,Главная!$AG$5:$AG$17,0),0),"")</f>
        <v/>
      </c>
      <c r="W77" s="213">
        <f t="shared" si="46"/>
        <v>0</v>
      </c>
      <c r="X77" s="214">
        <f t="shared" si="47"/>
        <v>0</v>
      </c>
      <c r="Y77" s="227"/>
      <c r="Z77" s="227">
        <f t="shared" si="48"/>
        <v>-1</v>
      </c>
      <c r="AA77" s="215">
        <f t="shared" si="49"/>
        <v>0</v>
      </c>
      <c r="AB77" s="216">
        <f t="shared" si="49"/>
        <v>0</v>
      </c>
      <c r="AC77" s="216">
        <f t="shared" si="49"/>
        <v>0</v>
      </c>
      <c r="AD77" s="217">
        <f t="shared" si="49"/>
        <v>0</v>
      </c>
      <c r="AE77" s="218">
        <f t="shared" si="50"/>
        <v>-1</v>
      </c>
      <c r="AF77" s="219">
        <f t="shared" si="51"/>
        <v>0</v>
      </c>
      <c r="AG77" s="220">
        <f t="shared" si="51"/>
        <v>0</v>
      </c>
      <c r="AH77" s="220">
        <f t="shared" si="51"/>
        <v>0</v>
      </c>
      <c r="AI77" s="221">
        <f t="shared" si="51"/>
        <v>0</v>
      </c>
    </row>
    <row r="78" spans="2:35" ht="15.75" customHeight="1" outlineLevel="2" thickBot="1">
      <c r="B78" s="371">
        <f t="shared" si="52"/>
        <v>0</v>
      </c>
      <c r="C78" s="371"/>
      <c r="D78" s="595"/>
      <c r="E78" s="353"/>
      <c r="F78" s="563"/>
      <c r="G78" s="563"/>
      <c r="H78" s="563"/>
      <c r="I78" s="563"/>
      <c r="J78" s="563"/>
      <c r="K78" s="563"/>
      <c r="L78" s="563"/>
      <c r="M78" s="563"/>
      <c r="N78" s="563"/>
      <c r="O78" s="608"/>
      <c r="P78" s="478" t="str">
        <f t="shared" si="43"/>
        <v>-</v>
      </c>
      <c r="Q78" s="478" t="str">
        <f t="shared" si="44"/>
        <v>-</v>
      </c>
      <c r="R78" s="618" t="str">
        <f t="shared" si="45"/>
        <v>-</v>
      </c>
      <c r="S78" s="425"/>
      <c r="T78" s="290" t="str">
        <f ca="1">IFERROR(VLOOKUP(U78,Главная!$AG$20:$AH$22,2,FALSE),"")</f>
        <v/>
      </c>
      <c r="U78" s="226" t="str">
        <f ca="1">IFERROR(OFFSET(Главная!$AJ$4,MATCH($D78,Главная!$AG$5:$AG$17,0),0),"")</f>
        <v/>
      </c>
      <c r="V78" s="226" t="str">
        <f ca="1">IFERROR(OFFSET(Главная!$AI$4,MATCH($D78,Главная!$AG$5:$AG$17,0),0),"")</f>
        <v/>
      </c>
      <c r="W78" s="213">
        <f t="shared" si="46"/>
        <v>0</v>
      </c>
      <c r="X78" s="214">
        <f t="shared" si="47"/>
        <v>0</v>
      </c>
      <c r="Y78" s="227"/>
      <c r="Z78" s="227">
        <f t="shared" si="48"/>
        <v>-1</v>
      </c>
      <c r="AA78" s="215">
        <f t="shared" si="49"/>
        <v>0</v>
      </c>
      <c r="AB78" s="216">
        <f t="shared" si="49"/>
        <v>0</v>
      </c>
      <c r="AC78" s="216">
        <f t="shared" si="49"/>
        <v>0</v>
      </c>
      <c r="AD78" s="217">
        <f t="shared" si="49"/>
        <v>0</v>
      </c>
      <c r="AE78" s="218">
        <f t="shared" si="50"/>
        <v>-1</v>
      </c>
      <c r="AF78" s="219">
        <f t="shared" si="51"/>
        <v>0</v>
      </c>
      <c r="AG78" s="220">
        <f t="shared" si="51"/>
        <v>0</v>
      </c>
      <c r="AH78" s="220">
        <f t="shared" si="51"/>
        <v>0</v>
      </c>
      <c r="AI78" s="221">
        <f t="shared" si="51"/>
        <v>0</v>
      </c>
    </row>
    <row r="79" spans="2:35" ht="15.75" customHeight="1" outlineLevel="2" thickBot="1">
      <c r="B79" s="371">
        <f t="shared" si="52"/>
        <v>0</v>
      </c>
      <c r="C79" s="371"/>
      <c r="D79" s="595"/>
      <c r="E79" s="353"/>
      <c r="F79" s="563"/>
      <c r="G79" s="563"/>
      <c r="H79" s="563"/>
      <c r="I79" s="563"/>
      <c r="J79" s="563"/>
      <c r="K79" s="563"/>
      <c r="L79" s="563"/>
      <c r="M79" s="563"/>
      <c r="N79" s="563"/>
      <c r="O79" s="608"/>
      <c r="P79" s="478" t="str">
        <f t="shared" si="43"/>
        <v>-</v>
      </c>
      <c r="Q79" s="478" t="str">
        <f t="shared" si="44"/>
        <v>-</v>
      </c>
      <c r="R79" s="618" t="str">
        <f t="shared" si="45"/>
        <v>-</v>
      </c>
      <c r="S79" s="425"/>
      <c r="T79" s="290" t="str">
        <f ca="1">IFERROR(VLOOKUP(U79,Главная!$AG$20:$AH$22,2,FALSE),"")</f>
        <v/>
      </c>
      <c r="U79" s="226" t="str">
        <f ca="1">IFERROR(OFFSET(Главная!$AJ$4,MATCH($D79,Главная!$AG$5:$AG$17,0),0),"")</f>
        <v/>
      </c>
      <c r="V79" s="226" t="str">
        <f ca="1">IFERROR(OFFSET(Главная!$AI$4,MATCH($D79,Главная!$AG$5:$AG$17,0),0),"")</f>
        <v/>
      </c>
      <c r="W79" s="213">
        <f t="shared" si="46"/>
        <v>0</v>
      </c>
      <c r="X79" s="214">
        <f t="shared" si="47"/>
        <v>0</v>
      </c>
      <c r="Y79" s="227"/>
      <c r="Z79" s="227">
        <f t="shared" si="48"/>
        <v>-1</v>
      </c>
      <c r="AA79" s="215">
        <f t="shared" si="49"/>
        <v>0</v>
      </c>
      <c r="AB79" s="216">
        <f t="shared" si="49"/>
        <v>0</v>
      </c>
      <c r="AC79" s="216">
        <f t="shared" si="49"/>
        <v>0</v>
      </c>
      <c r="AD79" s="217">
        <f t="shared" si="49"/>
        <v>0</v>
      </c>
      <c r="AE79" s="218">
        <f t="shared" si="50"/>
        <v>-1</v>
      </c>
      <c r="AF79" s="219">
        <f t="shared" si="51"/>
        <v>0</v>
      </c>
      <c r="AG79" s="220">
        <f t="shared" si="51"/>
        <v>0</v>
      </c>
      <c r="AH79" s="220">
        <f t="shared" si="51"/>
        <v>0</v>
      </c>
      <c r="AI79" s="221">
        <f t="shared" si="51"/>
        <v>0</v>
      </c>
    </row>
    <row r="80" spans="2:35" ht="15.75" customHeight="1" outlineLevel="2" thickBot="1">
      <c r="B80" s="371">
        <f t="shared" si="52"/>
        <v>0</v>
      </c>
      <c r="C80" s="371"/>
      <c r="D80" s="595"/>
      <c r="E80" s="353"/>
      <c r="F80" s="563"/>
      <c r="G80" s="563"/>
      <c r="H80" s="563"/>
      <c r="I80" s="563"/>
      <c r="J80" s="563"/>
      <c r="K80" s="563"/>
      <c r="L80" s="563"/>
      <c r="M80" s="563"/>
      <c r="N80" s="563"/>
      <c r="O80" s="608"/>
      <c r="P80" s="478" t="str">
        <f t="shared" si="43"/>
        <v>-</v>
      </c>
      <c r="Q80" s="478" t="str">
        <f t="shared" si="44"/>
        <v>-</v>
      </c>
      <c r="R80" s="618" t="str">
        <f t="shared" si="45"/>
        <v>-</v>
      </c>
      <c r="S80" s="425"/>
      <c r="T80" s="290" t="str">
        <f ca="1">IFERROR(VLOOKUP(U80,Главная!$AG$20:$AH$22,2,FALSE),"")</f>
        <v/>
      </c>
      <c r="U80" s="226" t="str">
        <f ca="1">IFERROR(OFFSET(Главная!$AJ$4,MATCH($D80,Главная!$AG$5:$AG$17,0),0),"")</f>
        <v/>
      </c>
      <c r="V80" s="226" t="str">
        <f ca="1">IFERROR(OFFSET(Главная!$AI$4,MATCH($D80,Главная!$AG$5:$AG$17,0),0),"")</f>
        <v/>
      </c>
      <c r="W80" s="213">
        <f t="shared" si="46"/>
        <v>0</v>
      </c>
      <c r="X80" s="214">
        <f t="shared" si="47"/>
        <v>0</v>
      </c>
      <c r="Y80" s="227"/>
      <c r="Z80" s="227">
        <f t="shared" si="48"/>
        <v>-1</v>
      </c>
      <c r="AA80" s="215">
        <f t="shared" si="49"/>
        <v>0</v>
      </c>
      <c r="AB80" s="216">
        <f t="shared" si="49"/>
        <v>0</v>
      </c>
      <c r="AC80" s="216">
        <f t="shared" si="49"/>
        <v>0</v>
      </c>
      <c r="AD80" s="217">
        <f t="shared" si="49"/>
        <v>0</v>
      </c>
      <c r="AE80" s="218">
        <f t="shared" si="50"/>
        <v>-1</v>
      </c>
      <c r="AF80" s="219">
        <f t="shared" si="51"/>
        <v>0</v>
      </c>
      <c r="AG80" s="220">
        <f t="shared" si="51"/>
        <v>0</v>
      </c>
      <c r="AH80" s="220">
        <f t="shared" si="51"/>
        <v>0</v>
      </c>
      <c r="AI80" s="221">
        <f t="shared" si="51"/>
        <v>0</v>
      </c>
    </row>
    <row r="81" spans="2:35" ht="15.75" customHeight="1" outlineLevel="2">
      <c r="B81" s="364">
        <f t="shared" si="52"/>
        <v>0</v>
      </c>
      <c r="C81" s="364"/>
      <c r="D81" s="595"/>
      <c r="E81" s="353"/>
      <c r="F81" s="595"/>
      <c r="G81" s="595"/>
      <c r="H81" s="595"/>
      <c r="I81" s="365"/>
      <c r="J81" s="365"/>
      <c r="K81" s="365"/>
      <c r="L81" s="365"/>
      <c r="M81" s="365"/>
      <c r="N81" s="365"/>
      <c r="O81" s="622"/>
      <c r="P81" s="478" t="str">
        <f t="shared" si="43"/>
        <v>-</v>
      </c>
      <c r="Q81" s="478" t="str">
        <f t="shared" si="44"/>
        <v>-</v>
      </c>
      <c r="R81" s="618" t="str">
        <f t="shared" si="45"/>
        <v>-</v>
      </c>
      <c r="S81" s="621"/>
      <c r="T81" s="290" t="str">
        <f ca="1">IFERROR(VLOOKUP(U81,Главная!$AG$20:$AH$22,2,FALSE),"")</f>
        <v/>
      </c>
      <c r="U81" s="226" t="str">
        <f ca="1">IFERROR(OFFSET(Главная!$AJ$4,MATCH($D81,Главная!$AG$5:$AG$17,0),0),"")</f>
        <v/>
      </c>
      <c r="V81" s="226" t="str">
        <f ca="1">IFERROR(OFFSET(Главная!$AI$4,MATCH($D81,Главная!$AG$5:$AG$17,0),0),"")</f>
        <v/>
      </c>
      <c r="W81" s="213">
        <f t="shared" si="46"/>
        <v>0</v>
      </c>
      <c r="X81" s="214">
        <f t="shared" si="47"/>
        <v>0</v>
      </c>
      <c r="Y81" s="227"/>
      <c r="Z81" s="227">
        <f t="shared" si="48"/>
        <v>-1</v>
      </c>
      <c r="AA81" s="215">
        <f t="shared" si="49"/>
        <v>0</v>
      </c>
      <c r="AB81" s="216">
        <f t="shared" si="49"/>
        <v>0</v>
      </c>
      <c r="AC81" s="216">
        <f t="shared" si="49"/>
        <v>0</v>
      </c>
      <c r="AD81" s="217">
        <f t="shared" si="49"/>
        <v>0</v>
      </c>
      <c r="AE81" s="218">
        <f t="shared" si="50"/>
        <v>-1</v>
      </c>
      <c r="AF81" s="219">
        <f t="shared" si="51"/>
        <v>0</v>
      </c>
      <c r="AG81" s="220">
        <f t="shared" si="51"/>
        <v>0</v>
      </c>
      <c r="AH81" s="220">
        <f t="shared" si="51"/>
        <v>0</v>
      </c>
      <c r="AI81" s="221">
        <f t="shared" si="51"/>
        <v>0</v>
      </c>
    </row>
    <row r="82" spans="2:35" s="112" customFormat="1" ht="15.75" customHeight="1" outlineLevel="1" thickBot="1">
      <c r="B82" s="359"/>
      <c r="C82" s="360"/>
      <c r="D82" s="132"/>
      <c r="E82" s="361"/>
      <c r="F82" s="362"/>
      <c r="G82" s="362"/>
      <c r="H82" s="362"/>
      <c r="I82" s="362"/>
      <c r="J82" s="362"/>
      <c r="K82" s="362"/>
      <c r="L82" s="362"/>
      <c r="M82" s="362"/>
      <c r="N82" s="362"/>
      <c r="O82" s="362"/>
      <c r="P82" s="363"/>
      <c r="Q82" s="363"/>
      <c r="R82" s="362"/>
      <c r="S82" s="132"/>
      <c r="T82" s="291" t="s">
        <v>771</v>
      </c>
      <c r="U82" s="131"/>
      <c r="V82" s="131"/>
      <c r="W82" s="281"/>
      <c r="X82" s="281"/>
      <c r="Y82" s="131"/>
      <c r="Z82" s="131"/>
      <c r="AA82" s="131"/>
      <c r="AB82" s="131"/>
      <c r="AC82" s="131"/>
      <c r="AD82" s="131"/>
      <c r="AE82" s="132"/>
      <c r="AF82" s="131"/>
      <c r="AG82" s="131"/>
      <c r="AH82" s="131"/>
      <c r="AI82" s="131"/>
    </row>
    <row r="83" spans="2:35" s="130" customFormat="1" ht="30" customHeight="1" outlineLevel="1" thickTop="1">
      <c r="B83" s="128"/>
      <c r="C83" s="129"/>
      <c r="E83" s="282" t="s">
        <v>180</v>
      </c>
      <c r="F83" s="283" t="s">
        <v>128</v>
      </c>
      <c r="G83" s="284" t="s">
        <v>74</v>
      </c>
      <c r="H83" s="284" t="s">
        <v>75</v>
      </c>
      <c r="I83" s="284" t="s">
        <v>14</v>
      </c>
      <c r="J83" s="284" t="s">
        <v>80</v>
      </c>
      <c r="K83" s="284" t="s">
        <v>129</v>
      </c>
      <c r="L83" s="284" t="s">
        <v>15</v>
      </c>
      <c r="M83" s="284" t="s">
        <v>13</v>
      </c>
      <c r="N83" s="284" t="s">
        <v>78</v>
      </c>
      <c r="O83" s="285" t="s">
        <v>130</v>
      </c>
      <c r="P83" s="286" t="s">
        <v>132</v>
      </c>
      <c r="Q83" s="287" t="s">
        <v>81</v>
      </c>
      <c r="R83" s="288" t="s">
        <v>131</v>
      </c>
      <c r="S83" s="355"/>
      <c r="T83" s="292" t="s">
        <v>151</v>
      </c>
      <c r="U83" s="131"/>
      <c r="V83" s="131"/>
      <c r="W83" s="129"/>
      <c r="X83" s="129"/>
      <c r="AE83" s="132"/>
    </row>
    <row r="84" spans="2:35" s="130" customFormat="1" ht="15.75" customHeight="1" outlineLevel="1">
      <c r="B84" s="128"/>
      <c r="C84" s="129"/>
      <c r="E84" s="231" t="s">
        <v>83</v>
      </c>
      <c r="F84" s="264">
        <f>COUNTIF(F76:F81,5)</f>
        <v>0</v>
      </c>
      <c r="G84" s="181">
        <f t="shared" ref="G84:R84" si="53">COUNTIF(G76:G81,5)</f>
        <v>0</v>
      </c>
      <c r="H84" s="181">
        <f t="shared" si="53"/>
        <v>0</v>
      </c>
      <c r="I84" s="181">
        <f t="shared" si="53"/>
        <v>0</v>
      </c>
      <c r="J84" s="181">
        <f t="shared" si="53"/>
        <v>0</v>
      </c>
      <c r="K84" s="181">
        <f t="shared" si="53"/>
        <v>0</v>
      </c>
      <c r="L84" s="181">
        <f t="shared" si="53"/>
        <v>0</v>
      </c>
      <c r="M84" s="181">
        <f t="shared" si="53"/>
        <v>0</v>
      </c>
      <c r="N84" s="181">
        <f t="shared" si="53"/>
        <v>0</v>
      </c>
      <c r="O84" s="265">
        <f t="shared" si="53"/>
        <v>0</v>
      </c>
      <c r="P84" s="272">
        <f t="shared" si="53"/>
        <v>0</v>
      </c>
      <c r="Q84" s="231">
        <f t="shared" si="53"/>
        <v>0</v>
      </c>
      <c r="R84" s="275">
        <f t="shared" si="53"/>
        <v>0</v>
      </c>
      <c r="S84" s="356"/>
      <c r="T84" s="292" t="s">
        <v>151</v>
      </c>
      <c r="U84" s="131"/>
      <c r="V84" s="131"/>
      <c r="W84" s="129"/>
      <c r="X84" s="129"/>
      <c r="AE84" s="132"/>
    </row>
    <row r="85" spans="2:35" s="130" customFormat="1" ht="15.75" customHeight="1" outlineLevel="1">
      <c r="B85" s="128"/>
      <c r="C85" s="129"/>
      <c r="E85" s="231" t="s">
        <v>85</v>
      </c>
      <c r="F85" s="264">
        <f>COUNTIF(F76:F81,4)</f>
        <v>0</v>
      </c>
      <c r="G85" s="181">
        <f t="shared" ref="G85:R85" si="54">COUNTIF(G76:G81,4)</f>
        <v>0</v>
      </c>
      <c r="H85" s="181">
        <f t="shared" si="54"/>
        <v>0</v>
      </c>
      <c r="I85" s="181">
        <f t="shared" si="54"/>
        <v>0</v>
      </c>
      <c r="J85" s="181">
        <f t="shared" si="54"/>
        <v>0</v>
      </c>
      <c r="K85" s="181">
        <f t="shared" si="54"/>
        <v>0</v>
      </c>
      <c r="L85" s="181">
        <f t="shared" si="54"/>
        <v>0</v>
      </c>
      <c r="M85" s="181">
        <f t="shared" si="54"/>
        <v>0</v>
      </c>
      <c r="N85" s="181">
        <f t="shared" si="54"/>
        <v>0</v>
      </c>
      <c r="O85" s="265">
        <f t="shared" si="54"/>
        <v>0</v>
      </c>
      <c r="P85" s="272">
        <f t="shared" si="54"/>
        <v>0</v>
      </c>
      <c r="Q85" s="231">
        <f t="shared" si="54"/>
        <v>0</v>
      </c>
      <c r="R85" s="275">
        <f t="shared" si="54"/>
        <v>0</v>
      </c>
      <c r="S85" s="132"/>
      <c r="T85" s="292" t="s">
        <v>151</v>
      </c>
      <c r="U85" s="131"/>
      <c r="V85" s="131"/>
      <c r="W85" s="129"/>
      <c r="X85" s="129"/>
      <c r="AE85" s="132"/>
    </row>
    <row r="86" spans="2:35" s="130" customFormat="1" ht="15.75" customHeight="1" outlineLevel="1">
      <c r="B86" s="128"/>
      <c r="C86" s="129"/>
      <c r="E86" s="231" t="s">
        <v>86</v>
      </c>
      <c r="F86" s="264">
        <f>COUNTIF(F76:F81,3)</f>
        <v>0</v>
      </c>
      <c r="G86" s="181">
        <f t="shared" ref="G86:R86" si="55">COUNTIF(G76:G81,3)</f>
        <v>0</v>
      </c>
      <c r="H86" s="181">
        <f t="shared" si="55"/>
        <v>0</v>
      </c>
      <c r="I86" s="181">
        <f t="shared" si="55"/>
        <v>0</v>
      </c>
      <c r="J86" s="181">
        <f t="shared" si="55"/>
        <v>0</v>
      </c>
      <c r="K86" s="181">
        <f t="shared" si="55"/>
        <v>0</v>
      </c>
      <c r="L86" s="181">
        <f t="shared" si="55"/>
        <v>0</v>
      </c>
      <c r="M86" s="181">
        <f t="shared" si="55"/>
        <v>0</v>
      </c>
      <c r="N86" s="181">
        <f t="shared" si="55"/>
        <v>0</v>
      </c>
      <c r="O86" s="265">
        <f t="shared" si="55"/>
        <v>0</v>
      </c>
      <c r="P86" s="272">
        <f t="shared" si="55"/>
        <v>0</v>
      </c>
      <c r="Q86" s="231">
        <f t="shared" si="55"/>
        <v>0</v>
      </c>
      <c r="R86" s="275">
        <f t="shared" si="55"/>
        <v>0</v>
      </c>
      <c r="S86" s="132"/>
      <c r="T86" s="292" t="s">
        <v>151</v>
      </c>
      <c r="U86" s="131"/>
      <c r="V86" s="131"/>
      <c r="W86" s="129"/>
      <c r="X86" s="129"/>
      <c r="AE86" s="132"/>
    </row>
    <row r="87" spans="2:35" s="130" customFormat="1" ht="15.75" customHeight="1" outlineLevel="1" thickBot="1">
      <c r="B87" s="128"/>
      <c r="C87" s="129"/>
      <c r="E87" s="231" t="s">
        <v>87</v>
      </c>
      <c r="F87" s="264">
        <f>COUNTIF(F76:F81,2)</f>
        <v>0</v>
      </c>
      <c r="G87" s="181">
        <f t="shared" ref="G87:R87" si="56">COUNTIF(G76:G81,2)</f>
        <v>0</v>
      </c>
      <c r="H87" s="181">
        <f t="shared" si="56"/>
        <v>0</v>
      </c>
      <c r="I87" s="181">
        <f t="shared" si="56"/>
        <v>0</v>
      </c>
      <c r="J87" s="181">
        <f t="shared" si="56"/>
        <v>0</v>
      </c>
      <c r="K87" s="181">
        <f t="shared" si="56"/>
        <v>0</v>
      </c>
      <c r="L87" s="181">
        <f t="shared" si="56"/>
        <v>0</v>
      </c>
      <c r="M87" s="181">
        <f t="shared" si="56"/>
        <v>0</v>
      </c>
      <c r="N87" s="181">
        <f t="shared" si="56"/>
        <v>0</v>
      </c>
      <c r="O87" s="265">
        <f t="shared" si="56"/>
        <v>0</v>
      </c>
      <c r="P87" s="272">
        <f t="shared" si="56"/>
        <v>0</v>
      </c>
      <c r="Q87" s="231">
        <f t="shared" si="56"/>
        <v>0</v>
      </c>
      <c r="R87" s="275">
        <f t="shared" si="56"/>
        <v>0</v>
      </c>
      <c r="S87" s="357"/>
      <c r="T87" s="292" t="s">
        <v>151</v>
      </c>
      <c r="U87" s="131"/>
      <c r="V87" s="131"/>
      <c r="W87" s="129"/>
      <c r="X87" s="129"/>
      <c r="AE87" s="132"/>
    </row>
    <row r="88" spans="2:35" s="130" customFormat="1" ht="15.75" customHeight="1">
      <c r="B88" s="128"/>
      <c r="C88" s="129"/>
      <c r="E88" s="232" t="s">
        <v>88</v>
      </c>
      <c r="F88" s="266" t="str">
        <f>Рсч!$G$37</f>
        <v>-</v>
      </c>
      <c r="G88" s="267" t="str">
        <f>Рсч!$L$37</f>
        <v>-</v>
      </c>
      <c r="H88" s="267" t="str">
        <f>Рсч!$Q$37</f>
        <v>-</v>
      </c>
      <c r="I88" s="267" t="str">
        <f>Рсч!$V$37</f>
        <v>-</v>
      </c>
      <c r="J88" s="267" t="str">
        <f>Рсч!$AA$37</f>
        <v>-</v>
      </c>
      <c r="K88" s="267" t="str">
        <f>Рсч!$AF$37</f>
        <v>-</v>
      </c>
      <c r="L88" s="267" t="str">
        <f>Рсч!$AK$37</f>
        <v>-</v>
      </c>
      <c r="M88" s="267" t="str">
        <f>Рсч!$AP$37</f>
        <v>-</v>
      </c>
      <c r="N88" s="267" t="str">
        <f>Рсч!$AU$37</f>
        <v>-</v>
      </c>
      <c r="O88" s="268" t="str">
        <f>Рсч!$AZ$37</f>
        <v>-</v>
      </c>
      <c r="P88" s="273"/>
      <c r="Q88" s="232" t="str">
        <f>Рсч!$BJ$37</f>
        <v>-</v>
      </c>
      <c r="R88" s="276"/>
      <c r="S88" s="358"/>
      <c r="T88" s="292" t="s">
        <v>151</v>
      </c>
      <c r="U88" s="131"/>
      <c r="V88" s="131"/>
      <c r="W88" s="129"/>
      <c r="X88" s="129"/>
      <c r="AE88" s="132"/>
    </row>
    <row r="89" spans="2:35" s="130" customFormat="1" ht="15.75" customHeight="1" thickBot="1">
      <c r="B89" s="128"/>
      <c r="C89" s="129"/>
      <c r="E89" s="233" t="s">
        <v>89</v>
      </c>
      <c r="F89" s="230" t="str">
        <f>Рсч!$G$38</f>
        <v>-</v>
      </c>
      <c r="G89" s="228" t="str">
        <f>Рсч!$L$38</f>
        <v>-</v>
      </c>
      <c r="H89" s="228" t="str">
        <f>Рсч!$Q$38</f>
        <v>-</v>
      </c>
      <c r="I89" s="437" t="str">
        <f>Рсч!$V$38</f>
        <v>-</v>
      </c>
      <c r="J89" s="228" t="str">
        <f>Рсч!$AA$38</f>
        <v>-</v>
      </c>
      <c r="K89" s="228" t="str">
        <f>Рсч!$AF$38</f>
        <v>-</v>
      </c>
      <c r="L89" s="228" t="str">
        <f>Рсч!$AK$38</f>
        <v>-</v>
      </c>
      <c r="M89" s="228" t="str">
        <f>Рсч!$AP$38</f>
        <v>-</v>
      </c>
      <c r="N89" s="228" t="str">
        <f>Рсч!$AU$38</f>
        <v>-</v>
      </c>
      <c r="O89" s="229" t="str">
        <f>Рсч!$AZ$38</f>
        <v>-</v>
      </c>
      <c r="P89" s="274"/>
      <c r="Q89" s="278" t="str">
        <f>Рсч!$BJ$38</f>
        <v>-</v>
      </c>
      <c r="R89" s="277"/>
      <c r="S89" s="358"/>
      <c r="T89" s="292" t="s">
        <v>151</v>
      </c>
      <c r="U89" s="131"/>
      <c r="V89" s="131"/>
      <c r="W89" s="129"/>
      <c r="X89" s="129"/>
      <c r="AE89" s="132"/>
    </row>
    <row r="90" spans="2:35" s="131" customFormat="1" ht="15.75" customHeight="1" outlineLevel="1" thickTop="1" thickBot="1">
      <c r="B90" s="280"/>
      <c r="C90" s="281"/>
      <c r="E90" s="279"/>
      <c r="F90" s="154"/>
      <c r="G90" s="154"/>
      <c r="H90" s="154"/>
      <c r="I90" s="154"/>
      <c r="J90" s="154"/>
      <c r="K90" s="154"/>
      <c r="L90" s="154"/>
      <c r="M90" s="154"/>
      <c r="N90" s="154"/>
      <c r="O90" s="154"/>
      <c r="P90" s="153"/>
      <c r="Q90" s="153"/>
      <c r="R90" s="154"/>
      <c r="T90" s="291" t="s">
        <v>771</v>
      </c>
      <c r="W90" s="281"/>
      <c r="X90" s="281"/>
      <c r="AE90" s="132"/>
    </row>
    <row r="91" spans="2:35" s="130" customFormat="1" ht="30" customHeight="1" outlineLevel="1" thickTop="1">
      <c r="B91" s="128"/>
      <c r="C91" s="129"/>
      <c r="E91" s="282" t="s">
        <v>240</v>
      </c>
      <c r="F91" s="283" t="s">
        <v>128</v>
      </c>
      <c r="G91" s="284" t="s">
        <v>74</v>
      </c>
      <c r="H91" s="284" t="s">
        <v>75</v>
      </c>
      <c r="I91" s="284" t="s">
        <v>14</v>
      </c>
      <c r="J91" s="284" t="s">
        <v>80</v>
      </c>
      <c r="K91" s="284" t="s">
        <v>129</v>
      </c>
      <c r="L91" s="284" t="s">
        <v>15</v>
      </c>
      <c r="M91" s="284" t="s">
        <v>13</v>
      </c>
      <c r="N91" s="284" t="s">
        <v>78</v>
      </c>
      <c r="O91" s="285" t="s">
        <v>130</v>
      </c>
      <c r="P91" s="286" t="s">
        <v>132</v>
      </c>
      <c r="Q91" s="287" t="s">
        <v>81</v>
      </c>
      <c r="R91" s="288" t="s">
        <v>131</v>
      </c>
      <c r="S91" s="355"/>
      <c r="T91" s="292" t="s">
        <v>152</v>
      </c>
      <c r="U91" s="131"/>
      <c r="V91" s="131"/>
      <c r="W91" s="129"/>
      <c r="X91" s="129"/>
      <c r="AE91" s="132"/>
    </row>
    <row r="92" spans="2:35" s="130" customFormat="1" ht="15.75" customHeight="1" outlineLevel="1">
      <c r="B92" s="128"/>
      <c r="C92" s="129"/>
      <c r="E92" s="231" t="s">
        <v>83</v>
      </c>
      <c r="F92" s="264">
        <f>COUNTIFS(F76:F81,5,U76:U81,1)</f>
        <v>0</v>
      </c>
      <c r="G92" s="181">
        <f t="shared" ref="G92:R92" si="57">COUNTIFS(G76:G81,5,V76:V81,1)</f>
        <v>0</v>
      </c>
      <c r="H92" s="181">
        <f t="shared" si="57"/>
        <v>0</v>
      </c>
      <c r="I92" s="181">
        <f t="shared" si="57"/>
        <v>0</v>
      </c>
      <c r="J92" s="181">
        <f t="shared" si="57"/>
        <v>0</v>
      </c>
      <c r="K92" s="181">
        <f t="shared" si="57"/>
        <v>0</v>
      </c>
      <c r="L92" s="181">
        <f t="shared" si="57"/>
        <v>0</v>
      </c>
      <c r="M92" s="181">
        <f t="shared" si="57"/>
        <v>0</v>
      </c>
      <c r="N92" s="181">
        <f t="shared" si="57"/>
        <v>0</v>
      </c>
      <c r="O92" s="265">
        <f t="shared" si="57"/>
        <v>0</v>
      </c>
      <c r="P92" s="272">
        <f t="shared" si="57"/>
        <v>0</v>
      </c>
      <c r="Q92" s="231">
        <f t="shared" si="57"/>
        <v>0</v>
      </c>
      <c r="R92" s="275">
        <f t="shared" si="57"/>
        <v>0</v>
      </c>
      <c r="S92" s="356"/>
      <c r="T92" s="292" t="s">
        <v>152</v>
      </c>
      <c r="U92" s="131"/>
      <c r="V92" s="131"/>
      <c r="W92" s="129"/>
      <c r="X92" s="129"/>
      <c r="AE92" s="132"/>
    </row>
    <row r="93" spans="2:35" s="130" customFormat="1" ht="15.75" customHeight="1" outlineLevel="1">
      <c r="B93" s="128"/>
      <c r="C93" s="129"/>
      <c r="E93" s="231" t="s">
        <v>85</v>
      </c>
      <c r="F93" s="264">
        <f>COUNTIFS(F76:F81,4,U76:U81,1)</f>
        <v>0</v>
      </c>
      <c r="G93" s="181">
        <f t="shared" ref="G93:R93" si="58">COUNTIFS(G76:G81,4,V76:V81,1)</f>
        <v>0</v>
      </c>
      <c r="H93" s="181">
        <f t="shared" si="58"/>
        <v>0</v>
      </c>
      <c r="I93" s="181">
        <f t="shared" si="58"/>
        <v>0</v>
      </c>
      <c r="J93" s="181">
        <f t="shared" si="58"/>
        <v>0</v>
      </c>
      <c r="K93" s="181">
        <f t="shared" si="58"/>
        <v>0</v>
      </c>
      <c r="L93" s="181">
        <f t="shared" si="58"/>
        <v>0</v>
      </c>
      <c r="M93" s="181">
        <f t="shared" si="58"/>
        <v>0</v>
      </c>
      <c r="N93" s="181">
        <f t="shared" si="58"/>
        <v>0</v>
      </c>
      <c r="O93" s="265">
        <f t="shared" si="58"/>
        <v>0</v>
      </c>
      <c r="P93" s="272">
        <f t="shared" si="58"/>
        <v>0</v>
      </c>
      <c r="Q93" s="231">
        <f t="shared" si="58"/>
        <v>0</v>
      </c>
      <c r="R93" s="275">
        <f t="shared" si="58"/>
        <v>0</v>
      </c>
      <c r="S93" s="132"/>
      <c r="T93" s="292" t="s">
        <v>152</v>
      </c>
      <c r="U93" s="131"/>
      <c r="V93" s="131"/>
      <c r="W93" s="129"/>
      <c r="X93" s="129"/>
      <c r="AE93" s="132"/>
    </row>
    <row r="94" spans="2:35" s="130" customFormat="1" ht="15.75" customHeight="1" outlineLevel="1">
      <c r="B94" s="128"/>
      <c r="C94" s="129"/>
      <c r="E94" s="231" t="s">
        <v>86</v>
      </c>
      <c r="F94" s="264">
        <f>COUNTIFS(F76:F81,3,U76:U81,1)</f>
        <v>0</v>
      </c>
      <c r="G94" s="181">
        <f t="shared" ref="G94:R94" si="59">COUNTIFS(G76:G81,3,V76:V81,1)</f>
        <v>0</v>
      </c>
      <c r="H94" s="181">
        <f t="shared" si="59"/>
        <v>0</v>
      </c>
      <c r="I94" s="181">
        <f t="shared" si="59"/>
        <v>0</v>
      </c>
      <c r="J94" s="181">
        <f t="shared" si="59"/>
        <v>0</v>
      </c>
      <c r="K94" s="181">
        <f t="shared" si="59"/>
        <v>0</v>
      </c>
      <c r="L94" s="181">
        <f t="shared" si="59"/>
        <v>0</v>
      </c>
      <c r="M94" s="181">
        <f t="shared" si="59"/>
        <v>0</v>
      </c>
      <c r="N94" s="181">
        <f t="shared" si="59"/>
        <v>0</v>
      </c>
      <c r="O94" s="265">
        <f t="shared" si="59"/>
        <v>0</v>
      </c>
      <c r="P94" s="272">
        <f t="shared" si="59"/>
        <v>0</v>
      </c>
      <c r="Q94" s="231">
        <f t="shared" si="59"/>
        <v>0</v>
      </c>
      <c r="R94" s="275">
        <f t="shared" si="59"/>
        <v>0</v>
      </c>
      <c r="S94" s="132"/>
      <c r="T94" s="292" t="s">
        <v>152</v>
      </c>
      <c r="U94" s="131"/>
      <c r="V94" s="131"/>
      <c r="W94" s="129"/>
      <c r="X94" s="129"/>
      <c r="AE94" s="132"/>
    </row>
    <row r="95" spans="2:35" s="130" customFormat="1" ht="15.75" customHeight="1" outlineLevel="1" thickBot="1">
      <c r="B95" s="128"/>
      <c r="C95" s="129"/>
      <c r="E95" s="231" t="s">
        <v>87</v>
      </c>
      <c r="F95" s="264">
        <f>COUNTIFS(F76:F81,2,U76:U81,1)</f>
        <v>0</v>
      </c>
      <c r="G95" s="181">
        <f t="shared" ref="G95:R95" si="60">COUNTIFS(G76:G81,2,V76:V81,1)</f>
        <v>0</v>
      </c>
      <c r="H95" s="181">
        <f t="shared" si="60"/>
        <v>0</v>
      </c>
      <c r="I95" s="181">
        <f t="shared" si="60"/>
        <v>0</v>
      </c>
      <c r="J95" s="181">
        <f t="shared" si="60"/>
        <v>0</v>
      </c>
      <c r="K95" s="181">
        <f t="shared" si="60"/>
        <v>0</v>
      </c>
      <c r="L95" s="181">
        <f t="shared" si="60"/>
        <v>0</v>
      </c>
      <c r="M95" s="181">
        <f t="shared" si="60"/>
        <v>0</v>
      </c>
      <c r="N95" s="181">
        <f t="shared" si="60"/>
        <v>0</v>
      </c>
      <c r="O95" s="265">
        <f t="shared" si="60"/>
        <v>0</v>
      </c>
      <c r="P95" s="272">
        <f t="shared" si="60"/>
        <v>0</v>
      </c>
      <c r="Q95" s="231">
        <f t="shared" si="60"/>
        <v>0</v>
      </c>
      <c r="R95" s="275">
        <f t="shared" si="60"/>
        <v>0</v>
      </c>
      <c r="S95" s="357"/>
      <c r="T95" s="292" t="s">
        <v>152</v>
      </c>
      <c r="U95" s="131"/>
      <c r="V95" s="131"/>
      <c r="W95" s="129"/>
      <c r="X95" s="129"/>
      <c r="AE95" s="132"/>
    </row>
    <row r="96" spans="2:35" s="130" customFormat="1" ht="15.75" customHeight="1">
      <c r="B96" s="128"/>
      <c r="C96" s="129"/>
      <c r="E96" s="232" t="s">
        <v>88</v>
      </c>
      <c r="F96" s="266" t="str">
        <f>'Рсч-оф'!$G$37</f>
        <v>-</v>
      </c>
      <c r="G96" s="267" t="str">
        <f>'Рсч-оф'!$L$37</f>
        <v>-</v>
      </c>
      <c r="H96" s="267" t="str">
        <f>'Рсч-оф'!$Q$37</f>
        <v>-</v>
      </c>
      <c r="I96" s="267" t="str">
        <f>'Рсч-оф'!$V$37</f>
        <v>-</v>
      </c>
      <c r="J96" s="267" t="str">
        <f>'Рсч-оф'!$AA$37</f>
        <v>-</v>
      </c>
      <c r="K96" s="267" t="str">
        <f>'Рсч-оф'!$AF$37</f>
        <v>-</v>
      </c>
      <c r="L96" s="267" t="str">
        <f>'Рсч-оф'!$AK$37</f>
        <v>-</v>
      </c>
      <c r="M96" s="267" t="str">
        <f>'Рсч-оф'!$AP$37</f>
        <v>-</v>
      </c>
      <c r="N96" s="267" t="str">
        <f>'Рсч-оф'!$AU$37</f>
        <v>-</v>
      </c>
      <c r="O96" s="268" t="str">
        <f>'Рсч-оф'!$AZ$37</f>
        <v>-</v>
      </c>
      <c r="P96" s="273"/>
      <c r="Q96" s="232" t="str">
        <f>'Рсч-оф'!$BJ$37</f>
        <v>-</v>
      </c>
      <c r="R96" s="276"/>
      <c r="S96" s="358"/>
      <c r="T96" s="292" t="s">
        <v>152</v>
      </c>
      <c r="U96" s="131"/>
      <c r="V96" s="131"/>
      <c r="W96" s="129"/>
      <c r="X96" s="129"/>
      <c r="AE96" s="132"/>
    </row>
    <row r="97" spans="2:35" s="130" customFormat="1" ht="15.75" customHeight="1" thickBot="1">
      <c r="B97" s="128"/>
      <c r="C97" s="129"/>
      <c r="E97" s="233" t="s">
        <v>89</v>
      </c>
      <c r="F97" s="230" t="str">
        <f>'Рсч-оф'!$G$38</f>
        <v>-</v>
      </c>
      <c r="G97" s="228" t="str">
        <f>'Рсч-оф'!$L$38</f>
        <v>-</v>
      </c>
      <c r="H97" s="228" t="str">
        <f>'Рсч-оф'!$Q$38</f>
        <v>-</v>
      </c>
      <c r="I97" s="437" t="str">
        <f>'Рсч-оф'!$V$38</f>
        <v>-</v>
      </c>
      <c r="J97" s="228" t="str">
        <f>'Рсч-оф'!$AA$38</f>
        <v>-</v>
      </c>
      <c r="K97" s="228" t="str">
        <f>'Рсч-оф'!$AF$38</f>
        <v>-</v>
      </c>
      <c r="L97" s="228" t="str">
        <f>'Рсч-оф'!$AK$38</f>
        <v>-</v>
      </c>
      <c r="M97" s="228" t="str">
        <f>'Рсч-оф'!$AP$38</f>
        <v>-</v>
      </c>
      <c r="N97" s="228" t="str">
        <f>'Рсч-оф'!$AU$38</f>
        <v>-</v>
      </c>
      <c r="O97" s="229" t="str">
        <f>'Рсч-оф'!$AZ$38</f>
        <v>-</v>
      </c>
      <c r="P97" s="274"/>
      <c r="Q97" s="278" t="str">
        <f>'Рсч-оф'!$BJ$38</f>
        <v>-</v>
      </c>
      <c r="R97" s="277"/>
      <c r="S97" s="358"/>
      <c r="T97" s="292" t="s">
        <v>152</v>
      </c>
      <c r="U97" s="131"/>
      <c r="V97" s="131"/>
      <c r="W97" s="129"/>
      <c r="X97" s="129"/>
      <c r="AE97" s="132"/>
    </row>
    <row r="98" spans="2:35" ht="15.75" customHeight="1" thickTop="1" thickBot="1">
      <c r="B98" s="709"/>
      <c r="C98" s="709"/>
      <c r="D98" s="709"/>
      <c r="E98" s="709"/>
      <c r="F98" s="710"/>
      <c r="G98" s="709"/>
      <c r="H98" s="709"/>
      <c r="I98" s="709"/>
      <c r="J98" s="709"/>
      <c r="K98" s="709"/>
      <c r="L98" s="709"/>
      <c r="M98" s="709"/>
      <c r="N98" s="709"/>
      <c r="O98" s="709"/>
      <c r="P98" s="710"/>
      <c r="Q98" s="709"/>
      <c r="R98" s="710"/>
      <c r="S98" s="709"/>
      <c r="T98" s="290" t="s">
        <v>771</v>
      </c>
    </row>
    <row r="99" spans="2:35" s="114" customFormat="1" ht="30.75" customHeight="1" thickBot="1">
      <c r="B99" s="715" t="s">
        <v>241</v>
      </c>
      <c r="C99" s="707"/>
      <c r="D99" s="707"/>
      <c r="E99" s="707"/>
      <c r="F99" s="707"/>
      <c r="G99" s="707"/>
      <c r="H99" s="707"/>
      <c r="I99" s="707"/>
      <c r="J99" s="707"/>
      <c r="K99" s="707"/>
      <c r="L99" s="707"/>
      <c r="M99" s="707"/>
      <c r="N99" s="707"/>
      <c r="O99" s="707"/>
      <c r="P99" s="707"/>
      <c r="Q99" s="707"/>
      <c r="R99" s="707"/>
      <c r="S99" s="716"/>
      <c r="T99" s="289" t="s">
        <v>150</v>
      </c>
      <c r="W99" s="116"/>
      <c r="X99" s="116"/>
      <c r="AA99" s="711" t="s">
        <v>132</v>
      </c>
      <c r="AB99" s="711"/>
      <c r="AC99" s="711"/>
      <c r="AD99" s="711"/>
      <c r="AF99" s="711" t="s">
        <v>131</v>
      </c>
      <c r="AG99" s="711"/>
      <c r="AH99" s="711"/>
      <c r="AI99" s="711"/>
    </row>
    <row r="100" spans="2:35" ht="30" customHeight="1" outlineLevel="2" thickBot="1">
      <c r="B100" s="421" t="str">
        <f>B$1</f>
        <v>№</v>
      </c>
      <c r="C100" s="422" t="str">
        <f>C$1</f>
        <v>Должность</v>
      </c>
      <c r="D100" s="480" t="str">
        <f>D$1</f>
        <v>воинское звание</v>
      </c>
      <c r="E100" s="481" t="str">
        <f>E$1</f>
        <v>Фамилия, инициалы</v>
      </c>
      <c r="F100" s="482" t="str">
        <f>F$1</f>
        <v>ТСП</v>
      </c>
      <c r="G100" s="483" t="str">
        <f t="shared" ref="G100:R100" si="61">G$1</f>
        <v>СП</v>
      </c>
      <c r="H100" s="483" t="str">
        <f t="shared" si="61"/>
        <v>ТП</v>
      </c>
      <c r="I100" s="483" t="str">
        <f t="shared" si="61"/>
        <v>ФП</v>
      </c>
      <c r="J100" s="483" t="str">
        <f t="shared" si="61"/>
        <v>РХБЗ</v>
      </c>
      <c r="K100" s="483" t="str">
        <f t="shared" si="61"/>
        <v>МП</v>
      </c>
      <c r="L100" s="481" t="str">
        <f t="shared" si="61"/>
        <v>ОГН</v>
      </c>
      <c r="M100" s="481" t="str">
        <f t="shared" si="61"/>
        <v>СТР</v>
      </c>
      <c r="N100" s="481" t="str">
        <f t="shared" si="61"/>
        <v>ОВУ</v>
      </c>
      <c r="O100" s="603" t="str">
        <f t="shared" si="61"/>
        <v>ОГП</v>
      </c>
      <c r="P100" s="605" t="str">
        <f t="shared" si="61"/>
        <v>Все</v>
      </c>
      <c r="Q100" s="605" t="str">
        <f t="shared" si="61"/>
        <v>Общ.</v>
      </c>
      <c r="R100" s="605" t="str">
        <f t="shared" si="61"/>
        <v>Важные</v>
      </c>
      <c r="S100" s="604" t="s">
        <v>749</v>
      </c>
      <c r="T100" s="290" t="s">
        <v>150</v>
      </c>
      <c r="W100" s="125">
        <f>SUM(W101:W103)</f>
        <v>0</v>
      </c>
      <c r="X100" s="124">
        <f>SUM(X101:X103)</f>
        <v>0</v>
      </c>
      <c r="Y100" s="254"/>
      <c r="Z100" s="113" t="s">
        <v>107</v>
      </c>
      <c r="AA100" s="117">
        <v>5</v>
      </c>
      <c r="AB100" s="118">
        <v>4</v>
      </c>
      <c r="AC100" s="118">
        <v>3</v>
      </c>
      <c r="AD100" s="119">
        <v>2</v>
      </c>
      <c r="AE100" s="123" t="s">
        <v>107</v>
      </c>
      <c r="AF100" s="117">
        <v>5</v>
      </c>
      <c r="AG100" s="118">
        <v>4</v>
      </c>
      <c r="AH100" s="118">
        <v>3</v>
      </c>
      <c r="AI100" s="119">
        <v>2</v>
      </c>
    </row>
    <row r="101" spans="2:35" ht="15.75" customHeight="1" outlineLevel="2" thickBot="1">
      <c r="B101" s="611">
        <f>IF(E101="",0,1)</f>
        <v>0</v>
      </c>
      <c r="C101" s="611"/>
      <c r="D101" s="612"/>
      <c r="E101" s="619"/>
      <c r="F101" s="612"/>
      <c r="G101" s="612"/>
      <c r="H101" s="612"/>
      <c r="I101" s="612"/>
      <c r="J101" s="612"/>
      <c r="K101" s="612"/>
      <c r="L101" s="612"/>
      <c r="M101" s="612"/>
      <c r="N101" s="612"/>
      <c r="O101" s="614"/>
      <c r="P101" s="616" t="str">
        <f>IF(Z101&gt;0,IF(AND(AA101&gt;=50,AC101=0,AD101=0),5,IF(AND(SUM(AA101:AB101)&gt;=50,AD101=0),4,IF(AD101&lt;30,3,2))),"-")</f>
        <v>-</v>
      </c>
      <c r="Q101" s="616" t="str">
        <f t="shared" ref="Q101:Q103" si="62">IF(MIN(P101,R101)=0,"-",MIN(P101,R101))</f>
        <v>-</v>
      </c>
      <c r="R101" s="617" t="str">
        <f>IF(AE101&gt;0,IF(AI101&gt;0,2,IF(AH101&gt;0,3,IF(AG101&gt;0,4,5))),"-")</f>
        <v>-</v>
      </c>
      <c r="S101" s="615"/>
      <c r="T101" s="290" t="str">
        <f ca="1">IFERROR(VLOOKUP(U101,Главная!$AG$20:$AH$22,2,FALSE),"")</f>
        <v/>
      </c>
      <c r="U101" s="226" t="str">
        <f ca="1">IFERROR(OFFSET(Главная!$AJ$4,MATCH($D101,Главная!$AG$5:$AG$17,0),0),"")</f>
        <v/>
      </c>
      <c r="V101" s="226" t="str">
        <f ca="1">IFERROR(OFFSET(Главная!$AI$4,MATCH($D101,Главная!$AG$5:$AG$17,0),0),"")</f>
        <v/>
      </c>
      <c r="W101" s="213">
        <f t="shared" ref="W101:W103" si="63">IF(Z101&gt;0,1,0)</f>
        <v>0</v>
      </c>
      <c r="X101" s="214">
        <f>IF(AND(W101=0,E101&lt;&gt;""),1,0)</f>
        <v>0</v>
      </c>
      <c r="Y101" s="227"/>
      <c r="Z101" s="227">
        <f>IF(COUNTIF($F101:$O101,"&gt;0")=0,-1,COUNTIF($F101:$O101,"&gt;0"))</f>
        <v>-1</v>
      </c>
      <c r="AA101" s="215">
        <f t="shared" ref="AA101:AD103" si="64">COUNTIF($F101:$O101,AA$5)/$Z101*100</f>
        <v>0</v>
      </c>
      <c r="AB101" s="216">
        <f t="shared" si="64"/>
        <v>0</v>
      </c>
      <c r="AC101" s="216">
        <f t="shared" si="64"/>
        <v>0</v>
      </c>
      <c r="AD101" s="217">
        <f t="shared" si="64"/>
        <v>0</v>
      </c>
      <c r="AE101" s="218">
        <f>IF(COUNTIF($F101:$K101,"&gt;0")=0,-1,COUNTIF($F101:$K101,"&gt;0"))</f>
        <v>-1</v>
      </c>
      <c r="AF101" s="219">
        <f t="shared" ref="AF101:AI103" si="65">COUNTIF($F101:$K101,AF$5)/$AE101*100</f>
        <v>0</v>
      </c>
      <c r="AG101" s="220">
        <f t="shared" si="65"/>
        <v>0</v>
      </c>
      <c r="AH101" s="220">
        <f t="shared" si="65"/>
        <v>0</v>
      </c>
      <c r="AI101" s="221">
        <f t="shared" si="65"/>
        <v>0</v>
      </c>
    </row>
    <row r="102" spans="2:35" ht="15.75" customHeight="1" outlineLevel="2" thickBot="1">
      <c r="B102" s="371">
        <f t="shared" ref="B102:B103" si="66">IF(E102="",B101,B101+1)</f>
        <v>0</v>
      </c>
      <c r="C102" s="371"/>
      <c r="D102" s="563"/>
      <c r="E102" s="372"/>
      <c r="F102" s="563"/>
      <c r="G102" s="563"/>
      <c r="H102" s="563"/>
      <c r="I102" s="563"/>
      <c r="J102" s="563"/>
      <c r="K102" s="563"/>
      <c r="L102" s="563"/>
      <c r="M102" s="563"/>
      <c r="N102" s="563"/>
      <c r="O102" s="608"/>
      <c r="P102" s="478" t="str">
        <f>IF(Z102&gt;0,IF(AND(AA102&gt;=50,AC102=0,AD102=0),5,IF(AND(SUM(AA102:AB102)&gt;=50,AD102=0),4,IF(AD102&lt;30,3,2))),"-")</f>
        <v>-</v>
      </c>
      <c r="Q102" s="478" t="str">
        <f t="shared" si="62"/>
        <v>-</v>
      </c>
      <c r="R102" s="618" t="str">
        <f>IF(AE102&gt;0,IF(AI102&gt;0,2,IF(AH102&gt;0,3,IF(AG102&gt;0,4,5))),"-")</f>
        <v>-</v>
      </c>
      <c r="S102" s="425"/>
      <c r="T102" s="290" t="str">
        <f ca="1">IFERROR(VLOOKUP(U102,Главная!$AG$20:$AH$22,2,FALSE),"")</f>
        <v/>
      </c>
      <c r="U102" s="226" t="str">
        <f ca="1">IFERROR(OFFSET(Главная!$AJ$4,MATCH($D102,Главная!$AG$5:$AG$17,0),0),"")</f>
        <v/>
      </c>
      <c r="V102" s="226" t="str">
        <f ca="1">IFERROR(OFFSET(Главная!$AI$4,MATCH($D102,Главная!$AG$5:$AG$17,0),0),"")</f>
        <v/>
      </c>
      <c r="W102" s="213">
        <f t="shared" si="63"/>
        <v>0</v>
      </c>
      <c r="X102" s="214">
        <f>IF(AND(W102=0,E102&lt;&gt;""),1,0)</f>
        <v>0</v>
      </c>
      <c r="Y102" s="227"/>
      <c r="Z102" s="227">
        <f>IF(COUNTIF($F102:$O102,"&gt;0")=0,-1,COUNTIF($F102:$O102,"&gt;0"))</f>
        <v>-1</v>
      </c>
      <c r="AA102" s="215">
        <f t="shared" si="64"/>
        <v>0</v>
      </c>
      <c r="AB102" s="216">
        <f t="shared" si="64"/>
        <v>0</v>
      </c>
      <c r="AC102" s="216">
        <f t="shared" si="64"/>
        <v>0</v>
      </c>
      <c r="AD102" s="217">
        <f t="shared" si="64"/>
        <v>0</v>
      </c>
      <c r="AE102" s="218">
        <f>IF(COUNTIF($F102:$K102,"&gt;0")=0,-1,COUNTIF($F102:$K102,"&gt;0"))</f>
        <v>-1</v>
      </c>
      <c r="AF102" s="219">
        <f t="shared" si="65"/>
        <v>0</v>
      </c>
      <c r="AG102" s="220">
        <f t="shared" si="65"/>
        <v>0</v>
      </c>
      <c r="AH102" s="220">
        <f t="shared" si="65"/>
        <v>0</v>
      </c>
      <c r="AI102" s="221">
        <f t="shared" si="65"/>
        <v>0</v>
      </c>
    </row>
    <row r="103" spans="2:35" ht="15.75" customHeight="1" outlineLevel="2">
      <c r="B103" s="371">
        <f t="shared" si="66"/>
        <v>0</v>
      </c>
      <c r="C103" s="371"/>
      <c r="D103" s="563"/>
      <c r="E103" s="372"/>
      <c r="F103" s="563"/>
      <c r="G103" s="563"/>
      <c r="H103" s="563"/>
      <c r="I103" s="563"/>
      <c r="J103" s="563"/>
      <c r="K103" s="563"/>
      <c r="L103" s="563"/>
      <c r="M103" s="563"/>
      <c r="N103" s="563"/>
      <c r="O103" s="608"/>
      <c r="P103" s="478" t="str">
        <f>IF(Z103&gt;0,IF(AND(AA103&gt;=50,AC103=0,AD103=0),5,IF(AND(SUM(AA103:AB103)&gt;=50,AD103=0),4,IF(AD103&lt;30,3,2))),"-")</f>
        <v>-</v>
      </c>
      <c r="Q103" s="478" t="str">
        <f t="shared" si="62"/>
        <v>-</v>
      </c>
      <c r="R103" s="618" t="str">
        <f>IF(AE103&gt;0,IF(AI103&gt;0,2,IF(AH103&gt;0,3,IF(AG103&gt;0,4,5))),"-")</f>
        <v>-</v>
      </c>
      <c r="S103" s="425"/>
      <c r="T103" s="290" t="str">
        <f ca="1">IFERROR(VLOOKUP(U103,Главная!$AG$20:$AH$22,2,FALSE),"")</f>
        <v/>
      </c>
      <c r="U103" s="226" t="str">
        <f ca="1">IFERROR(OFFSET(Главная!$AJ$4,MATCH($D103,Главная!$AG$5:$AG$17,0),0),"")</f>
        <v/>
      </c>
      <c r="V103" s="226" t="str">
        <f ca="1">IFERROR(OFFSET(Главная!$AI$4,MATCH($D103,Главная!$AG$5:$AG$17,0),0),"")</f>
        <v/>
      </c>
      <c r="W103" s="213">
        <f t="shared" si="63"/>
        <v>0</v>
      </c>
      <c r="X103" s="214">
        <f>IF(AND(W103=0,E103&lt;&gt;""),1,0)</f>
        <v>0</v>
      </c>
      <c r="Y103" s="227"/>
      <c r="Z103" s="227">
        <f>IF(COUNTIF($F103:$O103,"&gt;0")=0,-1,COUNTIF($F103:$O103,"&gt;0"))</f>
        <v>-1</v>
      </c>
      <c r="AA103" s="215">
        <f t="shared" si="64"/>
        <v>0</v>
      </c>
      <c r="AB103" s="216">
        <f t="shared" si="64"/>
        <v>0</v>
      </c>
      <c r="AC103" s="216">
        <f t="shared" si="64"/>
        <v>0</v>
      </c>
      <c r="AD103" s="217">
        <f t="shared" si="64"/>
        <v>0</v>
      </c>
      <c r="AE103" s="218">
        <f>IF(COUNTIF($F103:$K103,"&gt;0")=0,-1,COUNTIF($F103:$K103,"&gt;0"))</f>
        <v>-1</v>
      </c>
      <c r="AF103" s="219">
        <f t="shared" si="65"/>
        <v>0</v>
      </c>
      <c r="AG103" s="220">
        <f t="shared" si="65"/>
        <v>0</v>
      </c>
      <c r="AH103" s="220">
        <f t="shared" si="65"/>
        <v>0</v>
      </c>
      <c r="AI103" s="221">
        <f t="shared" si="65"/>
        <v>0</v>
      </c>
    </row>
    <row r="104" spans="2:35" s="131" customFormat="1" ht="15.75" customHeight="1" outlineLevel="1" thickBot="1">
      <c r="B104" s="359"/>
      <c r="C104" s="360"/>
      <c r="D104" s="132"/>
      <c r="E104" s="361"/>
      <c r="F104" s="362"/>
      <c r="G104" s="362"/>
      <c r="H104" s="362"/>
      <c r="I104" s="362"/>
      <c r="J104" s="362"/>
      <c r="K104" s="362"/>
      <c r="L104" s="362"/>
      <c r="M104" s="362"/>
      <c r="N104" s="362"/>
      <c r="O104" s="362"/>
      <c r="P104" s="363"/>
      <c r="Q104" s="363"/>
      <c r="R104" s="362"/>
      <c r="S104" s="132"/>
      <c r="T104" s="291" t="s">
        <v>771</v>
      </c>
      <c r="W104" s="281"/>
      <c r="X104" s="281"/>
      <c r="AE104" s="132"/>
    </row>
    <row r="105" spans="2:35" s="130" customFormat="1" ht="30" customHeight="1" outlineLevel="1" thickTop="1">
      <c r="B105" s="128"/>
      <c r="C105" s="129"/>
      <c r="E105" s="282" t="s">
        <v>181</v>
      </c>
      <c r="F105" s="283" t="s">
        <v>128</v>
      </c>
      <c r="G105" s="284" t="s">
        <v>74</v>
      </c>
      <c r="H105" s="284" t="s">
        <v>75</v>
      </c>
      <c r="I105" s="284" t="s">
        <v>14</v>
      </c>
      <c r="J105" s="284" t="s">
        <v>80</v>
      </c>
      <c r="K105" s="284" t="s">
        <v>129</v>
      </c>
      <c r="L105" s="284" t="s">
        <v>15</v>
      </c>
      <c r="M105" s="284" t="s">
        <v>13</v>
      </c>
      <c r="N105" s="284" t="s">
        <v>78</v>
      </c>
      <c r="O105" s="285" t="s">
        <v>130</v>
      </c>
      <c r="P105" s="286" t="s">
        <v>132</v>
      </c>
      <c r="Q105" s="287" t="s">
        <v>81</v>
      </c>
      <c r="R105" s="288" t="s">
        <v>131</v>
      </c>
      <c r="S105" s="355"/>
      <c r="T105" s="292" t="s">
        <v>151</v>
      </c>
      <c r="U105" s="131"/>
      <c r="V105" s="131"/>
      <c r="W105" s="129"/>
      <c r="X105" s="129"/>
      <c r="AE105" s="132"/>
    </row>
    <row r="106" spans="2:35" s="130" customFormat="1" ht="15.75" customHeight="1" outlineLevel="1">
      <c r="B106" s="128"/>
      <c r="C106" s="129"/>
      <c r="E106" s="231" t="s">
        <v>83</v>
      </c>
      <c r="F106" s="264">
        <f t="shared" ref="F106:R106" si="67">COUNTIF(F101:F103,5)</f>
        <v>0</v>
      </c>
      <c r="G106" s="181">
        <f t="shared" si="67"/>
        <v>0</v>
      </c>
      <c r="H106" s="181">
        <f t="shared" si="67"/>
        <v>0</v>
      </c>
      <c r="I106" s="181">
        <f t="shared" si="67"/>
        <v>0</v>
      </c>
      <c r="J106" s="181">
        <f t="shared" si="67"/>
        <v>0</v>
      </c>
      <c r="K106" s="181">
        <f t="shared" si="67"/>
        <v>0</v>
      </c>
      <c r="L106" s="181">
        <f t="shared" si="67"/>
        <v>0</v>
      </c>
      <c r="M106" s="181">
        <f t="shared" si="67"/>
        <v>0</v>
      </c>
      <c r="N106" s="181">
        <f t="shared" si="67"/>
        <v>0</v>
      </c>
      <c r="O106" s="265">
        <f t="shared" ref="O106" si="68">COUNTIF(O101:O103,5)</f>
        <v>0</v>
      </c>
      <c r="P106" s="272">
        <f t="shared" si="67"/>
        <v>0</v>
      </c>
      <c r="Q106" s="231">
        <f t="shared" si="67"/>
        <v>0</v>
      </c>
      <c r="R106" s="275">
        <f t="shared" si="67"/>
        <v>0</v>
      </c>
      <c r="S106" s="356"/>
      <c r="T106" s="292" t="s">
        <v>151</v>
      </c>
      <c r="U106" s="131"/>
      <c r="V106" s="131"/>
      <c r="W106" s="129"/>
      <c r="X106" s="129"/>
      <c r="AE106" s="132"/>
    </row>
    <row r="107" spans="2:35" s="130" customFormat="1" ht="15.75" customHeight="1" outlineLevel="1">
      <c r="B107" s="128"/>
      <c r="C107" s="129"/>
      <c r="E107" s="231" t="s">
        <v>85</v>
      </c>
      <c r="F107" s="264">
        <f t="shared" ref="F107:R107" si="69">COUNTIF(F101:F103,4)</f>
        <v>0</v>
      </c>
      <c r="G107" s="181">
        <f t="shared" si="69"/>
        <v>0</v>
      </c>
      <c r="H107" s="181">
        <f t="shared" si="69"/>
        <v>0</v>
      </c>
      <c r="I107" s="181">
        <f t="shared" si="69"/>
        <v>0</v>
      </c>
      <c r="J107" s="181">
        <f t="shared" si="69"/>
        <v>0</v>
      </c>
      <c r="K107" s="181">
        <f t="shared" si="69"/>
        <v>0</v>
      </c>
      <c r="L107" s="181">
        <f t="shared" si="69"/>
        <v>0</v>
      </c>
      <c r="M107" s="181">
        <f t="shared" si="69"/>
        <v>0</v>
      </c>
      <c r="N107" s="181">
        <f t="shared" si="69"/>
        <v>0</v>
      </c>
      <c r="O107" s="265">
        <f t="shared" ref="O107" si="70">COUNTIF(O101:O103,4)</f>
        <v>0</v>
      </c>
      <c r="P107" s="272">
        <f t="shared" si="69"/>
        <v>0</v>
      </c>
      <c r="Q107" s="231">
        <f t="shared" si="69"/>
        <v>0</v>
      </c>
      <c r="R107" s="275">
        <f t="shared" si="69"/>
        <v>0</v>
      </c>
      <c r="S107" s="132"/>
      <c r="T107" s="292" t="s">
        <v>151</v>
      </c>
      <c r="U107" s="131"/>
      <c r="V107" s="131"/>
      <c r="W107" s="129"/>
      <c r="X107" s="129"/>
      <c r="AE107" s="132"/>
    </row>
    <row r="108" spans="2:35" s="130" customFormat="1" ht="15.75" customHeight="1" outlineLevel="1">
      <c r="B108" s="128"/>
      <c r="C108" s="129"/>
      <c r="E108" s="231" t="s">
        <v>86</v>
      </c>
      <c r="F108" s="264">
        <f t="shared" ref="F108:R108" si="71">COUNTIF(F101:F103,3)</f>
        <v>0</v>
      </c>
      <c r="G108" s="181">
        <f t="shared" si="71"/>
        <v>0</v>
      </c>
      <c r="H108" s="181">
        <f t="shared" si="71"/>
        <v>0</v>
      </c>
      <c r="I108" s="181">
        <f t="shared" si="71"/>
        <v>0</v>
      </c>
      <c r="J108" s="181">
        <f t="shared" si="71"/>
        <v>0</v>
      </c>
      <c r="K108" s="181">
        <f t="shared" si="71"/>
        <v>0</v>
      </c>
      <c r="L108" s="181">
        <f t="shared" si="71"/>
        <v>0</v>
      </c>
      <c r="M108" s="181">
        <f t="shared" si="71"/>
        <v>0</v>
      </c>
      <c r="N108" s="181">
        <f t="shared" si="71"/>
        <v>0</v>
      </c>
      <c r="O108" s="265">
        <f t="shared" ref="O108" si="72">COUNTIF(O101:O103,3)</f>
        <v>0</v>
      </c>
      <c r="P108" s="272">
        <f t="shared" si="71"/>
        <v>0</v>
      </c>
      <c r="Q108" s="231">
        <f t="shared" si="71"/>
        <v>0</v>
      </c>
      <c r="R108" s="275">
        <f t="shared" si="71"/>
        <v>0</v>
      </c>
      <c r="S108" s="132"/>
      <c r="T108" s="292" t="s">
        <v>151</v>
      </c>
      <c r="U108" s="131"/>
      <c r="V108" s="131"/>
      <c r="W108" s="129"/>
      <c r="X108" s="129"/>
      <c r="AE108" s="132"/>
    </row>
    <row r="109" spans="2:35" s="130" customFormat="1" ht="15.75" customHeight="1" outlineLevel="1" thickBot="1">
      <c r="B109" s="128"/>
      <c r="C109" s="129"/>
      <c r="E109" s="231" t="s">
        <v>87</v>
      </c>
      <c r="F109" s="264">
        <f t="shared" ref="F109:R109" si="73">COUNTIF(F101:F103,2)</f>
        <v>0</v>
      </c>
      <c r="G109" s="181">
        <f t="shared" si="73"/>
        <v>0</v>
      </c>
      <c r="H109" s="181">
        <f t="shared" si="73"/>
        <v>0</v>
      </c>
      <c r="I109" s="181">
        <f t="shared" si="73"/>
        <v>0</v>
      </c>
      <c r="J109" s="181">
        <f t="shared" si="73"/>
        <v>0</v>
      </c>
      <c r="K109" s="181">
        <f t="shared" si="73"/>
        <v>0</v>
      </c>
      <c r="L109" s="181">
        <f t="shared" si="73"/>
        <v>0</v>
      </c>
      <c r="M109" s="181">
        <f t="shared" si="73"/>
        <v>0</v>
      </c>
      <c r="N109" s="181">
        <f t="shared" si="73"/>
        <v>0</v>
      </c>
      <c r="O109" s="265">
        <f t="shared" ref="O109" si="74">COUNTIF(O101:O103,2)</f>
        <v>0</v>
      </c>
      <c r="P109" s="272">
        <f t="shared" si="73"/>
        <v>0</v>
      </c>
      <c r="Q109" s="231">
        <f t="shared" si="73"/>
        <v>0</v>
      </c>
      <c r="R109" s="275">
        <f t="shared" si="73"/>
        <v>0</v>
      </c>
      <c r="S109" s="357"/>
      <c r="T109" s="292" t="s">
        <v>151</v>
      </c>
      <c r="U109" s="131"/>
      <c r="V109" s="131"/>
      <c r="W109" s="129"/>
      <c r="X109" s="129"/>
      <c r="AE109" s="132"/>
    </row>
    <row r="110" spans="2:35" s="130" customFormat="1" ht="15.75" customHeight="1">
      <c r="B110" s="128"/>
      <c r="C110" s="129"/>
      <c r="E110" s="232" t="s">
        <v>88</v>
      </c>
      <c r="F110" s="266" t="str">
        <f>Рсч!$G$39</f>
        <v>-</v>
      </c>
      <c r="G110" s="267" t="str">
        <f>Рсч!$L$39</f>
        <v>-</v>
      </c>
      <c r="H110" s="267" t="str">
        <f>Рсч!$Q$39</f>
        <v>-</v>
      </c>
      <c r="I110" s="267" t="str">
        <f>Рсч!$V$39</f>
        <v>-</v>
      </c>
      <c r="J110" s="267" t="str">
        <f>Рсч!$AA$39</f>
        <v>-</v>
      </c>
      <c r="K110" s="267" t="str">
        <f>Рсч!$AF$39</f>
        <v>-</v>
      </c>
      <c r="L110" s="267" t="str">
        <f>Рсч!$AK$39</f>
        <v>-</v>
      </c>
      <c r="M110" s="267" t="str">
        <f>Рсч!$AP$39</f>
        <v>-</v>
      </c>
      <c r="N110" s="267" t="str">
        <f>Рсч!$AU$39</f>
        <v>-</v>
      </c>
      <c r="O110" s="268" t="str">
        <f>Рсч!$AZ$39</f>
        <v>-</v>
      </c>
      <c r="P110" s="273"/>
      <c r="Q110" s="232" t="str">
        <f>Рсч!$BJ$39</f>
        <v>-</v>
      </c>
      <c r="R110" s="276"/>
      <c r="S110" s="358"/>
      <c r="T110" s="292" t="s">
        <v>151</v>
      </c>
      <c r="U110" s="131"/>
      <c r="V110" s="131"/>
      <c r="W110" s="129"/>
      <c r="X110" s="129"/>
      <c r="AE110" s="132"/>
    </row>
    <row r="111" spans="2:35" s="130" customFormat="1" ht="15.75" customHeight="1" thickBot="1">
      <c r="B111" s="128"/>
      <c r="C111" s="129"/>
      <c r="E111" s="233" t="s">
        <v>89</v>
      </c>
      <c r="F111" s="230" t="str">
        <f>Рсч!$G$40</f>
        <v>-</v>
      </c>
      <c r="G111" s="228" t="str">
        <f>Рсч!$L$40</f>
        <v>-</v>
      </c>
      <c r="H111" s="228" t="str">
        <f>Рсч!$Q$40</f>
        <v>-</v>
      </c>
      <c r="I111" s="437" t="str">
        <f>Рсч!$V$40</f>
        <v>-</v>
      </c>
      <c r="J111" s="228" t="str">
        <f>Рсч!$AA$40</f>
        <v>-</v>
      </c>
      <c r="K111" s="228" t="str">
        <f>Рсч!$AF$40</f>
        <v>-</v>
      </c>
      <c r="L111" s="228" t="str">
        <f>Рсч!$AK$40</f>
        <v>-</v>
      </c>
      <c r="M111" s="228" t="str">
        <f>Рсч!$AP$40</f>
        <v>-</v>
      </c>
      <c r="N111" s="228" t="str">
        <f>Рсч!$AU$40</f>
        <v>-</v>
      </c>
      <c r="O111" s="229" t="str">
        <f>Рсч!$AZ$40</f>
        <v>-</v>
      </c>
      <c r="P111" s="274"/>
      <c r="Q111" s="278" t="str">
        <f>Рсч!$BJ$40</f>
        <v>-</v>
      </c>
      <c r="R111" s="277"/>
      <c r="S111" s="358"/>
      <c r="T111" s="292" t="s">
        <v>151</v>
      </c>
      <c r="U111" s="131"/>
      <c r="V111" s="131"/>
      <c r="W111" s="129"/>
      <c r="X111" s="129"/>
      <c r="AE111" s="132"/>
    </row>
    <row r="112" spans="2:35" s="131" customFormat="1" ht="15.75" customHeight="1" outlineLevel="1" thickTop="1" thickBot="1">
      <c r="B112" s="280"/>
      <c r="C112" s="281"/>
      <c r="E112" s="279"/>
      <c r="F112" s="154"/>
      <c r="G112" s="154"/>
      <c r="H112" s="154"/>
      <c r="I112" s="154"/>
      <c r="J112" s="154"/>
      <c r="K112" s="154"/>
      <c r="L112" s="154"/>
      <c r="M112" s="154"/>
      <c r="N112" s="154"/>
      <c r="O112" s="154"/>
      <c r="P112" s="153"/>
      <c r="Q112" s="153"/>
      <c r="R112" s="154"/>
      <c r="T112" s="291" t="s">
        <v>771</v>
      </c>
      <c r="W112" s="281"/>
      <c r="X112" s="281"/>
      <c r="AE112" s="132"/>
    </row>
    <row r="113" spans="2:35" s="130" customFormat="1" ht="30" customHeight="1" outlineLevel="1" thickTop="1">
      <c r="B113" s="128"/>
      <c r="C113" s="129"/>
      <c r="E113" s="282" t="s">
        <v>243</v>
      </c>
      <c r="F113" s="283" t="s">
        <v>128</v>
      </c>
      <c r="G113" s="284" t="s">
        <v>74</v>
      </c>
      <c r="H113" s="284" t="s">
        <v>75</v>
      </c>
      <c r="I113" s="284" t="s">
        <v>14</v>
      </c>
      <c r="J113" s="284" t="s">
        <v>80</v>
      </c>
      <c r="K113" s="284" t="s">
        <v>129</v>
      </c>
      <c r="L113" s="284" t="s">
        <v>15</v>
      </c>
      <c r="M113" s="284" t="s">
        <v>13</v>
      </c>
      <c r="N113" s="284" t="s">
        <v>78</v>
      </c>
      <c r="O113" s="285" t="s">
        <v>130</v>
      </c>
      <c r="P113" s="286" t="s">
        <v>132</v>
      </c>
      <c r="Q113" s="287" t="s">
        <v>81</v>
      </c>
      <c r="R113" s="288" t="s">
        <v>131</v>
      </c>
      <c r="S113" s="355"/>
      <c r="T113" s="292" t="s">
        <v>152</v>
      </c>
      <c r="U113" s="131"/>
      <c r="V113" s="131"/>
      <c r="W113" s="129"/>
      <c r="X113" s="129"/>
      <c r="AE113" s="132"/>
    </row>
    <row r="114" spans="2:35" s="130" customFormat="1" ht="15.75" customHeight="1" outlineLevel="1">
      <c r="B114" s="128"/>
      <c r="C114" s="129"/>
      <c r="E114" s="231" t="s">
        <v>83</v>
      </c>
      <c r="F114" s="264">
        <f>COUNTIFS(F101:F103,5,U101:U103,1)</f>
        <v>0</v>
      </c>
      <c r="G114" s="181">
        <f>COUNTIFS(G101:G103,5,U101:U103,1)</f>
        <v>0</v>
      </c>
      <c r="H114" s="181">
        <f>COUNTIFS(H101:H103,5,U101:U103,1)</f>
        <v>0</v>
      </c>
      <c r="I114" s="181">
        <f>COUNTIFS(I101:I103,5,U101:U103,1)</f>
        <v>0</v>
      </c>
      <c r="J114" s="181">
        <f>COUNTIFS(J101:J103,5,U101:U103,1)</f>
        <v>0</v>
      </c>
      <c r="K114" s="181">
        <f>COUNTIFS(K101:K103,5,U101:U103,1)</f>
        <v>0</v>
      </c>
      <c r="L114" s="181">
        <f>COUNTIFS(L101:L103,5,U101:U103,1)</f>
        <v>0</v>
      </c>
      <c r="M114" s="181">
        <f>COUNTIFS(M101:M103,5,U101:U103,1)</f>
        <v>0</v>
      </c>
      <c r="N114" s="181">
        <f>COUNTIFS(N101:N103,5,U101:U103,1)</f>
        <v>0</v>
      </c>
      <c r="O114" s="265">
        <f>COUNTIFS(O101:O103,5,V101:V103,1)</f>
        <v>0</v>
      </c>
      <c r="P114" s="272">
        <f>COUNTIFS(P101:P103,5,U101:U103,1)</f>
        <v>0</v>
      </c>
      <c r="Q114" s="231">
        <f>COUNTIFS(Q101:Q103,5,U101:U103,1)</f>
        <v>0</v>
      </c>
      <c r="R114" s="275">
        <f>COUNTIFS(R101:R103,5,U101:U103,1)</f>
        <v>0</v>
      </c>
      <c r="S114" s="356"/>
      <c r="T114" s="292" t="s">
        <v>152</v>
      </c>
      <c r="U114" s="131"/>
      <c r="V114" s="131"/>
      <c r="W114" s="129"/>
      <c r="X114" s="129"/>
      <c r="AE114" s="132"/>
    </row>
    <row r="115" spans="2:35" s="130" customFormat="1" ht="15.75" customHeight="1" outlineLevel="1">
      <c r="B115" s="128"/>
      <c r="C115" s="129"/>
      <c r="E115" s="231" t="s">
        <v>85</v>
      </c>
      <c r="F115" s="264">
        <f>COUNTIFS(F101:F103,4,U101:U103,1)</f>
        <v>0</v>
      </c>
      <c r="G115" s="181">
        <f>COUNTIFS(G101:G103,4,U101:U103,1)</f>
        <v>0</v>
      </c>
      <c r="H115" s="181">
        <f>COUNTIFS(H101:H103,4,U101:U103,1)</f>
        <v>0</v>
      </c>
      <c r="I115" s="181">
        <f>COUNTIFS(I101:I103,4,U101:U103,1)</f>
        <v>0</v>
      </c>
      <c r="J115" s="181">
        <f>COUNTIFS(J101:J103,4,U101:U103,1)</f>
        <v>0</v>
      </c>
      <c r="K115" s="181">
        <f>COUNTIFS(K101:K103,4,U101:U103,1)</f>
        <v>0</v>
      </c>
      <c r="L115" s="181">
        <f>COUNTIFS(L101:L103,4,U101:U103,1)</f>
        <v>0</v>
      </c>
      <c r="M115" s="181">
        <f>COUNTIFS(M101:M103,4,U101:U103,1)</f>
        <v>0</v>
      </c>
      <c r="N115" s="181">
        <f>COUNTIFS(N101:N103,4,U101:U103,1)</f>
        <v>0</v>
      </c>
      <c r="O115" s="265">
        <f>COUNTIFS(O101:O103,4,V101:V103,1)</f>
        <v>0</v>
      </c>
      <c r="P115" s="272">
        <f>COUNTIFS(P101:P103,4,U101:U103,1)</f>
        <v>0</v>
      </c>
      <c r="Q115" s="231">
        <f>COUNTIFS(Q101:Q103,4,U101:U103,1)</f>
        <v>0</v>
      </c>
      <c r="R115" s="275">
        <f>COUNTIFS(R101:R103,4,U101:U103,1)</f>
        <v>0</v>
      </c>
      <c r="S115" s="132"/>
      <c r="T115" s="292" t="s">
        <v>152</v>
      </c>
      <c r="U115" s="131"/>
      <c r="V115" s="131"/>
      <c r="W115" s="129"/>
      <c r="X115" s="129"/>
      <c r="AE115" s="132"/>
    </row>
    <row r="116" spans="2:35" s="130" customFormat="1" ht="15.75" customHeight="1" outlineLevel="1">
      <c r="B116" s="128"/>
      <c r="C116" s="129"/>
      <c r="E116" s="231" t="s">
        <v>86</v>
      </c>
      <c r="F116" s="264">
        <f>COUNTIFS(F101:F103,3,U101:U103,1)</f>
        <v>0</v>
      </c>
      <c r="G116" s="181">
        <f>COUNTIFS(G101:G103,3,U101:U103,1)</f>
        <v>0</v>
      </c>
      <c r="H116" s="181">
        <f>COUNTIFS(H101:H103,3,U101:U103,1)</f>
        <v>0</v>
      </c>
      <c r="I116" s="181">
        <f>COUNTIFS(I101:I103,3,U101:U103,1)</f>
        <v>0</v>
      </c>
      <c r="J116" s="181">
        <f>COUNTIFS(J101:J103,3,U101:U103,1)</f>
        <v>0</v>
      </c>
      <c r="K116" s="181">
        <f>COUNTIFS(K101:K103,3,U101:U103,1)</f>
        <v>0</v>
      </c>
      <c r="L116" s="181">
        <f>COUNTIFS(L101:L103,3,U101:U103,1)</f>
        <v>0</v>
      </c>
      <c r="M116" s="181">
        <f>COUNTIFS(M101:M103,3,U101:U103,1)</f>
        <v>0</v>
      </c>
      <c r="N116" s="181">
        <f>COUNTIFS(N101:N103,3,U101:U103,1)</f>
        <v>0</v>
      </c>
      <c r="O116" s="265">
        <f>COUNTIFS(O101:O103,3,V101:V103,1)</f>
        <v>0</v>
      </c>
      <c r="P116" s="272">
        <f>COUNTIFS(P101:P103,3,U101:U103,1)</f>
        <v>0</v>
      </c>
      <c r="Q116" s="231">
        <f>COUNTIFS(Q101:Q103,3,U101:U103,1)</f>
        <v>0</v>
      </c>
      <c r="R116" s="275">
        <f>COUNTIFS(R101:R103,3,U101:U103,1)</f>
        <v>0</v>
      </c>
      <c r="S116" s="132"/>
      <c r="T116" s="292" t="s">
        <v>152</v>
      </c>
      <c r="U116" s="131"/>
      <c r="V116" s="131"/>
      <c r="W116" s="129"/>
      <c r="X116" s="129"/>
      <c r="AE116" s="132"/>
    </row>
    <row r="117" spans="2:35" s="130" customFormat="1" ht="15.75" customHeight="1" outlineLevel="1" thickBot="1">
      <c r="B117" s="128"/>
      <c r="C117" s="129"/>
      <c r="E117" s="231" t="s">
        <v>87</v>
      </c>
      <c r="F117" s="264">
        <f>COUNTIFS(F101:F103,2,U101:U103,1)</f>
        <v>0</v>
      </c>
      <c r="G117" s="181">
        <f>COUNTIFS(G101:G103,2,U101:U103,1)</f>
        <v>0</v>
      </c>
      <c r="H117" s="181">
        <f>COUNTIFS(H101:H103,2,U101:U103,1)</f>
        <v>0</v>
      </c>
      <c r="I117" s="181">
        <f>COUNTIFS(I101:I103,2,U101:U103,1)</f>
        <v>0</v>
      </c>
      <c r="J117" s="181">
        <f>COUNTIFS(J101:J103,2,U101:U103,1)</f>
        <v>0</v>
      </c>
      <c r="K117" s="181">
        <f>COUNTIFS(K101:K103,2,U101:U103,1)</f>
        <v>0</v>
      </c>
      <c r="L117" s="181">
        <f>COUNTIFS(L101:L103,2,U101:U103,1)</f>
        <v>0</v>
      </c>
      <c r="M117" s="181">
        <f>COUNTIFS(M101:M103,2,U101:U103,1)</f>
        <v>0</v>
      </c>
      <c r="N117" s="181">
        <f>COUNTIFS(N101:N103,2,U101:U103,1)</f>
        <v>0</v>
      </c>
      <c r="O117" s="265">
        <f>COUNTIFS(O101:O103,2,V101:V103,1)</f>
        <v>0</v>
      </c>
      <c r="P117" s="272">
        <f>COUNTIFS(P101:P103,2,U101:U103,1)</f>
        <v>0</v>
      </c>
      <c r="Q117" s="231">
        <f>COUNTIFS(Q101:Q103,2,U101:U103,1)</f>
        <v>0</v>
      </c>
      <c r="R117" s="275">
        <f>COUNTIFS(R101:R103,2,U101:U103,1)</f>
        <v>0</v>
      </c>
      <c r="S117" s="357"/>
      <c r="T117" s="292" t="s">
        <v>152</v>
      </c>
      <c r="U117" s="131"/>
      <c r="V117" s="131"/>
      <c r="W117" s="129"/>
      <c r="X117" s="129"/>
      <c r="AE117" s="132"/>
    </row>
    <row r="118" spans="2:35" s="130" customFormat="1" ht="15.75" customHeight="1">
      <c r="B118" s="128"/>
      <c r="C118" s="129"/>
      <c r="E118" s="232" t="s">
        <v>88</v>
      </c>
      <c r="F118" s="266" t="str">
        <f>'Рсч-оф'!$G$39</f>
        <v>-</v>
      </c>
      <c r="G118" s="267" t="str">
        <f>'Рсч-оф'!$L$39</f>
        <v>-</v>
      </c>
      <c r="H118" s="267" t="str">
        <f>'Рсч-оф'!$Q$39</f>
        <v>-</v>
      </c>
      <c r="I118" s="267" t="str">
        <f>'Рсч-оф'!$V$39</f>
        <v>-</v>
      </c>
      <c r="J118" s="267" t="str">
        <f>'Рсч-оф'!$AA$39</f>
        <v>-</v>
      </c>
      <c r="K118" s="267" t="str">
        <f>'Рсч-оф'!$AF$39</f>
        <v>-</v>
      </c>
      <c r="L118" s="267" t="str">
        <f>'Рсч-оф'!$AK$39</f>
        <v>-</v>
      </c>
      <c r="M118" s="267" t="str">
        <f>'Рсч-оф'!$AP$39</f>
        <v>-</v>
      </c>
      <c r="N118" s="267" t="str">
        <f>'Рсч-оф'!$AU$39</f>
        <v>-</v>
      </c>
      <c r="O118" s="268" t="str">
        <f>'Рсч-оф'!$AZ$39</f>
        <v>-</v>
      </c>
      <c r="P118" s="273"/>
      <c r="Q118" s="232" t="str">
        <f>'Рсч-оф'!$BJ$39</f>
        <v>-</v>
      </c>
      <c r="R118" s="276"/>
      <c r="S118" s="358"/>
      <c r="T118" s="292" t="s">
        <v>152</v>
      </c>
      <c r="U118" s="131"/>
      <c r="V118" s="131"/>
      <c r="W118" s="129"/>
      <c r="X118" s="129"/>
      <c r="AE118" s="132"/>
    </row>
    <row r="119" spans="2:35" s="130" customFormat="1" ht="15.75" customHeight="1" thickBot="1">
      <c r="B119" s="128"/>
      <c r="C119" s="129"/>
      <c r="E119" s="233" t="s">
        <v>89</v>
      </c>
      <c r="F119" s="230" t="str">
        <f>'Рсч-оф'!$G$40</f>
        <v>-</v>
      </c>
      <c r="G119" s="228" t="str">
        <f>'Рсч-оф'!$L$40</f>
        <v>-</v>
      </c>
      <c r="H119" s="228" t="str">
        <f>'Рсч-оф'!$Q$40</f>
        <v>-</v>
      </c>
      <c r="I119" s="437" t="str">
        <f>'Рсч-оф'!$V$40</f>
        <v>-</v>
      </c>
      <c r="J119" s="228" t="str">
        <f>'Рсч-оф'!$AA$40</f>
        <v>-</v>
      </c>
      <c r="K119" s="228" t="str">
        <f>'Рсч-оф'!$AF$40</f>
        <v>-</v>
      </c>
      <c r="L119" s="228" t="str">
        <f>'Рсч-оф'!$AK$40</f>
        <v>-</v>
      </c>
      <c r="M119" s="228" t="str">
        <f>'Рсч-оф'!$AP$40</f>
        <v>-</v>
      </c>
      <c r="N119" s="228" t="str">
        <f>'Рсч-оф'!$AU$40</f>
        <v>-</v>
      </c>
      <c r="O119" s="229" t="str">
        <f>'Рсч-оф'!$AZ$40</f>
        <v>-</v>
      </c>
      <c r="P119" s="274"/>
      <c r="Q119" s="278" t="str">
        <f>'Рсч-оф'!$BJ$40</f>
        <v>-</v>
      </c>
      <c r="R119" s="277"/>
      <c r="S119" s="358"/>
      <c r="T119" s="292" t="s">
        <v>152</v>
      </c>
      <c r="U119" s="131"/>
      <c r="V119" s="131"/>
      <c r="W119" s="129"/>
      <c r="X119" s="129"/>
      <c r="AE119" s="132"/>
    </row>
    <row r="120" spans="2:35" s="131" customFormat="1" ht="15.75" customHeight="1" outlineLevel="1" thickTop="1" thickBot="1">
      <c r="B120" s="280"/>
      <c r="C120" s="281"/>
      <c r="E120" s="279"/>
      <c r="F120" s="154"/>
      <c r="G120" s="154"/>
      <c r="H120" s="154"/>
      <c r="I120" s="154"/>
      <c r="J120" s="154"/>
      <c r="K120" s="154"/>
      <c r="L120" s="154"/>
      <c r="M120" s="154"/>
      <c r="N120" s="154"/>
      <c r="O120" s="154"/>
      <c r="P120" s="153"/>
      <c r="Q120" s="153"/>
      <c r="R120" s="154"/>
      <c r="T120" s="291" t="s">
        <v>771</v>
      </c>
      <c r="W120" s="281"/>
      <c r="X120" s="281"/>
      <c r="AE120" s="132"/>
    </row>
    <row r="121" spans="2:35" s="114" customFormat="1" ht="30.75" customHeight="1" thickBot="1">
      <c r="B121" s="712" t="s">
        <v>242</v>
      </c>
      <c r="C121" s="713"/>
      <c r="D121" s="713"/>
      <c r="E121" s="713"/>
      <c r="F121" s="713"/>
      <c r="G121" s="713"/>
      <c r="H121" s="713"/>
      <c r="I121" s="713"/>
      <c r="J121" s="713"/>
      <c r="K121" s="713"/>
      <c r="L121" s="713"/>
      <c r="M121" s="713"/>
      <c r="N121" s="713"/>
      <c r="O121" s="713"/>
      <c r="P121" s="713"/>
      <c r="Q121" s="713"/>
      <c r="R121" s="713"/>
      <c r="S121" s="714"/>
      <c r="T121" s="289" t="s">
        <v>150</v>
      </c>
      <c r="W121" s="116"/>
      <c r="X121" s="116"/>
      <c r="AA121" s="711" t="s">
        <v>132</v>
      </c>
      <c r="AB121" s="711"/>
      <c r="AC121" s="711"/>
      <c r="AD121" s="711"/>
      <c r="AF121" s="711" t="s">
        <v>131</v>
      </c>
      <c r="AG121" s="711"/>
      <c r="AH121" s="711"/>
      <c r="AI121" s="711"/>
    </row>
    <row r="122" spans="2:35" ht="30" customHeight="1" outlineLevel="2" thickBot="1">
      <c r="B122" s="421" t="str">
        <f>B$1</f>
        <v>№</v>
      </c>
      <c r="C122" s="422" t="str">
        <f>C$1</f>
        <v>Должность</v>
      </c>
      <c r="D122" s="480" t="str">
        <f>D$1</f>
        <v>воинское звание</v>
      </c>
      <c r="E122" s="481" t="str">
        <f>E$1</f>
        <v>Фамилия, инициалы</v>
      </c>
      <c r="F122" s="482" t="str">
        <f>F$1</f>
        <v>ТСП</v>
      </c>
      <c r="G122" s="483" t="str">
        <f t="shared" ref="G122:R122" si="75">G$1</f>
        <v>СП</v>
      </c>
      <c r="H122" s="483" t="str">
        <f t="shared" si="75"/>
        <v>ТП</v>
      </c>
      <c r="I122" s="483" t="str">
        <f t="shared" si="75"/>
        <v>ФП</v>
      </c>
      <c r="J122" s="483" t="str">
        <f t="shared" si="75"/>
        <v>РХБЗ</v>
      </c>
      <c r="K122" s="483" t="str">
        <f t="shared" si="75"/>
        <v>МП</v>
      </c>
      <c r="L122" s="481" t="str">
        <f t="shared" si="75"/>
        <v>ОГН</v>
      </c>
      <c r="M122" s="481" t="str">
        <f t="shared" si="75"/>
        <v>СТР</v>
      </c>
      <c r="N122" s="481" t="str">
        <f t="shared" si="75"/>
        <v>ОВУ</v>
      </c>
      <c r="O122" s="603" t="str">
        <f t="shared" si="75"/>
        <v>ОГП</v>
      </c>
      <c r="P122" s="605" t="str">
        <f t="shared" si="75"/>
        <v>Все</v>
      </c>
      <c r="Q122" s="605" t="str">
        <f t="shared" si="75"/>
        <v>Общ.</v>
      </c>
      <c r="R122" s="605" t="str">
        <f t="shared" si="75"/>
        <v>Важные</v>
      </c>
      <c r="S122" s="604" t="s">
        <v>749</v>
      </c>
      <c r="T122" s="290" t="s">
        <v>150</v>
      </c>
      <c r="W122" s="125">
        <f>SUM(W123:W125)</f>
        <v>0</v>
      </c>
      <c r="X122" s="124">
        <f>SUM(X123:X125)</f>
        <v>0</v>
      </c>
      <c r="Y122" s="254"/>
      <c r="AA122" s="117">
        <v>5</v>
      </c>
      <c r="AB122" s="118">
        <v>4</v>
      </c>
      <c r="AC122" s="118">
        <v>3</v>
      </c>
      <c r="AD122" s="119">
        <v>2</v>
      </c>
      <c r="AE122" s="123"/>
      <c r="AF122" s="117">
        <v>5</v>
      </c>
      <c r="AG122" s="118">
        <v>4</v>
      </c>
      <c r="AH122" s="118">
        <v>3</v>
      </c>
      <c r="AI122" s="119">
        <v>2</v>
      </c>
    </row>
    <row r="123" spans="2:35" ht="15.75" customHeight="1" outlineLevel="2" thickBot="1">
      <c r="B123" s="611">
        <f>IF(E123="",0,1)</f>
        <v>0</v>
      </c>
      <c r="C123" s="611"/>
      <c r="D123" s="612"/>
      <c r="E123" s="619"/>
      <c r="F123" s="612"/>
      <c r="G123" s="612"/>
      <c r="H123" s="612"/>
      <c r="I123" s="612"/>
      <c r="J123" s="612"/>
      <c r="K123" s="612"/>
      <c r="L123" s="612"/>
      <c r="M123" s="612"/>
      <c r="N123" s="612"/>
      <c r="O123" s="614"/>
      <c r="P123" s="616" t="str">
        <f>IF(Z123&gt;0,IF(AND(AA123&gt;=50,AC123=0,AD123=0),5,IF(AND(SUM(AA123:AB123)&gt;=50,AD123=0),4,IF(AD123&lt;30,3,2))),"-")</f>
        <v>-</v>
      </c>
      <c r="Q123" s="616" t="str">
        <f t="shared" ref="Q123:Q125" si="76">IF(MIN(P123,R123)=0,"-",MIN(P123,R123))</f>
        <v>-</v>
      </c>
      <c r="R123" s="617" t="str">
        <f>IF(AE123&gt;0,IF(AI123&gt;0,2,IF(AH123&gt;0,3,IF(AG123&gt;0,4,5))),"-")</f>
        <v>-</v>
      </c>
      <c r="S123" s="615"/>
      <c r="T123" s="290" t="str">
        <f ca="1">IFERROR(VLOOKUP(U123,Главная!$AG$20:$AH$22,2,FALSE),"")</f>
        <v/>
      </c>
      <c r="U123" s="226" t="str">
        <f ca="1">IFERROR(OFFSET(Главная!$AJ$4,MATCH($D123,Главная!$AG$5:$AG$17,0),0),"")</f>
        <v/>
      </c>
      <c r="V123" s="226" t="str">
        <f ca="1">IFERROR(OFFSET(Главная!$AI$4,MATCH($D123,Главная!$AG$5:$AG$17,0),0),"")</f>
        <v/>
      </c>
      <c r="W123" s="213">
        <f t="shared" ref="W123:W125" si="77">IF(Z123&gt;0,1,0)</f>
        <v>0</v>
      </c>
      <c r="X123" s="214">
        <f>IF(AND(W123=0,E123&lt;&gt;""),1,0)</f>
        <v>0</v>
      </c>
      <c r="Y123" s="227"/>
      <c r="Z123" s="227">
        <f>IF(COUNTIF($F123:$O123,"&gt;0")=0,-1,COUNTIF($F123:$O123,"&gt;0"))</f>
        <v>-1</v>
      </c>
      <c r="AA123" s="215">
        <f t="shared" ref="AA123:AD125" si="78">COUNTIF($F123:$O123,AA$5)/$Z123*100</f>
        <v>0</v>
      </c>
      <c r="AB123" s="216">
        <f t="shared" si="78"/>
        <v>0</v>
      </c>
      <c r="AC123" s="216">
        <f t="shared" si="78"/>
        <v>0</v>
      </c>
      <c r="AD123" s="217">
        <f t="shared" si="78"/>
        <v>0</v>
      </c>
      <c r="AE123" s="218">
        <f>IF(COUNTIF($F123:$K123,"&gt;0")=0,-1,COUNTIF($F123:$K123,"&gt;0"))</f>
        <v>-1</v>
      </c>
      <c r="AF123" s="219">
        <f t="shared" ref="AF123:AI125" si="79">COUNTIF($F123:$K123,AF$5)/$AE123*100</f>
        <v>0</v>
      </c>
      <c r="AG123" s="220">
        <f t="shared" si="79"/>
        <v>0</v>
      </c>
      <c r="AH123" s="220">
        <f t="shared" si="79"/>
        <v>0</v>
      </c>
      <c r="AI123" s="221">
        <f t="shared" si="79"/>
        <v>0</v>
      </c>
    </row>
    <row r="124" spans="2:35" ht="15.75" customHeight="1" outlineLevel="2" thickBot="1">
      <c r="B124" s="371">
        <f t="shared" ref="B124:B125" si="80">IF(E124="",B123,B123+1)</f>
        <v>0</v>
      </c>
      <c r="C124" s="371"/>
      <c r="D124" s="563"/>
      <c r="E124" s="372"/>
      <c r="F124" s="563"/>
      <c r="G124" s="563"/>
      <c r="H124" s="563"/>
      <c r="I124" s="563"/>
      <c r="J124" s="563"/>
      <c r="K124" s="563"/>
      <c r="L124" s="563"/>
      <c r="M124" s="563"/>
      <c r="N124" s="563"/>
      <c r="O124" s="608"/>
      <c r="P124" s="478" t="str">
        <f>IF(Z124&gt;0,IF(AND(AA124&gt;=50,AC124=0,AD124=0),5,IF(AND(SUM(AA124:AB124)&gt;=50,AD124=0),4,IF(AD124&lt;30,3,2))),"-")</f>
        <v>-</v>
      </c>
      <c r="Q124" s="478" t="str">
        <f t="shared" si="76"/>
        <v>-</v>
      </c>
      <c r="R124" s="618" t="str">
        <f>IF(AE124&gt;0,IF(AI124&gt;0,2,IF(AH124&gt;0,3,IF(AG124&gt;0,4,5))),"-")</f>
        <v>-</v>
      </c>
      <c r="S124" s="425"/>
      <c r="T124" s="290" t="str">
        <f ca="1">IFERROR(VLOOKUP(U124,Главная!$AG$20:$AH$22,2,FALSE),"")</f>
        <v/>
      </c>
      <c r="U124" s="226" t="str">
        <f ca="1">IFERROR(OFFSET(Главная!$AJ$4,MATCH($D124,Главная!$AG$5:$AG$17,0),0),"")</f>
        <v/>
      </c>
      <c r="V124" s="226" t="str">
        <f ca="1">IFERROR(OFFSET(Главная!$AI$4,MATCH($D124,Главная!$AG$5:$AG$17,0),0),"")</f>
        <v/>
      </c>
      <c r="W124" s="213">
        <f t="shared" si="77"/>
        <v>0</v>
      </c>
      <c r="X124" s="214">
        <f>IF(AND(W124=0,E124&lt;&gt;""),1,0)</f>
        <v>0</v>
      </c>
      <c r="Y124" s="227"/>
      <c r="Z124" s="227">
        <f>IF(COUNTIF($F124:$O124,"&gt;0")=0,-1,COUNTIF($F124:$O124,"&gt;0"))</f>
        <v>-1</v>
      </c>
      <c r="AA124" s="215">
        <f t="shared" si="78"/>
        <v>0</v>
      </c>
      <c r="AB124" s="216">
        <f t="shared" si="78"/>
        <v>0</v>
      </c>
      <c r="AC124" s="216">
        <f t="shared" si="78"/>
        <v>0</v>
      </c>
      <c r="AD124" s="217">
        <f t="shared" si="78"/>
        <v>0</v>
      </c>
      <c r="AE124" s="218">
        <f>IF(COUNTIF($F124:$K124,"&gt;0")=0,-1,COUNTIF($F124:$K124,"&gt;0"))</f>
        <v>-1</v>
      </c>
      <c r="AF124" s="219">
        <f t="shared" si="79"/>
        <v>0</v>
      </c>
      <c r="AG124" s="220">
        <f t="shared" si="79"/>
        <v>0</v>
      </c>
      <c r="AH124" s="220">
        <f t="shared" si="79"/>
        <v>0</v>
      </c>
      <c r="AI124" s="221">
        <f t="shared" si="79"/>
        <v>0</v>
      </c>
    </row>
    <row r="125" spans="2:35" ht="15.75" customHeight="1" outlineLevel="2">
      <c r="B125" s="371">
        <f t="shared" si="80"/>
        <v>0</v>
      </c>
      <c r="C125" s="371"/>
      <c r="D125" s="563"/>
      <c r="E125" s="372"/>
      <c r="F125" s="563"/>
      <c r="G125" s="563"/>
      <c r="H125" s="563"/>
      <c r="I125" s="563"/>
      <c r="J125" s="563"/>
      <c r="K125" s="563"/>
      <c r="L125" s="563"/>
      <c r="M125" s="563"/>
      <c r="N125" s="563"/>
      <c r="O125" s="608"/>
      <c r="P125" s="478" t="str">
        <f>IF(Z125&gt;0,IF(AND(AA125&gt;=50,AC125=0,AD125=0),5,IF(AND(SUM(AA125:AB125)&gt;=50,AD125=0),4,IF(AD125&lt;30,3,2))),"-")</f>
        <v>-</v>
      </c>
      <c r="Q125" s="478" t="str">
        <f t="shared" si="76"/>
        <v>-</v>
      </c>
      <c r="R125" s="618" t="str">
        <f>IF(AE125&gt;0,IF(AI125&gt;0,2,IF(AH125&gt;0,3,IF(AG125&gt;0,4,5))),"-")</f>
        <v>-</v>
      </c>
      <c r="S125" s="425"/>
      <c r="T125" s="290" t="str">
        <f ca="1">IFERROR(VLOOKUP(U125,Главная!$AG$20:$AH$22,2,FALSE),"")</f>
        <v/>
      </c>
      <c r="U125" s="226" t="str">
        <f ca="1">IFERROR(OFFSET(Главная!$AJ$4,MATCH($D125,Главная!$AG$5:$AG$17,0),0),"")</f>
        <v/>
      </c>
      <c r="V125" s="226" t="str">
        <f ca="1">IFERROR(OFFSET(Главная!$AI$4,MATCH($D125,Главная!$AG$5:$AG$17,0),0),"")</f>
        <v/>
      </c>
      <c r="W125" s="213">
        <f t="shared" si="77"/>
        <v>0</v>
      </c>
      <c r="X125" s="214">
        <f>IF(AND(W125=0,E125&lt;&gt;""),1,0)</f>
        <v>0</v>
      </c>
      <c r="Y125" s="227"/>
      <c r="Z125" s="227">
        <f>IF(COUNTIF($F125:$O125,"&gt;0")=0,-1,COUNTIF($F125:$O125,"&gt;0"))</f>
        <v>-1</v>
      </c>
      <c r="AA125" s="215">
        <f t="shared" si="78"/>
        <v>0</v>
      </c>
      <c r="AB125" s="216">
        <f t="shared" si="78"/>
        <v>0</v>
      </c>
      <c r="AC125" s="216">
        <f t="shared" si="78"/>
        <v>0</v>
      </c>
      <c r="AD125" s="217">
        <f t="shared" si="78"/>
        <v>0</v>
      </c>
      <c r="AE125" s="218">
        <f>IF(COUNTIF($F125:$K125,"&gt;0")=0,-1,COUNTIF($F125:$K125,"&gt;0"))</f>
        <v>-1</v>
      </c>
      <c r="AF125" s="219">
        <f t="shared" si="79"/>
        <v>0</v>
      </c>
      <c r="AG125" s="220">
        <f t="shared" si="79"/>
        <v>0</v>
      </c>
      <c r="AH125" s="220">
        <f t="shared" si="79"/>
        <v>0</v>
      </c>
      <c r="AI125" s="221">
        <f t="shared" si="79"/>
        <v>0</v>
      </c>
    </row>
    <row r="126" spans="2:35" s="112" customFormat="1" ht="15.75" customHeight="1" outlineLevel="1" thickBot="1">
      <c r="B126" s="359"/>
      <c r="C126" s="360"/>
      <c r="D126" s="132"/>
      <c r="E126" s="361"/>
      <c r="F126" s="362"/>
      <c r="G126" s="362"/>
      <c r="H126" s="362"/>
      <c r="I126" s="362"/>
      <c r="J126" s="362"/>
      <c r="K126" s="362"/>
      <c r="L126" s="362"/>
      <c r="M126" s="362"/>
      <c r="N126" s="362"/>
      <c r="O126" s="362"/>
      <c r="P126" s="363"/>
      <c r="Q126" s="363"/>
      <c r="R126" s="362"/>
      <c r="S126" s="132"/>
      <c r="T126" s="291" t="s">
        <v>771</v>
      </c>
      <c r="U126" s="131"/>
      <c r="V126" s="131"/>
      <c r="W126" s="281"/>
      <c r="X126" s="281"/>
      <c r="Y126" s="131"/>
      <c r="Z126" s="131"/>
      <c r="AA126" s="131"/>
      <c r="AB126" s="131"/>
      <c r="AC126" s="131"/>
      <c r="AD126" s="131"/>
      <c r="AE126" s="132"/>
      <c r="AF126" s="131"/>
      <c r="AG126" s="131"/>
      <c r="AH126" s="131"/>
      <c r="AI126" s="131"/>
    </row>
    <row r="127" spans="2:35" s="130" customFormat="1" ht="30" customHeight="1" outlineLevel="1" thickTop="1">
      <c r="B127" s="128"/>
      <c r="C127" s="129"/>
      <c r="E127" s="282" t="s">
        <v>182</v>
      </c>
      <c r="F127" s="283" t="s">
        <v>128</v>
      </c>
      <c r="G127" s="284" t="s">
        <v>74</v>
      </c>
      <c r="H127" s="284" t="s">
        <v>75</v>
      </c>
      <c r="I127" s="284" t="s">
        <v>14</v>
      </c>
      <c r="J127" s="284" t="s">
        <v>80</v>
      </c>
      <c r="K127" s="284" t="s">
        <v>129</v>
      </c>
      <c r="L127" s="284" t="s">
        <v>15</v>
      </c>
      <c r="M127" s="284" t="s">
        <v>13</v>
      </c>
      <c r="N127" s="284" t="s">
        <v>78</v>
      </c>
      <c r="O127" s="285" t="s">
        <v>130</v>
      </c>
      <c r="P127" s="286" t="s">
        <v>132</v>
      </c>
      <c r="Q127" s="287" t="s">
        <v>81</v>
      </c>
      <c r="R127" s="288" t="s">
        <v>131</v>
      </c>
      <c r="S127" s="355"/>
      <c r="T127" s="292" t="s">
        <v>151</v>
      </c>
      <c r="U127" s="131"/>
      <c r="V127" s="131"/>
      <c r="W127" s="129"/>
      <c r="X127" s="129"/>
      <c r="AE127" s="132"/>
    </row>
    <row r="128" spans="2:35" s="130" customFormat="1" ht="15.75" customHeight="1" outlineLevel="1">
      <c r="B128" s="128"/>
      <c r="C128" s="129"/>
      <c r="E128" s="231" t="s">
        <v>83</v>
      </c>
      <c r="F128" s="264">
        <f>COUNTIF(F123:F125,5)</f>
        <v>0</v>
      </c>
      <c r="G128" s="181">
        <f>COUNTIF(G123:G125,5)</f>
        <v>0</v>
      </c>
      <c r="H128" s="181">
        <f>COUNTIF(H123:H125,5)</f>
        <v>0</v>
      </c>
      <c r="I128" s="181">
        <f t="shared" ref="I128:R128" si="81">COUNTIF(I123:I125,5)</f>
        <v>0</v>
      </c>
      <c r="J128" s="181">
        <f t="shared" si="81"/>
        <v>0</v>
      </c>
      <c r="K128" s="181">
        <f t="shared" si="81"/>
        <v>0</v>
      </c>
      <c r="L128" s="181">
        <f t="shared" si="81"/>
        <v>0</v>
      </c>
      <c r="M128" s="181">
        <f t="shared" si="81"/>
        <v>0</v>
      </c>
      <c r="N128" s="181">
        <f t="shared" si="81"/>
        <v>0</v>
      </c>
      <c r="O128" s="265">
        <f t="shared" ref="O128" si="82">COUNTIF(O123:O125,5)</f>
        <v>0</v>
      </c>
      <c r="P128" s="272">
        <f t="shared" si="81"/>
        <v>0</v>
      </c>
      <c r="Q128" s="231">
        <f t="shared" si="81"/>
        <v>0</v>
      </c>
      <c r="R128" s="275">
        <f t="shared" si="81"/>
        <v>0</v>
      </c>
      <c r="S128" s="356"/>
      <c r="T128" s="292" t="s">
        <v>151</v>
      </c>
      <c r="U128" s="131"/>
      <c r="V128" s="131"/>
      <c r="W128" s="129"/>
      <c r="X128" s="129"/>
      <c r="AE128" s="132"/>
    </row>
    <row r="129" spans="2:31" s="130" customFormat="1" ht="15.75" customHeight="1" outlineLevel="1">
      <c r="B129" s="128"/>
      <c r="C129" s="129"/>
      <c r="E129" s="231" t="s">
        <v>85</v>
      </c>
      <c r="F129" s="264">
        <f t="shared" ref="F129:R129" si="83">COUNTIF(F123:F125,4)</f>
        <v>0</v>
      </c>
      <c r="G129" s="181">
        <f t="shared" si="83"/>
        <v>0</v>
      </c>
      <c r="H129" s="181">
        <f t="shared" si="83"/>
        <v>0</v>
      </c>
      <c r="I129" s="181">
        <f t="shared" si="83"/>
        <v>0</v>
      </c>
      <c r="J129" s="181">
        <f t="shared" si="83"/>
        <v>0</v>
      </c>
      <c r="K129" s="181">
        <f t="shared" si="83"/>
        <v>0</v>
      </c>
      <c r="L129" s="181">
        <f t="shared" si="83"/>
        <v>0</v>
      </c>
      <c r="M129" s="181">
        <f t="shared" si="83"/>
        <v>0</v>
      </c>
      <c r="N129" s="181">
        <f t="shared" si="83"/>
        <v>0</v>
      </c>
      <c r="O129" s="265">
        <f t="shared" ref="O129" si="84">COUNTIF(O123:O125,4)</f>
        <v>0</v>
      </c>
      <c r="P129" s="272">
        <f t="shared" si="83"/>
        <v>0</v>
      </c>
      <c r="Q129" s="231">
        <f t="shared" si="83"/>
        <v>0</v>
      </c>
      <c r="R129" s="275">
        <f t="shared" si="83"/>
        <v>0</v>
      </c>
      <c r="S129" s="132"/>
      <c r="T129" s="292" t="s">
        <v>151</v>
      </c>
      <c r="U129" s="131"/>
      <c r="V129" s="131"/>
      <c r="W129" s="129"/>
      <c r="X129" s="129"/>
      <c r="AE129" s="132"/>
    </row>
    <row r="130" spans="2:31" s="130" customFormat="1" ht="15.75" customHeight="1" outlineLevel="1">
      <c r="B130" s="128"/>
      <c r="C130" s="129"/>
      <c r="E130" s="231" t="s">
        <v>86</v>
      </c>
      <c r="F130" s="264">
        <f t="shared" ref="F130:R130" si="85">COUNTIF(F123:F125,3)</f>
        <v>0</v>
      </c>
      <c r="G130" s="181">
        <f t="shared" si="85"/>
        <v>0</v>
      </c>
      <c r="H130" s="181">
        <f t="shared" si="85"/>
        <v>0</v>
      </c>
      <c r="I130" s="181">
        <f t="shared" si="85"/>
        <v>0</v>
      </c>
      <c r="J130" s="181">
        <f t="shared" si="85"/>
        <v>0</v>
      </c>
      <c r="K130" s="181">
        <f t="shared" si="85"/>
        <v>0</v>
      </c>
      <c r="L130" s="181">
        <f t="shared" si="85"/>
        <v>0</v>
      </c>
      <c r="M130" s="181">
        <f t="shared" si="85"/>
        <v>0</v>
      </c>
      <c r="N130" s="181">
        <f t="shared" si="85"/>
        <v>0</v>
      </c>
      <c r="O130" s="265">
        <f t="shared" ref="O130" si="86">COUNTIF(O123:O125,3)</f>
        <v>0</v>
      </c>
      <c r="P130" s="272">
        <f t="shared" si="85"/>
        <v>0</v>
      </c>
      <c r="Q130" s="231">
        <f t="shared" si="85"/>
        <v>0</v>
      </c>
      <c r="R130" s="275">
        <f t="shared" si="85"/>
        <v>0</v>
      </c>
      <c r="S130" s="132"/>
      <c r="T130" s="292" t="s">
        <v>151</v>
      </c>
      <c r="U130" s="131"/>
      <c r="V130" s="131"/>
      <c r="W130" s="129"/>
      <c r="X130" s="129"/>
      <c r="AE130" s="132"/>
    </row>
    <row r="131" spans="2:31" s="130" customFormat="1" ht="15.75" customHeight="1" outlineLevel="1" thickBot="1">
      <c r="B131" s="128"/>
      <c r="C131" s="129"/>
      <c r="E131" s="231" t="s">
        <v>87</v>
      </c>
      <c r="F131" s="264">
        <f t="shared" ref="F131:R131" si="87">COUNTIF(F123:F125,2)</f>
        <v>0</v>
      </c>
      <c r="G131" s="181">
        <f t="shared" si="87"/>
        <v>0</v>
      </c>
      <c r="H131" s="181">
        <f t="shared" si="87"/>
        <v>0</v>
      </c>
      <c r="I131" s="181">
        <f t="shared" si="87"/>
        <v>0</v>
      </c>
      <c r="J131" s="181">
        <f t="shared" si="87"/>
        <v>0</v>
      </c>
      <c r="K131" s="181">
        <f t="shared" si="87"/>
        <v>0</v>
      </c>
      <c r="L131" s="181">
        <f t="shared" si="87"/>
        <v>0</v>
      </c>
      <c r="M131" s="181">
        <f t="shared" si="87"/>
        <v>0</v>
      </c>
      <c r="N131" s="181">
        <f t="shared" si="87"/>
        <v>0</v>
      </c>
      <c r="O131" s="265">
        <f t="shared" ref="O131" si="88">COUNTIF(O123:O125,2)</f>
        <v>0</v>
      </c>
      <c r="P131" s="272">
        <f t="shared" si="87"/>
        <v>0</v>
      </c>
      <c r="Q131" s="231">
        <f t="shared" si="87"/>
        <v>0</v>
      </c>
      <c r="R131" s="275">
        <f t="shared" si="87"/>
        <v>0</v>
      </c>
      <c r="S131" s="357"/>
      <c r="T131" s="292" t="s">
        <v>151</v>
      </c>
      <c r="U131" s="131"/>
      <c r="V131" s="131"/>
      <c r="W131" s="129"/>
      <c r="X131" s="129"/>
      <c r="AE131" s="132"/>
    </row>
    <row r="132" spans="2:31" s="130" customFormat="1" ht="15.75" customHeight="1">
      <c r="B132" s="128"/>
      <c r="C132" s="129"/>
      <c r="E132" s="232" t="s">
        <v>88</v>
      </c>
      <c r="F132" s="266" t="str">
        <f>Рсч!$G$41</f>
        <v>-</v>
      </c>
      <c r="G132" s="267" t="str">
        <f>Рсч!$L$41</f>
        <v>-</v>
      </c>
      <c r="H132" s="267" t="str">
        <f>Рсч!$Q$41</f>
        <v>-</v>
      </c>
      <c r="I132" s="267" t="str">
        <f>Рсч!$V$41</f>
        <v>-</v>
      </c>
      <c r="J132" s="267" t="str">
        <f>Рсч!$AA$41</f>
        <v>-</v>
      </c>
      <c r="K132" s="267" t="str">
        <f>Рсч!$AF$41</f>
        <v>-</v>
      </c>
      <c r="L132" s="267" t="str">
        <f>Рсч!$AK$41</f>
        <v>-</v>
      </c>
      <c r="M132" s="267" t="str">
        <f>Рсч!$AP$41</f>
        <v>-</v>
      </c>
      <c r="N132" s="267" t="str">
        <f>Рсч!$AU$41</f>
        <v>-</v>
      </c>
      <c r="O132" s="268" t="str">
        <f>Рсч!$AZ$41</f>
        <v>-</v>
      </c>
      <c r="P132" s="273"/>
      <c r="Q132" s="232" t="str">
        <f>Рсч!$BJ$41</f>
        <v>-</v>
      </c>
      <c r="R132" s="276"/>
      <c r="S132" s="358"/>
      <c r="T132" s="292" t="s">
        <v>151</v>
      </c>
      <c r="U132" s="131"/>
      <c r="V132" s="131"/>
      <c r="W132" s="129"/>
      <c r="X132" s="129"/>
      <c r="AE132" s="132"/>
    </row>
    <row r="133" spans="2:31" s="130" customFormat="1" ht="15.75" customHeight="1" thickBot="1">
      <c r="B133" s="128"/>
      <c r="C133" s="129"/>
      <c r="E133" s="233" t="s">
        <v>89</v>
      </c>
      <c r="F133" s="230" t="str">
        <f>Рсч!$G$42</f>
        <v>-</v>
      </c>
      <c r="G133" s="228" t="str">
        <f>Рсч!$L$42</f>
        <v>-</v>
      </c>
      <c r="H133" s="228" t="str">
        <f>Рсч!$Q$42</f>
        <v>-</v>
      </c>
      <c r="I133" s="437" t="str">
        <f>Рсч!$V$42</f>
        <v>-</v>
      </c>
      <c r="J133" s="228" t="str">
        <f>Рсч!$AA$42</f>
        <v>-</v>
      </c>
      <c r="K133" s="228" t="str">
        <f>Рсч!$AF$42</f>
        <v>-</v>
      </c>
      <c r="L133" s="228" t="str">
        <f>Рсч!$AK$42</f>
        <v>-</v>
      </c>
      <c r="M133" s="228" t="str">
        <f>Рсч!$AP$42</f>
        <v>-</v>
      </c>
      <c r="N133" s="228" t="str">
        <f>Рсч!$AU$42</f>
        <v>-</v>
      </c>
      <c r="O133" s="229" t="str">
        <f>Рсч!$AZ$42</f>
        <v>-</v>
      </c>
      <c r="P133" s="274"/>
      <c r="Q133" s="278" t="str">
        <f>Рсч!$BJ$42</f>
        <v>-</v>
      </c>
      <c r="R133" s="277"/>
      <c r="S133" s="358"/>
      <c r="T133" s="292" t="s">
        <v>151</v>
      </c>
      <c r="U133" s="131"/>
      <c r="V133" s="131"/>
      <c r="W133" s="129"/>
      <c r="X133" s="129"/>
      <c r="AE133" s="132"/>
    </row>
    <row r="134" spans="2:31" s="131" customFormat="1" ht="15.75" customHeight="1" outlineLevel="1" thickTop="1" thickBot="1">
      <c r="B134" s="280"/>
      <c r="C134" s="281"/>
      <c r="E134" s="279"/>
      <c r="F134" s="154"/>
      <c r="G134" s="154"/>
      <c r="H134" s="154"/>
      <c r="I134" s="154"/>
      <c r="J134" s="154"/>
      <c r="K134" s="154"/>
      <c r="L134" s="154"/>
      <c r="M134" s="154"/>
      <c r="N134" s="154"/>
      <c r="O134" s="154"/>
      <c r="P134" s="153"/>
      <c r="Q134" s="153"/>
      <c r="R134" s="154"/>
      <c r="T134" s="291" t="s">
        <v>771</v>
      </c>
      <c r="W134" s="281"/>
      <c r="X134" s="281"/>
      <c r="AE134" s="132"/>
    </row>
    <row r="135" spans="2:31" s="130" customFormat="1" ht="30" customHeight="1" outlineLevel="1" thickTop="1">
      <c r="B135" s="128"/>
      <c r="C135" s="129"/>
      <c r="E135" s="282" t="s">
        <v>244</v>
      </c>
      <c r="F135" s="283" t="s">
        <v>128</v>
      </c>
      <c r="G135" s="284" t="s">
        <v>74</v>
      </c>
      <c r="H135" s="284" t="s">
        <v>75</v>
      </c>
      <c r="I135" s="284" t="s">
        <v>14</v>
      </c>
      <c r="J135" s="284" t="s">
        <v>80</v>
      </c>
      <c r="K135" s="284" t="s">
        <v>129</v>
      </c>
      <c r="L135" s="284" t="s">
        <v>15</v>
      </c>
      <c r="M135" s="284" t="s">
        <v>13</v>
      </c>
      <c r="N135" s="284" t="s">
        <v>78</v>
      </c>
      <c r="O135" s="285" t="s">
        <v>130</v>
      </c>
      <c r="P135" s="286" t="s">
        <v>132</v>
      </c>
      <c r="Q135" s="287" t="s">
        <v>81</v>
      </c>
      <c r="R135" s="288" t="s">
        <v>131</v>
      </c>
      <c r="S135" s="355"/>
      <c r="T135" s="292" t="s">
        <v>152</v>
      </c>
      <c r="U135" s="131"/>
      <c r="V135" s="131"/>
      <c r="W135" s="129"/>
      <c r="X135" s="129"/>
      <c r="AE135" s="132"/>
    </row>
    <row r="136" spans="2:31" s="130" customFormat="1" ht="15.75" customHeight="1" outlineLevel="1">
      <c r="B136" s="128"/>
      <c r="C136" s="129"/>
      <c r="E136" s="231" t="s">
        <v>83</v>
      </c>
      <c r="F136" s="264">
        <f>COUNTIFS(F123:F125,5,U123:U125,1)</f>
        <v>0</v>
      </c>
      <c r="G136" s="181">
        <f>COUNTIFS(G123:G125,5,U123:U125,1)</f>
        <v>0</v>
      </c>
      <c r="H136" s="181">
        <f>COUNTIFS(H123:H125,5,U123:U125,1)</f>
        <v>0</v>
      </c>
      <c r="I136" s="181">
        <f>COUNTIFS(I123:I125,5,U123:U125,1)</f>
        <v>0</v>
      </c>
      <c r="J136" s="181">
        <f>COUNTIFS(J123:J125,5,U123:U125,1)</f>
        <v>0</v>
      </c>
      <c r="K136" s="181">
        <f>COUNTIFS(K123:K125,5,U123:U125,1)</f>
        <v>0</v>
      </c>
      <c r="L136" s="181">
        <f>COUNTIFS(L123:L125,5,U123:U125,1)</f>
        <v>0</v>
      </c>
      <c r="M136" s="181">
        <f>COUNTIFS(M123:M125,5,U123:U125,1)</f>
        <v>0</v>
      </c>
      <c r="N136" s="181">
        <f>COUNTIFS(N123:N125,5,U123:U125,1)</f>
        <v>0</v>
      </c>
      <c r="O136" s="265">
        <f>COUNTIFS(O123:O125,5,V123:V125,1)</f>
        <v>0</v>
      </c>
      <c r="P136" s="272">
        <f>COUNTIFS(P123:P125,5,U123:U125,1)</f>
        <v>0</v>
      </c>
      <c r="Q136" s="231">
        <f>COUNTIFS(Q123:Q125,5,U123:U125,1)</f>
        <v>0</v>
      </c>
      <c r="R136" s="275">
        <f>COUNTIFS(R123:R125,5,U123:U125,1)</f>
        <v>0</v>
      </c>
      <c r="S136" s="356"/>
      <c r="T136" s="292" t="s">
        <v>152</v>
      </c>
      <c r="U136" s="131"/>
      <c r="V136" s="131"/>
      <c r="W136" s="129"/>
      <c r="X136" s="129"/>
      <c r="AE136" s="132"/>
    </row>
    <row r="137" spans="2:31" s="130" customFormat="1" ht="15.75" customHeight="1" outlineLevel="1">
      <c r="B137" s="128"/>
      <c r="C137" s="129"/>
      <c r="E137" s="231" t="s">
        <v>85</v>
      </c>
      <c r="F137" s="264">
        <f>COUNTIFS(F123:F125,4,U123:U125,1)</f>
        <v>0</v>
      </c>
      <c r="G137" s="181">
        <f>COUNTIFS(G123:G125,4,U123:U125,1)</f>
        <v>0</v>
      </c>
      <c r="H137" s="181">
        <f>COUNTIFS(H123:H125,4,U123:U125,1)</f>
        <v>0</v>
      </c>
      <c r="I137" s="181">
        <f>COUNTIFS(I123:I125,4,U123:U125,1)</f>
        <v>0</v>
      </c>
      <c r="J137" s="181">
        <f>COUNTIFS(J123:J125,4,U123:U125,1)</f>
        <v>0</v>
      </c>
      <c r="K137" s="181">
        <f>COUNTIFS(K123:K125,4,U123:U125,1)</f>
        <v>0</v>
      </c>
      <c r="L137" s="181">
        <f>COUNTIFS(L123:L125,4,U123:U125,1)</f>
        <v>0</v>
      </c>
      <c r="M137" s="181">
        <f>COUNTIFS(M123:M125,4,U123:U125,1)</f>
        <v>0</v>
      </c>
      <c r="N137" s="181">
        <f>COUNTIFS(N123:N125,4,U123:U125,1)</f>
        <v>0</v>
      </c>
      <c r="O137" s="265">
        <f>COUNTIFS(O123:O125,4,V123:V125,1)</f>
        <v>0</v>
      </c>
      <c r="P137" s="272">
        <f>COUNTIFS(P123:P125,4,U123:U125,1)</f>
        <v>0</v>
      </c>
      <c r="Q137" s="231">
        <f>COUNTIFS(Q123:Q125,4,U123:U125,1)</f>
        <v>0</v>
      </c>
      <c r="R137" s="275">
        <f>COUNTIFS(R123:R125,4,U123:U125,1)</f>
        <v>0</v>
      </c>
      <c r="S137" s="132"/>
      <c r="T137" s="292" t="s">
        <v>152</v>
      </c>
      <c r="U137" s="131"/>
      <c r="V137" s="131"/>
      <c r="W137" s="129"/>
      <c r="X137" s="129"/>
      <c r="AE137" s="132"/>
    </row>
    <row r="138" spans="2:31" s="130" customFormat="1" ht="15.75" customHeight="1" outlineLevel="1">
      <c r="B138" s="128"/>
      <c r="C138" s="129"/>
      <c r="E138" s="231" t="s">
        <v>86</v>
      </c>
      <c r="F138" s="264">
        <f>COUNTIFS(F123:F125,3,U123:U125,1)</f>
        <v>0</v>
      </c>
      <c r="G138" s="181">
        <f>COUNTIFS(G123:G125,3,U123:U125,1)</f>
        <v>0</v>
      </c>
      <c r="H138" s="181">
        <f>COUNTIFS(H123:H125,3,U123:U125,1)</f>
        <v>0</v>
      </c>
      <c r="I138" s="181">
        <f>COUNTIFS(I123:I125,3,U123:U125,1)</f>
        <v>0</v>
      </c>
      <c r="J138" s="181">
        <f>COUNTIFS(J123:J125,3,U123:U125,1)</f>
        <v>0</v>
      </c>
      <c r="K138" s="181">
        <f>COUNTIFS(K123:K125,3,U123:U125,1)</f>
        <v>0</v>
      </c>
      <c r="L138" s="181">
        <f>COUNTIFS(L123:L125,3,U123:U125,1)</f>
        <v>0</v>
      </c>
      <c r="M138" s="181">
        <f>COUNTIFS(M123:M125,3,U123:U125,1)</f>
        <v>0</v>
      </c>
      <c r="N138" s="181">
        <f>COUNTIFS(N123:N125,3,U123:U125,1)</f>
        <v>0</v>
      </c>
      <c r="O138" s="265">
        <f>COUNTIFS(O123:O125,3,V123:V125,1)</f>
        <v>0</v>
      </c>
      <c r="P138" s="272">
        <f>COUNTIFS(P123:P125,3,U123:U125,1)</f>
        <v>0</v>
      </c>
      <c r="Q138" s="231">
        <f>COUNTIFS(Q123:Q125,3,U123:U125,1)</f>
        <v>0</v>
      </c>
      <c r="R138" s="275">
        <f>COUNTIFS(R123:R125,3,U123:U125,1)</f>
        <v>0</v>
      </c>
      <c r="S138" s="132"/>
      <c r="T138" s="292" t="s">
        <v>152</v>
      </c>
      <c r="U138" s="131"/>
      <c r="V138" s="131"/>
      <c r="W138" s="129"/>
      <c r="X138" s="129"/>
      <c r="AE138" s="132"/>
    </row>
    <row r="139" spans="2:31" s="130" customFormat="1" ht="15.75" customHeight="1" outlineLevel="1" thickBot="1">
      <c r="B139" s="128"/>
      <c r="C139" s="129"/>
      <c r="E139" s="231" t="s">
        <v>87</v>
      </c>
      <c r="F139" s="264">
        <f>COUNTIFS(F123:F125,2,U123:U125,1)</f>
        <v>0</v>
      </c>
      <c r="G139" s="181">
        <f>COUNTIFS(G123:G125,2,U123:U125,1)</f>
        <v>0</v>
      </c>
      <c r="H139" s="181">
        <f>COUNTIFS(H123:H125,2,U123:U125,1)</f>
        <v>0</v>
      </c>
      <c r="I139" s="181">
        <f>COUNTIFS(I123:I125,2,U123:U125,1)</f>
        <v>0</v>
      </c>
      <c r="J139" s="181">
        <f>COUNTIFS(J123:J125,2,U123:U125,1)</f>
        <v>0</v>
      </c>
      <c r="K139" s="181">
        <f>COUNTIFS(K123:K125,2,U123:U125,1)</f>
        <v>0</v>
      </c>
      <c r="L139" s="181">
        <f>COUNTIFS(L123:L125,2,U123:U125,1)</f>
        <v>0</v>
      </c>
      <c r="M139" s="181">
        <f>COUNTIFS(M123:M125,2,U123:U125,1)</f>
        <v>0</v>
      </c>
      <c r="N139" s="181">
        <f>COUNTIFS(N123:N125,2,U123:U125,1)</f>
        <v>0</v>
      </c>
      <c r="O139" s="265">
        <f>COUNTIFS(O123:O125,2,V123:V125,1)</f>
        <v>0</v>
      </c>
      <c r="P139" s="272">
        <f>COUNTIFS(P123:P125,2,U123:U125,1)</f>
        <v>0</v>
      </c>
      <c r="Q139" s="231">
        <f>COUNTIFS(Q123:Q125,2,U123:U125,1)</f>
        <v>0</v>
      </c>
      <c r="R139" s="275">
        <f>COUNTIFS(R123:R125,2,U123:U125,1)</f>
        <v>0</v>
      </c>
      <c r="S139" s="357"/>
      <c r="T139" s="292" t="s">
        <v>152</v>
      </c>
      <c r="U139" s="131"/>
      <c r="V139" s="131"/>
      <c r="W139" s="129"/>
      <c r="X139" s="129"/>
      <c r="AE139" s="132"/>
    </row>
    <row r="140" spans="2:31" s="130" customFormat="1" ht="15.75" customHeight="1">
      <c r="B140" s="128"/>
      <c r="C140" s="129"/>
      <c r="E140" s="232" t="s">
        <v>88</v>
      </c>
      <c r="F140" s="266" t="str">
        <f>'Рсч-оф'!$G$41</f>
        <v>-</v>
      </c>
      <c r="G140" s="267" t="str">
        <f>'Рсч-оф'!$L$41</f>
        <v>-</v>
      </c>
      <c r="H140" s="267" t="str">
        <f>'Рсч-оф'!$Q$41</f>
        <v>-</v>
      </c>
      <c r="I140" s="267" t="str">
        <f>'Рсч-оф'!$V$41</f>
        <v>-</v>
      </c>
      <c r="J140" s="267" t="str">
        <f>'Рсч-оф'!$AA$41</f>
        <v>-</v>
      </c>
      <c r="K140" s="267" t="str">
        <f>'Рсч-оф'!$AF$41</f>
        <v>-</v>
      </c>
      <c r="L140" s="267" t="str">
        <f>'Рсч-оф'!$AK$41</f>
        <v>-</v>
      </c>
      <c r="M140" s="267" t="str">
        <f>'Рсч-оф'!$AP$41</f>
        <v>-</v>
      </c>
      <c r="N140" s="267" t="str">
        <f>'Рсч-оф'!$AU$41</f>
        <v>-</v>
      </c>
      <c r="O140" s="268" t="str">
        <f>'Рсч-оф'!$AZ$41</f>
        <v>-</v>
      </c>
      <c r="P140" s="273"/>
      <c r="Q140" s="232" t="str">
        <f>'Рсч-оф'!$BJ$41</f>
        <v>-</v>
      </c>
      <c r="R140" s="276"/>
      <c r="S140" s="358"/>
      <c r="T140" s="292" t="s">
        <v>152</v>
      </c>
      <c r="U140" s="131"/>
      <c r="V140" s="131"/>
      <c r="W140" s="129"/>
      <c r="X140" s="129"/>
      <c r="AE140" s="132"/>
    </row>
    <row r="141" spans="2:31" s="130" customFormat="1" ht="15.75" customHeight="1" thickBot="1">
      <c r="B141" s="128"/>
      <c r="C141" s="129"/>
      <c r="E141" s="233" t="s">
        <v>89</v>
      </c>
      <c r="F141" s="230" t="str">
        <f>'Рсч-оф'!$G$42</f>
        <v>-</v>
      </c>
      <c r="G141" s="228" t="str">
        <f>'Рсч-оф'!$L$42</f>
        <v>-</v>
      </c>
      <c r="H141" s="228" t="str">
        <f>'Рсч-оф'!$Q$42</f>
        <v>-</v>
      </c>
      <c r="I141" s="437" t="str">
        <f>'Рсч-оф'!$V$42</f>
        <v>-</v>
      </c>
      <c r="J141" s="228" t="str">
        <f>'Рсч-оф'!$AA$42</f>
        <v>-</v>
      </c>
      <c r="K141" s="228" t="str">
        <f>'Рсч-оф'!$AF$42</f>
        <v>-</v>
      </c>
      <c r="L141" s="228" t="str">
        <f>'Рсч-оф'!$AK$42</f>
        <v>-</v>
      </c>
      <c r="M141" s="228" t="str">
        <f>'Рсч-оф'!$AP$42</f>
        <v>-</v>
      </c>
      <c r="N141" s="228" t="str">
        <f>'Рсч-оф'!$AU$42</f>
        <v>-</v>
      </c>
      <c r="O141" s="229" t="str">
        <f>'Рсч-оф'!$AZ$42</f>
        <v>-</v>
      </c>
      <c r="P141" s="274"/>
      <c r="Q141" s="278" t="str">
        <f>'Рсч-оф'!$BJ$42</f>
        <v>-</v>
      </c>
      <c r="R141" s="277"/>
      <c r="S141" s="358"/>
      <c r="T141" s="292" t="s">
        <v>152</v>
      </c>
      <c r="U141" s="131"/>
      <c r="V141" s="131"/>
      <c r="W141" s="129"/>
      <c r="X141" s="129"/>
      <c r="AE141" s="132"/>
    </row>
    <row r="142" spans="2:31" ht="15.75" customHeight="1" thickTop="1">
      <c r="B142" s="700"/>
      <c r="C142" s="700"/>
      <c r="D142" s="700"/>
      <c r="E142" s="700"/>
      <c r="F142" s="700"/>
      <c r="G142" s="700"/>
      <c r="H142" s="700"/>
      <c r="I142" s="700"/>
      <c r="J142" s="700"/>
      <c r="K142" s="700"/>
      <c r="L142" s="700"/>
      <c r="M142" s="700"/>
      <c r="N142" s="700"/>
      <c r="O142" s="700"/>
      <c r="P142" s="700"/>
      <c r="Q142" s="700"/>
      <c r="R142" s="700"/>
      <c r="S142" s="700"/>
      <c r="T142" s="290" t="s">
        <v>188</v>
      </c>
      <c r="W142" s="594"/>
      <c r="X142" s="594"/>
    </row>
    <row r="143" spans="2:31" ht="15.75" customHeight="1">
      <c r="B143" s="703" t="str">
        <f>Подпись.Должность</f>
        <v>ЗАМЕСТИТЕЛЬ КОМАНДИРА ВОЙСКОВОЙ ЧАСТИ 74400 - 
НАЧАЛЬНИК УЧЕБНОГО ОТДЕЛЕНИЯ</v>
      </c>
      <c r="C143" s="703"/>
      <c r="D143" s="703"/>
      <c r="E143" s="703"/>
      <c r="F143" s="703"/>
      <c r="G143" s="703"/>
      <c r="H143" s="703"/>
      <c r="I143" s="703"/>
      <c r="J143" s="703"/>
      <c r="K143" s="703"/>
      <c r="L143" s="703"/>
      <c r="M143" s="703"/>
      <c r="N143" s="703"/>
      <c r="O143" s="703"/>
      <c r="P143" s="703"/>
      <c r="Q143" s="703"/>
      <c r="R143" s="703"/>
      <c r="S143" s="703"/>
      <c r="T143" s="290" t="s">
        <v>188</v>
      </c>
      <c r="W143" s="594"/>
      <c r="X143" s="594"/>
    </row>
    <row r="144" spans="2:31" ht="15.75" customHeight="1">
      <c r="B144" s="704" t="str">
        <f>Подпись.Звание</f>
        <v>подполковник</v>
      </c>
      <c r="C144" s="704"/>
      <c r="D144" s="704"/>
      <c r="E144" s="704"/>
      <c r="F144" s="704"/>
      <c r="G144" s="704"/>
      <c r="H144" s="704"/>
      <c r="I144" s="704"/>
      <c r="J144" s="704"/>
      <c r="K144" s="704"/>
      <c r="L144" s="704"/>
      <c r="M144" s="704"/>
      <c r="N144" s="704"/>
      <c r="O144" s="704"/>
      <c r="P144" s="704"/>
      <c r="Q144" s="704"/>
      <c r="R144" s="704"/>
      <c r="S144" s="704"/>
      <c r="T144" s="290" t="s">
        <v>188</v>
      </c>
      <c r="W144" s="594"/>
      <c r="X144" s="594"/>
    </row>
    <row r="145" spans="2:24" ht="15.75" customHeight="1">
      <c r="B145" s="699" t="str">
        <f>Подпись.ИФамилия</f>
        <v>А.Федосеев</v>
      </c>
      <c r="C145" s="699"/>
      <c r="D145" s="699"/>
      <c r="E145" s="699"/>
      <c r="F145" s="699"/>
      <c r="G145" s="699"/>
      <c r="H145" s="699"/>
      <c r="I145" s="699"/>
      <c r="J145" s="699"/>
      <c r="K145" s="699"/>
      <c r="L145" s="699"/>
      <c r="M145" s="699"/>
      <c r="N145" s="699"/>
      <c r="O145" s="699"/>
      <c r="P145" s="699"/>
      <c r="Q145" s="699"/>
      <c r="R145" s="699"/>
      <c r="S145" s="699"/>
      <c r="T145" s="290" t="s">
        <v>188</v>
      </c>
      <c r="W145" s="594"/>
      <c r="X145" s="594"/>
    </row>
    <row r="398" spans="2:19" ht="15.75" customHeight="1">
      <c r="B398" s="455"/>
      <c r="C398" s="456"/>
      <c r="D398" s="457"/>
      <c r="E398" s="457"/>
      <c r="F398" s="457"/>
      <c r="G398" s="457"/>
      <c r="H398" s="457"/>
      <c r="I398" s="457"/>
      <c r="J398" s="457"/>
      <c r="K398" s="457"/>
      <c r="L398" s="457"/>
      <c r="M398" s="457"/>
      <c r="N398" s="457"/>
      <c r="O398" s="457"/>
      <c r="P398" s="439"/>
      <c r="Q398" s="439"/>
      <c r="R398" s="439"/>
      <c r="S398" s="457"/>
    </row>
    <row r="1075" spans="9:24" ht="15.75" customHeight="1">
      <c r="I1075" s="376"/>
      <c r="J1075" s="376"/>
      <c r="K1075" s="376"/>
      <c r="L1075" s="376"/>
    </row>
    <row r="1076" spans="9:24" ht="15.75" customHeight="1">
      <c r="I1076" s="376"/>
      <c r="J1076" s="376"/>
      <c r="K1076" s="376"/>
      <c r="L1076" s="376"/>
    </row>
    <row r="1077" spans="9:24" ht="15.75" customHeight="1">
      <c r="I1077" s="376"/>
      <c r="J1077" s="376"/>
      <c r="K1077" s="376"/>
      <c r="L1077" s="376"/>
    </row>
    <row r="1078" spans="9:24" ht="15.75" customHeight="1">
      <c r="I1078" s="376"/>
      <c r="J1078" s="423"/>
      <c r="K1078" s="376"/>
      <c r="L1078" s="376"/>
      <c r="T1078" s="113"/>
      <c r="U1078" s="113"/>
      <c r="V1078" s="113"/>
      <c r="W1078" s="113"/>
      <c r="X1078" s="113"/>
    </row>
    <row r="1079" spans="9:24" ht="15.75" customHeight="1">
      <c r="I1079" s="376"/>
      <c r="J1079" s="376"/>
      <c r="K1079" s="376"/>
      <c r="L1079" s="376"/>
      <c r="T1079" s="113"/>
      <c r="U1079" s="113"/>
      <c r="V1079" s="113"/>
      <c r="W1079" s="113"/>
      <c r="X1079" s="113"/>
    </row>
    <row r="1080" spans="9:24" ht="15.75" customHeight="1">
      <c r="I1080" s="376"/>
      <c r="J1080" s="376"/>
      <c r="K1080" s="376"/>
      <c r="L1080" s="376"/>
      <c r="T1080" s="113"/>
      <c r="U1080" s="113"/>
      <c r="V1080" s="113"/>
      <c r="W1080" s="113"/>
      <c r="X1080" s="113"/>
    </row>
    <row r="1081" spans="9:24" ht="15.75" customHeight="1">
      <c r="T1081" s="113"/>
      <c r="U1081" s="113"/>
      <c r="V1081" s="113"/>
      <c r="W1081" s="113"/>
      <c r="X1081" s="113"/>
    </row>
  </sheetData>
  <sheetProtection formatCells="0" selectLockedCells="1" autoFilter="0"/>
  <autoFilter ref="T1:T1081"/>
  <mergeCells count="25">
    <mergeCell ref="B145:S145"/>
    <mergeCell ref="AF121:AI121"/>
    <mergeCell ref="AA99:AD99"/>
    <mergeCell ref="AF99:AI99"/>
    <mergeCell ref="AA121:AD121"/>
    <mergeCell ref="B144:S144"/>
    <mergeCell ref="B143:S143"/>
    <mergeCell ref="B142:S142"/>
    <mergeCell ref="B121:S121"/>
    <mergeCell ref="B99:S99"/>
    <mergeCell ref="AA74:AD74"/>
    <mergeCell ref="AF74:AI74"/>
    <mergeCell ref="AA4:AD4"/>
    <mergeCell ref="AF4:AI4"/>
    <mergeCell ref="AA27:AD27"/>
    <mergeCell ref="AF27:AI27"/>
    <mergeCell ref="AA51:AD51"/>
    <mergeCell ref="AF51:AI51"/>
    <mergeCell ref="B3:S3"/>
    <mergeCell ref="B4:S4"/>
    <mergeCell ref="B2:S2"/>
    <mergeCell ref="B27:S27"/>
    <mergeCell ref="B98:S98"/>
    <mergeCell ref="B51:S51"/>
    <mergeCell ref="B74:S74"/>
  </mergeCells>
  <printOptions horizontalCentered="1"/>
  <pageMargins left="0.78740157480314965" right="0.78740157480314965" top="0.69" bottom="0.27" header="0.84" footer="0.28999999999999998"/>
  <pageSetup paperSize="9" scale="28" orientation="portrait" r:id="rId1"/>
  <headerFooter alignWithMargins="0"/>
  <rowBreaks count="1" manualBreakCount="1">
    <brk id="73" min="1" max="18"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tabColor theme="9"/>
    <pageSetUpPr fitToPage="1"/>
  </sheetPr>
  <dimension ref="B1:AI421"/>
  <sheetViews>
    <sheetView view="pageBreakPreview" zoomScale="80" zoomScaleSheetLayoutView="80" workbookViewId="0">
      <pane ySplit="1" topLeftCell="A2" activePane="bottomLeft" state="frozen"/>
      <selection activeCell="K110" sqref="K110"/>
      <selection pane="bottomLeft" activeCell="D6" sqref="D6"/>
    </sheetView>
  </sheetViews>
  <sheetFormatPr defaultRowHeight="15.75" customHeight="1" outlineLevelRow="2"/>
  <cols>
    <col min="1" max="1" width="2.140625" style="113" customWidth="1"/>
    <col min="2" max="2" width="5.7109375" style="120" customWidth="1"/>
    <col min="3" max="3" width="15.7109375" style="115" hidden="1" customWidth="1"/>
    <col min="4" max="4" width="13.7109375" style="113" customWidth="1"/>
    <col min="5" max="5" width="23.7109375" style="113" customWidth="1"/>
    <col min="6" max="15" width="6.28515625" style="113" customWidth="1"/>
    <col min="16" max="16" width="6.28515625" style="112" hidden="1" customWidth="1"/>
    <col min="17" max="17" width="6.28515625" style="439" customWidth="1"/>
    <col min="18" max="18" width="8.7109375" style="112" hidden="1" customWidth="1"/>
    <col min="19" max="19" width="15.7109375" style="113" customWidth="1"/>
    <col min="20" max="20" width="19" style="290" bestFit="1" customWidth="1"/>
    <col min="21" max="22" width="4.28515625" style="112" customWidth="1"/>
    <col min="23" max="23" width="3.85546875" style="115" customWidth="1"/>
    <col min="24" max="24" width="3.7109375" style="115" customWidth="1"/>
    <col min="25" max="25" width="8.85546875" style="113" customWidth="1"/>
    <col min="26" max="26" width="5.85546875" style="113" customWidth="1"/>
    <col min="27" max="30" width="4.7109375" style="113" customWidth="1"/>
    <col min="31" max="31" width="6.5703125" style="114" customWidth="1"/>
    <col min="32" max="35" width="4.7109375" style="113" customWidth="1"/>
    <col min="36" max="16384" width="9.140625" style="113"/>
  </cols>
  <sheetData>
    <row r="1" spans="2:35" s="114" customFormat="1" ht="30" customHeight="1" thickBot="1">
      <c r="B1" s="121" t="s">
        <v>6</v>
      </c>
      <c r="C1" s="122" t="s">
        <v>127</v>
      </c>
      <c r="D1" s="269" t="s">
        <v>134</v>
      </c>
      <c r="E1" s="122" t="s">
        <v>143</v>
      </c>
      <c r="F1" s="351" t="s">
        <v>128</v>
      </c>
      <c r="G1" s="351" t="s">
        <v>74</v>
      </c>
      <c r="H1" s="351" t="s">
        <v>75</v>
      </c>
      <c r="I1" s="351" t="s">
        <v>14</v>
      </c>
      <c r="J1" s="351" t="s">
        <v>80</v>
      </c>
      <c r="K1" s="351" t="s">
        <v>129</v>
      </c>
      <c r="L1" s="122" t="s">
        <v>15</v>
      </c>
      <c r="M1" s="122" t="s">
        <v>13</v>
      </c>
      <c r="N1" s="122" t="s">
        <v>78</v>
      </c>
      <c r="O1" s="602" t="s">
        <v>130</v>
      </c>
      <c r="P1" s="352" t="s">
        <v>132</v>
      </c>
      <c r="Q1" s="352" t="s">
        <v>81</v>
      </c>
      <c r="R1" s="352" t="s">
        <v>131</v>
      </c>
      <c r="S1" s="484" t="s">
        <v>749</v>
      </c>
      <c r="T1" s="289"/>
      <c r="W1" s="116"/>
      <c r="X1" s="116"/>
    </row>
    <row r="2" spans="2:35" s="114" customFormat="1" ht="30" customHeight="1">
      <c r="B2" s="701" t="str">
        <f>Главная!U1 &amp; " за " &amp; Главная!U2 &amp; " " &amp; Главная!AA2</f>
        <v>Ведомость контрольных занятий за апрель 2014 года</v>
      </c>
      <c r="C2" s="701"/>
      <c r="D2" s="701"/>
      <c r="E2" s="701"/>
      <c r="F2" s="702"/>
      <c r="G2" s="701"/>
      <c r="H2" s="701"/>
      <c r="I2" s="701"/>
      <c r="J2" s="701"/>
      <c r="K2" s="701"/>
      <c r="L2" s="701"/>
      <c r="M2" s="701"/>
      <c r="N2" s="701"/>
      <c r="O2" s="702"/>
      <c r="P2" s="702"/>
      <c r="Q2" s="701"/>
      <c r="R2" s="702"/>
      <c r="S2" s="701"/>
      <c r="T2" s="289" t="s">
        <v>619</v>
      </c>
      <c r="W2" s="116"/>
      <c r="X2" s="116"/>
    </row>
    <row r="3" spans="2:35" s="114" customFormat="1" ht="30" customHeight="1" thickBot="1">
      <c r="B3" s="701" t="s">
        <v>228</v>
      </c>
      <c r="C3" s="701"/>
      <c r="D3" s="701"/>
      <c r="E3" s="701"/>
      <c r="F3" s="702"/>
      <c r="G3" s="701"/>
      <c r="H3" s="701"/>
      <c r="I3" s="701"/>
      <c r="J3" s="701"/>
      <c r="K3" s="701"/>
      <c r="L3" s="701"/>
      <c r="M3" s="701"/>
      <c r="N3" s="701"/>
      <c r="O3" s="702"/>
      <c r="P3" s="702"/>
      <c r="Q3" s="701"/>
      <c r="R3" s="702"/>
      <c r="S3" s="701"/>
      <c r="T3" s="289" t="s">
        <v>619</v>
      </c>
      <c r="W3" s="116"/>
      <c r="X3" s="116"/>
    </row>
    <row r="4" spans="2:35" s="114" customFormat="1" ht="30" customHeight="1" thickBot="1">
      <c r="B4" s="715" t="s">
        <v>133</v>
      </c>
      <c r="C4" s="707"/>
      <c r="D4" s="707"/>
      <c r="E4" s="707"/>
      <c r="F4" s="707"/>
      <c r="G4" s="707"/>
      <c r="H4" s="707"/>
      <c r="I4" s="707"/>
      <c r="J4" s="707"/>
      <c r="K4" s="707"/>
      <c r="L4" s="707"/>
      <c r="M4" s="707"/>
      <c r="N4" s="707"/>
      <c r="O4" s="707"/>
      <c r="P4" s="707"/>
      <c r="Q4" s="707"/>
      <c r="R4" s="707"/>
      <c r="S4" s="716"/>
      <c r="T4" s="289" t="s">
        <v>150</v>
      </c>
      <c r="W4" s="116"/>
      <c r="X4" s="116"/>
      <c r="AA4" s="711" t="s">
        <v>132</v>
      </c>
      <c r="AB4" s="711"/>
      <c r="AC4" s="711"/>
      <c r="AD4" s="711"/>
      <c r="AF4" s="711" t="s">
        <v>131</v>
      </c>
      <c r="AG4" s="711"/>
      <c r="AH4" s="711"/>
      <c r="AI4" s="711"/>
    </row>
    <row r="5" spans="2:35" ht="30" customHeight="1" outlineLevel="2" thickBot="1">
      <c r="B5" s="421" t="str">
        <f>B$1</f>
        <v>№</v>
      </c>
      <c r="C5" s="422" t="str">
        <f>C$1</f>
        <v>Должность</v>
      </c>
      <c r="D5" s="480" t="str">
        <f>D$1</f>
        <v>воинское звание</v>
      </c>
      <c r="E5" s="481" t="str">
        <f>E$1</f>
        <v>Фамилия, инициалы</v>
      </c>
      <c r="F5" s="482" t="str">
        <f>F$1</f>
        <v>ТСП</v>
      </c>
      <c r="G5" s="483" t="str">
        <f t="shared" ref="G5:R5" si="0">G$1</f>
        <v>СП</v>
      </c>
      <c r="H5" s="483" t="str">
        <f t="shared" si="0"/>
        <v>ТП</v>
      </c>
      <c r="I5" s="483" t="str">
        <f t="shared" si="0"/>
        <v>ФП</v>
      </c>
      <c r="J5" s="483" t="str">
        <f t="shared" si="0"/>
        <v>РХБЗ</v>
      </c>
      <c r="K5" s="483" t="str">
        <f t="shared" si="0"/>
        <v>МП</v>
      </c>
      <c r="L5" s="481" t="str">
        <f t="shared" si="0"/>
        <v>ОГН</v>
      </c>
      <c r="M5" s="481" t="str">
        <f t="shared" si="0"/>
        <v>СТР</v>
      </c>
      <c r="N5" s="481" t="str">
        <f t="shared" si="0"/>
        <v>ОВУ</v>
      </c>
      <c r="O5" s="603" t="str">
        <f t="shared" si="0"/>
        <v>ОГП</v>
      </c>
      <c r="P5" s="605" t="str">
        <f t="shared" si="0"/>
        <v>Все</v>
      </c>
      <c r="Q5" s="605" t="str">
        <f t="shared" si="0"/>
        <v>Общ.</v>
      </c>
      <c r="R5" s="605" t="str">
        <f t="shared" si="0"/>
        <v>Важные</v>
      </c>
      <c r="S5" s="604" t="s">
        <v>749</v>
      </c>
      <c r="T5" s="289" t="s">
        <v>619</v>
      </c>
      <c r="W5" s="125">
        <f>SUM(W6:W13)</f>
        <v>0</v>
      </c>
      <c r="X5" s="124">
        <f>SUM(X6:X13)</f>
        <v>0</v>
      </c>
      <c r="Y5" s="254"/>
      <c r="AA5" s="117">
        <v>5</v>
      </c>
      <c r="AB5" s="118">
        <v>4</v>
      </c>
      <c r="AC5" s="118">
        <v>3</v>
      </c>
      <c r="AD5" s="119">
        <v>2</v>
      </c>
      <c r="AE5" s="123"/>
      <c r="AF5" s="117">
        <v>5</v>
      </c>
      <c r="AG5" s="118">
        <v>4</v>
      </c>
      <c r="AH5" s="118">
        <v>3</v>
      </c>
      <c r="AI5" s="119">
        <v>2</v>
      </c>
    </row>
    <row r="6" spans="2:35" ht="15.75" customHeight="1" outlineLevel="2">
      <c r="B6" s="611">
        <f>IF(E6="",0,1)</f>
        <v>0</v>
      </c>
      <c r="C6" s="611"/>
      <c r="D6" s="612"/>
      <c r="E6" s="619"/>
      <c r="F6" s="582"/>
      <c r="G6" s="612"/>
      <c r="H6" s="612"/>
      <c r="I6" s="612"/>
      <c r="J6" s="612"/>
      <c r="K6" s="612"/>
      <c r="L6" s="612"/>
      <c r="M6" s="612"/>
      <c r="N6" s="612"/>
      <c r="O6" s="623"/>
      <c r="P6" s="616" t="str">
        <f t="shared" ref="P6:P13" si="1">IF(Z6&gt;0,IF(AND(AA6&gt;=50,AC6=0,AD6=0),5,IF(AND(SUM(AA6:AB6)&gt;=50,AD6=0),4,IF(AD6&lt;30,3,2))),"-")</f>
        <v>-</v>
      </c>
      <c r="Q6" s="624" t="str">
        <f t="shared" ref="Q6:Q13" si="2">IF(MIN(P6,R6)=0,"-",MIN(P6,R6))</f>
        <v>-</v>
      </c>
      <c r="R6" s="617" t="str">
        <f t="shared" ref="R6:R13" si="3">IF(AE6&gt;0,IF(AI6&gt;0,2,IF(AH6&gt;0,3,IF(AG6&gt;0,4,5))),"-")</f>
        <v>-</v>
      </c>
      <c r="S6" s="615"/>
      <c r="T6" s="290" t="str">
        <f ca="1">IFERROR(VLOOKUP(U6,Главная!$AG$20:$AH$22,2,FALSE),"")</f>
        <v/>
      </c>
      <c r="U6" s="226" t="str">
        <f ca="1">IFERROR(OFFSET(Главная!$AJ$4,MATCH($D6,Главная!$AG$5:$AG$17,0),0),"")</f>
        <v/>
      </c>
      <c r="V6" s="226" t="str">
        <f ca="1">IFERROR(OFFSET(Главная!$AI$4,MATCH($D6,Главная!$AG$5:$AG$17,0),0),"")</f>
        <v/>
      </c>
      <c r="W6" s="214">
        <f t="shared" ref="W6:W13" si="4">IF(Z6&gt;0,1,0)</f>
        <v>0</v>
      </c>
      <c r="X6" s="214">
        <f t="shared" ref="X6:X13" si="5">IF(AND(W6=0,E6&lt;&gt;""),1,0)</f>
        <v>0</v>
      </c>
      <c r="Y6" s="227"/>
      <c r="Z6" s="227">
        <f t="shared" ref="Z6:Z13" si="6">IF(COUNTIF($F6:$O6,"&gt;0")=0,-1,COUNTIF($F6:$O6,"&gt;0"))</f>
        <v>-1</v>
      </c>
      <c r="AA6" s="215">
        <f t="shared" ref="AA6:AD13" si="7">COUNTIF($F6:$O6,AA$5)/$Z6*100</f>
        <v>0</v>
      </c>
      <c r="AB6" s="216">
        <f t="shared" si="7"/>
        <v>0</v>
      </c>
      <c r="AC6" s="216">
        <f t="shared" si="7"/>
        <v>0</v>
      </c>
      <c r="AD6" s="217">
        <f t="shared" si="7"/>
        <v>0</v>
      </c>
      <c r="AE6" s="218">
        <f t="shared" ref="AE6:AE13" si="8">IF(COUNTIF($F6:$K6,"&gt;0")=0,-1,COUNTIF($F6:$K6,"&gt;0"))</f>
        <v>-1</v>
      </c>
      <c r="AF6" s="219">
        <f t="shared" ref="AF6:AI13" si="9">COUNTIF($F6:$K6,AF$5)/$AE6*100</f>
        <v>0</v>
      </c>
      <c r="AG6" s="220">
        <f t="shared" si="9"/>
        <v>0</v>
      </c>
      <c r="AH6" s="220">
        <f t="shared" si="9"/>
        <v>0</v>
      </c>
      <c r="AI6" s="221">
        <f t="shared" si="9"/>
        <v>0</v>
      </c>
    </row>
    <row r="7" spans="2:35" ht="15.75" customHeight="1" outlineLevel="2">
      <c r="B7" s="371">
        <f t="shared" ref="B7:B13" si="10">IF(E7="",B6,B6+1)</f>
        <v>0</v>
      </c>
      <c r="C7" s="371"/>
      <c r="D7" s="563"/>
      <c r="E7" s="372"/>
      <c r="F7" s="595"/>
      <c r="G7" s="563"/>
      <c r="H7" s="563"/>
      <c r="I7" s="563"/>
      <c r="J7" s="563"/>
      <c r="K7" s="563"/>
      <c r="L7" s="563"/>
      <c r="M7" s="563"/>
      <c r="N7" s="563"/>
      <c r="O7" s="622"/>
      <c r="P7" s="478" t="str">
        <f t="shared" si="1"/>
        <v>-</v>
      </c>
      <c r="Q7" s="606" t="str">
        <f t="shared" si="2"/>
        <v>-</v>
      </c>
      <c r="R7" s="618" t="str">
        <f t="shared" si="3"/>
        <v>-</v>
      </c>
      <c r="S7" s="425"/>
      <c r="T7" s="290" t="str">
        <f ca="1">IFERROR(VLOOKUP(U7,Главная!$AG$20:$AH$22,2,FALSE),"")</f>
        <v/>
      </c>
      <c r="U7" s="226" t="str">
        <f ca="1">IFERROR(OFFSET(Главная!$AJ$4,MATCH($D7,Главная!$AG$5:$AG$17,0),0),"")</f>
        <v/>
      </c>
      <c r="V7" s="226" t="str">
        <f ca="1">IFERROR(OFFSET(Главная!$AI$4,MATCH($D7,Главная!$AG$5:$AG$17,0),0),"")</f>
        <v/>
      </c>
      <c r="W7" s="270">
        <f t="shared" si="4"/>
        <v>0</v>
      </c>
      <c r="X7" s="270">
        <f t="shared" si="5"/>
        <v>0</v>
      </c>
      <c r="Y7" s="227"/>
      <c r="Z7" s="227">
        <f t="shared" si="6"/>
        <v>-1</v>
      </c>
      <c r="AA7" s="215">
        <f t="shared" si="7"/>
        <v>0</v>
      </c>
      <c r="AB7" s="216">
        <f t="shared" si="7"/>
        <v>0</v>
      </c>
      <c r="AC7" s="216">
        <f t="shared" si="7"/>
        <v>0</v>
      </c>
      <c r="AD7" s="217">
        <f t="shared" si="7"/>
        <v>0</v>
      </c>
      <c r="AE7" s="218">
        <f t="shared" si="8"/>
        <v>-1</v>
      </c>
      <c r="AF7" s="219">
        <f t="shared" si="9"/>
        <v>0</v>
      </c>
      <c r="AG7" s="220">
        <f t="shared" si="9"/>
        <v>0</v>
      </c>
      <c r="AH7" s="220">
        <f t="shared" si="9"/>
        <v>0</v>
      </c>
      <c r="AI7" s="221">
        <f t="shared" si="9"/>
        <v>0</v>
      </c>
    </row>
    <row r="8" spans="2:35" ht="15.75" customHeight="1" outlineLevel="2">
      <c r="B8" s="371">
        <f t="shared" si="10"/>
        <v>0</v>
      </c>
      <c r="C8" s="371"/>
      <c r="D8" s="563"/>
      <c r="E8" s="372"/>
      <c r="F8" s="595"/>
      <c r="G8" s="563"/>
      <c r="H8" s="563"/>
      <c r="I8" s="563"/>
      <c r="J8" s="563"/>
      <c r="K8" s="563"/>
      <c r="L8" s="563"/>
      <c r="M8" s="563"/>
      <c r="N8" s="563"/>
      <c r="O8" s="622"/>
      <c r="P8" s="478" t="str">
        <f t="shared" si="1"/>
        <v>-</v>
      </c>
      <c r="Q8" s="606" t="str">
        <f t="shared" si="2"/>
        <v>-</v>
      </c>
      <c r="R8" s="618" t="str">
        <f t="shared" si="3"/>
        <v>-</v>
      </c>
      <c r="S8" s="425"/>
      <c r="T8" s="290" t="str">
        <f ca="1">IFERROR(VLOOKUP(U8,Главная!$AG$20:$AH$22,2,FALSE),"")</f>
        <v/>
      </c>
      <c r="U8" s="226" t="str">
        <f ca="1">IFERROR(OFFSET(Главная!$AJ$4,MATCH($D8,Главная!$AG$5:$AG$17,0),0),"")</f>
        <v/>
      </c>
      <c r="V8" s="226" t="str">
        <f ca="1">IFERROR(OFFSET(Главная!$AI$4,MATCH($D8,Главная!$AG$5:$AG$17,0),0),"")</f>
        <v/>
      </c>
      <c r="W8" s="270">
        <f t="shared" si="4"/>
        <v>0</v>
      </c>
      <c r="X8" s="270">
        <f t="shared" si="5"/>
        <v>0</v>
      </c>
      <c r="Y8" s="227"/>
      <c r="Z8" s="227">
        <f t="shared" si="6"/>
        <v>-1</v>
      </c>
      <c r="AA8" s="215">
        <f t="shared" si="7"/>
        <v>0</v>
      </c>
      <c r="AB8" s="216">
        <f t="shared" si="7"/>
        <v>0</v>
      </c>
      <c r="AC8" s="216">
        <f t="shared" si="7"/>
        <v>0</v>
      </c>
      <c r="AD8" s="217">
        <f t="shared" si="7"/>
        <v>0</v>
      </c>
      <c r="AE8" s="218">
        <f t="shared" si="8"/>
        <v>-1</v>
      </c>
      <c r="AF8" s="219">
        <f t="shared" si="9"/>
        <v>0</v>
      </c>
      <c r="AG8" s="220">
        <f t="shared" si="9"/>
        <v>0</v>
      </c>
      <c r="AH8" s="220">
        <f t="shared" si="9"/>
        <v>0</v>
      </c>
      <c r="AI8" s="221">
        <f t="shared" si="9"/>
        <v>0</v>
      </c>
    </row>
    <row r="9" spans="2:35" ht="15.75" customHeight="1" outlineLevel="2">
      <c r="B9" s="371">
        <f t="shared" si="10"/>
        <v>0</v>
      </c>
      <c r="C9" s="371"/>
      <c r="D9" s="563"/>
      <c r="E9" s="372"/>
      <c r="F9" s="595"/>
      <c r="G9" s="563"/>
      <c r="H9" s="563"/>
      <c r="I9" s="563"/>
      <c r="J9" s="563"/>
      <c r="K9" s="563"/>
      <c r="L9" s="563"/>
      <c r="M9" s="563"/>
      <c r="N9" s="563"/>
      <c r="O9" s="622"/>
      <c r="P9" s="478" t="str">
        <f t="shared" si="1"/>
        <v>-</v>
      </c>
      <c r="Q9" s="606" t="str">
        <f t="shared" si="2"/>
        <v>-</v>
      </c>
      <c r="R9" s="618" t="str">
        <f t="shared" si="3"/>
        <v>-</v>
      </c>
      <c r="S9" s="621"/>
      <c r="T9" s="290" t="str">
        <f ca="1">IFERROR(VLOOKUP(U9,Главная!$AG$20:$AH$22,2,FALSE),"")</f>
        <v/>
      </c>
      <c r="U9" s="226" t="str">
        <f ca="1">IFERROR(OFFSET(Главная!$AJ$4,MATCH($D9,Главная!$AG$5:$AG$17,0),0),"")</f>
        <v/>
      </c>
      <c r="V9" s="226" t="str">
        <f ca="1">IFERROR(OFFSET(Главная!$AI$4,MATCH($D9,Главная!$AG$5:$AG$17,0),0),"")</f>
        <v/>
      </c>
      <c r="W9" s="270">
        <f t="shared" si="4"/>
        <v>0</v>
      </c>
      <c r="X9" s="270">
        <f t="shared" si="5"/>
        <v>0</v>
      </c>
      <c r="Y9" s="227"/>
      <c r="Z9" s="227">
        <f t="shared" si="6"/>
        <v>-1</v>
      </c>
      <c r="AA9" s="215">
        <f t="shared" si="7"/>
        <v>0</v>
      </c>
      <c r="AB9" s="216">
        <f t="shared" si="7"/>
        <v>0</v>
      </c>
      <c r="AC9" s="216">
        <f t="shared" si="7"/>
        <v>0</v>
      </c>
      <c r="AD9" s="217">
        <f t="shared" si="7"/>
        <v>0</v>
      </c>
      <c r="AE9" s="218">
        <f t="shared" si="8"/>
        <v>-1</v>
      </c>
      <c r="AF9" s="219">
        <f t="shared" si="9"/>
        <v>0</v>
      </c>
      <c r="AG9" s="220">
        <f t="shared" si="9"/>
        <v>0</v>
      </c>
      <c r="AH9" s="220">
        <f t="shared" si="9"/>
        <v>0</v>
      </c>
      <c r="AI9" s="221">
        <f t="shared" si="9"/>
        <v>0</v>
      </c>
    </row>
    <row r="10" spans="2:35" ht="15.75" customHeight="1" outlineLevel="2">
      <c r="B10" s="371">
        <f t="shared" si="10"/>
        <v>0</v>
      </c>
      <c r="C10" s="371"/>
      <c r="D10" s="563"/>
      <c r="E10" s="372"/>
      <c r="F10" s="595"/>
      <c r="G10" s="563"/>
      <c r="H10" s="563"/>
      <c r="I10" s="563"/>
      <c r="J10" s="563"/>
      <c r="K10" s="563"/>
      <c r="L10" s="563"/>
      <c r="M10" s="563"/>
      <c r="N10" s="563"/>
      <c r="O10" s="622"/>
      <c r="P10" s="478" t="str">
        <f t="shared" si="1"/>
        <v>-</v>
      </c>
      <c r="Q10" s="606" t="str">
        <f t="shared" si="2"/>
        <v>-</v>
      </c>
      <c r="R10" s="618" t="str">
        <f t="shared" si="3"/>
        <v>-</v>
      </c>
      <c r="S10" s="621"/>
      <c r="T10" s="290" t="str">
        <f ca="1">IFERROR(VLOOKUP(U10,Главная!$AG$20:$AH$22,2,FALSE),"")</f>
        <v/>
      </c>
      <c r="U10" s="226" t="str">
        <f ca="1">IFERROR(OFFSET(Главная!$AJ$4,MATCH($D10,Главная!$AG$5:$AG$17,0),0),"")</f>
        <v/>
      </c>
      <c r="V10" s="226" t="str">
        <f ca="1">IFERROR(OFFSET(Главная!$AI$4,MATCH($D10,Главная!$AG$5:$AG$17,0),0),"")</f>
        <v/>
      </c>
      <c r="W10" s="270">
        <f t="shared" si="4"/>
        <v>0</v>
      </c>
      <c r="X10" s="270">
        <f t="shared" si="5"/>
        <v>0</v>
      </c>
      <c r="Y10" s="227"/>
      <c r="Z10" s="227">
        <f t="shared" si="6"/>
        <v>-1</v>
      </c>
      <c r="AA10" s="215">
        <f t="shared" si="7"/>
        <v>0</v>
      </c>
      <c r="AB10" s="216">
        <f t="shared" si="7"/>
        <v>0</v>
      </c>
      <c r="AC10" s="216">
        <f t="shared" si="7"/>
        <v>0</v>
      </c>
      <c r="AD10" s="217">
        <f t="shared" si="7"/>
        <v>0</v>
      </c>
      <c r="AE10" s="218">
        <f t="shared" si="8"/>
        <v>-1</v>
      </c>
      <c r="AF10" s="219">
        <f t="shared" si="9"/>
        <v>0</v>
      </c>
      <c r="AG10" s="220">
        <f t="shared" si="9"/>
        <v>0</v>
      </c>
      <c r="AH10" s="220">
        <f t="shared" si="9"/>
        <v>0</v>
      </c>
      <c r="AI10" s="221">
        <f t="shared" si="9"/>
        <v>0</v>
      </c>
    </row>
    <row r="11" spans="2:35" ht="15.75" customHeight="1" outlineLevel="2">
      <c r="B11" s="364">
        <f t="shared" si="10"/>
        <v>0</v>
      </c>
      <c r="C11" s="364"/>
      <c r="D11" s="595"/>
      <c r="E11" s="353"/>
      <c r="F11" s="595"/>
      <c r="G11" s="595"/>
      <c r="H11" s="595"/>
      <c r="I11" s="595"/>
      <c r="J11" s="365"/>
      <c r="K11" s="365"/>
      <c r="L11" s="365"/>
      <c r="M11" s="365"/>
      <c r="N11" s="365"/>
      <c r="O11" s="622"/>
      <c r="P11" s="618" t="str">
        <f t="shared" si="1"/>
        <v>-</v>
      </c>
      <c r="Q11" s="618" t="str">
        <f t="shared" si="2"/>
        <v>-</v>
      </c>
      <c r="R11" s="618" t="str">
        <f t="shared" si="3"/>
        <v>-</v>
      </c>
      <c r="S11" s="621"/>
      <c r="T11" s="290" t="str">
        <f ca="1">IFERROR(VLOOKUP(U11,Главная!$AG$20:$AH$22,2,FALSE),"")</f>
        <v/>
      </c>
      <c r="U11" s="226" t="str">
        <f ca="1">IFERROR(OFFSET(Главная!$AJ$4,MATCH($D11,Главная!$AG$5:$AG$17,0),0),"")</f>
        <v/>
      </c>
      <c r="V11" s="226" t="str">
        <f ca="1">IFERROR(OFFSET(Главная!$AI$4,MATCH($D11,Главная!$AG$5:$AG$17,0),0),"")</f>
        <v/>
      </c>
      <c r="W11" s="270">
        <f t="shared" si="4"/>
        <v>0</v>
      </c>
      <c r="X11" s="270">
        <f t="shared" si="5"/>
        <v>0</v>
      </c>
      <c r="Y11" s="227"/>
      <c r="Z11" s="227">
        <f t="shared" si="6"/>
        <v>-1</v>
      </c>
      <c r="AA11" s="215">
        <f t="shared" si="7"/>
        <v>0</v>
      </c>
      <c r="AB11" s="216">
        <f t="shared" si="7"/>
        <v>0</v>
      </c>
      <c r="AC11" s="216">
        <f t="shared" si="7"/>
        <v>0</v>
      </c>
      <c r="AD11" s="217">
        <f t="shared" si="7"/>
        <v>0</v>
      </c>
      <c r="AE11" s="218">
        <f t="shared" si="8"/>
        <v>-1</v>
      </c>
      <c r="AF11" s="219">
        <f t="shared" si="9"/>
        <v>0</v>
      </c>
      <c r="AG11" s="220">
        <f t="shared" si="9"/>
        <v>0</v>
      </c>
      <c r="AH11" s="220">
        <f t="shared" si="9"/>
        <v>0</v>
      </c>
      <c r="AI11" s="221">
        <f t="shared" si="9"/>
        <v>0</v>
      </c>
    </row>
    <row r="12" spans="2:35" ht="15.75" customHeight="1" outlineLevel="2">
      <c r="B12" s="364">
        <f t="shared" si="10"/>
        <v>0</v>
      </c>
      <c r="C12" s="364"/>
      <c r="D12" s="595"/>
      <c r="E12" s="353"/>
      <c r="F12" s="595"/>
      <c r="G12" s="595"/>
      <c r="H12" s="595"/>
      <c r="I12" s="365"/>
      <c r="J12" s="365"/>
      <c r="K12" s="365"/>
      <c r="L12" s="365"/>
      <c r="M12" s="365"/>
      <c r="N12" s="365"/>
      <c r="O12" s="622"/>
      <c r="P12" s="618" t="str">
        <f t="shared" si="1"/>
        <v>-</v>
      </c>
      <c r="Q12" s="618" t="str">
        <f t="shared" si="2"/>
        <v>-</v>
      </c>
      <c r="R12" s="618" t="str">
        <f t="shared" si="3"/>
        <v>-</v>
      </c>
      <c r="S12" s="621"/>
      <c r="T12" s="290" t="str">
        <f ca="1">IFERROR(VLOOKUP(U12,Главная!$AG$20:$AH$22,2,FALSE),"")</f>
        <v/>
      </c>
      <c r="U12" s="226" t="str">
        <f ca="1">IFERROR(OFFSET(Главная!$AJ$4,MATCH($D12,Главная!$AG$5:$AG$17,0),0),"")</f>
        <v/>
      </c>
      <c r="V12" s="226" t="str">
        <f ca="1">IFERROR(OFFSET(Главная!$AI$4,MATCH($D12,Главная!$AG$5:$AG$17,0),0),"")</f>
        <v/>
      </c>
      <c r="W12" s="270">
        <f t="shared" si="4"/>
        <v>0</v>
      </c>
      <c r="X12" s="270">
        <f t="shared" si="5"/>
        <v>0</v>
      </c>
      <c r="Y12" s="227"/>
      <c r="Z12" s="227">
        <f t="shared" si="6"/>
        <v>-1</v>
      </c>
      <c r="AA12" s="215">
        <f t="shared" si="7"/>
        <v>0</v>
      </c>
      <c r="AB12" s="216">
        <f t="shared" si="7"/>
        <v>0</v>
      </c>
      <c r="AC12" s="216">
        <f t="shared" si="7"/>
        <v>0</v>
      </c>
      <c r="AD12" s="217">
        <f t="shared" si="7"/>
        <v>0</v>
      </c>
      <c r="AE12" s="218">
        <f t="shared" si="8"/>
        <v>-1</v>
      </c>
      <c r="AF12" s="219">
        <f t="shared" si="9"/>
        <v>0</v>
      </c>
      <c r="AG12" s="220">
        <f t="shared" si="9"/>
        <v>0</v>
      </c>
      <c r="AH12" s="220">
        <f t="shared" si="9"/>
        <v>0</v>
      </c>
      <c r="AI12" s="221">
        <f t="shared" si="9"/>
        <v>0</v>
      </c>
    </row>
    <row r="13" spans="2:35" ht="15.75" customHeight="1" outlineLevel="2">
      <c r="B13" s="364">
        <f t="shared" si="10"/>
        <v>0</v>
      </c>
      <c r="C13" s="364"/>
      <c r="D13" s="595"/>
      <c r="E13" s="353"/>
      <c r="F13" s="595"/>
      <c r="G13" s="595"/>
      <c r="H13" s="595"/>
      <c r="I13" s="365"/>
      <c r="J13" s="365"/>
      <c r="K13" s="365"/>
      <c r="L13" s="365"/>
      <c r="M13" s="365"/>
      <c r="N13" s="365"/>
      <c r="O13" s="622"/>
      <c r="P13" s="618" t="str">
        <f t="shared" si="1"/>
        <v>-</v>
      </c>
      <c r="Q13" s="618" t="str">
        <f t="shared" si="2"/>
        <v>-</v>
      </c>
      <c r="R13" s="618" t="str">
        <f t="shared" si="3"/>
        <v>-</v>
      </c>
      <c r="S13" s="621"/>
      <c r="T13" s="290" t="str">
        <f ca="1">IFERROR(VLOOKUP(U13,Главная!$AG$20:$AH$22,2,FALSE),"")</f>
        <v/>
      </c>
      <c r="U13" s="226" t="str">
        <f ca="1">IFERROR(OFFSET(Главная!$AJ$4,MATCH($D13,Главная!$AG$5:$AG$17,0),0),"")</f>
        <v/>
      </c>
      <c r="V13" s="226" t="str">
        <f ca="1">IFERROR(OFFSET(Главная!$AI$4,MATCH($D13,Главная!$AG$5:$AG$17,0),0),"")</f>
        <v/>
      </c>
      <c r="W13" s="270">
        <f t="shared" si="4"/>
        <v>0</v>
      </c>
      <c r="X13" s="270">
        <f t="shared" si="5"/>
        <v>0</v>
      </c>
      <c r="Y13" s="227"/>
      <c r="Z13" s="227">
        <f t="shared" si="6"/>
        <v>-1</v>
      </c>
      <c r="AA13" s="215">
        <f t="shared" si="7"/>
        <v>0</v>
      </c>
      <c r="AB13" s="216">
        <f t="shared" si="7"/>
        <v>0</v>
      </c>
      <c r="AC13" s="216">
        <f t="shared" si="7"/>
        <v>0</v>
      </c>
      <c r="AD13" s="217">
        <f t="shared" si="7"/>
        <v>0</v>
      </c>
      <c r="AE13" s="218">
        <f t="shared" si="8"/>
        <v>-1</v>
      </c>
      <c r="AF13" s="219">
        <f t="shared" si="9"/>
        <v>0</v>
      </c>
      <c r="AG13" s="220">
        <f t="shared" si="9"/>
        <v>0</v>
      </c>
      <c r="AH13" s="220">
        <f t="shared" si="9"/>
        <v>0</v>
      </c>
      <c r="AI13" s="221">
        <f t="shared" si="9"/>
        <v>0</v>
      </c>
    </row>
    <row r="14" spans="2:35" s="131" customFormat="1" ht="15.75" customHeight="1" outlineLevel="1" thickBot="1">
      <c r="B14" s="552"/>
      <c r="C14" s="360"/>
      <c r="D14" s="132"/>
      <c r="E14" s="361"/>
      <c r="F14" s="362"/>
      <c r="G14" s="362"/>
      <c r="H14" s="362"/>
      <c r="I14" s="362"/>
      <c r="J14" s="362"/>
      <c r="K14" s="362"/>
      <c r="L14" s="362"/>
      <c r="M14" s="362"/>
      <c r="N14" s="362"/>
      <c r="O14" s="362"/>
      <c r="P14" s="363"/>
      <c r="Q14" s="363"/>
      <c r="R14" s="362"/>
      <c r="S14" s="546"/>
      <c r="T14" s="291" t="s">
        <v>771</v>
      </c>
      <c r="W14" s="281"/>
      <c r="X14" s="281"/>
      <c r="AE14" s="132"/>
    </row>
    <row r="15" spans="2:35" s="130" customFormat="1" ht="30" customHeight="1" outlineLevel="1" thickTop="1">
      <c r="B15" s="547"/>
      <c r="C15" s="426"/>
      <c r="D15" s="370"/>
      <c r="E15" s="674" t="s">
        <v>137</v>
      </c>
      <c r="F15" s="283" t="s">
        <v>128</v>
      </c>
      <c r="G15" s="284" t="s">
        <v>74</v>
      </c>
      <c r="H15" s="284" t="s">
        <v>75</v>
      </c>
      <c r="I15" s="284" t="s">
        <v>14</v>
      </c>
      <c r="J15" s="284" t="s">
        <v>80</v>
      </c>
      <c r="K15" s="284" t="s">
        <v>129</v>
      </c>
      <c r="L15" s="284" t="s">
        <v>15</v>
      </c>
      <c r="M15" s="284" t="s">
        <v>13</v>
      </c>
      <c r="N15" s="284" t="s">
        <v>78</v>
      </c>
      <c r="O15" s="285" t="s">
        <v>130</v>
      </c>
      <c r="P15" s="286" t="s">
        <v>132</v>
      </c>
      <c r="Q15" s="287" t="s">
        <v>81</v>
      </c>
      <c r="R15" s="288" t="s">
        <v>131</v>
      </c>
      <c r="S15" s="548"/>
      <c r="T15" s="292" t="s">
        <v>151</v>
      </c>
      <c r="U15" s="131"/>
      <c r="V15" s="131"/>
      <c r="W15" s="129"/>
      <c r="X15" s="129"/>
      <c r="AE15" s="132"/>
    </row>
    <row r="16" spans="2:35" s="130" customFormat="1" ht="15.75" customHeight="1" outlineLevel="1">
      <c r="B16" s="547"/>
      <c r="C16" s="426"/>
      <c r="D16" s="370"/>
      <c r="E16" s="231" t="s">
        <v>83</v>
      </c>
      <c r="F16" s="264">
        <f t="shared" ref="F16:R16" si="11">COUNTIF(F6:F13,5)</f>
        <v>0</v>
      </c>
      <c r="G16" s="181">
        <f t="shared" si="11"/>
        <v>0</v>
      </c>
      <c r="H16" s="181">
        <f t="shared" si="11"/>
        <v>0</v>
      </c>
      <c r="I16" s="181">
        <f t="shared" si="11"/>
        <v>0</v>
      </c>
      <c r="J16" s="181">
        <f t="shared" si="11"/>
        <v>0</v>
      </c>
      <c r="K16" s="181">
        <f t="shared" si="11"/>
        <v>0</v>
      </c>
      <c r="L16" s="181">
        <f t="shared" si="11"/>
        <v>0</v>
      </c>
      <c r="M16" s="181">
        <f t="shared" si="11"/>
        <v>0</v>
      </c>
      <c r="N16" s="181">
        <f t="shared" si="11"/>
        <v>0</v>
      </c>
      <c r="O16" s="265">
        <f t="shared" si="11"/>
        <v>0</v>
      </c>
      <c r="P16" s="272">
        <f t="shared" si="11"/>
        <v>0</v>
      </c>
      <c r="Q16" s="231">
        <f t="shared" si="11"/>
        <v>0</v>
      </c>
      <c r="R16" s="275">
        <f t="shared" si="11"/>
        <v>0</v>
      </c>
      <c r="S16" s="549"/>
      <c r="T16" s="292" t="s">
        <v>151</v>
      </c>
      <c r="U16" s="131"/>
      <c r="V16" s="131"/>
      <c r="W16" s="129"/>
      <c r="X16" s="129"/>
      <c r="AE16" s="132"/>
    </row>
    <row r="17" spans="2:31" s="130" customFormat="1" ht="15.75" customHeight="1" outlineLevel="1">
      <c r="B17" s="547"/>
      <c r="C17" s="426"/>
      <c r="D17" s="370"/>
      <c r="E17" s="231" t="s">
        <v>85</v>
      </c>
      <c r="F17" s="264">
        <f t="shared" ref="F17:R17" si="12">COUNTIF(F6:F13,4)</f>
        <v>0</v>
      </c>
      <c r="G17" s="181">
        <f t="shared" si="12"/>
        <v>0</v>
      </c>
      <c r="H17" s="181">
        <f t="shared" si="12"/>
        <v>0</v>
      </c>
      <c r="I17" s="181">
        <f t="shared" si="12"/>
        <v>0</v>
      </c>
      <c r="J17" s="181">
        <f t="shared" si="12"/>
        <v>0</v>
      </c>
      <c r="K17" s="181">
        <f t="shared" si="12"/>
        <v>0</v>
      </c>
      <c r="L17" s="181">
        <f t="shared" si="12"/>
        <v>0</v>
      </c>
      <c r="M17" s="181">
        <f t="shared" si="12"/>
        <v>0</v>
      </c>
      <c r="N17" s="181">
        <f t="shared" si="12"/>
        <v>0</v>
      </c>
      <c r="O17" s="265">
        <f t="shared" si="12"/>
        <v>0</v>
      </c>
      <c r="P17" s="272">
        <f t="shared" si="12"/>
        <v>0</v>
      </c>
      <c r="Q17" s="231">
        <f t="shared" si="12"/>
        <v>0</v>
      </c>
      <c r="R17" s="275">
        <f t="shared" si="12"/>
        <v>0</v>
      </c>
      <c r="S17" s="546"/>
      <c r="T17" s="292" t="s">
        <v>151</v>
      </c>
      <c r="U17" s="131"/>
      <c r="V17" s="131"/>
      <c r="W17" s="129"/>
      <c r="X17" s="129"/>
      <c r="AE17" s="132"/>
    </row>
    <row r="18" spans="2:31" s="130" customFormat="1" ht="15.75" customHeight="1" outlineLevel="1">
      <c r="B18" s="547"/>
      <c r="C18" s="426"/>
      <c r="D18" s="370"/>
      <c r="E18" s="231" t="s">
        <v>86</v>
      </c>
      <c r="F18" s="264">
        <f t="shared" ref="F18:R18" si="13">COUNTIF(F6:F13,3)</f>
        <v>0</v>
      </c>
      <c r="G18" s="181">
        <f t="shared" si="13"/>
        <v>0</v>
      </c>
      <c r="H18" s="181">
        <f t="shared" si="13"/>
        <v>0</v>
      </c>
      <c r="I18" s="181">
        <f t="shared" si="13"/>
        <v>0</v>
      </c>
      <c r="J18" s="181">
        <f t="shared" si="13"/>
        <v>0</v>
      </c>
      <c r="K18" s="181">
        <f t="shared" si="13"/>
        <v>0</v>
      </c>
      <c r="L18" s="181">
        <f t="shared" si="13"/>
        <v>0</v>
      </c>
      <c r="M18" s="181">
        <f t="shared" si="13"/>
        <v>0</v>
      </c>
      <c r="N18" s="181">
        <f t="shared" si="13"/>
        <v>0</v>
      </c>
      <c r="O18" s="265">
        <f t="shared" si="13"/>
        <v>0</v>
      </c>
      <c r="P18" s="272">
        <f t="shared" si="13"/>
        <v>0</v>
      </c>
      <c r="Q18" s="231">
        <f t="shared" si="13"/>
        <v>0</v>
      </c>
      <c r="R18" s="275">
        <f t="shared" si="13"/>
        <v>0</v>
      </c>
      <c r="S18" s="546"/>
      <c r="T18" s="292" t="s">
        <v>151</v>
      </c>
      <c r="U18" s="131"/>
      <c r="V18" s="131"/>
      <c r="W18" s="129"/>
      <c r="X18" s="129"/>
      <c r="AE18" s="132"/>
    </row>
    <row r="19" spans="2:31" s="130" customFormat="1" ht="15.75" customHeight="1" outlineLevel="1" thickBot="1">
      <c r="B19" s="547"/>
      <c r="C19" s="426"/>
      <c r="D19" s="370"/>
      <c r="E19" s="231" t="s">
        <v>87</v>
      </c>
      <c r="F19" s="264">
        <f t="shared" ref="F19:R19" si="14">COUNTIF(F6:F13,2)</f>
        <v>0</v>
      </c>
      <c r="G19" s="181">
        <f t="shared" si="14"/>
        <v>0</v>
      </c>
      <c r="H19" s="181">
        <f t="shared" si="14"/>
        <v>0</v>
      </c>
      <c r="I19" s="181">
        <f t="shared" si="14"/>
        <v>0</v>
      </c>
      <c r="J19" s="181">
        <f t="shared" si="14"/>
        <v>0</v>
      </c>
      <c r="K19" s="181">
        <f t="shared" si="14"/>
        <v>0</v>
      </c>
      <c r="L19" s="181">
        <f t="shared" si="14"/>
        <v>0</v>
      </c>
      <c r="M19" s="181">
        <f t="shared" si="14"/>
        <v>0</v>
      </c>
      <c r="N19" s="181">
        <f t="shared" si="14"/>
        <v>0</v>
      </c>
      <c r="O19" s="265">
        <f t="shared" si="14"/>
        <v>0</v>
      </c>
      <c r="P19" s="272">
        <f t="shared" si="14"/>
        <v>0</v>
      </c>
      <c r="Q19" s="231">
        <f t="shared" si="14"/>
        <v>0</v>
      </c>
      <c r="R19" s="275">
        <f t="shared" si="14"/>
        <v>0</v>
      </c>
      <c r="S19" s="550"/>
      <c r="T19" s="292" t="s">
        <v>151</v>
      </c>
      <c r="U19" s="131"/>
      <c r="V19" s="131"/>
      <c r="W19" s="129"/>
      <c r="X19" s="129"/>
      <c r="AE19" s="132"/>
    </row>
    <row r="20" spans="2:31" s="130" customFormat="1" ht="15.75" customHeight="1">
      <c r="B20" s="547"/>
      <c r="C20" s="426"/>
      <c r="D20" s="370"/>
      <c r="E20" s="232" t="s">
        <v>88</v>
      </c>
      <c r="F20" s="266" t="str">
        <f>Рсч!$G$7</f>
        <v>-</v>
      </c>
      <c r="G20" s="267" t="str">
        <f>Рсч!$L$7</f>
        <v>-</v>
      </c>
      <c r="H20" s="267" t="str">
        <f>Рсч!$Q$7</f>
        <v>-</v>
      </c>
      <c r="I20" s="267" t="str">
        <f>Рсч!$V$7</f>
        <v>-</v>
      </c>
      <c r="J20" s="267" t="str">
        <f>Рсч!$AA$7</f>
        <v>-</v>
      </c>
      <c r="K20" s="267" t="str">
        <f>Рсч!$AF$7</f>
        <v>-</v>
      </c>
      <c r="L20" s="267" t="str">
        <f>Рсч!$AK$7</f>
        <v>-</v>
      </c>
      <c r="M20" s="267" t="str">
        <f>Рсч!$AP$7</f>
        <v>-</v>
      </c>
      <c r="N20" s="267" t="str">
        <f>Рсч!$AU$7</f>
        <v>-</v>
      </c>
      <c r="O20" s="268" t="str">
        <f>Рсч!$AZ$7</f>
        <v>-</v>
      </c>
      <c r="P20" s="273"/>
      <c r="Q20" s="232" t="str">
        <f>Рсч!$BJ$7</f>
        <v>-</v>
      </c>
      <c r="R20" s="276"/>
      <c r="S20" s="551"/>
      <c r="T20" s="292" t="s">
        <v>151</v>
      </c>
      <c r="U20" s="131"/>
      <c r="V20" s="131"/>
      <c r="W20" s="129"/>
      <c r="X20" s="129"/>
      <c r="AE20" s="132"/>
    </row>
    <row r="21" spans="2:31" s="130" customFormat="1" ht="15.75" customHeight="1" thickBot="1">
      <c r="B21" s="547"/>
      <c r="C21" s="426"/>
      <c r="D21" s="370"/>
      <c r="E21" s="233" t="s">
        <v>89</v>
      </c>
      <c r="F21" s="230" t="str">
        <f>Рсч!$G$8</f>
        <v>-</v>
      </c>
      <c r="G21" s="228" t="str">
        <f>Рсч!$L$8</f>
        <v>-</v>
      </c>
      <c r="H21" s="228" t="str">
        <f>Рсч!$Q$8</f>
        <v>-</v>
      </c>
      <c r="I21" s="437" t="str">
        <f>Рсч!$V$8</f>
        <v>-</v>
      </c>
      <c r="J21" s="228" t="str">
        <f>Рсч!$AA$8</f>
        <v>-</v>
      </c>
      <c r="K21" s="228" t="str">
        <f>Рсч!$AF$8</f>
        <v>-</v>
      </c>
      <c r="L21" s="228" t="str">
        <f>Рсч!$AK$8</f>
        <v>-</v>
      </c>
      <c r="M21" s="228" t="str">
        <f>Рсч!$AP$8</f>
        <v>-</v>
      </c>
      <c r="N21" s="228" t="str">
        <f>Рсч!$AU$8</f>
        <v>-</v>
      </c>
      <c r="O21" s="229" t="str">
        <f>Рсч!$AZ$8</f>
        <v>-</v>
      </c>
      <c r="P21" s="274"/>
      <c r="Q21" s="278" t="str">
        <f>Рсч!$BJ$8</f>
        <v>-</v>
      </c>
      <c r="R21" s="277"/>
      <c r="S21" s="551"/>
      <c r="T21" s="292" t="s">
        <v>151</v>
      </c>
      <c r="U21" s="131"/>
      <c r="V21" s="131"/>
      <c r="W21" s="129"/>
      <c r="X21" s="129"/>
      <c r="AE21" s="132"/>
    </row>
    <row r="22" spans="2:31" s="131" customFormat="1" ht="15.75" customHeight="1" outlineLevel="1" thickTop="1" thickBot="1">
      <c r="B22" s="552"/>
      <c r="C22" s="360"/>
      <c r="D22" s="132"/>
      <c r="E22" s="361"/>
      <c r="F22" s="362"/>
      <c r="G22" s="362"/>
      <c r="H22" s="362"/>
      <c r="I22" s="362"/>
      <c r="J22" s="362"/>
      <c r="K22" s="362"/>
      <c r="L22" s="362"/>
      <c r="M22" s="362"/>
      <c r="N22" s="362"/>
      <c r="O22" s="362"/>
      <c r="P22" s="363"/>
      <c r="Q22" s="363"/>
      <c r="R22" s="362"/>
      <c r="S22" s="546"/>
      <c r="T22" s="291" t="s">
        <v>771</v>
      </c>
      <c r="W22" s="281"/>
      <c r="X22" s="281"/>
      <c r="AE22" s="132"/>
    </row>
    <row r="23" spans="2:31" s="130" customFormat="1" ht="30" customHeight="1" outlineLevel="1" thickTop="1">
      <c r="B23" s="547"/>
      <c r="C23" s="426"/>
      <c r="D23" s="370"/>
      <c r="E23" s="674" t="s">
        <v>135</v>
      </c>
      <c r="F23" s="283" t="s">
        <v>128</v>
      </c>
      <c r="G23" s="284" t="s">
        <v>74</v>
      </c>
      <c r="H23" s="284" t="s">
        <v>75</v>
      </c>
      <c r="I23" s="284" t="s">
        <v>14</v>
      </c>
      <c r="J23" s="284" t="s">
        <v>80</v>
      </c>
      <c r="K23" s="284" t="s">
        <v>129</v>
      </c>
      <c r="L23" s="284" t="s">
        <v>15</v>
      </c>
      <c r="M23" s="284" t="s">
        <v>13</v>
      </c>
      <c r="N23" s="284" t="s">
        <v>78</v>
      </c>
      <c r="O23" s="285" t="s">
        <v>130</v>
      </c>
      <c r="P23" s="286" t="s">
        <v>132</v>
      </c>
      <c r="Q23" s="287" t="s">
        <v>81</v>
      </c>
      <c r="R23" s="288" t="s">
        <v>131</v>
      </c>
      <c r="S23" s="548"/>
      <c r="T23" s="292" t="s">
        <v>152</v>
      </c>
      <c r="U23" s="131"/>
      <c r="V23" s="131"/>
      <c r="W23" s="129"/>
      <c r="X23" s="129"/>
      <c r="AE23" s="132"/>
    </row>
    <row r="24" spans="2:31" s="130" customFormat="1" ht="15.75" customHeight="1" outlineLevel="1">
      <c r="B24" s="547"/>
      <c r="C24" s="426"/>
      <c r="D24" s="370"/>
      <c r="E24" s="231" t="s">
        <v>83</v>
      </c>
      <c r="F24" s="264">
        <f>COUNTIFS(F6:F13,5,U6:U13,1)</f>
        <v>0</v>
      </c>
      <c r="G24" s="181">
        <f>COUNTIFS(G6:G13,5,U6:U13,1)</f>
        <v>0</v>
      </c>
      <c r="H24" s="181">
        <f>COUNTIFS(H6:H13,5,U6:U13,1)</f>
        <v>0</v>
      </c>
      <c r="I24" s="181">
        <f>COUNTIFS(I6:I13,5,U6:U13,1)</f>
        <v>0</v>
      </c>
      <c r="J24" s="181">
        <f>COUNTIFS(J6:J13,5,U6:U13,1)</f>
        <v>0</v>
      </c>
      <c r="K24" s="181">
        <f>COUNTIFS(K6:K13,5,U6:U13,1)</f>
        <v>0</v>
      </c>
      <c r="L24" s="181">
        <f>COUNTIFS(L6:L13,5,U6:U13,1)</f>
        <v>0</v>
      </c>
      <c r="M24" s="181">
        <f>COUNTIFS(M6:M13,5,U6:U13,1)</f>
        <v>0</v>
      </c>
      <c r="N24" s="181">
        <f>COUNTIFS(N6:N13,5,U6:U13,1)</f>
        <v>0</v>
      </c>
      <c r="O24" s="265">
        <f>COUNTIFS(O6:O13,5,U6:U13,1)</f>
        <v>0</v>
      </c>
      <c r="P24" s="272">
        <f>COUNTIFS(P6:P13,5,U6:U13,1)</f>
        <v>0</v>
      </c>
      <c r="Q24" s="231">
        <f>COUNTIFS(Q6:Q13,5,U6:U13,1)</f>
        <v>0</v>
      </c>
      <c r="R24" s="275">
        <f>COUNTIFS(R6:R13,5,U6:U13,1)</f>
        <v>0</v>
      </c>
      <c r="S24" s="549"/>
      <c r="T24" s="292" t="s">
        <v>152</v>
      </c>
      <c r="U24" s="131"/>
      <c r="V24" s="131"/>
      <c r="W24" s="129"/>
      <c r="X24" s="129"/>
      <c r="AE24" s="132"/>
    </row>
    <row r="25" spans="2:31" s="130" customFormat="1" ht="15.75" customHeight="1" outlineLevel="1">
      <c r="B25" s="547"/>
      <c r="C25" s="426"/>
      <c r="D25" s="370"/>
      <c r="E25" s="231" t="s">
        <v>85</v>
      </c>
      <c r="F25" s="264">
        <f>COUNTIFS(F6:F13,4,U6:U13,1)</f>
        <v>0</v>
      </c>
      <c r="G25" s="181">
        <f>COUNTIFS(G6:G13,4,U6:U13,1)</f>
        <v>0</v>
      </c>
      <c r="H25" s="181">
        <f>COUNTIFS(H6:H13,4,U6:U13,1)</f>
        <v>0</v>
      </c>
      <c r="I25" s="181">
        <f>COUNTIFS(I6:I13,4,U6:U13,1)</f>
        <v>0</v>
      </c>
      <c r="J25" s="181">
        <f>COUNTIFS(J6:J13,4,U6:U13,1)</f>
        <v>0</v>
      </c>
      <c r="K25" s="181">
        <f>COUNTIFS(K6:K13,4,U6:U13,1)</f>
        <v>0</v>
      </c>
      <c r="L25" s="181">
        <f>COUNTIFS(L6:L13,4,U6:U13,1)</f>
        <v>0</v>
      </c>
      <c r="M25" s="181">
        <f>COUNTIFS(M6:M13,4,U6:U13,1)</f>
        <v>0</v>
      </c>
      <c r="N25" s="181">
        <f>COUNTIFS(N6:N13,4,U6:U13,1)</f>
        <v>0</v>
      </c>
      <c r="O25" s="265">
        <f>COUNTIFS(O6:O13,4,U6:U13,1)</f>
        <v>0</v>
      </c>
      <c r="P25" s="272">
        <f>COUNTIFS(P6:P13,4,U6:U13,1)</f>
        <v>0</v>
      </c>
      <c r="Q25" s="231">
        <f>COUNTIFS(Q6:Q13,4,U6:U13,1)</f>
        <v>0</v>
      </c>
      <c r="R25" s="275">
        <f>COUNTIFS(R6:R13,4,U6:U13,1)</f>
        <v>0</v>
      </c>
      <c r="S25" s="546"/>
      <c r="T25" s="292" t="s">
        <v>152</v>
      </c>
      <c r="U25" s="131"/>
      <c r="V25" s="131"/>
      <c r="W25" s="129"/>
      <c r="X25" s="129"/>
      <c r="AE25" s="132"/>
    </row>
    <row r="26" spans="2:31" s="130" customFormat="1" ht="15.75" customHeight="1" outlineLevel="1">
      <c r="B26" s="547"/>
      <c r="C26" s="426"/>
      <c r="D26" s="370"/>
      <c r="E26" s="231" t="s">
        <v>86</v>
      </c>
      <c r="F26" s="264">
        <f>COUNTIFS(F6:F13,3,U6:U13,1)</f>
        <v>0</v>
      </c>
      <c r="G26" s="181">
        <f>COUNTIFS(G6:G13,3,U6:U13,1)</f>
        <v>0</v>
      </c>
      <c r="H26" s="181">
        <f>COUNTIFS(H6:H13,3,U6:U13,1)</f>
        <v>0</v>
      </c>
      <c r="I26" s="181">
        <f>COUNTIFS(I6:I13,3,U6:U13,1)</f>
        <v>0</v>
      </c>
      <c r="J26" s="181">
        <f>COUNTIFS(J6:J13,3,U6:U13,1)</f>
        <v>0</v>
      </c>
      <c r="K26" s="181">
        <f>COUNTIFS(K6:K13,3,U6:U13,1)</f>
        <v>0</v>
      </c>
      <c r="L26" s="181">
        <f>COUNTIFS(L6:L13,3,U6:U13,1)</f>
        <v>0</v>
      </c>
      <c r="M26" s="181">
        <f>COUNTIFS(M6:M13,3,U6:U13,1)</f>
        <v>0</v>
      </c>
      <c r="N26" s="181">
        <f>COUNTIFS(N6:N13,3,U6:U13,1)</f>
        <v>0</v>
      </c>
      <c r="O26" s="265">
        <f>COUNTIFS(O6:O13,3,U6:U13,1)</f>
        <v>0</v>
      </c>
      <c r="P26" s="272">
        <f>COUNTIFS(P6:P13,3,U6:U13,1)</f>
        <v>0</v>
      </c>
      <c r="Q26" s="231">
        <f>COUNTIFS(Q6:Q13,3,U6:U13,1)</f>
        <v>0</v>
      </c>
      <c r="R26" s="275">
        <f>COUNTIFS(R6:R13,3,U6:U13,1)</f>
        <v>0</v>
      </c>
      <c r="S26" s="546"/>
      <c r="T26" s="292" t="s">
        <v>152</v>
      </c>
      <c r="U26" s="131"/>
      <c r="V26" s="131"/>
      <c r="W26" s="129"/>
      <c r="X26" s="129"/>
      <c r="AE26" s="132"/>
    </row>
    <row r="27" spans="2:31" s="130" customFormat="1" ht="15.75" customHeight="1" outlineLevel="1" thickBot="1">
      <c r="B27" s="547"/>
      <c r="C27" s="426"/>
      <c r="D27" s="370"/>
      <c r="E27" s="231" t="s">
        <v>87</v>
      </c>
      <c r="F27" s="264">
        <f>COUNTIFS(F6:F13,2,U6:U13,1)</f>
        <v>0</v>
      </c>
      <c r="G27" s="181">
        <f>COUNTIFS(G6:G13,2,U6:U13,1)</f>
        <v>0</v>
      </c>
      <c r="H27" s="181">
        <f>COUNTIFS(H6:H13,2,U6:U13,1)</f>
        <v>0</v>
      </c>
      <c r="I27" s="181">
        <f>COUNTIFS(I6:I13,2,U6:U13,1)</f>
        <v>0</v>
      </c>
      <c r="J27" s="181">
        <f>COUNTIFS(J6:J13,2,U6:U13,1)</f>
        <v>0</v>
      </c>
      <c r="K27" s="181">
        <f>COUNTIFS(K6:K13,2,U6:U13,1)</f>
        <v>0</v>
      </c>
      <c r="L27" s="181">
        <f>COUNTIFS(L6:L13,2,U6:U13,1)</f>
        <v>0</v>
      </c>
      <c r="M27" s="181">
        <f>COUNTIFS(M6:M13,2,U6:U13,1)</f>
        <v>0</v>
      </c>
      <c r="N27" s="181">
        <f>COUNTIFS(N6:N13,2,U6:U13,1)</f>
        <v>0</v>
      </c>
      <c r="O27" s="265">
        <f>COUNTIFS(O6:O13,2,U6:U13,1)</f>
        <v>0</v>
      </c>
      <c r="P27" s="272">
        <f>COUNTIFS(P6:P13,2,U6:U13,1)</f>
        <v>0</v>
      </c>
      <c r="Q27" s="231">
        <f>COUNTIFS(Q6:Q13,2,U6:U13,1)</f>
        <v>0</v>
      </c>
      <c r="R27" s="275">
        <f>COUNTIFS(R6:R13,2,U6:U13,1)</f>
        <v>0</v>
      </c>
      <c r="S27" s="550"/>
      <c r="T27" s="292" t="s">
        <v>152</v>
      </c>
      <c r="U27" s="131"/>
      <c r="V27" s="131"/>
      <c r="W27" s="129"/>
      <c r="X27" s="129"/>
      <c r="AE27" s="132"/>
    </row>
    <row r="28" spans="2:31" s="130" customFormat="1" ht="15.75" customHeight="1">
      <c r="B28" s="547"/>
      <c r="C28" s="426"/>
      <c r="D28" s="370"/>
      <c r="E28" s="232" t="s">
        <v>88</v>
      </c>
      <c r="F28" s="266" t="str">
        <f>'Рсч-оф'!$G$7</f>
        <v>-</v>
      </c>
      <c r="G28" s="267" t="str">
        <f>'Рсч-оф'!$L$7</f>
        <v>-</v>
      </c>
      <c r="H28" s="267" t="str">
        <f>'Рсч-оф'!$Q$7</f>
        <v>-</v>
      </c>
      <c r="I28" s="267" t="str">
        <f>'Рсч-оф'!$V$7</f>
        <v>-</v>
      </c>
      <c r="J28" s="267" t="str">
        <f>'Рсч-оф'!$AA$7</f>
        <v>-</v>
      </c>
      <c r="K28" s="267" t="str">
        <f>'Рсч-оф'!$AF$7</f>
        <v>-</v>
      </c>
      <c r="L28" s="267" t="str">
        <f>'Рсч-оф'!$AK$7</f>
        <v>-</v>
      </c>
      <c r="M28" s="267" t="str">
        <f>'Рсч-оф'!$AP$7</f>
        <v>-</v>
      </c>
      <c r="N28" s="267" t="str">
        <f>'Рсч-оф'!$AU$7</f>
        <v>-</v>
      </c>
      <c r="O28" s="268" t="str">
        <f>'Рсч-оф'!$AZ$7</f>
        <v>-</v>
      </c>
      <c r="P28" s="273"/>
      <c r="Q28" s="232" t="str">
        <f>'Рсч-оф'!$BJ$7</f>
        <v>-</v>
      </c>
      <c r="R28" s="276"/>
      <c r="S28" s="551"/>
      <c r="T28" s="292" t="s">
        <v>152</v>
      </c>
      <c r="U28" s="131"/>
      <c r="V28" s="131"/>
      <c r="W28" s="129"/>
      <c r="X28" s="129"/>
      <c r="AE28" s="132"/>
    </row>
    <row r="29" spans="2:31" s="130" customFormat="1" ht="15.75" customHeight="1" thickBot="1">
      <c r="B29" s="547"/>
      <c r="C29" s="426"/>
      <c r="D29" s="370"/>
      <c r="E29" s="233" t="s">
        <v>89</v>
      </c>
      <c r="F29" s="230" t="str">
        <f>'Рсч-оф'!$G$8</f>
        <v>-</v>
      </c>
      <c r="G29" s="228" t="str">
        <f>'Рсч-оф'!$L$8</f>
        <v>-</v>
      </c>
      <c r="H29" s="228" t="str">
        <f>'Рсч-оф'!$Q$8</f>
        <v>-</v>
      </c>
      <c r="I29" s="437" t="str">
        <f>'Рсч-оф'!$V$8</f>
        <v>-</v>
      </c>
      <c r="J29" s="228" t="str">
        <f>'Рсч-оф'!$AA$8</f>
        <v>-</v>
      </c>
      <c r="K29" s="228" t="str">
        <f>'Рсч-оф'!$AF$8</f>
        <v>-</v>
      </c>
      <c r="L29" s="228" t="str">
        <f>'Рсч-оф'!$AK$8</f>
        <v>-</v>
      </c>
      <c r="M29" s="228" t="str">
        <f>'Рсч-оф'!$AP$8</f>
        <v>-</v>
      </c>
      <c r="N29" s="228" t="str">
        <f>'Рсч-оф'!$AU$8</f>
        <v>-</v>
      </c>
      <c r="O29" s="229" t="str">
        <f>'Рсч-оф'!$AZ$8</f>
        <v>-</v>
      </c>
      <c r="P29" s="274"/>
      <c r="Q29" s="278" t="str">
        <f>'Рсч-оф'!$BJ$8</f>
        <v>-</v>
      </c>
      <c r="R29" s="277"/>
      <c r="S29" s="551"/>
      <c r="T29" s="292" t="s">
        <v>152</v>
      </c>
      <c r="U29" s="131"/>
      <c r="V29" s="131"/>
      <c r="W29" s="129"/>
      <c r="X29" s="129"/>
      <c r="AE29" s="132"/>
    </row>
    <row r="30" spans="2:31" s="131" customFormat="1" ht="15.75" customHeight="1" outlineLevel="1" thickTop="1" thickBot="1">
      <c r="B30" s="552"/>
      <c r="C30" s="360"/>
      <c r="D30" s="132"/>
      <c r="E30" s="361"/>
      <c r="F30" s="362"/>
      <c r="G30" s="362"/>
      <c r="H30" s="362"/>
      <c r="I30" s="362"/>
      <c r="J30" s="362"/>
      <c r="K30" s="362"/>
      <c r="L30" s="362"/>
      <c r="M30" s="362"/>
      <c r="N30" s="362"/>
      <c r="O30" s="362"/>
      <c r="P30" s="363"/>
      <c r="Q30" s="363"/>
      <c r="R30" s="362"/>
      <c r="S30" s="546"/>
      <c r="T30" s="291" t="s">
        <v>771</v>
      </c>
      <c r="W30" s="281"/>
      <c r="X30" s="281"/>
      <c r="AE30" s="132"/>
    </row>
    <row r="31" spans="2:31" s="130" customFormat="1" ht="30" customHeight="1" outlineLevel="1" thickTop="1">
      <c r="B31" s="547"/>
      <c r="C31" s="426"/>
      <c r="D31" s="370"/>
      <c r="E31" s="674" t="s">
        <v>136</v>
      </c>
      <c r="F31" s="283" t="s">
        <v>128</v>
      </c>
      <c r="G31" s="284" t="s">
        <v>74</v>
      </c>
      <c r="H31" s="284" t="s">
        <v>75</v>
      </c>
      <c r="I31" s="284" t="s">
        <v>14</v>
      </c>
      <c r="J31" s="284" t="s">
        <v>80</v>
      </c>
      <c r="K31" s="284" t="s">
        <v>129</v>
      </c>
      <c r="L31" s="284" t="s">
        <v>15</v>
      </c>
      <c r="M31" s="284" t="s">
        <v>13</v>
      </c>
      <c r="N31" s="284" t="s">
        <v>78</v>
      </c>
      <c r="O31" s="285" t="s">
        <v>130</v>
      </c>
      <c r="P31" s="286" t="s">
        <v>132</v>
      </c>
      <c r="Q31" s="287" t="s">
        <v>81</v>
      </c>
      <c r="R31" s="288" t="s">
        <v>131</v>
      </c>
      <c r="S31" s="548"/>
      <c r="T31" s="292" t="s">
        <v>153</v>
      </c>
      <c r="U31" s="131"/>
      <c r="V31" s="131"/>
      <c r="W31" s="129"/>
      <c r="X31" s="129"/>
      <c r="AE31" s="132"/>
    </row>
    <row r="32" spans="2:31" s="130" customFormat="1" ht="15.75" customHeight="1" outlineLevel="1">
      <c r="B32" s="547"/>
      <c r="C32" s="426"/>
      <c r="D32" s="370"/>
      <c r="E32" s="231" t="s">
        <v>83</v>
      </c>
      <c r="F32" s="264">
        <f>COUNTIFS(F6:F13,5,U6:U13,2)</f>
        <v>0</v>
      </c>
      <c r="G32" s="181">
        <f>COUNTIFS(G6:G13,5,U6:U13,2)</f>
        <v>0</v>
      </c>
      <c r="H32" s="181">
        <f>COUNTIFS(H6:H13,5,U6:U13,2)</f>
        <v>0</v>
      </c>
      <c r="I32" s="181">
        <f>COUNTIFS(I6:I13,5,U6:U13,2)</f>
        <v>0</v>
      </c>
      <c r="J32" s="181">
        <f>COUNTIFS(J6:J13,5,U6:U13,2)</f>
        <v>0</v>
      </c>
      <c r="K32" s="181">
        <f>COUNTIFS(K6:K13,5,U6:U13,2)</f>
        <v>0</v>
      </c>
      <c r="L32" s="181">
        <f>COUNTIFS(L6:L13,5,U6:U13,2)</f>
        <v>0</v>
      </c>
      <c r="M32" s="181">
        <f>COUNTIFS(M6:M13,5,U6:U13,2)</f>
        <v>0</v>
      </c>
      <c r="N32" s="181">
        <f>COUNTIFS(N6:N13,5,U6:U13,2)</f>
        <v>0</v>
      </c>
      <c r="O32" s="265">
        <f>COUNTIFS(O6:O13,5,U6:U13,2)</f>
        <v>0</v>
      </c>
      <c r="P32" s="272">
        <f>COUNTIFS(P6:P13,5,U6:U13,2)</f>
        <v>0</v>
      </c>
      <c r="Q32" s="231">
        <f>COUNTIFS(Q6:Q13,5,U6:U13,2)</f>
        <v>0</v>
      </c>
      <c r="R32" s="275">
        <f>COUNTIFS(R6:R13,5,U6:U13,2)</f>
        <v>0</v>
      </c>
      <c r="S32" s="549"/>
      <c r="T32" s="292" t="s">
        <v>153</v>
      </c>
      <c r="U32" s="131"/>
      <c r="V32" s="131"/>
      <c r="W32" s="129"/>
      <c r="X32" s="129"/>
      <c r="AE32" s="132"/>
    </row>
    <row r="33" spans="2:35" s="130" customFormat="1" ht="15.75" customHeight="1" outlineLevel="1">
      <c r="B33" s="547"/>
      <c r="C33" s="426"/>
      <c r="D33" s="370"/>
      <c r="E33" s="231" t="s">
        <v>85</v>
      </c>
      <c r="F33" s="264">
        <f>COUNTIFS(F6:F13,4,U6:U13,2)</f>
        <v>0</v>
      </c>
      <c r="G33" s="181">
        <f>COUNTIFS(G6:G13,4,U6:U13,2)</f>
        <v>0</v>
      </c>
      <c r="H33" s="181">
        <f>COUNTIFS(H6:H13,4,U6:U13,2)</f>
        <v>0</v>
      </c>
      <c r="I33" s="181">
        <f>COUNTIFS(I6:I13,4,U6:U13,2)</f>
        <v>0</v>
      </c>
      <c r="J33" s="181">
        <f>COUNTIFS(J6:J13,4,U6:U13,2)</f>
        <v>0</v>
      </c>
      <c r="K33" s="181">
        <f>COUNTIFS(K6:K13,4,U6:U13,2)</f>
        <v>0</v>
      </c>
      <c r="L33" s="181">
        <f>COUNTIFS(L6:L13,4,U6:U13,2)</f>
        <v>0</v>
      </c>
      <c r="M33" s="181">
        <f>COUNTIFS(M6:M13,4,U6:U13,2)</f>
        <v>0</v>
      </c>
      <c r="N33" s="181">
        <f>COUNTIFS(N6:N13,4,U6:U13,2)</f>
        <v>0</v>
      </c>
      <c r="O33" s="265">
        <f>COUNTIFS(O6:O13,4,U6:U13,2)</f>
        <v>0</v>
      </c>
      <c r="P33" s="272">
        <f>COUNTIFS(P6:P13,4,U6:U13,2)</f>
        <v>0</v>
      </c>
      <c r="Q33" s="231">
        <f>COUNTIFS(Q6:Q13,4,U6:U13,2)</f>
        <v>0</v>
      </c>
      <c r="R33" s="275">
        <f>COUNTIFS(R6:R13,4,U6:U13,2)</f>
        <v>0</v>
      </c>
      <c r="S33" s="546"/>
      <c r="T33" s="292" t="s">
        <v>153</v>
      </c>
      <c r="U33" s="131"/>
      <c r="V33" s="131"/>
      <c r="W33" s="129"/>
      <c r="X33" s="129"/>
      <c r="AE33" s="132"/>
    </row>
    <row r="34" spans="2:35" s="130" customFormat="1" ht="15.75" customHeight="1" outlineLevel="1">
      <c r="B34" s="547"/>
      <c r="C34" s="426"/>
      <c r="D34" s="370"/>
      <c r="E34" s="231" t="s">
        <v>86</v>
      </c>
      <c r="F34" s="264">
        <f>COUNTIFS(F6:F13,3,U6:U13,2)</f>
        <v>0</v>
      </c>
      <c r="G34" s="181">
        <f>COUNTIFS(G6:G13,3,U6:U13,2)</f>
        <v>0</v>
      </c>
      <c r="H34" s="181">
        <f>COUNTIFS(H6:H13,3,U6:U13,2)</f>
        <v>0</v>
      </c>
      <c r="I34" s="181">
        <f>COUNTIFS(I6:I13,3,U6:U13,2)</f>
        <v>0</v>
      </c>
      <c r="J34" s="181">
        <f>COUNTIFS(J6:J13,3,U6:U13,2)</f>
        <v>0</v>
      </c>
      <c r="K34" s="181">
        <f>COUNTIFS(K6:K13,3,U6:U13,2)</f>
        <v>0</v>
      </c>
      <c r="L34" s="181">
        <f>COUNTIFS(L6:L13,3,U6:U13,2)</f>
        <v>0</v>
      </c>
      <c r="M34" s="181">
        <f>COUNTIFS(M6:M13,3,U6:U13,2)</f>
        <v>0</v>
      </c>
      <c r="N34" s="181">
        <f>COUNTIFS(N6:N13,3,U6:U13,2)</f>
        <v>0</v>
      </c>
      <c r="O34" s="265">
        <f>COUNTIFS(O6:O13,3,U6:U13,2)</f>
        <v>0</v>
      </c>
      <c r="P34" s="272">
        <f>COUNTIFS(P6:P13,3,U6:U13,2)</f>
        <v>0</v>
      </c>
      <c r="Q34" s="231">
        <f>COUNTIFS(Q6:Q13,3,U6:U13,2)</f>
        <v>0</v>
      </c>
      <c r="R34" s="275">
        <f>COUNTIFS(R6:R13,3,U6:U13,2)</f>
        <v>0</v>
      </c>
      <c r="S34" s="546"/>
      <c r="T34" s="292" t="s">
        <v>153</v>
      </c>
      <c r="U34" s="131"/>
      <c r="V34" s="131"/>
      <c r="W34" s="129"/>
      <c r="X34" s="129"/>
      <c r="AE34" s="132"/>
    </row>
    <row r="35" spans="2:35" s="130" customFormat="1" ht="15.75" customHeight="1" outlineLevel="1" thickBot="1">
      <c r="B35" s="547"/>
      <c r="C35" s="426"/>
      <c r="D35" s="370"/>
      <c r="E35" s="231" t="s">
        <v>87</v>
      </c>
      <c r="F35" s="264">
        <f>COUNTIFS(F6:F13,2,U6:U13,2)</f>
        <v>0</v>
      </c>
      <c r="G35" s="181">
        <f>COUNTIFS(G6:G13,2,U6:U13,2)</f>
        <v>0</v>
      </c>
      <c r="H35" s="181">
        <f>COUNTIFS(H6:H13,2,U6:U13,2)</f>
        <v>0</v>
      </c>
      <c r="I35" s="181">
        <f>COUNTIFS(I6:I13,2,U6:U13,2)</f>
        <v>0</v>
      </c>
      <c r="J35" s="181">
        <f>COUNTIFS(J6:J13,2,U6:U13,2)</f>
        <v>0</v>
      </c>
      <c r="K35" s="181">
        <f>COUNTIFS(K6:K13,2,U6:U13,2)</f>
        <v>0</v>
      </c>
      <c r="L35" s="181">
        <f>COUNTIFS(L6:L13,2,U6:U13,2)</f>
        <v>0</v>
      </c>
      <c r="M35" s="181">
        <f>COUNTIFS(M6:M13,2,U6:U13,2)</f>
        <v>0</v>
      </c>
      <c r="N35" s="181">
        <f>COUNTIFS(N6:N13,2,U6:U13,2)</f>
        <v>0</v>
      </c>
      <c r="O35" s="265">
        <f>COUNTIFS(O6:O13,2,U6:U13,2)</f>
        <v>0</v>
      </c>
      <c r="P35" s="272">
        <f>COUNTIFS(P6:P13,2,U6:U13,2)</f>
        <v>0</v>
      </c>
      <c r="Q35" s="231">
        <f>COUNTIFS(Q6:Q13,2,U6:U13,2)</f>
        <v>0</v>
      </c>
      <c r="R35" s="275">
        <f>COUNTIFS(R6:R13,2,U6:U13,2)</f>
        <v>0</v>
      </c>
      <c r="S35" s="550"/>
      <c r="T35" s="292" t="s">
        <v>153</v>
      </c>
      <c r="U35" s="131"/>
      <c r="V35" s="131"/>
      <c r="W35" s="129"/>
      <c r="X35" s="129"/>
      <c r="AE35" s="132"/>
    </row>
    <row r="36" spans="2:35" s="130" customFormat="1" ht="15.75" customHeight="1">
      <c r="B36" s="547"/>
      <c r="C36" s="426"/>
      <c r="D36" s="370"/>
      <c r="E36" s="232" t="s">
        <v>88</v>
      </c>
      <c r="F36" s="266" t="str">
        <f>'Рсч-серж'!$G$7</f>
        <v>-</v>
      </c>
      <c r="G36" s="267" t="str">
        <f>'Рсч-серж'!$L$7</f>
        <v>-</v>
      </c>
      <c r="H36" s="267" t="str">
        <f>'Рсч-серж'!$Q$7</f>
        <v>-</v>
      </c>
      <c r="I36" s="267" t="str">
        <f>'Рсч-серж'!$V$7</f>
        <v>-</v>
      </c>
      <c r="J36" s="267" t="str">
        <f>'Рсч-серж'!$AA$7</f>
        <v>-</v>
      </c>
      <c r="K36" s="267" t="str">
        <f>'Рсч-серж'!$AF$7</f>
        <v>-</v>
      </c>
      <c r="L36" s="267" t="str">
        <f>'Рсч-серж'!$AK$7</f>
        <v>-</v>
      </c>
      <c r="M36" s="267" t="str">
        <f>'Рсч-серж'!$AP$7</f>
        <v>-</v>
      </c>
      <c r="N36" s="267" t="str">
        <f>'Рсч-серж'!$AU$7</f>
        <v>-</v>
      </c>
      <c r="O36" s="268" t="str">
        <f>'Рсч-серж'!$AZ$7</f>
        <v>-</v>
      </c>
      <c r="P36" s="273"/>
      <c r="Q36" s="232" t="str">
        <f>'Рсч-серж'!$BJ$7</f>
        <v>-</v>
      </c>
      <c r="R36" s="276"/>
      <c r="S36" s="551"/>
      <c r="T36" s="292" t="s">
        <v>153</v>
      </c>
      <c r="U36" s="131"/>
      <c r="V36" s="131"/>
      <c r="W36" s="129"/>
      <c r="X36" s="129"/>
      <c r="AE36" s="132"/>
    </row>
    <row r="37" spans="2:35" s="130" customFormat="1" ht="15.75" customHeight="1" thickBot="1">
      <c r="B37" s="547"/>
      <c r="C37" s="426"/>
      <c r="D37" s="370"/>
      <c r="E37" s="233" t="s">
        <v>89</v>
      </c>
      <c r="F37" s="230" t="str">
        <f>'Рсч-серж'!$G$8</f>
        <v>-</v>
      </c>
      <c r="G37" s="228" t="str">
        <f>'Рсч-серж'!$L$8</f>
        <v>-</v>
      </c>
      <c r="H37" s="228" t="str">
        <f>'Рсч-серж'!$Q$8</f>
        <v>-</v>
      </c>
      <c r="I37" s="437" t="str">
        <f>'Рсч-серж'!$V$8</f>
        <v>-</v>
      </c>
      <c r="J37" s="228" t="str">
        <f>'Рсч-серж'!$AA$8</f>
        <v>-</v>
      </c>
      <c r="K37" s="228" t="str">
        <f>'Рсч-серж'!$AF$8</f>
        <v>-</v>
      </c>
      <c r="L37" s="228" t="str">
        <f>'Рсч-серж'!$AK$8</f>
        <v>-</v>
      </c>
      <c r="M37" s="228" t="str">
        <f>'Рсч-серж'!$AP$8</f>
        <v>-</v>
      </c>
      <c r="N37" s="228" t="str">
        <f>'Рсч-серж'!$AU$8</f>
        <v>-</v>
      </c>
      <c r="O37" s="229" t="str">
        <f>'Рсч-серж'!$AZ$8</f>
        <v>-</v>
      </c>
      <c r="P37" s="274"/>
      <c r="Q37" s="278" t="str">
        <f>'Рсч-серж'!$BJ$8</f>
        <v>-</v>
      </c>
      <c r="R37" s="277"/>
      <c r="S37" s="551"/>
      <c r="T37" s="292" t="s">
        <v>153</v>
      </c>
      <c r="U37" s="131"/>
      <c r="V37" s="131"/>
      <c r="W37" s="129"/>
      <c r="X37" s="129"/>
      <c r="AE37" s="132"/>
    </row>
    <row r="38" spans="2:35" s="131" customFormat="1" ht="15.75" customHeight="1" outlineLevel="1" thickTop="1" thickBot="1">
      <c r="B38" s="552"/>
      <c r="C38" s="360"/>
      <c r="D38" s="132"/>
      <c r="E38" s="361"/>
      <c r="F38" s="362"/>
      <c r="G38" s="362"/>
      <c r="H38" s="362"/>
      <c r="I38" s="362"/>
      <c r="J38" s="362"/>
      <c r="K38" s="362"/>
      <c r="L38" s="362"/>
      <c r="M38" s="362"/>
      <c r="N38" s="362"/>
      <c r="O38" s="362"/>
      <c r="P38" s="363"/>
      <c r="Q38" s="363"/>
      <c r="R38" s="362"/>
      <c r="S38" s="546"/>
      <c r="T38" s="291" t="s">
        <v>771</v>
      </c>
      <c r="W38" s="281"/>
      <c r="X38" s="281"/>
      <c r="AE38" s="132"/>
    </row>
    <row r="39" spans="2:35" s="130" customFormat="1" ht="30" customHeight="1" outlineLevel="1" thickTop="1">
      <c r="B39" s="547"/>
      <c r="C39" s="426"/>
      <c r="D39" s="370"/>
      <c r="E39" s="674" t="s">
        <v>772</v>
      </c>
      <c r="F39" s="283" t="s">
        <v>128</v>
      </c>
      <c r="G39" s="284" t="s">
        <v>74</v>
      </c>
      <c r="H39" s="284" t="s">
        <v>75</v>
      </c>
      <c r="I39" s="284" t="s">
        <v>14</v>
      </c>
      <c r="J39" s="284" t="s">
        <v>80</v>
      </c>
      <c r="K39" s="284" t="s">
        <v>129</v>
      </c>
      <c r="L39" s="284" t="s">
        <v>15</v>
      </c>
      <c r="M39" s="284" t="s">
        <v>13</v>
      </c>
      <c r="N39" s="284" t="s">
        <v>78</v>
      </c>
      <c r="O39" s="285" t="s">
        <v>130</v>
      </c>
      <c r="P39" s="286" t="s">
        <v>132</v>
      </c>
      <c r="Q39" s="287" t="s">
        <v>81</v>
      </c>
      <c r="R39" s="288" t="s">
        <v>131</v>
      </c>
      <c r="S39" s="548"/>
      <c r="T39" s="292" t="s">
        <v>153</v>
      </c>
      <c r="U39" s="131"/>
      <c r="V39" s="131"/>
      <c r="W39" s="129"/>
      <c r="X39" s="129"/>
      <c r="AE39" s="132"/>
    </row>
    <row r="40" spans="2:35" s="130" customFormat="1" ht="15.75" customHeight="1" outlineLevel="1">
      <c r="B40" s="547"/>
      <c r="C40" s="426"/>
      <c r="D40" s="370"/>
      <c r="E40" s="231" t="s">
        <v>83</v>
      </c>
      <c r="F40" s="264">
        <f>COUNTIFS(F6:F13,5,U6:U13,3)</f>
        <v>0</v>
      </c>
      <c r="G40" s="181">
        <f>COUNTIFS(G6:G13,5,U6:U13,3)</f>
        <v>0</v>
      </c>
      <c r="H40" s="181">
        <f>COUNTIFS(H6:H13,5,U6:U13,3)</f>
        <v>0</v>
      </c>
      <c r="I40" s="181">
        <f>COUNTIFS(I6:I13,5,U6:U13,3)</f>
        <v>0</v>
      </c>
      <c r="J40" s="181">
        <f>COUNTIFS(J6:J13,5,U6:U13,3)</f>
        <v>0</v>
      </c>
      <c r="K40" s="181">
        <f>COUNTIFS(K6:K13,5,U6:U13,3)</f>
        <v>0</v>
      </c>
      <c r="L40" s="181">
        <f>COUNTIFS(L6:L13,5,U6:U13,3)</f>
        <v>0</v>
      </c>
      <c r="M40" s="181">
        <f>COUNTIFS(M6:M13,5,U6:U13,3)</f>
        <v>0</v>
      </c>
      <c r="N40" s="181">
        <f>COUNTIFS(N6:N13,5,U6:U13,3)</f>
        <v>0</v>
      </c>
      <c r="O40" s="265">
        <f>COUNTIFS(O6:O13,5,U6:U13,3)</f>
        <v>0</v>
      </c>
      <c r="P40" s="272">
        <f>COUNTIFS(P6:P13,5,U6:U13,3)</f>
        <v>0</v>
      </c>
      <c r="Q40" s="231">
        <f>COUNTIFS(Q6:Q13,5,U6:U13,3)</f>
        <v>0</v>
      </c>
      <c r="R40" s="275">
        <f>COUNTIFS(R6:R13,5,U6:U13,3)</f>
        <v>0</v>
      </c>
      <c r="S40" s="549"/>
      <c r="T40" s="292" t="s">
        <v>153</v>
      </c>
      <c r="U40" s="131"/>
      <c r="V40" s="131"/>
      <c r="W40" s="129"/>
      <c r="X40" s="129"/>
      <c r="AE40" s="132"/>
    </row>
    <row r="41" spans="2:35" s="130" customFormat="1" ht="15.75" customHeight="1" outlineLevel="1">
      <c r="B41" s="547"/>
      <c r="C41" s="426"/>
      <c r="D41" s="370"/>
      <c r="E41" s="231" t="s">
        <v>85</v>
      </c>
      <c r="F41" s="264">
        <f>COUNTIFS(F6:F13,4,U6:U13,3)</f>
        <v>0</v>
      </c>
      <c r="G41" s="181">
        <f>COUNTIFS(G6:G13,4,U6:U13,3)</f>
        <v>0</v>
      </c>
      <c r="H41" s="181">
        <f>COUNTIFS(H6:H13,4,U6:U13,3)</f>
        <v>0</v>
      </c>
      <c r="I41" s="181">
        <f>COUNTIFS(I6:I13,4,U6:U13,3)</f>
        <v>0</v>
      </c>
      <c r="J41" s="181">
        <f>COUNTIFS(J6:J13,4,U6:U13,3)</f>
        <v>0</v>
      </c>
      <c r="K41" s="181">
        <f>COUNTIFS(K6:K13,4,U6:U13,3)</f>
        <v>0</v>
      </c>
      <c r="L41" s="181">
        <f>COUNTIFS(L6:L13,4,U6:U13,3)</f>
        <v>0</v>
      </c>
      <c r="M41" s="181">
        <f>COUNTIFS(M6:M13,4,U6:U13,3)</f>
        <v>0</v>
      </c>
      <c r="N41" s="181">
        <f>COUNTIFS(N6:N13,4,U6:U13,3)</f>
        <v>0</v>
      </c>
      <c r="O41" s="265">
        <f>COUNTIFS(O6:O13,4,U6:U13,3)</f>
        <v>0</v>
      </c>
      <c r="P41" s="272">
        <f>COUNTIFS(P6:P13,4,U6:U13,3)</f>
        <v>0</v>
      </c>
      <c r="Q41" s="231">
        <f>COUNTIFS(Q6:Q13,4,U6:U13,3)</f>
        <v>0</v>
      </c>
      <c r="R41" s="275">
        <f>COUNTIFS(R6:R13,4,U6:U13,3)</f>
        <v>0</v>
      </c>
      <c r="S41" s="546"/>
      <c r="T41" s="292" t="s">
        <v>153</v>
      </c>
      <c r="U41" s="131"/>
      <c r="V41" s="131"/>
      <c r="W41" s="129"/>
      <c r="X41" s="129"/>
      <c r="AE41" s="132"/>
    </row>
    <row r="42" spans="2:35" s="130" customFormat="1" ht="15.75" customHeight="1" outlineLevel="1">
      <c r="B42" s="547"/>
      <c r="C42" s="426"/>
      <c r="D42" s="370"/>
      <c r="E42" s="231" t="s">
        <v>86</v>
      </c>
      <c r="F42" s="264">
        <f>COUNTIFS(F6:F13,3,U6:U13,3)</f>
        <v>0</v>
      </c>
      <c r="G42" s="181">
        <f>COUNTIFS(G6:G13,3,U6:U13,3)</f>
        <v>0</v>
      </c>
      <c r="H42" s="181">
        <f>COUNTIFS(H6:H13,3,U6:U13,3)</f>
        <v>0</v>
      </c>
      <c r="I42" s="181">
        <f>COUNTIFS(I6:I13,3,U6:U13,3)</f>
        <v>0</v>
      </c>
      <c r="J42" s="181">
        <f>COUNTIFS(J6:J13,3,U6:U13,3)</f>
        <v>0</v>
      </c>
      <c r="K42" s="181">
        <f>COUNTIFS(K6:K13,3,U6:U13,3)</f>
        <v>0</v>
      </c>
      <c r="L42" s="181">
        <f>COUNTIFS(L6:L13,3,U6:U13,3)</f>
        <v>0</v>
      </c>
      <c r="M42" s="181">
        <f>COUNTIFS(M6:M13,3,U6:U13,3)</f>
        <v>0</v>
      </c>
      <c r="N42" s="181">
        <f>COUNTIFS(N6:N13,3,U6:U13,3)</f>
        <v>0</v>
      </c>
      <c r="O42" s="265">
        <f>COUNTIFS(O6:O13,3,U6:U13,3)</f>
        <v>0</v>
      </c>
      <c r="P42" s="272">
        <f>COUNTIFS(P6:P13,3,U6:U13,3)</f>
        <v>0</v>
      </c>
      <c r="Q42" s="231">
        <f>COUNTIFS(Q6:Q13,3,U6:U13,3)</f>
        <v>0</v>
      </c>
      <c r="R42" s="275">
        <f>COUNTIFS(R6:R13,3,U6:U13,3)</f>
        <v>0</v>
      </c>
      <c r="S42" s="546"/>
      <c r="T42" s="292" t="s">
        <v>153</v>
      </c>
      <c r="U42" s="131"/>
      <c r="V42" s="131"/>
      <c r="W42" s="129"/>
      <c r="X42" s="129"/>
      <c r="AE42" s="132"/>
    </row>
    <row r="43" spans="2:35" s="130" customFormat="1" ht="15.75" customHeight="1" outlineLevel="1" thickBot="1">
      <c r="B43" s="547"/>
      <c r="C43" s="426"/>
      <c r="D43" s="370"/>
      <c r="E43" s="231" t="s">
        <v>87</v>
      </c>
      <c r="F43" s="264">
        <f>COUNTIFS(F6:F13,2,U6:U13,3)</f>
        <v>0</v>
      </c>
      <c r="G43" s="181">
        <f>COUNTIFS(G6:G13,2,U6:U13,3)</f>
        <v>0</v>
      </c>
      <c r="H43" s="181">
        <f>COUNTIFS(H6:H13,2,U6:U13,3)</f>
        <v>0</v>
      </c>
      <c r="I43" s="181">
        <f>COUNTIFS(I6:I13,2,U6:U13,3)</f>
        <v>0</v>
      </c>
      <c r="J43" s="181">
        <f>COUNTIFS(J6:J13,2,U6:U13,3)</f>
        <v>0</v>
      </c>
      <c r="K43" s="181">
        <f>COUNTIFS(K6:K13,2,U6:U13,3)</f>
        <v>0</v>
      </c>
      <c r="L43" s="181">
        <f>COUNTIFS(L6:L13,2,U6:U13,3)</f>
        <v>0</v>
      </c>
      <c r="M43" s="181">
        <f>COUNTIFS(M6:M13,2,U6:U13,3)</f>
        <v>0</v>
      </c>
      <c r="N43" s="181">
        <f>COUNTIFS(N6:N13,2,U6:U13,3)</f>
        <v>0</v>
      </c>
      <c r="O43" s="265">
        <f>COUNTIFS(O6:O13,2,U6:U13,3)</f>
        <v>0</v>
      </c>
      <c r="P43" s="272">
        <f>COUNTIFS(P6:P13,2,U6:U13,3)</f>
        <v>0</v>
      </c>
      <c r="Q43" s="231">
        <f>COUNTIFS(Q6:Q13,2,U6:U13,3)</f>
        <v>0</v>
      </c>
      <c r="R43" s="275">
        <f>COUNTIFS(R6:R13,2,U6:U13,3)</f>
        <v>0</v>
      </c>
      <c r="S43" s="550"/>
      <c r="T43" s="292" t="s">
        <v>153</v>
      </c>
      <c r="U43" s="131"/>
      <c r="V43" s="131"/>
      <c r="W43" s="129"/>
      <c r="X43" s="129"/>
      <c r="AE43" s="132"/>
    </row>
    <row r="44" spans="2:35" s="130" customFormat="1" ht="15.75" customHeight="1">
      <c r="B44" s="547"/>
      <c r="C44" s="426"/>
      <c r="D44" s="370"/>
      <c r="E44" s="232" t="s">
        <v>88</v>
      </c>
      <c r="F44" s="266" t="str">
        <f>'Рсч-солд'!$G$7</f>
        <v>-</v>
      </c>
      <c r="G44" s="267" t="str">
        <f>'Рсч-солд'!$L$7</f>
        <v>-</v>
      </c>
      <c r="H44" s="267" t="str">
        <f>'Рсч-солд'!$Q$7</f>
        <v>-</v>
      </c>
      <c r="I44" s="267" t="str">
        <f>'Рсч-солд'!$V$7</f>
        <v>-</v>
      </c>
      <c r="J44" s="267" t="str">
        <f>'Рсч-солд'!$AA$7</f>
        <v>-</v>
      </c>
      <c r="K44" s="267" t="str">
        <f>'Рсч-солд'!$AF$7</f>
        <v>-</v>
      </c>
      <c r="L44" s="267" t="str">
        <f>'Рсч-солд'!$AK$7</f>
        <v>-</v>
      </c>
      <c r="M44" s="267" t="str">
        <f>'Рсч-солд'!$AP$7</f>
        <v>-</v>
      </c>
      <c r="N44" s="267" t="str">
        <f>'Рсч-солд'!$AU$7</f>
        <v>-</v>
      </c>
      <c r="O44" s="268" t="str">
        <f>'Рсч-солд'!$AZ$7</f>
        <v>-</v>
      </c>
      <c r="P44" s="273"/>
      <c r="Q44" s="232" t="str">
        <f>'Рсч-солд'!$BJ$7</f>
        <v>-</v>
      </c>
      <c r="R44" s="276"/>
      <c r="S44" s="551"/>
      <c r="T44" s="292" t="s">
        <v>153</v>
      </c>
      <c r="U44" s="131"/>
      <c r="V44" s="131"/>
      <c r="W44" s="129"/>
      <c r="X44" s="129"/>
      <c r="AE44" s="132"/>
    </row>
    <row r="45" spans="2:35" s="130" customFormat="1" ht="15.75" customHeight="1" thickBot="1">
      <c r="B45" s="547"/>
      <c r="C45" s="426"/>
      <c r="D45" s="370"/>
      <c r="E45" s="233" t="s">
        <v>89</v>
      </c>
      <c r="F45" s="676" t="str">
        <f>'Рсч-солд'!$G$8</f>
        <v>-</v>
      </c>
      <c r="G45" s="437" t="str">
        <f>'Рсч-солд'!$L$8</f>
        <v>-</v>
      </c>
      <c r="H45" s="437" t="str">
        <f>'Рсч-солд'!$Q$8</f>
        <v>-</v>
      </c>
      <c r="I45" s="437" t="str">
        <f>'Рсч-солд'!$V$8</f>
        <v>-</v>
      </c>
      <c r="J45" s="437" t="str">
        <f>'Рсч-солд'!$AA$8</f>
        <v>-</v>
      </c>
      <c r="K45" s="437" t="str">
        <f>'Рсч-солд'!$AF$8</f>
        <v>-</v>
      </c>
      <c r="L45" s="437" t="str">
        <f>'Рсч-солд'!$AK$8</f>
        <v>-</v>
      </c>
      <c r="M45" s="437" t="str">
        <f>'Рсч-солд'!$AP$8</f>
        <v>-</v>
      </c>
      <c r="N45" s="437" t="str">
        <f>'Рсч-солд'!$AU$8</f>
        <v>-</v>
      </c>
      <c r="O45" s="677" t="str">
        <f>'Рсч-солд'!$AZ$8</f>
        <v>-</v>
      </c>
      <c r="P45" s="678"/>
      <c r="Q45" s="679" t="str">
        <f>'Рсч-солд'!$BJ$8</f>
        <v>-</v>
      </c>
      <c r="R45" s="680"/>
      <c r="S45" s="551"/>
      <c r="T45" s="292" t="s">
        <v>153</v>
      </c>
      <c r="U45" s="131"/>
      <c r="V45" s="131"/>
      <c r="W45" s="129"/>
      <c r="X45" s="129"/>
      <c r="AE45" s="132"/>
    </row>
    <row r="46" spans="2:35" s="131" customFormat="1" ht="15.75" customHeight="1" outlineLevel="1" thickTop="1" thickBot="1">
      <c r="B46" s="552"/>
      <c r="C46" s="360"/>
      <c r="D46" s="132"/>
      <c r="E46" s="361"/>
      <c r="F46" s="362"/>
      <c r="G46" s="362"/>
      <c r="H46" s="362"/>
      <c r="I46" s="362"/>
      <c r="J46" s="362"/>
      <c r="K46" s="362"/>
      <c r="L46" s="362"/>
      <c r="M46" s="362"/>
      <c r="N46" s="362"/>
      <c r="O46" s="362"/>
      <c r="P46" s="363"/>
      <c r="Q46" s="363"/>
      <c r="R46" s="362"/>
      <c r="S46" s="546"/>
      <c r="T46" s="291" t="s">
        <v>771</v>
      </c>
      <c r="W46" s="281"/>
      <c r="X46" s="281"/>
      <c r="AE46" s="132"/>
    </row>
    <row r="47" spans="2:35" s="114" customFormat="1" ht="30" customHeight="1" thickBot="1">
      <c r="B47" s="715" t="s">
        <v>138</v>
      </c>
      <c r="C47" s="707"/>
      <c r="D47" s="707"/>
      <c r="E47" s="707"/>
      <c r="F47" s="707"/>
      <c r="G47" s="707"/>
      <c r="H47" s="707"/>
      <c r="I47" s="707"/>
      <c r="J47" s="707"/>
      <c r="K47" s="707"/>
      <c r="L47" s="707"/>
      <c r="M47" s="707"/>
      <c r="N47" s="707"/>
      <c r="O47" s="707"/>
      <c r="P47" s="707"/>
      <c r="Q47" s="707"/>
      <c r="R47" s="707"/>
      <c r="S47" s="716"/>
      <c r="T47" s="289" t="s">
        <v>150</v>
      </c>
      <c r="W47" s="116"/>
      <c r="X47" s="116"/>
      <c r="AA47" s="711" t="s">
        <v>132</v>
      </c>
      <c r="AB47" s="711"/>
      <c r="AC47" s="711"/>
      <c r="AD47" s="711"/>
      <c r="AF47" s="711" t="s">
        <v>131</v>
      </c>
      <c r="AG47" s="711"/>
      <c r="AH47" s="711"/>
      <c r="AI47" s="711"/>
    </row>
    <row r="48" spans="2:35" ht="30" customHeight="1" outlineLevel="2" thickBot="1">
      <c r="B48" s="421" t="str">
        <f>B$1</f>
        <v>№</v>
      </c>
      <c r="C48" s="422" t="str">
        <f>C$1</f>
        <v>Должность</v>
      </c>
      <c r="D48" s="480" t="str">
        <f>D$1</f>
        <v>воинское звание</v>
      </c>
      <c r="E48" s="481" t="str">
        <f>E$1</f>
        <v>Фамилия, инициалы</v>
      </c>
      <c r="F48" s="482" t="str">
        <f>F$1</f>
        <v>ТСП</v>
      </c>
      <c r="G48" s="483" t="str">
        <f t="shared" ref="G48:R48" si="15">G$1</f>
        <v>СП</v>
      </c>
      <c r="H48" s="483" t="str">
        <f t="shared" si="15"/>
        <v>ТП</v>
      </c>
      <c r="I48" s="483" t="str">
        <f t="shared" si="15"/>
        <v>ФП</v>
      </c>
      <c r="J48" s="483" t="str">
        <f t="shared" si="15"/>
        <v>РХБЗ</v>
      </c>
      <c r="K48" s="483" t="str">
        <f t="shared" si="15"/>
        <v>МП</v>
      </c>
      <c r="L48" s="481" t="str">
        <f t="shared" si="15"/>
        <v>ОГН</v>
      </c>
      <c r="M48" s="481" t="str">
        <f t="shared" si="15"/>
        <v>СТР</v>
      </c>
      <c r="N48" s="481" t="str">
        <f t="shared" si="15"/>
        <v>ОВУ</v>
      </c>
      <c r="O48" s="603" t="str">
        <f t="shared" si="15"/>
        <v>ОГП</v>
      </c>
      <c r="P48" s="605" t="str">
        <f t="shared" si="15"/>
        <v>Все</v>
      </c>
      <c r="Q48" s="605" t="str">
        <f t="shared" si="15"/>
        <v>Общ.</v>
      </c>
      <c r="R48" s="605" t="str">
        <f t="shared" si="15"/>
        <v>Важные</v>
      </c>
      <c r="S48" s="604" t="s">
        <v>749</v>
      </c>
      <c r="T48" s="290" t="s">
        <v>150</v>
      </c>
      <c r="W48" s="125">
        <f>SUM(W49:W55)</f>
        <v>0</v>
      </c>
      <c r="X48" s="124">
        <f>SUM(X49:X55)</f>
        <v>0</v>
      </c>
      <c r="Y48" s="254"/>
      <c r="AA48" s="117">
        <v>5</v>
      </c>
      <c r="AB48" s="118">
        <v>4</v>
      </c>
      <c r="AC48" s="118">
        <v>3</v>
      </c>
      <c r="AD48" s="119">
        <v>2</v>
      </c>
      <c r="AE48" s="123"/>
      <c r="AF48" s="117">
        <v>5</v>
      </c>
      <c r="AG48" s="118">
        <v>4</v>
      </c>
      <c r="AH48" s="118">
        <v>3</v>
      </c>
      <c r="AI48" s="119">
        <v>2</v>
      </c>
    </row>
    <row r="49" spans="2:35" ht="15.75" customHeight="1" outlineLevel="2" thickBot="1">
      <c r="B49" s="611">
        <f>IF(E49="",0,1)</f>
        <v>0</v>
      </c>
      <c r="C49" s="611"/>
      <c r="D49" s="612"/>
      <c r="E49" s="619"/>
      <c r="F49" s="582"/>
      <c r="G49" s="612"/>
      <c r="H49" s="612"/>
      <c r="I49" s="612"/>
      <c r="J49" s="612"/>
      <c r="K49" s="612"/>
      <c r="L49" s="612"/>
      <c r="M49" s="612"/>
      <c r="N49" s="612"/>
      <c r="O49" s="623"/>
      <c r="P49" s="616" t="str">
        <f t="shared" ref="P49:P55" si="16">IF(Z49&gt;0,IF(AND(AA49&gt;=50,AC49=0,AD49=0),5,IF(AND(SUM(AA49:AB49)&gt;=50,AD49=0),4,IF(AD49&lt;30,3,2))),"-")</f>
        <v>-</v>
      </c>
      <c r="Q49" s="624" t="str">
        <f t="shared" ref="Q49:Q55" si="17">IF(MIN(P49,R49)=0,"-",MIN(P49,R49))</f>
        <v>-</v>
      </c>
      <c r="R49" s="617" t="str">
        <f t="shared" ref="R49:R55" si="18">IF(AE49&gt;0,IF(AI49&gt;0,2,IF(AH49&gt;0,3,IF(AG49&gt;0,4,5))),"-")</f>
        <v>-</v>
      </c>
      <c r="S49" s="615"/>
      <c r="T49" s="290" t="str">
        <f ca="1">IFERROR(VLOOKUP(U49,Главная!$AG$20:$AH$22,2,FALSE),"")</f>
        <v/>
      </c>
      <c r="U49" s="226" t="str">
        <f ca="1">IFERROR(OFFSET(Главная!$AJ$4,MATCH($D49,Главная!$AG$5:$AG$17,0),0),"")</f>
        <v/>
      </c>
      <c r="V49" s="226" t="str">
        <f ca="1">IFERROR(OFFSET(Главная!$AI$4,MATCH($D49,Главная!$AG$5:$AG$17,0),0),"")</f>
        <v/>
      </c>
      <c r="W49" s="213">
        <f t="shared" ref="W49:W55" si="19">IF(Z49&gt;0,1,0)</f>
        <v>0</v>
      </c>
      <c r="X49" s="214">
        <f t="shared" ref="X49:X55" si="20">IF(AND(W49=0,E49&lt;&gt;""),1,0)</f>
        <v>0</v>
      </c>
      <c r="Y49" s="227"/>
      <c r="Z49" s="227">
        <f t="shared" ref="Z49:Z55" si="21">IF(COUNTIF($F49:$O49,"&gt;0")=0,-1,COUNTIF($F49:$O49,"&gt;0"))</f>
        <v>-1</v>
      </c>
      <c r="AA49" s="215">
        <f t="shared" ref="AA49:AD55" si="22">COUNTIF($F49:$O49,AA$5)/$Z49*100</f>
        <v>0</v>
      </c>
      <c r="AB49" s="216">
        <f t="shared" si="22"/>
        <v>0</v>
      </c>
      <c r="AC49" s="216">
        <f t="shared" si="22"/>
        <v>0</v>
      </c>
      <c r="AD49" s="217">
        <f t="shared" si="22"/>
        <v>0</v>
      </c>
      <c r="AE49" s="218">
        <f t="shared" ref="AE49:AE55" si="23">IF(COUNTIF($F49:$K49,"&gt;0")=0,-1,COUNTIF($F49:$K49,"&gt;0"))</f>
        <v>-1</v>
      </c>
      <c r="AF49" s="219">
        <f t="shared" ref="AF49:AI55" si="24">COUNTIF($F49:$K49,AF$5)/$AE49*100</f>
        <v>0</v>
      </c>
      <c r="AG49" s="220">
        <f t="shared" si="24"/>
        <v>0</v>
      </c>
      <c r="AH49" s="220">
        <f t="shared" si="24"/>
        <v>0</v>
      </c>
      <c r="AI49" s="221">
        <f t="shared" si="24"/>
        <v>0</v>
      </c>
    </row>
    <row r="50" spans="2:35" ht="15.75" customHeight="1" outlineLevel="2" thickBot="1">
      <c r="B50" s="371">
        <f t="shared" ref="B50:B55" si="25">IF(E50="",B49,B49+1)</f>
        <v>0</v>
      </c>
      <c r="C50" s="371"/>
      <c r="D50" s="563"/>
      <c r="E50" s="374"/>
      <c r="F50" s="595"/>
      <c r="G50" s="563"/>
      <c r="H50" s="563"/>
      <c r="I50" s="563"/>
      <c r="J50" s="563"/>
      <c r="K50" s="563"/>
      <c r="L50" s="563"/>
      <c r="M50" s="563"/>
      <c r="N50" s="563"/>
      <c r="O50" s="622"/>
      <c r="P50" s="478" t="str">
        <f t="shared" si="16"/>
        <v>-</v>
      </c>
      <c r="Q50" s="606" t="str">
        <f t="shared" si="17"/>
        <v>-</v>
      </c>
      <c r="R50" s="618" t="str">
        <f t="shared" si="18"/>
        <v>-</v>
      </c>
      <c r="S50" s="425"/>
      <c r="T50" s="290" t="str">
        <f ca="1">IFERROR(VLOOKUP(U50,Главная!$AG$20:$AH$22,2,FALSE),"")</f>
        <v/>
      </c>
      <c r="U50" s="226" t="str">
        <f ca="1">IFERROR(OFFSET(Главная!$AJ$4,MATCH($D50,Главная!$AG$5:$AG$17,0),0),"")</f>
        <v/>
      </c>
      <c r="V50" s="226" t="str">
        <f ca="1">IFERROR(OFFSET(Главная!$AI$4,MATCH($D50,Главная!$AG$5:$AG$17,0),0),"")</f>
        <v/>
      </c>
      <c r="W50" s="213">
        <f t="shared" si="19"/>
        <v>0</v>
      </c>
      <c r="X50" s="214">
        <f t="shared" si="20"/>
        <v>0</v>
      </c>
      <c r="Y50" s="227"/>
      <c r="Z50" s="227">
        <f t="shared" si="21"/>
        <v>-1</v>
      </c>
      <c r="AA50" s="215">
        <f t="shared" si="22"/>
        <v>0</v>
      </c>
      <c r="AB50" s="216">
        <f t="shared" si="22"/>
        <v>0</v>
      </c>
      <c r="AC50" s="216">
        <f t="shared" si="22"/>
        <v>0</v>
      </c>
      <c r="AD50" s="217">
        <f t="shared" si="22"/>
        <v>0</v>
      </c>
      <c r="AE50" s="218">
        <f t="shared" si="23"/>
        <v>-1</v>
      </c>
      <c r="AF50" s="219">
        <f t="shared" si="24"/>
        <v>0</v>
      </c>
      <c r="AG50" s="220">
        <f t="shared" si="24"/>
        <v>0</v>
      </c>
      <c r="AH50" s="220">
        <f t="shared" si="24"/>
        <v>0</v>
      </c>
      <c r="AI50" s="221">
        <f t="shared" si="24"/>
        <v>0</v>
      </c>
    </row>
    <row r="51" spans="2:35" ht="15.75" customHeight="1" outlineLevel="2" thickBot="1">
      <c r="B51" s="371">
        <f t="shared" si="25"/>
        <v>0</v>
      </c>
      <c r="C51" s="371"/>
      <c r="D51" s="563"/>
      <c r="E51" s="372"/>
      <c r="F51" s="595"/>
      <c r="G51" s="563"/>
      <c r="H51" s="563"/>
      <c r="I51" s="563"/>
      <c r="J51" s="563"/>
      <c r="K51" s="373"/>
      <c r="L51" s="563"/>
      <c r="M51" s="373"/>
      <c r="N51" s="563"/>
      <c r="O51" s="622"/>
      <c r="P51" s="478" t="str">
        <f t="shared" si="16"/>
        <v>-</v>
      </c>
      <c r="Q51" s="606" t="str">
        <f t="shared" si="17"/>
        <v>-</v>
      </c>
      <c r="R51" s="618" t="str">
        <f t="shared" si="18"/>
        <v>-</v>
      </c>
      <c r="S51" s="425"/>
      <c r="T51" s="290" t="str">
        <f ca="1">IFERROR(VLOOKUP(U51,Главная!$AG$20:$AH$22,2,FALSE),"")</f>
        <v/>
      </c>
      <c r="U51" s="226" t="str">
        <f ca="1">IFERROR(OFFSET(Главная!$AJ$4,MATCH($D51,Главная!$AG$5:$AG$17,0),0),"")</f>
        <v/>
      </c>
      <c r="V51" s="226" t="str">
        <f ca="1">IFERROR(OFFSET(Главная!$AI$4,MATCH($D51,Главная!$AG$5:$AG$17,0),0),"")</f>
        <v/>
      </c>
      <c r="W51" s="213">
        <f t="shared" si="19"/>
        <v>0</v>
      </c>
      <c r="X51" s="214">
        <f t="shared" si="20"/>
        <v>0</v>
      </c>
      <c r="Y51" s="227"/>
      <c r="Z51" s="227">
        <f t="shared" si="21"/>
        <v>-1</v>
      </c>
      <c r="AA51" s="215">
        <f t="shared" si="22"/>
        <v>0</v>
      </c>
      <c r="AB51" s="216">
        <f t="shared" si="22"/>
        <v>0</v>
      </c>
      <c r="AC51" s="216">
        <f t="shared" si="22"/>
        <v>0</v>
      </c>
      <c r="AD51" s="217">
        <f t="shared" si="22"/>
        <v>0</v>
      </c>
      <c r="AE51" s="218">
        <f t="shared" si="23"/>
        <v>-1</v>
      </c>
      <c r="AF51" s="219">
        <f t="shared" si="24"/>
        <v>0</v>
      </c>
      <c r="AG51" s="220">
        <f t="shared" si="24"/>
        <v>0</v>
      </c>
      <c r="AH51" s="220">
        <f t="shared" si="24"/>
        <v>0</v>
      </c>
      <c r="AI51" s="221">
        <f t="shared" si="24"/>
        <v>0</v>
      </c>
    </row>
    <row r="52" spans="2:35" ht="15.75" customHeight="1" outlineLevel="2" thickBot="1">
      <c r="B52" s="371">
        <f t="shared" si="25"/>
        <v>0</v>
      </c>
      <c r="C52" s="364"/>
      <c r="D52" s="595"/>
      <c r="E52" s="353"/>
      <c r="F52" s="595"/>
      <c r="G52" s="595"/>
      <c r="H52" s="595"/>
      <c r="I52" s="595"/>
      <c r="J52" s="595"/>
      <c r="K52" s="595"/>
      <c r="L52" s="595"/>
      <c r="M52" s="595"/>
      <c r="N52" s="595"/>
      <c r="O52" s="622"/>
      <c r="P52" s="478" t="str">
        <f t="shared" si="16"/>
        <v>-</v>
      </c>
      <c r="Q52" s="606" t="str">
        <f t="shared" si="17"/>
        <v>-</v>
      </c>
      <c r="R52" s="618" t="str">
        <f t="shared" si="18"/>
        <v>-</v>
      </c>
      <c r="S52" s="425"/>
      <c r="T52" s="290" t="str">
        <f ca="1">IFERROR(VLOOKUP(U52,Главная!$AG$20:$AH$22,2,FALSE),"")</f>
        <v/>
      </c>
      <c r="U52" s="226" t="str">
        <f ca="1">IFERROR(OFFSET(Главная!$AJ$4,MATCH($D52,Главная!$AG$5:$AG$17,0),0),"")</f>
        <v/>
      </c>
      <c r="V52" s="226" t="str">
        <f ca="1">IFERROR(OFFSET(Главная!$AI$4,MATCH($D52,Главная!$AG$5:$AG$17,0),0),"")</f>
        <v/>
      </c>
      <c r="W52" s="213">
        <f t="shared" si="19"/>
        <v>0</v>
      </c>
      <c r="X52" s="214">
        <f t="shared" si="20"/>
        <v>0</v>
      </c>
      <c r="Y52" s="227"/>
      <c r="Z52" s="227">
        <f t="shared" si="21"/>
        <v>-1</v>
      </c>
      <c r="AA52" s="215">
        <f t="shared" si="22"/>
        <v>0</v>
      </c>
      <c r="AB52" s="216">
        <f t="shared" si="22"/>
        <v>0</v>
      </c>
      <c r="AC52" s="216">
        <f t="shared" si="22"/>
        <v>0</v>
      </c>
      <c r="AD52" s="217">
        <f t="shared" si="22"/>
        <v>0</v>
      </c>
      <c r="AE52" s="218">
        <f t="shared" si="23"/>
        <v>-1</v>
      </c>
      <c r="AF52" s="219">
        <f t="shared" si="24"/>
        <v>0</v>
      </c>
      <c r="AG52" s="220">
        <f t="shared" si="24"/>
        <v>0</v>
      </c>
      <c r="AH52" s="220">
        <f t="shared" si="24"/>
        <v>0</v>
      </c>
      <c r="AI52" s="221">
        <f t="shared" si="24"/>
        <v>0</v>
      </c>
    </row>
    <row r="53" spans="2:35" ht="15.75" customHeight="1" outlineLevel="2" thickBot="1">
      <c r="B53" s="371">
        <f t="shared" si="25"/>
        <v>0</v>
      </c>
      <c r="C53" s="364"/>
      <c r="D53" s="563"/>
      <c r="E53" s="353"/>
      <c r="F53" s="595"/>
      <c r="G53" s="595"/>
      <c r="H53" s="595"/>
      <c r="I53" s="595"/>
      <c r="J53" s="595"/>
      <c r="K53" s="595"/>
      <c r="L53" s="595"/>
      <c r="M53" s="595"/>
      <c r="N53" s="595"/>
      <c r="O53" s="622"/>
      <c r="P53" s="478" t="str">
        <f t="shared" si="16"/>
        <v>-</v>
      </c>
      <c r="Q53" s="606" t="str">
        <f t="shared" si="17"/>
        <v>-</v>
      </c>
      <c r="R53" s="618" t="str">
        <f t="shared" si="18"/>
        <v>-</v>
      </c>
      <c r="S53" s="425"/>
      <c r="T53" s="290" t="str">
        <f ca="1">IFERROR(VLOOKUP(U53,Главная!$AG$20:$AH$22,2,FALSE),"")</f>
        <v/>
      </c>
      <c r="U53" s="226" t="str">
        <f ca="1">IFERROR(OFFSET(Главная!$AJ$4,MATCH($D53,Главная!$AG$5:$AG$17,0),0),"")</f>
        <v/>
      </c>
      <c r="V53" s="226" t="str">
        <f ca="1">IFERROR(OFFSET(Главная!$AI$4,MATCH($D53,Главная!$AG$5:$AG$17,0),0),"")</f>
        <v/>
      </c>
      <c r="W53" s="213">
        <f t="shared" si="19"/>
        <v>0</v>
      </c>
      <c r="X53" s="214">
        <f t="shared" si="20"/>
        <v>0</v>
      </c>
      <c r="Y53" s="227"/>
      <c r="Z53" s="227">
        <f t="shared" si="21"/>
        <v>-1</v>
      </c>
      <c r="AA53" s="215">
        <f t="shared" si="22"/>
        <v>0</v>
      </c>
      <c r="AB53" s="216">
        <f t="shared" si="22"/>
        <v>0</v>
      </c>
      <c r="AC53" s="216">
        <f t="shared" si="22"/>
        <v>0</v>
      </c>
      <c r="AD53" s="217">
        <f t="shared" si="22"/>
        <v>0</v>
      </c>
      <c r="AE53" s="218">
        <f t="shared" si="23"/>
        <v>-1</v>
      </c>
      <c r="AF53" s="219">
        <f t="shared" si="24"/>
        <v>0</v>
      </c>
      <c r="AG53" s="220">
        <f t="shared" si="24"/>
        <v>0</v>
      </c>
      <c r="AH53" s="220">
        <f t="shared" si="24"/>
        <v>0</v>
      </c>
      <c r="AI53" s="221">
        <f t="shared" si="24"/>
        <v>0</v>
      </c>
    </row>
    <row r="54" spans="2:35" ht="15.75" customHeight="1" outlineLevel="2" thickBot="1">
      <c r="B54" s="371">
        <f t="shared" si="25"/>
        <v>0</v>
      </c>
      <c r="C54" s="364"/>
      <c r="D54" s="595"/>
      <c r="E54" s="353"/>
      <c r="F54" s="595"/>
      <c r="G54" s="595"/>
      <c r="H54" s="595"/>
      <c r="I54" s="595"/>
      <c r="J54" s="595"/>
      <c r="K54" s="595"/>
      <c r="L54" s="595"/>
      <c r="M54" s="595"/>
      <c r="N54" s="595"/>
      <c r="O54" s="622"/>
      <c r="P54" s="478" t="str">
        <f t="shared" si="16"/>
        <v>-</v>
      </c>
      <c r="Q54" s="606" t="str">
        <f t="shared" si="17"/>
        <v>-</v>
      </c>
      <c r="R54" s="618" t="str">
        <f t="shared" si="18"/>
        <v>-</v>
      </c>
      <c r="S54" s="621"/>
      <c r="T54" s="290" t="str">
        <f ca="1">IFERROR(VLOOKUP(U54,Главная!$AG$20:$AH$22,2,FALSE),"")</f>
        <v/>
      </c>
      <c r="U54" s="226" t="str">
        <f ca="1">IFERROR(OFFSET(Главная!$AJ$4,MATCH($D54,Главная!$AG$5:$AG$17,0),0),"")</f>
        <v/>
      </c>
      <c r="V54" s="226" t="str">
        <f ca="1">IFERROR(OFFSET(Главная!$AI$4,MATCH($D54,Главная!$AG$5:$AG$17,0),0),"")</f>
        <v/>
      </c>
      <c r="W54" s="213">
        <f t="shared" si="19"/>
        <v>0</v>
      </c>
      <c r="X54" s="214">
        <f t="shared" si="20"/>
        <v>0</v>
      </c>
      <c r="Y54" s="227"/>
      <c r="Z54" s="227">
        <f t="shared" si="21"/>
        <v>-1</v>
      </c>
      <c r="AA54" s="215">
        <f t="shared" si="22"/>
        <v>0</v>
      </c>
      <c r="AB54" s="216">
        <f t="shared" si="22"/>
        <v>0</v>
      </c>
      <c r="AC54" s="216">
        <f t="shared" si="22"/>
        <v>0</v>
      </c>
      <c r="AD54" s="217">
        <f t="shared" si="22"/>
        <v>0</v>
      </c>
      <c r="AE54" s="218">
        <f t="shared" si="23"/>
        <v>-1</v>
      </c>
      <c r="AF54" s="219">
        <f t="shared" si="24"/>
        <v>0</v>
      </c>
      <c r="AG54" s="220">
        <f t="shared" si="24"/>
        <v>0</v>
      </c>
      <c r="AH54" s="220">
        <f t="shared" si="24"/>
        <v>0</v>
      </c>
      <c r="AI54" s="221">
        <f t="shared" si="24"/>
        <v>0</v>
      </c>
    </row>
    <row r="55" spans="2:35" ht="15.75" customHeight="1" outlineLevel="2">
      <c r="B55" s="371">
        <f t="shared" si="25"/>
        <v>0</v>
      </c>
      <c r="C55" s="364"/>
      <c r="D55" s="595"/>
      <c r="E55" s="353"/>
      <c r="F55" s="595"/>
      <c r="G55" s="595"/>
      <c r="H55" s="595"/>
      <c r="I55" s="365"/>
      <c r="J55" s="365"/>
      <c r="K55" s="365"/>
      <c r="L55" s="365"/>
      <c r="M55" s="365"/>
      <c r="N55" s="365"/>
      <c r="O55" s="622"/>
      <c r="P55" s="618" t="str">
        <f t="shared" si="16"/>
        <v>-</v>
      </c>
      <c r="Q55" s="618" t="str">
        <f t="shared" si="17"/>
        <v>-</v>
      </c>
      <c r="R55" s="618" t="str">
        <f t="shared" si="18"/>
        <v>-</v>
      </c>
      <c r="S55" s="621"/>
      <c r="T55" s="290" t="str">
        <f ca="1">IFERROR(VLOOKUP(U55,Главная!$AG$20:$AH$22,2,FALSE),"")</f>
        <v/>
      </c>
      <c r="U55" s="226" t="str">
        <f ca="1">IFERROR(OFFSET(Главная!$AJ$4,MATCH($D55,Главная!$AG$5:$AG$17,0),0),"")</f>
        <v/>
      </c>
      <c r="V55" s="226" t="str">
        <f ca="1">IFERROR(OFFSET(Главная!$AI$4,MATCH($D55,Главная!$AG$5:$AG$17,0),0),"")</f>
        <v/>
      </c>
      <c r="W55" s="213">
        <f t="shared" si="19"/>
        <v>0</v>
      </c>
      <c r="X55" s="214">
        <f t="shared" si="20"/>
        <v>0</v>
      </c>
      <c r="Y55" s="227"/>
      <c r="Z55" s="227">
        <f t="shared" si="21"/>
        <v>-1</v>
      </c>
      <c r="AA55" s="215">
        <f t="shared" si="22"/>
        <v>0</v>
      </c>
      <c r="AB55" s="216">
        <f t="shared" si="22"/>
        <v>0</v>
      </c>
      <c r="AC55" s="216">
        <f t="shared" si="22"/>
        <v>0</v>
      </c>
      <c r="AD55" s="217">
        <f t="shared" si="22"/>
        <v>0</v>
      </c>
      <c r="AE55" s="218">
        <f t="shared" si="23"/>
        <v>-1</v>
      </c>
      <c r="AF55" s="219">
        <f t="shared" si="24"/>
        <v>0</v>
      </c>
      <c r="AG55" s="220">
        <f t="shared" si="24"/>
        <v>0</v>
      </c>
      <c r="AH55" s="220">
        <f t="shared" si="24"/>
        <v>0</v>
      </c>
      <c r="AI55" s="221">
        <f t="shared" si="24"/>
        <v>0</v>
      </c>
    </row>
    <row r="56" spans="2:35" s="130" customFormat="1" ht="15.75" customHeight="1" outlineLevel="1" thickBot="1">
      <c r="B56" s="547"/>
      <c r="C56" s="426"/>
      <c r="D56" s="370"/>
      <c r="E56" s="361"/>
      <c r="F56" s="362"/>
      <c r="G56" s="362"/>
      <c r="H56" s="362"/>
      <c r="I56" s="362"/>
      <c r="J56" s="362"/>
      <c r="K56" s="362"/>
      <c r="L56" s="362"/>
      <c r="M56" s="362"/>
      <c r="N56" s="362"/>
      <c r="O56" s="362"/>
      <c r="P56" s="363"/>
      <c r="Q56" s="363"/>
      <c r="R56" s="362"/>
      <c r="S56" s="553"/>
      <c r="T56" s="291" t="s">
        <v>771</v>
      </c>
      <c r="U56" s="131"/>
      <c r="V56" s="131"/>
      <c r="W56" s="129"/>
      <c r="X56" s="129"/>
      <c r="AE56" s="132"/>
    </row>
    <row r="57" spans="2:35" s="130" customFormat="1" ht="30" customHeight="1" outlineLevel="1" thickTop="1">
      <c r="B57" s="547"/>
      <c r="C57" s="426"/>
      <c r="D57" s="370"/>
      <c r="E57" s="282" t="s">
        <v>138</v>
      </c>
      <c r="F57" s="283" t="s">
        <v>128</v>
      </c>
      <c r="G57" s="284" t="s">
        <v>74</v>
      </c>
      <c r="H57" s="284" t="s">
        <v>75</v>
      </c>
      <c r="I57" s="284" t="s">
        <v>14</v>
      </c>
      <c r="J57" s="284" t="s">
        <v>80</v>
      </c>
      <c r="K57" s="284" t="s">
        <v>129</v>
      </c>
      <c r="L57" s="284" t="s">
        <v>15</v>
      </c>
      <c r="M57" s="284" t="s">
        <v>13</v>
      </c>
      <c r="N57" s="284" t="s">
        <v>78</v>
      </c>
      <c r="O57" s="285" t="s">
        <v>130</v>
      </c>
      <c r="P57" s="286" t="s">
        <v>132</v>
      </c>
      <c r="Q57" s="287" t="s">
        <v>81</v>
      </c>
      <c r="R57" s="288" t="s">
        <v>131</v>
      </c>
      <c r="S57" s="548"/>
      <c r="T57" s="292" t="s">
        <v>151</v>
      </c>
      <c r="U57" s="131"/>
      <c r="V57" s="131"/>
      <c r="W57" s="129"/>
      <c r="X57" s="129"/>
      <c r="AE57" s="132"/>
    </row>
    <row r="58" spans="2:35" s="130" customFormat="1" ht="15.75" customHeight="1" outlineLevel="1">
      <c r="B58" s="547"/>
      <c r="C58" s="426"/>
      <c r="D58" s="370"/>
      <c r="E58" s="231" t="s">
        <v>83</v>
      </c>
      <c r="F58" s="264">
        <f t="shared" ref="F58:R58" si="26">COUNTIF(F49:F55,5)</f>
        <v>0</v>
      </c>
      <c r="G58" s="181">
        <f t="shared" si="26"/>
        <v>0</v>
      </c>
      <c r="H58" s="181">
        <f t="shared" si="26"/>
        <v>0</v>
      </c>
      <c r="I58" s="181">
        <f t="shared" si="26"/>
        <v>0</v>
      </c>
      <c r="J58" s="181">
        <f t="shared" si="26"/>
        <v>0</v>
      </c>
      <c r="K58" s="181">
        <f t="shared" si="26"/>
        <v>0</v>
      </c>
      <c r="L58" s="181">
        <f t="shared" si="26"/>
        <v>0</v>
      </c>
      <c r="M58" s="181">
        <f t="shared" si="26"/>
        <v>0</v>
      </c>
      <c r="N58" s="181">
        <f t="shared" si="26"/>
        <v>0</v>
      </c>
      <c r="O58" s="265">
        <f t="shared" si="26"/>
        <v>0</v>
      </c>
      <c r="P58" s="272">
        <f t="shared" si="26"/>
        <v>0</v>
      </c>
      <c r="Q58" s="231">
        <f>COUNTIF(Q49:Q55,5)</f>
        <v>0</v>
      </c>
      <c r="R58" s="275">
        <f t="shared" si="26"/>
        <v>0</v>
      </c>
      <c r="S58" s="549"/>
      <c r="T58" s="292" t="s">
        <v>151</v>
      </c>
      <c r="U58" s="131"/>
      <c r="V58" s="131"/>
      <c r="W58" s="129"/>
      <c r="X58" s="129"/>
      <c r="AE58" s="132"/>
    </row>
    <row r="59" spans="2:35" s="130" customFormat="1" ht="15.75" customHeight="1" outlineLevel="1">
      <c r="B59" s="547"/>
      <c r="C59" s="426"/>
      <c r="D59" s="370"/>
      <c r="E59" s="231" t="s">
        <v>85</v>
      </c>
      <c r="F59" s="264">
        <f t="shared" ref="F59:R59" si="27">COUNTIF(F49:F55,4)</f>
        <v>0</v>
      </c>
      <c r="G59" s="181">
        <f t="shared" si="27"/>
        <v>0</v>
      </c>
      <c r="H59" s="181">
        <f t="shared" si="27"/>
        <v>0</v>
      </c>
      <c r="I59" s="181">
        <f t="shared" si="27"/>
        <v>0</v>
      </c>
      <c r="J59" s="181">
        <f t="shared" si="27"/>
        <v>0</v>
      </c>
      <c r="K59" s="181">
        <f t="shared" si="27"/>
        <v>0</v>
      </c>
      <c r="L59" s="181">
        <f t="shared" si="27"/>
        <v>0</v>
      </c>
      <c r="M59" s="181">
        <f t="shared" si="27"/>
        <v>0</v>
      </c>
      <c r="N59" s="181">
        <f t="shared" si="27"/>
        <v>0</v>
      </c>
      <c r="O59" s="265">
        <f t="shared" si="27"/>
        <v>0</v>
      </c>
      <c r="P59" s="272">
        <f t="shared" si="27"/>
        <v>0</v>
      </c>
      <c r="Q59" s="231">
        <f t="shared" si="27"/>
        <v>0</v>
      </c>
      <c r="R59" s="275">
        <f t="shared" si="27"/>
        <v>0</v>
      </c>
      <c r="S59" s="546"/>
      <c r="T59" s="292" t="s">
        <v>151</v>
      </c>
      <c r="U59" s="131"/>
      <c r="V59" s="131"/>
      <c r="W59" s="129"/>
      <c r="X59" s="129"/>
      <c r="AE59" s="132"/>
    </row>
    <row r="60" spans="2:35" s="130" customFormat="1" ht="15.75" customHeight="1" outlineLevel="1">
      <c r="B60" s="547"/>
      <c r="C60" s="426"/>
      <c r="D60" s="370"/>
      <c r="E60" s="231" t="s">
        <v>86</v>
      </c>
      <c r="F60" s="264">
        <f t="shared" ref="F60:R60" si="28">COUNTIF(F49:F55,3)</f>
        <v>0</v>
      </c>
      <c r="G60" s="181">
        <f t="shared" si="28"/>
        <v>0</v>
      </c>
      <c r="H60" s="181">
        <f t="shared" si="28"/>
        <v>0</v>
      </c>
      <c r="I60" s="181">
        <f t="shared" si="28"/>
        <v>0</v>
      </c>
      <c r="J60" s="181">
        <f t="shared" si="28"/>
        <v>0</v>
      </c>
      <c r="K60" s="181">
        <f t="shared" si="28"/>
        <v>0</v>
      </c>
      <c r="L60" s="181">
        <f t="shared" si="28"/>
        <v>0</v>
      </c>
      <c r="M60" s="181">
        <f t="shared" si="28"/>
        <v>0</v>
      </c>
      <c r="N60" s="181">
        <f t="shared" si="28"/>
        <v>0</v>
      </c>
      <c r="O60" s="265">
        <f t="shared" si="28"/>
        <v>0</v>
      </c>
      <c r="P60" s="272">
        <f t="shared" si="28"/>
        <v>0</v>
      </c>
      <c r="Q60" s="231">
        <f t="shared" si="28"/>
        <v>0</v>
      </c>
      <c r="R60" s="275">
        <f t="shared" si="28"/>
        <v>0</v>
      </c>
      <c r="S60" s="546"/>
      <c r="T60" s="292" t="s">
        <v>151</v>
      </c>
      <c r="U60" s="131"/>
      <c r="V60" s="131"/>
      <c r="W60" s="129"/>
      <c r="X60" s="129"/>
      <c r="AE60" s="132"/>
    </row>
    <row r="61" spans="2:35" s="130" customFormat="1" ht="15.75" customHeight="1" outlineLevel="1" thickBot="1">
      <c r="B61" s="547"/>
      <c r="C61" s="426"/>
      <c r="D61" s="370"/>
      <c r="E61" s="231" t="s">
        <v>87</v>
      </c>
      <c r="F61" s="264">
        <f t="shared" ref="F61:R61" si="29">COUNTIF(F49:F55,2)</f>
        <v>0</v>
      </c>
      <c r="G61" s="181">
        <f t="shared" si="29"/>
        <v>0</v>
      </c>
      <c r="H61" s="181">
        <f t="shared" si="29"/>
        <v>0</v>
      </c>
      <c r="I61" s="181">
        <f t="shared" si="29"/>
        <v>0</v>
      </c>
      <c r="J61" s="181">
        <f t="shared" si="29"/>
        <v>0</v>
      </c>
      <c r="K61" s="181">
        <f t="shared" si="29"/>
        <v>0</v>
      </c>
      <c r="L61" s="181">
        <f t="shared" si="29"/>
        <v>0</v>
      </c>
      <c r="M61" s="181">
        <f t="shared" si="29"/>
        <v>0</v>
      </c>
      <c r="N61" s="181">
        <f t="shared" si="29"/>
        <v>0</v>
      </c>
      <c r="O61" s="265">
        <f t="shared" si="29"/>
        <v>0</v>
      </c>
      <c r="P61" s="272">
        <f t="shared" si="29"/>
        <v>0</v>
      </c>
      <c r="Q61" s="231">
        <f t="shared" si="29"/>
        <v>0</v>
      </c>
      <c r="R61" s="275">
        <f t="shared" si="29"/>
        <v>0</v>
      </c>
      <c r="S61" s="550"/>
      <c r="T61" s="292" t="s">
        <v>151</v>
      </c>
      <c r="U61" s="131"/>
      <c r="V61" s="131"/>
      <c r="W61" s="129"/>
      <c r="X61" s="129"/>
      <c r="AE61" s="132"/>
    </row>
    <row r="62" spans="2:35" s="130" customFormat="1" ht="15.75" customHeight="1">
      <c r="B62" s="547"/>
      <c r="C62" s="426"/>
      <c r="D62" s="370"/>
      <c r="E62" s="232" t="s">
        <v>88</v>
      </c>
      <c r="F62" s="266" t="str">
        <f>Рсч!$G$9</f>
        <v>-</v>
      </c>
      <c r="G62" s="267" t="str">
        <f>Рсч!$L$9</f>
        <v>-</v>
      </c>
      <c r="H62" s="267" t="str">
        <f>Рсч!$Q$9</f>
        <v>-</v>
      </c>
      <c r="I62" s="267" t="str">
        <f>Рсч!$V$9</f>
        <v>-</v>
      </c>
      <c r="J62" s="267" t="str">
        <f>Рсч!$AA$9</f>
        <v>-</v>
      </c>
      <c r="K62" s="267" t="str">
        <f>Рсч!$AF$9</f>
        <v>-</v>
      </c>
      <c r="L62" s="267" t="str">
        <f>Рсч!$AK$9</f>
        <v>-</v>
      </c>
      <c r="M62" s="267" t="str">
        <f>Рсч!$AP$9</f>
        <v>-</v>
      </c>
      <c r="N62" s="267" t="str">
        <f>Рсч!$AU$9</f>
        <v>-</v>
      </c>
      <c r="O62" s="268" t="str">
        <f>Рсч!$AZ$9</f>
        <v>-</v>
      </c>
      <c r="P62" s="273"/>
      <c r="Q62" s="232" t="str">
        <f>Рсч!$BJ$9</f>
        <v>-</v>
      </c>
      <c r="R62" s="276"/>
      <c r="S62" s="551"/>
      <c r="T62" s="292" t="s">
        <v>151</v>
      </c>
      <c r="U62" s="131"/>
      <c r="V62" s="131"/>
      <c r="W62" s="129"/>
      <c r="X62" s="129"/>
      <c r="AE62" s="132"/>
    </row>
    <row r="63" spans="2:35" s="130" customFormat="1" ht="15.75" customHeight="1" thickBot="1">
      <c r="B63" s="547"/>
      <c r="C63" s="426"/>
      <c r="D63" s="370"/>
      <c r="E63" s="233" t="s">
        <v>89</v>
      </c>
      <c r="F63" s="230" t="str">
        <f>Рсч!$G$10</f>
        <v>-</v>
      </c>
      <c r="G63" s="228" t="str">
        <f>Рсч!$L$10</f>
        <v>-</v>
      </c>
      <c r="H63" s="228" t="str">
        <f>Рсч!$Q$10</f>
        <v>-</v>
      </c>
      <c r="I63" s="437" t="str">
        <f>Рсч!$V$10</f>
        <v>-</v>
      </c>
      <c r="J63" s="228" t="str">
        <f>Рсч!$AA$10</f>
        <v>-</v>
      </c>
      <c r="K63" s="228" t="str">
        <f>Рсч!$AF$10</f>
        <v>-</v>
      </c>
      <c r="L63" s="228" t="str">
        <f>Рсч!$AK$10</f>
        <v>-</v>
      </c>
      <c r="M63" s="228" t="str">
        <f>Рсч!$AP$10</f>
        <v>-</v>
      </c>
      <c r="N63" s="228" t="str">
        <f>Рсч!$AU$10</f>
        <v>-</v>
      </c>
      <c r="O63" s="229" t="str">
        <f>Рсч!$AZ$10</f>
        <v>-</v>
      </c>
      <c r="P63" s="274"/>
      <c r="Q63" s="278" t="str">
        <f>Рсч!$BJ$10</f>
        <v>-</v>
      </c>
      <c r="R63" s="277"/>
      <c r="S63" s="551"/>
      <c r="T63" s="292" t="s">
        <v>151</v>
      </c>
      <c r="U63" s="131"/>
      <c r="V63" s="131"/>
      <c r="W63" s="129"/>
      <c r="X63" s="129"/>
      <c r="AE63" s="132"/>
    </row>
    <row r="64" spans="2:35" s="131" customFormat="1" ht="15.75" customHeight="1" outlineLevel="1" thickTop="1" thickBot="1">
      <c r="B64" s="552"/>
      <c r="C64" s="360"/>
      <c r="D64" s="132"/>
      <c r="E64" s="361"/>
      <c r="F64" s="362"/>
      <c r="G64" s="362"/>
      <c r="H64" s="362"/>
      <c r="I64" s="362"/>
      <c r="J64" s="362"/>
      <c r="K64" s="362"/>
      <c r="L64" s="362"/>
      <c r="M64" s="362"/>
      <c r="N64" s="362"/>
      <c r="O64" s="362"/>
      <c r="P64" s="363"/>
      <c r="Q64" s="363"/>
      <c r="R64" s="362"/>
      <c r="S64" s="546"/>
      <c r="T64" s="291" t="s">
        <v>771</v>
      </c>
      <c r="W64" s="281"/>
      <c r="X64" s="281"/>
      <c r="AE64" s="132"/>
    </row>
    <row r="65" spans="2:31" s="130" customFormat="1" ht="30" customHeight="1" outlineLevel="1" thickTop="1">
      <c r="B65" s="547"/>
      <c r="C65" s="426"/>
      <c r="D65" s="370"/>
      <c r="E65" s="282" t="s">
        <v>139</v>
      </c>
      <c r="F65" s="283" t="s">
        <v>128</v>
      </c>
      <c r="G65" s="284" t="s">
        <v>74</v>
      </c>
      <c r="H65" s="284" t="s">
        <v>75</v>
      </c>
      <c r="I65" s="284" t="s">
        <v>14</v>
      </c>
      <c r="J65" s="284" t="s">
        <v>80</v>
      </c>
      <c r="K65" s="284" t="s">
        <v>129</v>
      </c>
      <c r="L65" s="284" t="s">
        <v>15</v>
      </c>
      <c r="M65" s="284" t="s">
        <v>13</v>
      </c>
      <c r="N65" s="284" t="s">
        <v>78</v>
      </c>
      <c r="O65" s="285" t="s">
        <v>130</v>
      </c>
      <c r="P65" s="286" t="s">
        <v>132</v>
      </c>
      <c r="Q65" s="287" t="s">
        <v>81</v>
      </c>
      <c r="R65" s="288" t="s">
        <v>131</v>
      </c>
      <c r="S65" s="548"/>
      <c r="T65" s="292" t="s">
        <v>152</v>
      </c>
      <c r="U65" s="131"/>
      <c r="V65" s="131"/>
      <c r="W65" s="129"/>
      <c r="X65" s="129"/>
      <c r="AE65" s="132"/>
    </row>
    <row r="66" spans="2:31" s="130" customFormat="1" ht="15.75" customHeight="1" outlineLevel="1">
      <c r="B66" s="547"/>
      <c r="C66" s="426"/>
      <c r="D66" s="370"/>
      <c r="E66" s="231" t="s">
        <v>83</v>
      </c>
      <c r="F66" s="264">
        <f>COUNTIFS(F49:F55,5,U49:U55,1)</f>
        <v>0</v>
      </c>
      <c r="G66" s="181">
        <f>COUNTIFS(G49:G55,5,U49:U55,1)</f>
        <v>0</v>
      </c>
      <c r="H66" s="181">
        <f>COUNTIFS(H49:H55,5,U49:U55,1)</f>
        <v>0</v>
      </c>
      <c r="I66" s="181">
        <f>COUNTIFS(I49:I55,5,U49:U55,1)</f>
        <v>0</v>
      </c>
      <c r="J66" s="181">
        <f>COUNTIFS(J49:J55,5,U49:U55,1)</f>
        <v>0</v>
      </c>
      <c r="K66" s="181">
        <f>COUNTIFS(K49:K55,5,U49:U55,1)</f>
        <v>0</v>
      </c>
      <c r="L66" s="181">
        <f>COUNTIFS(L49:L55,5,U49:U55,1)</f>
        <v>0</v>
      </c>
      <c r="M66" s="181">
        <f>COUNTIFS(M49:M55,5,U49:U55,1)</f>
        <v>0</v>
      </c>
      <c r="N66" s="181">
        <f>COUNTIFS(N49:N55,5,U49:U55,1)</f>
        <v>0</v>
      </c>
      <c r="O66" s="265">
        <f>COUNTIFS(O49:O55,5,U49:U55,1)</f>
        <v>0</v>
      </c>
      <c r="P66" s="272">
        <f>COUNTIFS(P49:P55,5,U49:U55,1)</f>
        <v>0</v>
      </c>
      <c r="Q66" s="231">
        <f>COUNTIFS(Q49:Q55,5,U49:U55,1)</f>
        <v>0</v>
      </c>
      <c r="R66" s="275">
        <f>COUNTIFS(R49:R55,5,U49:U55,1)</f>
        <v>0</v>
      </c>
      <c r="S66" s="549"/>
      <c r="T66" s="292" t="s">
        <v>152</v>
      </c>
      <c r="U66" s="131"/>
      <c r="V66" s="131"/>
      <c r="W66" s="129"/>
      <c r="X66" s="129"/>
      <c r="AE66" s="132"/>
    </row>
    <row r="67" spans="2:31" s="130" customFormat="1" ht="15.75" customHeight="1" outlineLevel="1">
      <c r="B67" s="547"/>
      <c r="C67" s="426"/>
      <c r="D67" s="370"/>
      <c r="E67" s="231" t="s">
        <v>85</v>
      </c>
      <c r="F67" s="264">
        <f>COUNTIFS(F49:F55,4,U49:U55,1)</f>
        <v>0</v>
      </c>
      <c r="G67" s="181">
        <f>COUNTIFS(G49:G55,4,U49:U55,1)</f>
        <v>0</v>
      </c>
      <c r="H67" s="181">
        <f>COUNTIFS(H49:H55,4,U49:U55,1)</f>
        <v>0</v>
      </c>
      <c r="I67" s="181">
        <f>COUNTIFS(I49:I55,4,U49:U55,1)</f>
        <v>0</v>
      </c>
      <c r="J67" s="181">
        <f>COUNTIFS(J49:J55,4,U49:U55,1)</f>
        <v>0</v>
      </c>
      <c r="K67" s="181">
        <f>COUNTIFS(K49:K55,4,U49:U55,1)</f>
        <v>0</v>
      </c>
      <c r="L67" s="181">
        <f>COUNTIFS(L49:L55,4,U49:U55,1)</f>
        <v>0</v>
      </c>
      <c r="M67" s="181">
        <f>COUNTIFS(M49:M55,4,U49:U55,1)</f>
        <v>0</v>
      </c>
      <c r="N67" s="181">
        <f>COUNTIFS(N49:N55,4,U49:U55,1)</f>
        <v>0</v>
      </c>
      <c r="O67" s="265">
        <f>COUNTIFS(O49:O55,4,U49:U55,1)</f>
        <v>0</v>
      </c>
      <c r="P67" s="272">
        <f>COUNTIFS(P49:P55,4,U49:U55,1)</f>
        <v>0</v>
      </c>
      <c r="Q67" s="231">
        <f>COUNTIFS(Q49:Q55,4,U49:U55,1)</f>
        <v>0</v>
      </c>
      <c r="R67" s="275">
        <f>COUNTIFS(R49:R55,4,U49:U55,1)</f>
        <v>0</v>
      </c>
      <c r="S67" s="546"/>
      <c r="T67" s="292" t="s">
        <v>152</v>
      </c>
      <c r="U67" s="131"/>
      <c r="V67" s="131"/>
      <c r="W67" s="129"/>
      <c r="X67" s="129"/>
      <c r="AE67" s="132"/>
    </row>
    <row r="68" spans="2:31" s="130" customFormat="1" ht="15.75" customHeight="1" outlineLevel="1">
      <c r="B68" s="547"/>
      <c r="C68" s="426"/>
      <c r="D68" s="370"/>
      <c r="E68" s="231" t="s">
        <v>86</v>
      </c>
      <c r="F68" s="264">
        <f>COUNTIFS(F49:F55,3,U49:U55,1)</f>
        <v>0</v>
      </c>
      <c r="G68" s="181">
        <f>COUNTIFS(G49:G55,3,U49:U55,1)</f>
        <v>0</v>
      </c>
      <c r="H68" s="181">
        <f>COUNTIFS(H49:H55,3,U49:U55,1)</f>
        <v>0</v>
      </c>
      <c r="I68" s="181">
        <f>COUNTIFS(I49:I55,3,U49:U55,1)</f>
        <v>0</v>
      </c>
      <c r="J68" s="181">
        <f>COUNTIFS(J49:J55,3,U49:U55,1)</f>
        <v>0</v>
      </c>
      <c r="K68" s="181">
        <f>COUNTIFS(K49:K55,3,U49:U55,1)</f>
        <v>0</v>
      </c>
      <c r="L68" s="181">
        <f>COUNTIFS(L49:L55,3,U49:U55,1)</f>
        <v>0</v>
      </c>
      <c r="M68" s="181">
        <f>COUNTIFS(M49:M55,3,U49:U55,1)</f>
        <v>0</v>
      </c>
      <c r="N68" s="181">
        <f>COUNTIFS(N49:N55,3,U49:U55,1)</f>
        <v>0</v>
      </c>
      <c r="O68" s="265">
        <f>COUNTIFS(O49:O55,3,U49:U55,1)</f>
        <v>0</v>
      </c>
      <c r="P68" s="272">
        <f>COUNTIFS(P49:P55,3,U49:U55,1)</f>
        <v>0</v>
      </c>
      <c r="Q68" s="231">
        <f>COUNTIFS(Q49:Q55,3,U49:U55,1)</f>
        <v>0</v>
      </c>
      <c r="R68" s="275">
        <f>COUNTIFS(R49:R55,3,U49:U55,1)</f>
        <v>0</v>
      </c>
      <c r="S68" s="546"/>
      <c r="T68" s="292" t="s">
        <v>152</v>
      </c>
      <c r="U68" s="131"/>
      <c r="V68" s="131"/>
      <c r="W68" s="129"/>
      <c r="X68" s="129"/>
      <c r="AE68" s="132"/>
    </row>
    <row r="69" spans="2:31" s="130" customFormat="1" ht="15.75" customHeight="1" outlineLevel="1" thickBot="1">
      <c r="B69" s="547"/>
      <c r="C69" s="426"/>
      <c r="D69" s="370"/>
      <c r="E69" s="231" t="s">
        <v>87</v>
      </c>
      <c r="F69" s="264">
        <f>COUNTIFS(F49:F55,2,U49:U55,1)</f>
        <v>0</v>
      </c>
      <c r="G69" s="181">
        <f>COUNTIFS(G49:G55,2,U49:U55,1)</f>
        <v>0</v>
      </c>
      <c r="H69" s="181">
        <f>COUNTIFS(H49:H55,2,U49:U55,1)</f>
        <v>0</v>
      </c>
      <c r="I69" s="181">
        <f>COUNTIFS(I49:I55,2,U49:U55,1)</f>
        <v>0</v>
      </c>
      <c r="J69" s="181">
        <f>COUNTIFS(J49:J55,2,U49:U55,1)</f>
        <v>0</v>
      </c>
      <c r="K69" s="181">
        <f>COUNTIFS(K49:K55,2,U49:U55,1)</f>
        <v>0</v>
      </c>
      <c r="L69" s="181">
        <f>COUNTIFS(L49:L55,2,U49:U55,1)</f>
        <v>0</v>
      </c>
      <c r="M69" s="181">
        <f>COUNTIFS(M49:M55,2,U49:U55,1)</f>
        <v>0</v>
      </c>
      <c r="N69" s="181">
        <f>COUNTIFS(N49:N55,2,U49:U55,1)</f>
        <v>0</v>
      </c>
      <c r="O69" s="265">
        <f>COUNTIFS(O49:O55,2,U49:U55,1)</f>
        <v>0</v>
      </c>
      <c r="P69" s="272">
        <f>COUNTIFS(P49:P55,2,U49:U55,1)</f>
        <v>0</v>
      </c>
      <c r="Q69" s="231">
        <f>COUNTIFS(Q49:Q55,2,U49:U55,1)</f>
        <v>0</v>
      </c>
      <c r="R69" s="275">
        <f>COUNTIFS(R49:R55,2,U49:U55,1)</f>
        <v>0</v>
      </c>
      <c r="S69" s="550"/>
      <c r="T69" s="292" t="s">
        <v>152</v>
      </c>
      <c r="U69" s="131"/>
      <c r="V69" s="131"/>
      <c r="W69" s="129"/>
      <c r="X69" s="129"/>
      <c r="AE69" s="132"/>
    </row>
    <row r="70" spans="2:31" s="130" customFormat="1" ht="15.75" customHeight="1">
      <c r="B70" s="547"/>
      <c r="C70" s="426"/>
      <c r="D70" s="370"/>
      <c r="E70" s="232" t="s">
        <v>88</v>
      </c>
      <c r="F70" s="266" t="str">
        <f>'Рсч-оф'!$G$9</f>
        <v>-</v>
      </c>
      <c r="G70" s="267" t="str">
        <f>'Рсч-оф'!$L$9</f>
        <v>-</v>
      </c>
      <c r="H70" s="267" t="str">
        <f>'Рсч-оф'!$Q$9</f>
        <v>-</v>
      </c>
      <c r="I70" s="267" t="str">
        <f>'Рсч-оф'!$V$9</f>
        <v>-</v>
      </c>
      <c r="J70" s="267" t="str">
        <f>'Рсч-оф'!$AA$9</f>
        <v>-</v>
      </c>
      <c r="K70" s="267" t="str">
        <f>'Рсч-оф'!$AF$9</f>
        <v>-</v>
      </c>
      <c r="L70" s="267" t="str">
        <f>'Рсч-оф'!$AK$9</f>
        <v>-</v>
      </c>
      <c r="M70" s="267" t="str">
        <f>'Рсч-оф'!$AP$9</f>
        <v>-</v>
      </c>
      <c r="N70" s="267" t="str">
        <f>'Рсч-оф'!$AU$9</f>
        <v>-</v>
      </c>
      <c r="O70" s="268" t="str">
        <f>'Рсч-оф'!$AZ$9</f>
        <v>-</v>
      </c>
      <c r="P70" s="273"/>
      <c r="Q70" s="232" t="str">
        <f>'Рсч-оф'!$BJ$9</f>
        <v>-</v>
      </c>
      <c r="R70" s="276"/>
      <c r="S70" s="551"/>
      <c r="T70" s="292" t="s">
        <v>152</v>
      </c>
      <c r="U70" s="131"/>
      <c r="V70" s="131"/>
      <c r="W70" s="129"/>
      <c r="X70" s="129"/>
      <c r="AE70" s="132"/>
    </row>
    <row r="71" spans="2:31" s="130" customFormat="1" ht="15.75" customHeight="1" thickBot="1">
      <c r="B71" s="547"/>
      <c r="C71" s="426"/>
      <c r="D71" s="370"/>
      <c r="E71" s="233" t="s">
        <v>89</v>
      </c>
      <c r="F71" s="230" t="str">
        <f>'Рсч-оф'!$G$10</f>
        <v>-</v>
      </c>
      <c r="G71" s="228" t="str">
        <f>'Рсч-оф'!$L$10</f>
        <v>-</v>
      </c>
      <c r="H71" s="228" t="str">
        <f>'Рсч-оф'!$Q$10</f>
        <v>-</v>
      </c>
      <c r="I71" s="437" t="str">
        <f>'Рсч-оф'!$V$10</f>
        <v>-</v>
      </c>
      <c r="J71" s="228" t="str">
        <f>'Рсч-оф'!$AA$10</f>
        <v>-</v>
      </c>
      <c r="K71" s="228" t="str">
        <f>'Рсч-оф'!$AF$10</f>
        <v>-</v>
      </c>
      <c r="L71" s="228" t="str">
        <f>'Рсч-оф'!$AK$10</f>
        <v>-</v>
      </c>
      <c r="M71" s="228" t="str">
        <f>'Рсч-оф'!$AP$10</f>
        <v>-</v>
      </c>
      <c r="N71" s="228" t="str">
        <f>'Рсч-оф'!$AU$10</f>
        <v>-</v>
      </c>
      <c r="O71" s="229" t="str">
        <f>'Рсч-оф'!$AZ$10</f>
        <v>-</v>
      </c>
      <c r="P71" s="274"/>
      <c r="Q71" s="278" t="str">
        <f>'Рсч-оф'!$BJ$10</f>
        <v>-</v>
      </c>
      <c r="R71" s="277"/>
      <c r="S71" s="551"/>
      <c r="T71" s="292" t="s">
        <v>152</v>
      </c>
      <c r="U71" s="131"/>
      <c r="V71" s="131"/>
      <c r="W71" s="129"/>
      <c r="X71" s="129"/>
      <c r="AE71" s="132"/>
    </row>
    <row r="72" spans="2:31" s="131" customFormat="1" ht="15.75" customHeight="1" outlineLevel="1" thickTop="1" thickBot="1">
      <c r="B72" s="552"/>
      <c r="C72" s="360"/>
      <c r="D72" s="132"/>
      <c r="E72" s="361"/>
      <c r="F72" s="362"/>
      <c r="G72" s="362"/>
      <c r="H72" s="362"/>
      <c r="I72" s="362"/>
      <c r="J72" s="362"/>
      <c r="K72" s="362"/>
      <c r="L72" s="362"/>
      <c r="M72" s="362"/>
      <c r="N72" s="362"/>
      <c r="O72" s="362"/>
      <c r="P72" s="363"/>
      <c r="Q72" s="363"/>
      <c r="R72" s="362"/>
      <c r="S72" s="546"/>
      <c r="T72" s="291" t="s">
        <v>771</v>
      </c>
      <c r="W72" s="281"/>
      <c r="X72" s="281"/>
      <c r="AE72" s="132"/>
    </row>
    <row r="73" spans="2:31" s="130" customFormat="1" ht="30" customHeight="1" outlineLevel="1" thickTop="1">
      <c r="B73" s="547"/>
      <c r="C73" s="426"/>
      <c r="D73" s="370"/>
      <c r="E73" s="282" t="s">
        <v>140</v>
      </c>
      <c r="F73" s="283" t="s">
        <v>128</v>
      </c>
      <c r="G73" s="284" t="s">
        <v>74</v>
      </c>
      <c r="H73" s="284" t="s">
        <v>75</v>
      </c>
      <c r="I73" s="284" t="s">
        <v>14</v>
      </c>
      <c r="J73" s="284" t="s">
        <v>80</v>
      </c>
      <c r="K73" s="284" t="s">
        <v>129</v>
      </c>
      <c r="L73" s="284" t="s">
        <v>15</v>
      </c>
      <c r="M73" s="284" t="s">
        <v>13</v>
      </c>
      <c r="N73" s="284" t="s">
        <v>78</v>
      </c>
      <c r="O73" s="285" t="s">
        <v>130</v>
      </c>
      <c r="P73" s="286" t="s">
        <v>132</v>
      </c>
      <c r="Q73" s="287" t="s">
        <v>81</v>
      </c>
      <c r="R73" s="288" t="s">
        <v>131</v>
      </c>
      <c r="S73" s="548"/>
      <c r="T73" s="292" t="s">
        <v>153</v>
      </c>
      <c r="U73" s="131"/>
      <c r="V73" s="131"/>
      <c r="W73" s="129"/>
      <c r="X73" s="129"/>
      <c r="AE73" s="132"/>
    </row>
    <row r="74" spans="2:31" s="130" customFormat="1" ht="15.75" customHeight="1" outlineLevel="1">
      <c r="B74" s="547"/>
      <c r="C74" s="426"/>
      <c r="D74" s="370"/>
      <c r="E74" s="231" t="s">
        <v>83</v>
      </c>
      <c r="F74" s="264">
        <f>COUNTIFS(F49:F55,5,U49:U55,2)</f>
        <v>0</v>
      </c>
      <c r="G74" s="181">
        <f>COUNTIFS(G49:G55,5,U49:U55,2)</f>
        <v>0</v>
      </c>
      <c r="H74" s="181">
        <f>COUNTIFS(H49:H55,5,U49:U55,2)</f>
        <v>0</v>
      </c>
      <c r="I74" s="181">
        <f>COUNTIFS(I49:I55,5,U49:U55,2)</f>
        <v>0</v>
      </c>
      <c r="J74" s="181">
        <f>COUNTIFS(J49:J55,5,U49:U55,2)</f>
        <v>0</v>
      </c>
      <c r="K74" s="181">
        <f>COUNTIFS(K49:K55,5,U49:U55,2)</f>
        <v>0</v>
      </c>
      <c r="L74" s="181">
        <f>COUNTIFS(L49:L55,5,U49:U55,2)</f>
        <v>0</v>
      </c>
      <c r="M74" s="181">
        <f>COUNTIFS(M49:M55,5,U49:U55,2)</f>
        <v>0</v>
      </c>
      <c r="N74" s="181">
        <f>COUNTIFS(N49:N55,5,U49:U55,2)</f>
        <v>0</v>
      </c>
      <c r="O74" s="265">
        <f>COUNTIFS(O49:O55,5,U49:U55,2)</f>
        <v>0</v>
      </c>
      <c r="P74" s="272">
        <f>COUNTIFS(P49:P55,5,U49:U55,2)</f>
        <v>0</v>
      </c>
      <c r="Q74" s="231">
        <f>COUNTIFS(Q49:Q55,5,U49:U55,2)</f>
        <v>0</v>
      </c>
      <c r="R74" s="275">
        <f>COUNTIFS(R49:R55,5,U49:U55,2)</f>
        <v>0</v>
      </c>
      <c r="S74" s="549"/>
      <c r="T74" s="292" t="s">
        <v>153</v>
      </c>
      <c r="U74" s="131"/>
      <c r="V74" s="131"/>
      <c r="W74" s="129"/>
      <c r="X74" s="129"/>
      <c r="AE74" s="132"/>
    </row>
    <row r="75" spans="2:31" s="130" customFormat="1" ht="15.75" customHeight="1" outlineLevel="1">
      <c r="B75" s="547"/>
      <c r="C75" s="426"/>
      <c r="D75" s="370"/>
      <c r="E75" s="231" t="s">
        <v>85</v>
      </c>
      <c r="F75" s="264">
        <f>COUNTIFS(F49:F55,4,U49:U55,2)</f>
        <v>0</v>
      </c>
      <c r="G75" s="181">
        <f>COUNTIFS(G49:G55,4,U49:U55,2)</f>
        <v>0</v>
      </c>
      <c r="H75" s="181">
        <f>COUNTIFS(H49:H55,4,U49:U55,2)</f>
        <v>0</v>
      </c>
      <c r="I75" s="181">
        <f>COUNTIFS(I49:I55,4,U49:U55,2)</f>
        <v>0</v>
      </c>
      <c r="J75" s="181">
        <f>COUNTIFS(J49:J55,4,U49:U55,2)</f>
        <v>0</v>
      </c>
      <c r="K75" s="181">
        <f>COUNTIFS(K49:K55,4,U49:U55,2)</f>
        <v>0</v>
      </c>
      <c r="L75" s="181">
        <f>COUNTIFS(L49:L55,4,U49:U55,2)</f>
        <v>0</v>
      </c>
      <c r="M75" s="181">
        <f>COUNTIFS(M49:M55,4,U49:U55,2)</f>
        <v>0</v>
      </c>
      <c r="N75" s="181">
        <f>COUNTIFS(N49:N55,4,U49:U55,2)</f>
        <v>0</v>
      </c>
      <c r="O75" s="265">
        <f>COUNTIFS(O49:O55,4,U49:U55,2)</f>
        <v>0</v>
      </c>
      <c r="P75" s="272">
        <f>COUNTIFS(P49:P55,4,U49:U55,2)</f>
        <v>0</v>
      </c>
      <c r="Q75" s="231">
        <f>COUNTIFS(Q49:Q55,4,U49:U55,2)</f>
        <v>0</v>
      </c>
      <c r="R75" s="275">
        <f>COUNTIFS(R49:R55,4,U49:U55,2)</f>
        <v>0</v>
      </c>
      <c r="S75" s="546"/>
      <c r="T75" s="292" t="s">
        <v>153</v>
      </c>
      <c r="U75" s="131"/>
      <c r="V75" s="131"/>
      <c r="W75" s="129"/>
      <c r="X75" s="129"/>
      <c r="AE75" s="132"/>
    </row>
    <row r="76" spans="2:31" s="130" customFormat="1" ht="15.75" customHeight="1" outlineLevel="1">
      <c r="B76" s="547"/>
      <c r="C76" s="426"/>
      <c r="D76" s="370"/>
      <c r="E76" s="231" t="s">
        <v>86</v>
      </c>
      <c r="F76" s="264">
        <f>COUNTIFS(F49:F55,3,U49:U55,2)</f>
        <v>0</v>
      </c>
      <c r="G76" s="181">
        <f>COUNTIFS(G49:G55,3,U49:U55,2)</f>
        <v>0</v>
      </c>
      <c r="H76" s="181">
        <f>COUNTIFS(H49:H55,3,U49:U55,2)</f>
        <v>0</v>
      </c>
      <c r="I76" s="181">
        <f>COUNTIFS(I49:I55,3,U49:U55,2)</f>
        <v>0</v>
      </c>
      <c r="J76" s="181">
        <f>COUNTIFS(J49:J55,3,U49:U55,2)</f>
        <v>0</v>
      </c>
      <c r="K76" s="181">
        <f>COUNTIFS(K49:K55,3,U49:U55,2)</f>
        <v>0</v>
      </c>
      <c r="L76" s="181">
        <f>COUNTIFS(L49:L55,3,U49:U55,2)</f>
        <v>0</v>
      </c>
      <c r="M76" s="181">
        <f>COUNTIFS(M49:M55,3,U49:U55,2)</f>
        <v>0</v>
      </c>
      <c r="N76" s="181">
        <f>COUNTIFS(N49:N55,3,U49:U55,2)</f>
        <v>0</v>
      </c>
      <c r="O76" s="265">
        <f>COUNTIFS(O49:O55,3,U49:U55,2)</f>
        <v>0</v>
      </c>
      <c r="P76" s="272">
        <f>COUNTIFS(P49:P55,3,U49:U55,2)</f>
        <v>0</v>
      </c>
      <c r="Q76" s="231">
        <f>COUNTIFS(Q49:Q55,3,U49:U55,2)</f>
        <v>0</v>
      </c>
      <c r="R76" s="275">
        <f>COUNTIFS(R49:R55,3,U49:U55,2)</f>
        <v>0</v>
      </c>
      <c r="S76" s="546"/>
      <c r="T76" s="292" t="s">
        <v>153</v>
      </c>
      <c r="U76" s="131"/>
      <c r="V76" s="131"/>
      <c r="W76" s="129"/>
      <c r="X76" s="129"/>
      <c r="AE76" s="132"/>
    </row>
    <row r="77" spans="2:31" s="130" customFormat="1" ht="15.75" customHeight="1" outlineLevel="1" thickBot="1">
      <c r="B77" s="547"/>
      <c r="C77" s="426"/>
      <c r="D77" s="370"/>
      <c r="E77" s="231" t="s">
        <v>87</v>
      </c>
      <c r="F77" s="264">
        <f>COUNTIFS(F49:F55,2,U49:U55,2)</f>
        <v>0</v>
      </c>
      <c r="G77" s="181">
        <f>COUNTIFS(G49:G55,2,U49:U55,2)</f>
        <v>0</v>
      </c>
      <c r="H77" s="181">
        <f>COUNTIFS(H49:H55,2,U49:U55,2)</f>
        <v>0</v>
      </c>
      <c r="I77" s="181">
        <f>COUNTIFS(I49:I55,2,U49:U55,2)</f>
        <v>0</v>
      </c>
      <c r="J77" s="181">
        <f>COUNTIFS(J49:J55,2,U49:U55,2)</f>
        <v>0</v>
      </c>
      <c r="K77" s="181">
        <f>COUNTIFS(K49:K55,2,U49:U55,2)</f>
        <v>0</v>
      </c>
      <c r="L77" s="181">
        <f>COUNTIFS(L49:L55,2,U49:U55,2)</f>
        <v>0</v>
      </c>
      <c r="M77" s="181">
        <f>COUNTIFS(M49:M55,2,U49:U55,2)</f>
        <v>0</v>
      </c>
      <c r="N77" s="181">
        <f>COUNTIFS(N49:N55,2,U49:U55,2)</f>
        <v>0</v>
      </c>
      <c r="O77" s="265">
        <f>COUNTIFS(O49:O55,2,U49:U55,2)</f>
        <v>0</v>
      </c>
      <c r="P77" s="272">
        <f>COUNTIFS(P49:P55,2,U49:U55,2)</f>
        <v>0</v>
      </c>
      <c r="Q77" s="231">
        <f>COUNTIFS(Q49:Q55,2,U49:U55,2)</f>
        <v>0</v>
      </c>
      <c r="R77" s="275">
        <f>COUNTIFS(R49:R55,2,U49:U55,2)</f>
        <v>0</v>
      </c>
      <c r="S77" s="550"/>
      <c r="T77" s="292" t="s">
        <v>153</v>
      </c>
      <c r="U77" s="131"/>
      <c r="V77" s="131"/>
      <c r="W77" s="129"/>
      <c r="X77" s="129"/>
      <c r="AE77" s="132"/>
    </row>
    <row r="78" spans="2:31" s="130" customFormat="1" ht="15.75" customHeight="1">
      <c r="B78" s="547"/>
      <c r="C78" s="426"/>
      <c r="D78" s="370"/>
      <c r="E78" s="232" t="s">
        <v>88</v>
      </c>
      <c r="F78" s="266" t="str">
        <f>'Рсч-серж'!$G$9</f>
        <v>-</v>
      </c>
      <c r="G78" s="267" t="str">
        <f>'Рсч-серж'!$L$9</f>
        <v>-</v>
      </c>
      <c r="H78" s="267" t="str">
        <f>'Рсч-серж'!$Q$9</f>
        <v>-</v>
      </c>
      <c r="I78" s="267" t="str">
        <f>'Рсч-серж'!$V$9</f>
        <v>-</v>
      </c>
      <c r="J78" s="267" t="str">
        <f>'Рсч-серж'!$AA$9</f>
        <v>-</v>
      </c>
      <c r="K78" s="267" t="str">
        <f>'Рсч-серж'!$AF$9</f>
        <v>-</v>
      </c>
      <c r="L78" s="267" t="str">
        <f>'Рсч-серж'!$AK$9</f>
        <v>-</v>
      </c>
      <c r="M78" s="267" t="str">
        <f>'Рсч-серж'!$AP$9</f>
        <v>-</v>
      </c>
      <c r="N78" s="267" t="str">
        <f>'Рсч-серж'!$AU$9</f>
        <v>-</v>
      </c>
      <c r="O78" s="268" t="str">
        <f>'Рсч-серж'!$AZ$9</f>
        <v>-</v>
      </c>
      <c r="P78" s="273"/>
      <c r="Q78" s="232" t="str">
        <f>'Рсч-серж'!$BJ$9</f>
        <v>-</v>
      </c>
      <c r="R78" s="276"/>
      <c r="S78" s="551"/>
      <c r="T78" s="292" t="s">
        <v>153</v>
      </c>
      <c r="U78" s="131"/>
      <c r="V78" s="131"/>
      <c r="W78" s="129"/>
      <c r="X78" s="129"/>
      <c r="AE78" s="132"/>
    </row>
    <row r="79" spans="2:31" s="130" customFormat="1" ht="15.75" customHeight="1" thickBot="1">
      <c r="B79" s="547"/>
      <c r="C79" s="426"/>
      <c r="D79" s="370"/>
      <c r="E79" s="233" t="s">
        <v>89</v>
      </c>
      <c r="F79" s="230" t="str">
        <f>'Рсч-серж'!$G$10</f>
        <v>-</v>
      </c>
      <c r="G79" s="228" t="str">
        <f>'Рсч-серж'!$L$10</f>
        <v>-</v>
      </c>
      <c r="H79" s="228" t="str">
        <f>'Рсч-серж'!$Q$10</f>
        <v>-</v>
      </c>
      <c r="I79" s="437" t="str">
        <f>'Рсч-серж'!$V$10</f>
        <v>-</v>
      </c>
      <c r="J79" s="228" t="str">
        <f>'Рсч-серж'!$AA$10</f>
        <v>-</v>
      </c>
      <c r="K79" s="228" t="str">
        <f>'Рсч-серж'!$AF$10</f>
        <v>-</v>
      </c>
      <c r="L79" s="228" t="str">
        <f>'Рсч-серж'!$AK$10</f>
        <v>-</v>
      </c>
      <c r="M79" s="228" t="str">
        <f>'Рсч-серж'!$AP$10</f>
        <v>-</v>
      </c>
      <c r="N79" s="228" t="str">
        <f>'Рсч-серж'!$AU$10</f>
        <v>-</v>
      </c>
      <c r="O79" s="229" t="str">
        <f>'Рсч-серж'!$AZ$10</f>
        <v>-</v>
      </c>
      <c r="P79" s="274"/>
      <c r="Q79" s="278" t="str">
        <f>'Рсч-серж'!$BJ$10</f>
        <v>-</v>
      </c>
      <c r="R79" s="277"/>
      <c r="S79" s="551"/>
      <c r="T79" s="292" t="s">
        <v>153</v>
      </c>
      <c r="U79" s="131"/>
      <c r="V79" s="131"/>
      <c r="W79" s="129"/>
      <c r="X79" s="129"/>
      <c r="AE79" s="132"/>
    </row>
    <row r="80" spans="2:31" s="131" customFormat="1" ht="15.75" customHeight="1" outlineLevel="1" thickTop="1" thickBot="1">
      <c r="B80" s="552"/>
      <c r="C80" s="360"/>
      <c r="D80" s="132"/>
      <c r="E80" s="361"/>
      <c r="F80" s="362"/>
      <c r="G80" s="362"/>
      <c r="H80" s="362"/>
      <c r="I80" s="362"/>
      <c r="J80" s="362"/>
      <c r="K80" s="362"/>
      <c r="L80" s="362"/>
      <c r="M80" s="362"/>
      <c r="N80" s="362"/>
      <c r="O80" s="362"/>
      <c r="P80" s="363"/>
      <c r="Q80" s="363"/>
      <c r="R80" s="362"/>
      <c r="S80" s="546"/>
      <c r="T80" s="291" t="s">
        <v>771</v>
      </c>
      <c r="W80" s="281"/>
      <c r="X80" s="281"/>
      <c r="AE80" s="132"/>
    </row>
    <row r="81" spans="2:35" s="130" customFormat="1" ht="30" customHeight="1" outlineLevel="1" thickTop="1">
      <c r="B81" s="547"/>
      <c r="C81" s="426"/>
      <c r="D81" s="370"/>
      <c r="E81" s="282" t="s">
        <v>773</v>
      </c>
      <c r="F81" s="283" t="s">
        <v>128</v>
      </c>
      <c r="G81" s="284" t="s">
        <v>74</v>
      </c>
      <c r="H81" s="284" t="s">
        <v>75</v>
      </c>
      <c r="I81" s="284" t="s">
        <v>14</v>
      </c>
      <c r="J81" s="284" t="s">
        <v>80</v>
      </c>
      <c r="K81" s="284" t="s">
        <v>129</v>
      </c>
      <c r="L81" s="284" t="s">
        <v>15</v>
      </c>
      <c r="M81" s="284" t="s">
        <v>13</v>
      </c>
      <c r="N81" s="284" t="s">
        <v>78</v>
      </c>
      <c r="O81" s="285" t="s">
        <v>130</v>
      </c>
      <c r="P81" s="286" t="s">
        <v>132</v>
      </c>
      <c r="Q81" s="287" t="s">
        <v>81</v>
      </c>
      <c r="R81" s="288" t="s">
        <v>131</v>
      </c>
      <c r="S81" s="548"/>
      <c r="T81" s="292" t="s">
        <v>153</v>
      </c>
      <c r="U81" s="131"/>
      <c r="V81" s="131"/>
      <c r="W81" s="129"/>
      <c r="X81" s="129"/>
      <c r="AE81" s="132"/>
    </row>
    <row r="82" spans="2:35" s="130" customFormat="1" ht="15.75" customHeight="1" outlineLevel="1">
      <c r="B82" s="547"/>
      <c r="C82" s="426"/>
      <c r="D82" s="370"/>
      <c r="E82" s="231" t="s">
        <v>83</v>
      </c>
      <c r="F82" s="264">
        <f>COUNTIFS(F49:F55,5,U49:U55,3)</f>
        <v>0</v>
      </c>
      <c r="G82" s="181">
        <f>COUNTIFS(G49:G55,5,U49:U55,3)</f>
        <v>0</v>
      </c>
      <c r="H82" s="181">
        <f>COUNTIFS(H49:H55,5,U49:U55,3)</f>
        <v>0</v>
      </c>
      <c r="I82" s="181">
        <f>COUNTIFS(I49:I55,5,U49:U55,3)</f>
        <v>0</v>
      </c>
      <c r="J82" s="181">
        <f>COUNTIFS(J49:J55,5,U49:U55,3)</f>
        <v>0</v>
      </c>
      <c r="K82" s="181">
        <f>COUNTIFS(K49:K55,5,U49:U55,3)</f>
        <v>0</v>
      </c>
      <c r="L82" s="181">
        <f>COUNTIFS(L49:L55,5,U49:U55,3)</f>
        <v>0</v>
      </c>
      <c r="M82" s="181">
        <f>COUNTIFS(M49:M55,5,U49:U55,3)</f>
        <v>0</v>
      </c>
      <c r="N82" s="181">
        <f>COUNTIFS(N49:N55,5,U49:U55,3)</f>
        <v>0</v>
      </c>
      <c r="O82" s="265">
        <f>COUNTIFS(O49:O55,5,U49:U55,3)</f>
        <v>0</v>
      </c>
      <c r="P82" s="272">
        <f>COUNTIFS(P49:P55,5,U49:U55,3)</f>
        <v>0</v>
      </c>
      <c r="Q82" s="231">
        <f>COUNTIFS(Q49:Q55,5,U49:U55,3)</f>
        <v>0</v>
      </c>
      <c r="R82" s="275">
        <f>COUNTIFS(R49:R55,5,U49:U55,3)</f>
        <v>0</v>
      </c>
      <c r="S82" s="549"/>
      <c r="T82" s="292" t="s">
        <v>153</v>
      </c>
      <c r="U82" s="131"/>
      <c r="V82" s="131"/>
      <c r="W82" s="129"/>
      <c r="X82" s="129"/>
      <c r="AE82" s="132"/>
    </row>
    <row r="83" spans="2:35" s="130" customFormat="1" ht="15.75" customHeight="1" outlineLevel="1">
      <c r="B83" s="547"/>
      <c r="C83" s="426"/>
      <c r="D83" s="370"/>
      <c r="E83" s="231" t="s">
        <v>85</v>
      </c>
      <c r="F83" s="264">
        <f>COUNTIFS(F49:F55,4,U49:U55,3)</f>
        <v>0</v>
      </c>
      <c r="G83" s="181">
        <f>COUNTIFS(G49:G55,4,U49:U55,3)</f>
        <v>0</v>
      </c>
      <c r="H83" s="181">
        <f>COUNTIFS(H49:H55,4,U49:U55,3)</f>
        <v>0</v>
      </c>
      <c r="I83" s="181">
        <f>COUNTIFS(I49:I55,4,U49:U55,3)</f>
        <v>0</v>
      </c>
      <c r="J83" s="181">
        <f>COUNTIFS(J49:J55,4,U49:U55,3)</f>
        <v>0</v>
      </c>
      <c r="K83" s="181">
        <f>COUNTIFS(K49:K55,4,U49:U55,3)</f>
        <v>0</v>
      </c>
      <c r="L83" s="181">
        <f>COUNTIFS(L49:L55,4,U49:U55,3)</f>
        <v>0</v>
      </c>
      <c r="M83" s="181">
        <f>COUNTIFS(M49:M55,4,U49:U55,3)</f>
        <v>0</v>
      </c>
      <c r="N83" s="181">
        <f>COUNTIFS(N49:N55,4,U49:U55,3)</f>
        <v>0</v>
      </c>
      <c r="O83" s="265">
        <f>COUNTIFS(O49:O55,4,U49:U55,3)</f>
        <v>0</v>
      </c>
      <c r="P83" s="272">
        <f>COUNTIFS(P49:P55,4,U49:U55,3)</f>
        <v>0</v>
      </c>
      <c r="Q83" s="231">
        <f>COUNTIFS(Q49:Q55,4,U49:U55,3)</f>
        <v>0</v>
      </c>
      <c r="R83" s="275">
        <f>COUNTIFS(R49:R55,4,U49:U55,3)</f>
        <v>0</v>
      </c>
      <c r="S83" s="546"/>
      <c r="T83" s="292" t="s">
        <v>153</v>
      </c>
      <c r="U83" s="131"/>
      <c r="V83" s="131"/>
      <c r="W83" s="129"/>
      <c r="X83" s="129"/>
      <c r="AE83" s="132"/>
    </row>
    <row r="84" spans="2:35" s="130" customFormat="1" ht="15.75" customHeight="1" outlineLevel="1">
      <c r="B84" s="547"/>
      <c r="C84" s="426"/>
      <c r="D84" s="370"/>
      <c r="E84" s="231" t="s">
        <v>86</v>
      </c>
      <c r="F84" s="264">
        <f>COUNTIFS(F49:F55,3,U49:U55,3)</f>
        <v>0</v>
      </c>
      <c r="G84" s="181">
        <f>COUNTIFS(G49:G55,3,U49:U55,3)</f>
        <v>0</v>
      </c>
      <c r="H84" s="181">
        <f>COUNTIFS(H49:H55,3,U49:U55,3)</f>
        <v>0</v>
      </c>
      <c r="I84" s="181">
        <f>COUNTIFS(I49:I55,3,U49:U55,3)</f>
        <v>0</v>
      </c>
      <c r="J84" s="181">
        <f>COUNTIFS(J49:J55,3,U49:U55,3)</f>
        <v>0</v>
      </c>
      <c r="K84" s="181">
        <f>COUNTIFS(K49:K55,3,U49:U55,3)</f>
        <v>0</v>
      </c>
      <c r="L84" s="181">
        <f>COUNTIFS(L49:L55,3,U49:U55,3)</f>
        <v>0</v>
      </c>
      <c r="M84" s="181">
        <f>COUNTIFS(M49:M55,3,U49:U55,3)</f>
        <v>0</v>
      </c>
      <c r="N84" s="181">
        <f>COUNTIFS(N49:N55,3,U49:U55,3)</f>
        <v>0</v>
      </c>
      <c r="O84" s="265">
        <f>COUNTIFS(O49:O55,3,U49:U55,3)</f>
        <v>0</v>
      </c>
      <c r="P84" s="272">
        <f>COUNTIFS(P49:P55,3,U49:U55,3)</f>
        <v>0</v>
      </c>
      <c r="Q84" s="231">
        <f>COUNTIFS(Q49:Q55,3,U49:U55,3)</f>
        <v>0</v>
      </c>
      <c r="R84" s="275">
        <f>COUNTIFS(R49:R55,3,U49:U55,3)</f>
        <v>0</v>
      </c>
      <c r="S84" s="546"/>
      <c r="T84" s="292" t="s">
        <v>153</v>
      </c>
      <c r="U84" s="131"/>
      <c r="V84" s="131"/>
      <c r="W84" s="129"/>
      <c r="X84" s="129"/>
      <c r="AE84" s="132"/>
    </row>
    <row r="85" spans="2:35" s="130" customFormat="1" ht="15.75" customHeight="1" outlineLevel="1" thickBot="1">
      <c r="B85" s="547"/>
      <c r="C85" s="426"/>
      <c r="D85" s="370"/>
      <c r="E85" s="231" t="s">
        <v>87</v>
      </c>
      <c r="F85" s="264">
        <f>COUNTIFS(F49:F55,2,U49:U55,3)</f>
        <v>0</v>
      </c>
      <c r="G85" s="181">
        <f>COUNTIFS(G49:G55,2,U49:U55,3)</f>
        <v>0</v>
      </c>
      <c r="H85" s="181">
        <f>COUNTIFS(H49:H55,2,U49:U55,3)</f>
        <v>0</v>
      </c>
      <c r="I85" s="181">
        <f>COUNTIFS(I49:I55,2,U49:U55,3)</f>
        <v>0</v>
      </c>
      <c r="J85" s="181">
        <f>COUNTIFS(J49:J55,2,U49:U55,3)</f>
        <v>0</v>
      </c>
      <c r="K85" s="181">
        <f>COUNTIFS(K49:K55,2,U49:U55,3)</f>
        <v>0</v>
      </c>
      <c r="L85" s="181">
        <f>COUNTIFS(L49:L55,2,U49:U55,3)</f>
        <v>0</v>
      </c>
      <c r="M85" s="181">
        <f>COUNTIFS(M49:M55,2,U49:U55,3)</f>
        <v>0</v>
      </c>
      <c r="N85" s="181">
        <f>COUNTIFS(N49:N55,2,U49:U55,3)</f>
        <v>0</v>
      </c>
      <c r="O85" s="265">
        <f>COUNTIFS(O49:O55,2,U49:U55,3)</f>
        <v>0</v>
      </c>
      <c r="P85" s="272">
        <f>COUNTIFS(P49:P55,2,U49:U55,3)</f>
        <v>0</v>
      </c>
      <c r="Q85" s="231">
        <f>COUNTIFS(Q49:Q55,2,U49:U55,3)</f>
        <v>0</v>
      </c>
      <c r="R85" s="275">
        <f>COUNTIFS(R49:R55,2,U49:U55,3)</f>
        <v>0</v>
      </c>
      <c r="S85" s="550"/>
      <c r="T85" s="292" t="s">
        <v>153</v>
      </c>
      <c r="U85" s="131"/>
      <c r="V85" s="131"/>
      <c r="W85" s="129"/>
      <c r="X85" s="129"/>
      <c r="AE85" s="132"/>
    </row>
    <row r="86" spans="2:35" s="130" customFormat="1" ht="15.75" customHeight="1">
      <c r="B86" s="547"/>
      <c r="C86" s="426"/>
      <c r="D86" s="370"/>
      <c r="E86" s="232" t="s">
        <v>88</v>
      </c>
      <c r="F86" s="266" t="str">
        <f>'Рсч-солд'!$G$9</f>
        <v>-</v>
      </c>
      <c r="G86" s="267" t="str">
        <f>'Рсч-солд'!$L$9</f>
        <v>-</v>
      </c>
      <c r="H86" s="267" t="str">
        <f>'Рсч-солд'!$Q$9</f>
        <v>-</v>
      </c>
      <c r="I86" s="267" t="str">
        <f>'Рсч-солд'!$V$9</f>
        <v>-</v>
      </c>
      <c r="J86" s="267" t="str">
        <f>'Рсч-солд'!$AA$9</f>
        <v>-</v>
      </c>
      <c r="K86" s="267" t="str">
        <f>'Рсч-солд'!$AF$9</f>
        <v>-</v>
      </c>
      <c r="L86" s="267" t="str">
        <f>'Рсч-солд'!$AK$9</f>
        <v>-</v>
      </c>
      <c r="M86" s="267" t="str">
        <f>'Рсч-солд'!$AP$9</f>
        <v>-</v>
      </c>
      <c r="N86" s="267" t="str">
        <f>'Рсч-солд'!$AU$9</f>
        <v>-</v>
      </c>
      <c r="O86" s="268" t="str">
        <f>'Рсч-солд'!$AZ$9</f>
        <v>-</v>
      </c>
      <c r="P86" s="273"/>
      <c r="Q86" s="232" t="str">
        <f>'Рсч-солд'!$BJ$9</f>
        <v>-</v>
      </c>
      <c r="R86" s="276"/>
      <c r="S86" s="551"/>
      <c r="T86" s="292" t="s">
        <v>153</v>
      </c>
      <c r="U86" s="131"/>
      <c r="V86" s="131"/>
      <c r="W86" s="129"/>
      <c r="X86" s="129"/>
      <c r="AE86" s="132"/>
    </row>
    <row r="87" spans="2:35" s="130" customFormat="1" ht="15.75" customHeight="1" thickBot="1">
      <c r="B87" s="547"/>
      <c r="C87" s="426"/>
      <c r="D87" s="370"/>
      <c r="E87" s="233" t="s">
        <v>89</v>
      </c>
      <c r="F87" s="676" t="str">
        <f>'Рсч-солд'!$G$10</f>
        <v>-</v>
      </c>
      <c r="G87" s="437" t="str">
        <f>'Рсч-солд'!$L$10</f>
        <v>-</v>
      </c>
      <c r="H87" s="437" t="str">
        <f>'Рсч-солд'!$Q$10</f>
        <v>-</v>
      </c>
      <c r="I87" s="437" t="str">
        <f>'Рсч-солд'!$V$10</f>
        <v>-</v>
      </c>
      <c r="J87" s="437" t="str">
        <f>'Рсч-солд'!$AA$10</f>
        <v>-</v>
      </c>
      <c r="K87" s="437" t="str">
        <f>'Рсч-солд'!$AF$10</f>
        <v>-</v>
      </c>
      <c r="L87" s="437" t="str">
        <f>'Рсч-солд'!$AK$10</f>
        <v>-</v>
      </c>
      <c r="M87" s="437" t="str">
        <f>'Рсч-солд'!$AP$10</f>
        <v>-</v>
      </c>
      <c r="N87" s="437" t="str">
        <f>'Рсч-солд'!$AU$10</f>
        <v>-</v>
      </c>
      <c r="O87" s="677" t="str">
        <f>'Рсч-солд'!$AZ$10</f>
        <v>-</v>
      </c>
      <c r="P87" s="678"/>
      <c r="Q87" s="679" t="str">
        <f>'Рсч-солд'!$BJ$10</f>
        <v>-</v>
      </c>
      <c r="R87" s="680"/>
      <c r="S87" s="551"/>
      <c r="T87" s="292" t="s">
        <v>153</v>
      </c>
      <c r="U87" s="131"/>
      <c r="V87" s="131"/>
      <c r="W87" s="129"/>
      <c r="X87" s="129"/>
      <c r="AE87" s="132"/>
    </row>
    <row r="88" spans="2:35" s="130" customFormat="1" ht="15.75" customHeight="1" thickTop="1" thickBot="1">
      <c r="B88" s="547"/>
      <c r="C88" s="426"/>
      <c r="D88" s="370"/>
      <c r="E88" s="370"/>
      <c r="F88" s="370"/>
      <c r="G88" s="370"/>
      <c r="H88" s="370"/>
      <c r="I88" s="370"/>
      <c r="J88" s="370"/>
      <c r="K88" s="370"/>
      <c r="L88" s="370"/>
      <c r="M88" s="370"/>
      <c r="N88" s="370"/>
      <c r="O88" s="370"/>
      <c r="P88" s="132"/>
      <c r="Q88" s="132"/>
      <c r="R88" s="114"/>
      <c r="S88" s="553"/>
      <c r="T88" s="291" t="s">
        <v>771</v>
      </c>
      <c r="U88" s="131"/>
      <c r="V88" s="131"/>
      <c r="W88" s="129"/>
      <c r="X88" s="129"/>
      <c r="AE88" s="132"/>
    </row>
    <row r="89" spans="2:35" s="114" customFormat="1" ht="30" customHeight="1" thickBot="1">
      <c r="B89" s="715" t="s">
        <v>141</v>
      </c>
      <c r="C89" s="707"/>
      <c r="D89" s="707"/>
      <c r="E89" s="707"/>
      <c r="F89" s="707"/>
      <c r="G89" s="707"/>
      <c r="H89" s="707"/>
      <c r="I89" s="707"/>
      <c r="J89" s="707"/>
      <c r="K89" s="707"/>
      <c r="L89" s="707"/>
      <c r="M89" s="707"/>
      <c r="N89" s="707"/>
      <c r="O89" s="707"/>
      <c r="P89" s="707"/>
      <c r="Q89" s="707"/>
      <c r="R89" s="707"/>
      <c r="S89" s="716"/>
      <c r="T89" s="289" t="s">
        <v>150</v>
      </c>
      <c r="W89" s="116"/>
      <c r="X89" s="116"/>
      <c r="AA89" s="711" t="s">
        <v>132</v>
      </c>
      <c r="AB89" s="711"/>
      <c r="AC89" s="711"/>
      <c r="AD89" s="711"/>
      <c r="AF89" s="711" t="s">
        <v>131</v>
      </c>
      <c r="AG89" s="711"/>
      <c r="AH89" s="711"/>
      <c r="AI89" s="711"/>
    </row>
    <row r="90" spans="2:35" ht="30" customHeight="1" outlineLevel="2" thickBot="1">
      <c r="B90" s="421" t="str">
        <f>B$1</f>
        <v>№</v>
      </c>
      <c r="C90" s="422" t="str">
        <f>C$1</f>
        <v>Должность</v>
      </c>
      <c r="D90" s="480" t="str">
        <f>D$1</f>
        <v>воинское звание</v>
      </c>
      <c r="E90" s="481" t="str">
        <f>E$1</f>
        <v>Фамилия, инициалы</v>
      </c>
      <c r="F90" s="482" t="str">
        <f>F$1</f>
        <v>ТСП</v>
      </c>
      <c r="G90" s="483" t="str">
        <f t="shared" ref="G90:R90" si="30">G$1</f>
        <v>СП</v>
      </c>
      <c r="H90" s="483" t="str">
        <f t="shared" si="30"/>
        <v>ТП</v>
      </c>
      <c r="I90" s="483" t="str">
        <f t="shared" si="30"/>
        <v>ФП</v>
      </c>
      <c r="J90" s="483" t="str">
        <f t="shared" si="30"/>
        <v>РХБЗ</v>
      </c>
      <c r="K90" s="483" t="str">
        <f t="shared" si="30"/>
        <v>МП</v>
      </c>
      <c r="L90" s="481" t="str">
        <f t="shared" si="30"/>
        <v>ОГН</v>
      </c>
      <c r="M90" s="481" t="str">
        <f t="shared" si="30"/>
        <v>СТР</v>
      </c>
      <c r="N90" s="481" t="str">
        <f t="shared" si="30"/>
        <v>ОВУ</v>
      </c>
      <c r="O90" s="603" t="str">
        <f t="shared" si="30"/>
        <v>ОГП</v>
      </c>
      <c r="P90" s="605" t="str">
        <f t="shared" si="30"/>
        <v>Все</v>
      </c>
      <c r="Q90" s="605" t="str">
        <f t="shared" si="30"/>
        <v>Общ.</v>
      </c>
      <c r="R90" s="605" t="str">
        <f t="shared" si="30"/>
        <v>Важные</v>
      </c>
      <c r="S90" s="604" t="s">
        <v>749</v>
      </c>
      <c r="T90" s="290" t="s">
        <v>150</v>
      </c>
      <c r="W90" s="125">
        <f>SUM(W91:W102)</f>
        <v>0</v>
      </c>
      <c r="X90" s="124">
        <f>SUM(X91:X102)</f>
        <v>0</v>
      </c>
      <c r="Y90" s="254"/>
      <c r="Z90" s="113" t="s">
        <v>107</v>
      </c>
      <c r="AA90" s="117">
        <v>5</v>
      </c>
      <c r="AB90" s="118">
        <v>4</v>
      </c>
      <c r="AC90" s="118">
        <v>3</v>
      </c>
      <c r="AD90" s="119">
        <v>2</v>
      </c>
      <c r="AE90" s="123" t="s">
        <v>107</v>
      </c>
      <c r="AF90" s="117">
        <v>5</v>
      </c>
      <c r="AG90" s="118">
        <v>4</v>
      </c>
      <c r="AH90" s="118">
        <v>3</v>
      </c>
      <c r="AI90" s="119">
        <v>2</v>
      </c>
    </row>
    <row r="91" spans="2:35" ht="15.75" customHeight="1" outlineLevel="2" thickBot="1">
      <c r="B91" s="428">
        <f>IF(E91="",0,1)</f>
        <v>0</v>
      </c>
      <c r="C91" s="371"/>
      <c r="D91" s="544"/>
      <c r="E91" s="372"/>
      <c r="F91" s="545"/>
      <c r="G91" s="544"/>
      <c r="H91" s="544"/>
      <c r="I91" s="544"/>
      <c r="J91" s="544"/>
      <c r="K91" s="544"/>
      <c r="L91" s="544"/>
      <c r="M91" s="544"/>
      <c r="N91" s="544"/>
      <c r="O91" s="608"/>
      <c r="P91" s="616" t="str">
        <f t="shared" ref="P91:P102" si="31">IF(Z91&gt;0,IF(AND(AA91&gt;=50,AC91=0,AD91=0),5,IF(AND(SUM(AA91:AB91)&gt;=50,AD91=0),4,IF(AD91&lt;30,3,2))),"-")</f>
        <v>-</v>
      </c>
      <c r="Q91" s="624" t="str">
        <f t="shared" ref="Q91:Q102" si="32">IF(MIN(P91,R91)=0,"-",MIN(P91,R91))</f>
        <v>-</v>
      </c>
      <c r="R91" s="617" t="str">
        <f t="shared" ref="R91:R102" si="33">IF(AE91&gt;0,IF(AI91&gt;0,2,IF(AH91&gt;0,3,IF(AG91&gt;0,4,5))),"-")</f>
        <v>-</v>
      </c>
      <c r="S91" s="632"/>
      <c r="T91" s="290" t="str">
        <f ca="1">IFERROR(VLOOKUP(U91,Главная!$AG$20:$AH$22,2,FALSE),"")</f>
        <v/>
      </c>
      <c r="U91" s="226" t="str">
        <f ca="1">IFERROR(OFFSET(Главная!$AJ$4,MATCH($D91,Главная!$AG$5:$AG$17,0),0),"")</f>
        <v/>
      </c>
      <c r="V91" s="226" t="str">
        <f ca="1">IFERROR(OFFSET(Главная!$AI$4,MATCH($D91,Главная!$AG$5:$AG$17,0),0),"")</f>
        <v/>
      </c>
      <c r="W91" s="213">
        <f t="shared" ref="W91:W102" si="34">IF(Z91&gt;0,1,0)</f>
        <v>0</v>
      </c>
      <c r="X91" s="214">
        <f t="shared" ref="X91:X102" si="35">IF(AND(W91=0,E91&lt;&gt;""),1,0)</f>
        <v>0</v>
      </c>
      <c r="Y91" s="227"/>
      <c r="Z91" s="227">
        <f t="shared" ref="Z91:Z102" si="36">IF(COUNTIF($F91:$O91,"&gt;0")=0,-1,COUNTIF($F91:$O91,"&gt;0"))</f>
        <v>-1</v>
      </c>
      <c r="AA91" s="215">
        <f t="shared" ref="AA91:AD102" si="37">COUNTIF($F91:$O91,AA$5)/$Z91*100</f>
        <v>0</v>
      </c>
      <c r="AB91" s="216">
        <f t="shared" si="37"/>
        <v>0</v>
      </c>
      <c r="AC91" s="216">
        <f t="shared" si="37"/>
        <v>0</v>
      </c>
      <c r="AD91" s="217">
        <f t="shared" si="37"/>
        <v>0</v>
      </c>
      <c r="AE91" s="218">
        <f t="shared" ref="AE91:AE102" si="38">IF(COUNTIF($F91:$K91,"&gt;0")=0,-1,COUNTIF($F91:$K91,"&gt;0"))</f>
        <v>-1</v>
      </c>
      <c r="AF91" s="219">
        <f t="shared" ref="AF91:AI102" si="39">COUNTIF($F91:$K91,AF$5)/$AE91*100</f>
        <v>0</v>
      </c>
      <c r="AG91" s="220">
        <f t="shared" si="39"/>
        <v>0</v>
      </c>
      <c r="AH91" s="220">
        <f t="shared" si="39"/>
        <v>0</v>
      </c>
      <c r="AI91" s="221">
        <f t="shared" si="39"/>
        <v>0</v>
      </c>
    </row>
    <row r="92" spans="2:35" ht="15.75" customHeight="1" outlineLevel="2" thickBot="1">
      <c r="B92" s="428">
        <f t="shared" ref="B92:B102" si="40">IF(E92="",B91,B91+1)</f>
        <v>0</v>
      </c>
      <c r="C92" s="371"/>
      <c r="D92" s="544"/>
      <c r="E92" s="372"/>
      <c r="F92" s="545"/>
      <c r="G92" s="544"/>
      <c r="H92" s="544"/>
      <c r="I92" s="544"/>
      <c r="J92" s="544"/>
      <c r="K92" s="544"/>
      <c r="L92" s="544"/>
      <c r="M92" s="544"/>
      <c r="N92" s="544"/>
      <c r="O92" s="608"/>
      <c r="P92" s="478" t="str">
        <f t="shared" si="31"/>
        <v>-</v>
      </c>
      <c r="Q92" s="606" t="str">
        <f t="shared" si="32"/>
        <v>-</v>
      </c>
      <c r="R92" s="618" t="str">
        <f t="shared" si="33"/>
        <v>-</v>
      </c>
      <c r="S92" s="632"/>
      <c r="T92" s="290" t="str">
        <f ca="1">IFERROR(VLOOKUP(U92,Главная!$AG$20:$AH$22,2,FALSE),"")</f>
        <v/>
      </c>
      <c r="U92" s="226" t="str">
        <f ca="1">IFERROR(OFFSET(Главная!$AJ$4,MATCH($D92,Главная!$AG$5:$AG$17,0),0),"")</f>
        <v/>
      </c>
      <c r="V92" s="226" t="str">
        <f ca="1">IFERROR(OFFSET(Главная!$AI$4,MATCH($D92,Главная!$AG$5:$AG$17,0),0),"")</f>
        <v/>
      </c>
      <c r="W92" s="213">
        <f t="shared" si="34"/>
        <v>0</v>
      </c>
      <c r="X92" s="214">
        <f t="shared" si="35"/>
        <v>0</v>
      </c>
      <c r="Y92" s="227"/>
      <c r="Z92" s="227">
        <f t="shared" si="36"/>
        <v>-1</v>
      </c>
      <c r="AA92" s="215">
        <f t="shared" si="37"/>
        <v>0</v>
      </c>
      <c r="AB92" s="216">
        <f t="shared" si="37"/>
        <v>0</v>
      </c>
      <c r="AC92" s="216">
        <f t="shared" si="37"/>
        <v>0</v>
      </c>
      <c r="AD92" s="217">
        <f t="shared" si="37"/>
        <v>0</v>
      </c>
      <c r="AE92" s="218">
        <f t="shared" si="38"/>
        <v>-1</v>
      </c>
      <c r="AF92" s="219">
        <f t="shared" si="39"/>
        <v>0</v>
      </c>
      <c r="AG92" s="220">
        <f t="shared" si="39"/>
        <v>0</v>
      </c>
      <c r="AH92" s="220">
        <f t="shared" si="39"/>
        <v>0</v>
      </c>
      <c r="AI92" s="221">
        <f t="shared" si="39"/>
        <v>0</v>
      </c>
    </row>
    <row r="93" spans="2:35" ht="15.75" customHeight="1" outlineLevel="2" thickBot="1">
      <c r="B93" s="428">
        <f t="shared" si="40"/>
        <v>0</v>
      </c>
      <c r="C93" s="371"/>
      <c r="D93" s="544"/>
      <c r="E93" s="372"/>
      <c r="F93" s="545"/>
      <c r="G93" s="544"/>
      <c r="H93" s="544"/>
      <c r="I93" s="544"/>
      <c r="J93" s="544"/>
      <c r="K93" s="544"/>
      <c r="L93" s="544"/>
      <c r="M93" s="544"/>
      <c r="N93" s="544"/>
      <c r="O93" s="608"/>
      <c r="P93" s="478" t="str">
        <f t="shared" si="31"/>
        <v>-</v>
      </c>
      <c r="Q93" s="606" t="str">
        <f t="shared" si="32"/>
        <v>-</v>
      </c>
      <c r="R93" s="618" t="str">
        <f t="shared" si="33"/>
        <v>-</v>
      </c>
      <c r="S93" s="632"/>
      <c r="T93" s="290" t="str">
        <f ca="1">IFERROR(VLOOKUP(U93,Главная!$AG$20:$AH$22,2,FALSE),"")</f>
        <v/>
      </c>
      <c r="U93" s="226" t="str">
        <f ca="1">IFERROR(OFFSET(Главная!$AJ$4,MATCH($D93,Главная!$AG$5:$AG$17,0),0),"")</f>
        <v/>
      </c>
      <c r="V93" s="226" t="str">
        <f ca="1">IFERROR(OFFSET(Главная!$AI$4,MATCH($D93,Главная!$AG$5:$AG$17,0),0),"")</f>
        <v/>
      </c>
      <c r="W93" s="213">
        <f t="shared" si="34"/>
        <v>0</v>
      </c>
      <c r="X93" s="214">
        <f t="shared" si="35"/>
        <v>0</v>
      </c>
      <c r="Y93" s="227"/>
      <c r="Z93" s="227">
        <f t="shared" si="36"/>
        <v>-1</v>
      </c>
      <c r="AA93" s="215">
        <f t="shared" si="37"/>
        <v>0</v>
      </c>
      <c r="AB93" s="216">
        <f t="shared" si="37"/>
        <v>0</v>
      </c>
      <c r="AC93" s="216">
        <f t="shared" si="37"/>
        <v>0</v>
      </c>
      <c r="AD93" s="217">
        <f t="shared" si="37"/>
        <v>0</v>
      </c>
      <c r="AE93" s="218">
        <f t="shared" si="38"/>
        <v>-1</v>
      </c>
      <c r="AF93" s="219">
        <f t="shared" si="39"/>
        <v>0</v>
      </c>
      <c r="AG93" s="220">
        <f t="shared" si="39"/>
        <v>0</v>
      </c>
      <c r="AH93" s="220">
        <f t="shared" si="39"/>
        <v>0</v>
      </c>
      <c r="AI93" s="221">
        <f t="shared" si="39"/>
        <v>0</v>
      </c>
    </row>
    <row r="94" spans="2:35" ht="15.75" customHeight="1" outlineLevel="2" thickBot="1">
      <c r="B94" s="428">
        <f t="shared" si="40"/>
        <v>0</v>
      </c>
      <c r="C94" s="371"/>
      <c r="D94" s="544"/>
      <c r="E94" s="372"/>
      <c r="F94" s="545"/>
      <c r="G94" s="544"/>
      <c r="H94" s="544"/>
      <c r="I94" s="544"/>
      <c r="J94" s="544"/>
      <c r="K94" s="544"/>
      <c r="L94" s="544"/>
      <c r="M94" s="544"/>
      <c r="N94" s="544"/>
      <c r="O94" s="608"/>
      <c r="P94" s="478" t="str">
        <f t="shared" si="31"/>
        <v>-</v>
      </c>
      <c r="Q94" s="606" t="str">
        <f t="shared" si="32"/>
        <v>-</v>
      </c>
      <c r="R94" s="618" t="str">
        <f t="shared" si="33"/>
        <v>-</v>
      </c>
      <c r="S94" s="632"/>
      <c r="T94" s="290" t="str">
        <f ca="1">IFERROR(VLOOKUP(U94,Главная!$AG$20:$AH$22,2,FALSE),"")</f>
        <v/>
      </c>
      <c r="U94" s="226" t="str">
        <f ca="1">IFERROR(OFFSET(Главная!$AJ$4,MATCH($D94,Главная!$AG$5:$AG$17,0),0),"")</f>
        <v/>
      </c>
      <c r="V94" s="226" t="str">
        <f ca="1">IFERROR(OFFSET(Главная!$AI$4,MATCH($D94,Главная!$AG$5:$AG$17,0),0),"")</f>
        <v/>
      </c>
      <c r="W94" s="213">
        <f t="shared" si="34"/>
        <v>0</v>
      </c>
      <c r="X94" s="214">
        <f t="shared" si="35"/>
        <v>0</v>
      </c>
      <c r="Y94" s="227"/>
      <c r="Z94" s="227">
        <f t="shared" si="36"/>
        <v>-1</v>
      </c>
      <c r="AA94" s="215">
        <f t="shared" si="37"/>
        <v>0</v>
      </c>
      <c r="AB94" s="216">
        <f t="shared" si="37"/>
        <v>0</v>
      </c>
      <c r="AC94" s="216">
        <f t="shared" si="37"/>
        <v>0</v>
      </c>
      <c r="AD94" s="217">
        <f t="shared" si="37"/>
        <v>0</v>
      </c>
      <c r="AE94" s="218">
        <f t="shared" si="38"/>
        <v>-1</v>
      </c>
      <c r="AF94" s="219">
        <f t="shared" si="39"/>
        <v>0</v>
      </c>
      <c r="AG94" s="220">
        <f t="shared" si="39"/>
        <v>0</v>
      </c>
      <c r="AH94" s="220">
        <f t="shared" si="39"/>
        <v>0</v>
      </c>
      <c r="AI94" s="221">
        <f t="shared" si="39"/>
        <v>0</v>
      </c>
    </row>
    <row r="95" spans="2:35" ht="15.75" customHeight="1" outlineLevel="2" thickBot="1">
      <c r="B95" s="428">
        <f t="shared" si="40"/>
        <v>0</v>
      </c>
      <c r="C95" s="364"/>
      <c r="D95" s="545"/>
      <c r="E95" s="353"/>
      <c r="F95" s="545"/>
      <c r="G95" s="545"/>
      <c r="H95" s="545"/>
      <c r="I95" s="545"/>
      <c r="J95" s="545"/>
      <c r="K95" s="545"/>
      <c r="L95" s="545"/>
      <c r="M95" s="545"/>
      <c r="N95" s="545"/>
      <c r="O95" s="608"/>
      <c r="P95" s="618" t="str">
        <f t="shared" si="31"/>
        <v>-</v>
      </c>
      <c r="Q95" s="606" t="str">
        <f t="shared" si="32"/>
        <v>-</v>
      </c>
      <c r="R95" s="618" t="str">
        <f t="shared" si="33"/>
        <v>-</v>
      </c>
      <c r="S95" s="632"/>
      <c r="T95" s="290" t="str">
        <f ca="1">IFERROR(VLOOKUP(U95,Главная!$AG$20:$AH$22,2,FALSE),"")</f>
        <v/>
      </c>
      <c r="U95" s="226" t="str">
        <f ca="1">IFERROR(OFFSET(Главная!$AJ$4,MATCH($D95,Главная!$AG$5:$AG$17,0),0),"")</f>
        <v/>
      </c>
      <c r="V95" s="226" t="str">
        <f ca="1">IFERROR(OFFSET(Главная!$AI$4,MATCH($D95,Главная!$AG$5:$AG$17,0),0),"")</f>
        <v/>
      </c>
      <c r="W95" s="213">
        <f t="shared" si="34"/>
        <v>0</v>
      </c>
      <c r="X95" s="214">
        <f t="shared" si="35"/>
        <v>0</v>
      </c>
      <c r="Y95" s="227"/>
      <c r="Z95" s="227">
        <f t="shared" si="36"/>
        <v>-1</v>
      </c>
      <c r="AA95" s="215">
        <f t="shared" si="37"/>
        <v>0</v>
      </c>
      <c r="AB95" s="216">
        <f t="shared" si="37"/>
        <v>0</v>
      </c>
      <c r="AC95" s="216">
        <f t="shared" si="37"/>
        <v>0</v>
      </c>
      <c r="AD95" s="217">
        <f t="shared" si="37"/>
        <v>0</v>
      </c>
      <c r="AE95" s="218">
        <f t="shared" si="38"/>
        <v>-1</v>
      </c>
      <c r="AF95" s="219">
        <f t="shared" si="39"/>
        <v>0</v>
      </c>
      <c r="AG95" s="220">
        <f t="shared" si="39"/>
        <v>0</v>
      </c>
      <c r="AH95" s="220">
        <f t="shared" si="39"/>
        <v>0</v>
      </c>
      <c r="AI95" s="221">
        <f t="shared" si="39"/>
        <v>0</v>
      </c>
    </row>
    <row r="96" spans="2:35" ht="15.75" customHeight="1" outlineLevel="2" thickBot="1">
      <c r="B96" s="428">
        <f t="shared" si="40"/>
        <v>0</v>
      </c>
      <c r="C96" s="364"/>
      <c r="D96" s="545"/>
      <c r="E96" s="353"/>
      <c r="F96" s="545"/>
      <c r="G96" s="545"/>
      <c r="H96" s="545"/>
      <c r="I96" s="545"/>
      <c r="J96" s="545"/>
      <c r="K96" s="545"/>
      <c r="L96" s="545"/>
      <c r="M96" s="545"/>
      <c r="N96" s="545"/>
      <c r="O96" s="608"/>
      <c r="P96" s="618" t="str">
        <f t="shared" si="31"/>
        <v>-</v>
      </c>
      <c r="Q96" s="606" t="str">
        <f t="shared" si="32"/>
        <v>-</v>
      </c>
      <c r="R96" s="618" t="str">
        <f t="shared" si="33"/>
        <v>-</v>
      </c>
      <c r="S96" s="632"/>
      <c r="T96" s="290" t="str">
        <f ca="1">IFERROR(VLOOKUP(U96,Главная!$AG$20:$AH$22,2,FALSE),"")</f>
        <v/>
      </c>
      <c r="U96" s="226" t="str">
        <f ca="1">IFERROR(OFFSET(Главная!$AJ$4,MATCH($D96,Главная!$AG$5:$AG$17,0),0),"")</f>
        <v/>
      </c>
      <c r="V96" s="226" t="str">
        <f ca="1">IFERROR(OFFSET(Главная!$AI$4,MATCH($D96,Главная!$AG$5:$AG$17,0),0),"")</f>
        <v/>
      </c>
      <c r="W96" s="213">
        <f t="shared" si="34"/>
        <v>0</v>
      </c>
      <c r="X96" s="214">
        <f t="shared" si="35"/>
        <v>0</v>
      </c>
      <c r="Y96" s="227"/>
      <c r="Z96" s="227">
        <f t="shared" si="36"/>
        <v>-1</v>
      </c>
      <c r="AA96" s="215">
        <f t="shared" si="37"/>
        <v>0</v>
      </c>
      <c r="AB96" s="216">
        <f t="shared" si="37"/>
        <v>0</v>
      </c>
      <c r="AC96" s="216">
        <f t="shared" si="37"/>
        <v>0</v>
      </c>
      <c r="AD96" s="217">
        <f t="shared" si="37"/>
        <v>0</v>
      </c>
      <c r="AE96" s="218">
        <f t="shared" si="38"/>
        <v>-1</v>
      </c>
      <c r="AF96" s="219">
        <f t="shared" si="39"/>
        <v>0</v>
      </c>
      <c r="AG96" s="220">
        <f t="shared" si="39"/>
        <v>0</v>
      </c>
      <c r="AH96" s="220">
        <f t="shared" si="39"/>
        <v>0</v>
      </c>
      <c r="AI96" s="221">
        <f t="shared" si="39"/>
        <v>0</v>
      </c>
    </row>
    <row r="97" spans="2:35" ht="15.75" customHeight="1" outlineLevel="2" thickBot="1">
      <c r="B97" s="428">
        <f t="shared" si="40"/>
        <v>0</v>
      </c>
      <c r="C97" s="364"/>
      <c r="D97" s="545"/>
      <c r="E97" s="353"/>
      <c r="F97" s="545"/>
      <c r="G97" s="545"/>
      <c r="H97" s="545"/>
      <c r="I97" s="545"/>
      <c r="J97" s="365"/>
      <c r="K97" s="365"/>
      <c r="L97" s="365"/>
      <c r="M97" s="365"/>
      <c r="N97" s="365"/>
      <c r="O97" s="608"/>
      <c r="P97" s="618" t="str">
        <f t="shared" si="31"/>
        <v>-</v>
      </c>
      <c r="Q97" s="606" t="str">
        <f t="shared" si="32"/>
        <v>-</v>
      </c>
      <c r="R97" s="618" t="str">
        <f t="shared" si="33"/>
        <v>-</v>
      </c>
      <c r="S97" s="536"/>
      <c r="T97" s="290" t="str">
        <f ca="1">IFERROR(VLOOKUP(U97,Главная!$AG$20:$AH$22,2,FALSE),"")</f>
        <v/>
      </c>
      <c r="U97" s="226" t="str">
        <f ca="1">IFERROR(OFFSET(Главная!$AJ$4,MATCH($D97,Главная!$AG$5:$AG$17,0),0),"")</f>
        <v/>
      </c>
      <c r="V97" s="226" t="str">
        <f ca="1">IFERROR(OFFSET(Главная!$AI$4,MATCH($D97,Главная!$AG$5:$AG$17,0),0),"")</f>
        <v/>
      </c>
      <c r="W97" s="213">
        <f t="shared" si="34"/>
        <v>0</v>
      </c>
      <c r="X97" s="214">
        <f t="shared" si="35"/>
        <v>0</v>
      </c>
      <c r="Y97" s="227"/>
      <c r="Z97" s="227">
        <f t="shared" si="36"/>
        <v>-1</v>
      </c>
      <c r="AA97" s="215">
        <f t="shared" si="37"/>
        <v>0</v>
      </c>
      <c r="AB97" s="216">
        <f t="shared" si="37"/>
        <v>0</v>
      </c>
      <c r="AC97" s="216">
        <f t="shared" si="37"/>
        <v>0</v>
      </c>
      <c r="AD97" s="217">
        <f t="shared" si="37"/>
        <v>0</v>
      </c>
      <c r="AE97" s="218">
        <f t="shared" si="38"/>
        <v>-1</v>
      </c>
      <c r="AF97" s="219">
        <f t="shared" si="39"/>
        <v>0</v>
      </c>
      <c r="AG97" s="220">
        <f t="shared" si="39"/>
        <v>0</v>
      </c>
      <c r="AH97" s="220">
        <f t="shared" si="39"/>
        <v>0</v>
      </c>
      <c r="AI97" s="221">
        <f t="shared" si="39"/>
        <v>0</v>
      </c>
    </row>
    <row r="98" spans="2:35" ht="15.75" customHeight="1" outlineLevel="2" thickBot="1">
      <c r="B98" s="428">
        <f t="shared" si="40"/>
        <v>0</v>
      </c>
      <c r="C98" s="364"/>
      <c r="D98" s="545"/>
      <c r="E98" s="353"/>
      <c r="F98" s="545"/>
      <c r="G98" s="545"/>
      <c r="H98" s="545"/>
      <c r="I98" s="545"/>
      <c r="J98" s="545"/>
      <c r="K98" s="545"/>
      <c r="L98" s="545"/>
      <c r="M98" s="545"/>
      <c r="N98" s="545"/>
      <c r="O98" s="608"/>
      <c r="P98" s="618" t="str">
        <f t="shared" si="31"/>
        <v>-</v>
      </c>
      <c r="Q98" s="606" t="str">
        <f t="shared" si="32"/>
        <v>-</v>
      </c>
      <c r="R98" s="618" t="str">
        <f t="shared" si="33"/>
        <v>-</v>
      </c>
      <c r="S98" s="536"/>
      <c r="T98" s="290" t="str">
        <f ca="1">IFERROR(VLOOKUP(U98,Главная!$AG$20:$AH$22,2,FALSE),"")</f>
        <v/>
      </c>
      <c r="U98" s="226" t="str">
        <f ca="1">IFERROR(OFFSET(Главная!$AJ$4,MATCH($D98,Главная!$AG$5:$AG$17,0),0),"")</f>
        <v/>
      </c>
      <c r="V98" s="226" t="str">
        <f ca="1">IFERROR(OFFSET(Главная!$AI$4,MATCH($D98,Главная!$AG$5:$AG$17,0),0),"")</f>
        <v/>
      </c>
      <c r="W98" s="213">
        <f t="shared" si="34"/>
        <v>0</v>
      </c>
      <c r="X98" s="214">
        <f t="shared" si="35"/>
        <v>0</v>
      </c>
      <c r="Y98" s="227"/>
      <c r="Z98" s="227">
        <f t="shared" si="36"/>
        <v>-1</v>
      </c>
      <c r="AA98" s="215">
        <f t="shared" si="37"/>
        <v>0</v>
      </c>
      <c r="AB98" s="216">
        <f t="shared" si="37"/>
        <v>0</v>
      </c>
      <c r="AC98" s="216">
        <f t="shared" si="37"/>
        <v>0</v>
      </c>
      <c r="AD98" s="217">
        <f t="shared" si="37"/>
        <v>0</v>
      </c>
      <c r="AE98" s="218">
        <f t="shared" si="38"/>
        <v>-1</v>
      </c>
      <c r="AF98" s="219">
        <f t="shared" si="39"/>
        <v>0</v>
      </c>
      <c r="AG98" s="220">
        <f t="shared" si="39"/>
        <v>0</v>
      </c>
      <c r="AH98" s="220">
        <f t="shared" si="39"/>
        <v>0</v>
      </c>
      <c r="AI98" s="221">
        <f t="shared" si="39"/>
        <v>0</v>
      </c>
    </row>
    <row r="99" spans="2:35" ht="15.75" customHeight="1" outlineLevel="2" thickBot="1">
      <c r="B99" s="428">
        <f t="shared" si="40"/>
        <v>0</v>
      </c>
      <c r="C99" s="364"/>
      <c r="D99" s="545"/>
      <c r="E99" s="353"/>
      <c r="F99" s="545"/>
      <c r="G99" s="545"/>
      <c r="H99" s="545"/>
      <c r="I99" s="545"/>
      <c r="J99" s="545"/>
      <c r="K99" s="545"/>
      <c r="L99" s="545"/>
      <c r="M99" s="545"/>
      <c r="N99" s="545"/>
      <c r="O99" s="608"/>
      <c r="P99" s="618" t="str">
        <f t="shared" si="31"/>
        <v>-</v>
      </c>
      <c r="Q99" s="606" t="str">
        <f t="shared" si="32"/>
        <v>-</v>
      </c>
      <c r="R99" s="618" t="str">
        <f t="shared" si="33"/>
        <v>-</v>
      </c>
      <c r="S99" s="536"/>
      <c r="T99" s="290" t="str">
        <f ca="1">IFERROR(VLOOKUP(U99,Главная!$AG$20:$AH$22,2,FALSE),"")</f>
        <v/>
      </c>
      <c r="U99" s="226" t="str">
        <f ca="1">IFERROR(OFFSET(Главная!$AJ$4,MATCH($D99,Главная!$AG$5:$AG$17,0),0),"")</f>
        <v/>
      </c>
      <c r="V99" s="226" t="str">
        <f ca="1">IFERROR(OFFSET(Главная!$AI$4,MATCH($D99,Главная!$AG$5:$AG$17,0),0),"")</f>
        <v/>
      </c>
      <c r="W99" s="213">
        <f t="shared" si="34"/>
        <v>0</v>
      </c>
      <c r="X99" s="214">
        <f t="shared" si="35"/>
        <v>0</v>
      </c>
      <c r="Y99" s="227"/>
      <c r="Z99" s="227">
        <f t="shared" si="36"/>
        <v>-1</v>
      </c>
      <c r="AA99" s="215">
        <f t="shared" si="37"/>
        <v>0</v>
      </c>
      <c r="AB99" s="216">
        <f t="shared" si="37"/>
        <v>0</v>
      </c>
      <c r="AC99" s="216">
        <f t="shared" si="37"/>
        <v>0</v>
      </c>
      <c r="AD99" s="217">
        <f t="shared" si="37"/>
        <v>0</v>
      </c>
      <c r="AE99" s="218">
        <f t="shared" si="38"/>
        <v>-1</v>
      </c>
      <c r="AF99" s="219">
        <f t="shared" si="39"/>
        <v>0</v>
      </c>
      <c r="AG99" s="220">
        <f t="shared" si="39"/>
        <v>0</v>
      </c>
      <c r="AH99" s="220">
        <f t="shared" si="39"/>
        <v>0</v>
      </c>
      <c r="AI99" s="221">
        <f t="shared" si="39"/>
        <v>0</v>
      </c>
    </row>
    <row r="100" spans="2:35" ht="15.75" customHeight="1" outlineLevel="2" thickBot="1">
      <c r="B100" s="428">
        <f t="shared" si="40"/>
        <v>0</v>
      </c>
      <c r="C100" s="364"/>
      <c r="D100" s="545"/>
      <c r="E100" s="353"/>
      <c r="F100" s="545"/>
      <c r="G100" s="545"/>
      <c r="H100" s="545"/>
      <c r="I100" s="545"/>
      <c r="J100" s="365"/>
      <c r="K100" s="365"/>
      <c r="L100" s="365"/>
      <c r="M100" s="365"/>
      <c r="N100" s="365"/>
      <c r="O100" s="608"/>
      <c r="P100" s="618" t="str">
        <f t="shared" si="31"/>
        <v>-</v>
      </c>
      <c r="Q100" s="606" t="str">
        <f t="shared" si="32"/>
        <v>-</v>
      </c>
      <c r="R100" s="618" t="str">
        <f t="shared" si="33"/>
        <v>-</v>
      </c>
      <c r="S100" s="536"/>
      <c r="T100" s="290" t="str">
        <f ca="1">IFERROR(VLOOKUP(U100,Главная!$AG$20:$AH$22,2,FALSE),"")</f>
        <v/>
      </c>
      <c r="U100" s="226" t="str">
        <f ca="1">IFERROR(OFFSET(Главная!$AJ$4,MATCH($D100,Главная!$AG$5:$AG$17,0),0),"")</f>
        <v/>
      </c>
      <c r="V100" s="226" t="str">
        <f ca="1">IFERROR(OFFSET(Главная!$AI$4,MATCH($D100,Главная!$AG$5:$AG$17,0),0),"")</f>
        <v/>
      </c>
      <c r="W100" s="213">
        <f t="shared" si="34"/>
        <v>0</v>
      </c>
      <c r="X100" s="214">
        <f t="shared" si="35"/>
        <v>0</v>
      </c>
      <c r="Y100" s="227"/>
      <c r="Z100" s="227">
        <f t="shared" si="36"/>
        <v>-1</v>
      </c>
      <c r="AA100" s="215">
        <f t="shared" si="37"/>
        <v>0</v>
      </c>
      <c r="AB100" s="216">
        <f t="shared" si="37"/>
        <v>0</v>
      </c>
      <c r="AC100" s="216">
        <f t="shared" si="37"/>
        <v>0</v>
      </c>
      <c r="AD100" s="217">
        <f t="shared" si="37"/>
        <v>0</v>
      </c>
      <c r="AE100" s="218">
        <f t="shared" si="38"/>
        <v>-1</v>
      </c>
      <c r="AF100" s="219">
        <f t="shared" si="39"/>
        <v>0</v>
      </c>
      <c r="AG100" s="220">
        <f t="shared" si="39"/>
        <v>0</v>
      </c>
      <c r="AH100" s="220">
        <f t="shared" si="39"/>
        <v>0</v>
      </c>
      <c r="AI100" s="221">
        <f t="shared" si="39"/>
        <v>0</v>
      </c>
    </row>
    <row r="101" spans="2:35" ht="15.75" customHeight="1" outlineLevel="2" thickBot="1">
      <c r="B101" s="428">
        <f t="shared" si="40"/>
        <v>0</v>
      </c>
      <c r="C101" s="364"/>
      <c r="D101" s="545"/>
      <c r="E101" s="353"/>
      <c r="F101" s="545"/>
      <c r="G101" s="545"/>
      <c r="H101" s="545"/>
      <c r="I101" s="545"/>
      <c r="J101" s="545"/>
      <c r="K101" s="545"/>
      <c r="L101" s="545"/>
      <c r="M101" s="545"/>
      <c r="N101" s="545"/>
      <c r="O101" s="608"/>
      <c r="P101" s="618" t="str">
        <f t="shared" si="31"/>
        <v>-</v>
      </c>
      <c r="Q101" s="606" t="str">
        <f t="shared" si="32"/>
        <v>-</v>
      </c>
      <c r="R101" s="618" t="str">
        <f t="shared" si="33"/>
        <v>-</v>
      </c>
      <c r="S101" s="536"/>
      <c r="T101" s="290" t="str">
        <f ca="1">IFERROR(VLOOKUP(U101,Главная!$AG$20:$AH$22,2,FALSE),"")</f>
        <v/>
      </c>
      <c r="U101" s="226" t="str">
        <f ca="1">IFERROR(OFFSET(Главная!$AJ$4,MATCH($D101,Главная!$AG$5:$AG$17,0),0),"")</f>
        <v/>
      </c>
      <c r="V101" s="226" t="str">
        <f ca="1">IFERROR(OFFSET(Главная!$AI$4,MATCH($D101,Главная!$AG$5:$AG$17,0),0),"")</f>
        <v/>
      </c>
      <c r="W101" s="213">
        <f t="shared" si="34"/>
        <v>0</v>
      </c>
      <c r="X101" s="214">
        <f t="shared" si="35"/>
        <v>0</v>
      </c>
      <c r="Y101" s="227"/>
      <c r="Z101" s="227">
        <f t="shared" si="36"/>
        <v>-1</v>
      </c>
      <c r="AA101" s="215">
        <f t="shared" si="37"/>
        <v>0</v>
      </c>
      <c r="AB101" s="216">
        <f t="shared" si="37"/>
        <v>0</v>
      </c>
      <c r="AC101" s="216">
        <f t="shared" si="37"/>
        <v>0</v>
      </c>
      <c r="AD101" s="217">
        <f t="shared" si="37"/>
        <v>0</v>
      </c>
      <c r="AE101" s="218">
        <f t="shared" si="38"/>
        <v>-1</v>
      </c>
      <c r="AF101" s="219">
        <f t="shared" si="39"/>
        <v>0</v>
      </c>
      <c r="AG101" s="220">
        <f t="shared" si="39"/>
        <v>0</v>
      </c>
      <c r="AH101" s="220">
        <f t="shared" si="39"/>
        <v>0</v>
      </c>
      <c r="AI101" s="221">
        <f t="shared" si="39"/>
        <v>0</v>
      </c>
    </row>
    <row r="102" spans="2:35" ht="15.75" customHeight="1" outlineLevel="2">
      <c r="B102" s="428">
        <f t="shared" si="40"/>
        <v>0</v>
      </c>
      <c r="C102" s="364"/>
      <c r="D102" s="545"/>
      <c r="E102" s="353"/>
      <c r="F102" s="545"/>
      <c r="G102" s="545"/>
      <c r="H102" s="545"/>
      <c r="I102" s="365"/>
      <c r="J102" s="365"/>
      <c r="K102" s="365"/>
      <c r="L102" s="365"/>
      <c r="M102" s="365"/>
      <c r="N102" s="365"/>
      <c r="O102" s="622"/>
      <c r="P102" s="618" t="str">
        <f t="shared" si="31"/>
        <v>-</v>
      </c>
      <c r="Q102" s="606" t="str">
        <f t="shared" si="32"/>
        <v>-</v>
      </c>
      <c r="R102" s="618" t="str">
        <f t="shared" si="33"/>
        <v>-</v>
      </c>
      <c r="S102" s="536"/>
      <c r="T102" s="290" t="str">
        <f ca="1">IFERROR(VLOOKUP(U102,Главная!$AG$20:$AH$22,2,FALSE),"")</f>
        <v/>
      </c>
      <c r="U102" s="226" t="str">
        <f ca="1">IFERROR(OFFSET(Главная!$AJ$4,MATCH($D102,Главная!$AG$5:$AG$17,0),0),"")</f>
        <v/>
      </c>
      <c r="V102" s="226" t="str">
        <f ca="1">IFERROR(OFFSET(Главная!$AI$4,MATCH($D102,Главная!$AG$5:$AG$17,0),0),"")</f>
        <v/>
      </c>
      <c r="W102" s="213">
        <f t="shared" si="34"/>
        <v>0</v>
      </c>
      <c r="X102" s="214">
        <f t="shared" si="35"/>
        <v>0</v>
      </c>
      <c r="Y102" s="227"/>
      <c r="Z102" s="227">
        <f t="shared" si="36"/>
        <v>-1</v>
      </c>
      <c r="AA102" s="215">
        <f t="shared" si="37"/>
        <v>0</v>
      </c>
      <c r="AB102" s="216">
        <f t="shared" si="37"/>
        <v>0</v>
      </c>
      <c r="AC102" s="216">
        <f t="shared" si="37"/>
        <v>0</v>
      </c>
      <c r="AD102" s="217">
        <f t="shared" si="37"/>
        <v>0</v>
      </c>
      <c r="AE102" s="218">
        <f t="shared" si="38"/>
        <v>-1</v>
      </c>
      <c r="AF102" s="219">
        <f t="shared" si="39"/>
        <v>0</v>
      </c>
      <c r="AG102" s="220">
        <f t="shared" si="39"/>
        <v>0</v>
      </c>
      <c r="AH102" s="220">
        <f t="shared" si="39"/>
        <v>0</v>
      </c>
      <c r="AI102" s="221">
        <f t="shared" si="39"/>
        <v>0</v>
      </c>
    </row>
    <row r="103" spans="2:35" s="131" customFormat="1" ht="15.75" customHeight="1" outlineLevel="1" thickBot="1">
      <c r="B103" s="626"/>
      <c r="C103" s="627"/>
      <c r="D103" s="628"/>
      <c r="E103" s="629"/>
      <c r="F103" s="630"/>
      <c r="G103" s="630"/>
      <c r="H103" s="630"/>
      <c r="I103" s="630"/>
      <c r="J103" s="630"/>
      <c r="K103" s="630"/>
      <c r="L103" s="630"/>
      <c r="M103" s="630"/>
      <c r="N103" s="630"/>
      <c r="O103" s="630"/>
      <c r="P103" s="631"/>
      <c r="Q103" s="631"/>
      <c r="R103" s="630"/>
      <c r="S103" s="628"/>
      <c r="T103" s="291" t="s">
        <v>771</v>
      </c>
      <c r="W103" s="281"/>
      <c r="X103" s="281"/>
      <c r="AE103" s="132"/>
    </row>
    <row r="104" spans="2:35" s="130" customFormat="1" ht="30" customHeight="1" outlineLevel="1" thickTop="1">
      <c r="B104" s="547"/>
      <c r="C104" s="426"/>
      <c r="D104" s="370"/>
      <c r="E104" s="282" t="s">
        <v>141</v>
      </c>
      <c r="F104" s="283" t="s">
        <v>128</v>
      </c>
      <c r="G104" s="284" t="s">
        <v>74</v>
      </c>
      <c r="H104" s="284" t="s">
        <v>75</v>
      </c>
      <c r="I104" s="284" t="s">
        <v>14</v>
      </c>
      <c r="J104" s="284" t="s">
        <v>80</v>
      </c>
      <c r="K104" s="284" t="s">
        <v>129</v>
      </c>
      <c r="L104" s="284" t="s">
        <v>15</v>
      </c>
      <c r="M104" s="284" t="s">
        <v>13</v>
      </c>
      <c r="N104" s="284" t="s">
        <v>78</v>
      </c>
      <c r="O104" s="285" t="s">
        <v>130</v>
      </c>
      <c r="P104" s="286" t="s">
        <v>132</v>
      </c>
      <c r="Q104" s="287" t="s">
        <v>81</v>
      </c>
      <c r="R104" s="288" t="s">
        <v>131</v>
      </c>
      <c r="S104" s="625"/>
      <c r="T104" s="292" t="s">
        <v>151</v>
      </c>
      <c r="U104" s="131"/>
      <c r="V104" s="131"/>
      <c r="W104" s="129"/>
      <c r="X104" s="129"/>
      <c r="AE104" s="132"/>
    </row>
    <row r="105" spans="2:35" s="130" customFormat="1" ht="15.75" customHeight="1" outlineLevel="1">
      <c r="B105" s="547"/>
      <c r="C105" s="426"/>
      <c r="D105" s="370"/>
      <c r="E105" s="231" t="s">
        <v>83</v>
      </c>
      <c r="F105" s="264">
        <f t="shared" ref="F105:R105" si="41">COUNTIF(F91:F102,5)</f>
        <v>0</v>
      </c>
      <c r="G105" s="181">
        <f t="shared" si="41"/>
        <v>0</v>
      </c>
      <c r="H105" s="181">
        <f t="shared" si="41"/>
        <v>0</v>
      </c>
      <c r="I105" s="181">
        <f t="shared" si="41"/>
        <v>0</v>
      </c>
      <c r="J105" s="181">
        <f t="shared" si="41"/>
        <v>0</v>
      </c>
      <c r="K105" s="181">
        <f t="shared" si="41"/>
        <v>0</v>
      </c>
      <c r="L105" s="181">
        <f t="shared" si="41"/>
        <v>0</v>
      </c>
      <c r="M105" s="181">
        <f t="shared" si="41"/>
        <v>0</v>
      </c>
      <c r="N105" s="181">
        <f t="shared" si="41"/>
        <v>0</v>
      </c>
      <c r="O105" s="265">
        <f t="shared" si="41"/>
        <v>0</v>
      </c>
      <c r="P105" s="272">
        <f t="shared" si="41"/>
        <v>0</v>
      </c>
      <c r="Q105" s="231">
        <f t="shared" si="41"/>
        <v>0</v>
      </c>
      <c r="R105" s="275">
        <f t="shared" si="41"/>
        <v>0</v>
      </c>
      <c r="S105" s="505"/>
      <c r="T105" s="292" t="s">
        <v>151</v>
      </c>
      <c r="U105" s="131"/>
      <c r="V105" s="131"/>
      <c r="W105" s="129"/>
      <c r="X105" s="129"/>
      <c r="AE105" s="132"/>
    </row>
    <row r="106" spans="2:35" s="130" customFormat="1" ht="15.75" customHeight="1" outlineLevel="1">
      <c r="B106" s="547"/>
      <c r="C106" s="426"/>
      <c r="D106" s="370"/>
      <c r="E106" s="231" t="s">
        <v>85</v>
      </c>
      <c r="F106" s="264">
        <f t="shared" ref="F106:R106" si="42">COUNTIF(F91:F102,4)</f>
        <v>0</v>
      </c>
      <c r="G106" s="181">
        <f t="shared" si="42"/>
        <v>0</v>
      </c>
      <c r="H106" s="181">
        <f t="shared" si="42"/>
        <v>0</v>
      </c>
      <c r="I106" s="181">
        <f t="shared" si="42"/>
        <v>0</v>
      </c>
      <c r="J106" s="181">
        <f t="shared" si="42"/>
        <v>0</v>
      </c>
      <c r="K106" s="181">
        <f t="shared" si="42"/>
        <v>0</v>
      </c>
      <c r="L106" s="181">
        <f t="shared" si="42"/>
        <v>0</v>
      </c>
      <c r="M106" s="181">
        <f t="shared" si="42"/>
        <v>0</v>
      </c>
      <c r="N106" s="181">
        <f t="shared" si="42"/>
        <v>0</v>
      </c>
      <c r="O106" s="265">
        <f t="shared" si="42"/>
        <v>0</v>
      </c>
      <c r="P106" s="272">
        <f t="shared" si="42"/>
        <v>0</v>
      </c>
      <c r="Q106" s="231">
        <f t="shared" si="42"/>
        <v>0</v>
      </c>
      <c r="R106" s="275">
        <f t="shared" si="42"/>
        <v>0</v>
      </c>
      <c r="S106" s="503"/>
      <c r="T106" s="292" t="s">
        <v>151</v>
      </c>
      <c r="U106" s="131"/>
      <c r="V106" s="131"/>
      <c r="W106" s="129"/>
      <c r="X106" s="129"/>
      <c r="AE106" s="132"/>
    </row>
    <row r="107" spans="2:35" s="130" customFormat="1" ht="15.75" customHeight="1" outlineLevel="1">
      <c r="B107" s="547"/>
      <c r="C107" s="426"/>
      <c r="D107" s="370"/>
      <c r="E107" s="231" t="s">
        <v>86</v>
      </c>
      <c r="F107" s="264">
        <f t="shared" ref="F107:R107" si="43">COUNTIF(F91:F102,3)</f>
        <v>0</v>
      </c>
      <c r="G107" s="181">
        <f t="shared" si="43"/>
        <v>0</v>
      </c>
      <c r="H107" s="181">
        <f t="shared" si="43"/>
        <v>0</v>
      </c>
      <c r="I107" s="181">
        <f t="shared" si="43"/>
        <v>0</v>
      </c>
      <c r="J107" s="181">
        <f t="shared" si="43"/>
        <v>0</v>
      </c>
      <c r="K107" s="181">
        <f t="shared" si="43"/>
        <v>0</v>
      </c>
      <c r="L107" s="181">
        <f t="shared" si="43"/>
        <v>0</v>
      </c>
      <c r="M107" s="181">
        <f t="shared" si="43"/>
        <v>0</v>
      </c>
      <c r="N107" s="181">
        <f t="shared" si="43"/>
        <v>0</v>
      </c>
      <c r="O107" s="265">
        <f t="shared" si="43"/>
        <v>0</v>
      </c>
      <c r="P107" s="272">
        <f t="shared" si="43"/>
        <v>0</v>
      </c>
      <c r="Q107" s="231">
        <f t="shared" si="43"/>
        <v>0</v>
      </c>
      <c r="R107" s="275">
        <f t="shared" si="43"/>
        <v>0</v>
      </c>
      <c r="S107" s="503"/>
      <c r="T107" s="292" t="s">
        <v>151</v>
      </c>
      <c r="U107" s="131"/>
      <c r="V107" s="131"/>
      <c r="W107" s="129"/>
      <c r="X107" s="129"/>
      <c r="AE107" s="132"/>
    </row>
    <row r="108" spans="2:35" s="130" customFormat="1" ht="15.75" customHeight="1" outlineLevel="1" thickBot="1">
      <c r="B108" s="547"/>
      <c r="C108" s="426"/>
      <c r="D108" s="370"/>
      <c r="E108" s="231" t="s">
        <v>87</v>
      </c>
      <c r="F108" s="264">
        <f t="shared" ref="F108:R108" si="44">COUNTIF(F91:F102,2)</f>
        <v>0</v>
      </c>
      <c r="G108" s="181">
        <f t="shared" si="44"/>
        <v>0</v>
      </c>
      <c r="H108" s="181">
        <f t="shared" si="44"/>
        <v>0</v>
      </c>
      <c r="I108" s="181">
        <f t="shared" si="44"/>
        <v>0</v>
      </c>
      <c r="J108" s="181">
        <f t="shared" si="44"/>
        <v>0</v>
      </c>
      <c r="K108" s="181">
        <f t="shared" si="44"/>
        <v>0</v>
      </c>
      <c r="L108" s="181">
        <f t="shared" si="44"/>
        <v>0</v>
      </c>
      <c r="M108" s="181">
        <f t="shared" si="44"/>
        <v>0</v>
      </c>
      <c r="N108" s="181">
        <f t="shared" si="44"/>
        <v>0</v>
      </c>
      <c r="O108" s="265">
        <f t="shared" si="44"/>
        <v>0</v>
      </c>
      <c r="P108" s="272">
        <f t="shared" si="44"/>
        <v>0</v>
      </c>
      <c r="Q108" s="231">
        <f t="shared" si="44"/>
        <v>0</v>
      </c>
      <c r="R108" s="275">
        <f t="shared" si="44"/>
        <v>0</v>
      </c>
      <c r="S108" s="506"/>
      <c r="T108" s="292" t="s">
        <v>151</v>
      </c>
      <c r="U108" s="131"/>
      <c r="V108" s="131"/>
      <c r="W108" s="129"/>
      <c r="X108" s="129"/>
      <c r="AE108" s="132"/>
    </row>
    <row r="109" spans="2:35" s="130" customFormat="1" ht="15.75" customHeight="1">
      <c r="B109" s="547"/>
      <c r="C109" s="426"/>
      <c r="D109" s="370"/>
      <c r="E109" s="232" t="s">
        <v>88</v>
      </c>
      <c r="F109" s="266" t="str">
        <f>Рсч!$G$11</f>
        <v>-</v>
      </c>
      <c r="G109" s="267" t="str">
        <f>Рсч!$L$11</f>
        <v>-</v>
      </c>
      <c r="H109" s="267" t="str">
        <f>Рсч!$Q$11</f>
        <v>-</v>
      </c>
      <c r="I109" s="267" t="str">
        <f>Рсч!$V$11</f>
        <v>-</v>
      </c>
      <c r="J109" s="267" t="str">
        <f>Рсч!$AA$11</f>
        <v>-</v>
      </c>
      <c r="K109" s="267" t="str">
        <f>Рсч!$AF$11</f>
        <v>-</v>
      </c>
      <c r="L109" s="267" t="str">
        <f>Рсч!$AK$11</f>
        <v>-</v>
      </c>
      <c r="M109" s="267" t="str">
        <f>Рсч!$AP$11</f>
        <v>-</v>
      </c>
      <c r="N109" s="267" t="str">
        <f>Рсч!$AU$11</f>
        <v>-</v>
      </c>
      <c r="O109" s="268" t="str">
        <f>Рсч!$AZ$11</f>
        <v>-</v>
      </c>
      <c r="P109" s="273"/>
      <c r="Q109" s="232" t="str">
        <f>Рсч!$BJ$11</f>
        <v>-</v>
      </c>
      <c r="R109" s="276"/>
      <c r="S109" s="507"/>
      <c r="T109" s="292" t="s">
        <v>151</v>
      </c>
      <c r="U109" s="131"/>
      <c r="V109" s="131"/>
      <c r="W109" s="129"/>
      <c r="X109" s="129"/>
      <c r="AE109" s="132"/>
    </row>
    <row r="110" spans="2:35" s="130" customFormat="1" ht="15.75" customHeight="1" thickBot="1">
      <c r="B110" s="547"/>
      <c r="C110" s="426"/>
      <c r="D110" s="370"/>
      <c r="E110" s="233" t="s">
        <v>89</v>
      </c>
      <c r="F110" s="230" t="str">
        <f>Рсч!$G$12</f>
        <v>-</v>
      </c>
      <c r="G110" s="228" t="str">
        <f>Рсч!$L$12</f>
        <v>-</v>
      </c>
      <c r="H110" s="228" t="str">
        <f>Рсч!$Q$12</f>
        <v>-</v>
      </c>
      <c r="I110" s="437" t="str">
        <f>Рсч!$V$12</f>
        <v>-</v>
      </c>
      <c r="J110" s="228" t="str">
        <f>Рсч!$AA$12</f>
        <v>-</v>
      </c>
      <c r="K110" s="228" t="str">
        <f>Рсч!$AF$12</f>
        <v>-</v>
      </c>
      <c r="L110" s="228" t="str">
        <f>Рсч!$AK$12</f>
        <v>-</v>
      </c>
      <c r="M110" s="228" t="str">
        <f>Рсч!$AP$12</f>
        <v>-</v>
      </c>
      <c r="N110" s="228" t="str">
        <f>Рсч!$AU$12</f>
        <v>-</v>
      </c>
      <c r="O110" s="229" t="str">
        <f>Рсч!$AZ$12</f>
        <v>-</v>
      </c>
      <c r="P110" s="274"/>
      <c r="Q110" s="278" t="str">
        <f>Рсч!$BJ$12</f>
        <v>-</v>
      </c>
      <c r="R110" s="277"/>
      <c r="S110" s="507"/>
      <c r="T110" s="292" t="s">
        <v>151</v>
      </c>
      <c r="U110" s="131"/>
      <c r="V110" s="131"/>
      <c r="W110" s="129"/>
      <c r="X110" s="129"/>
      <c r="AE110" s="132"/>
    </row>
    <row r="111" spans="2:35" s="131" customFormat="1" ht="15.75" customHeight="1" outlineLevel="1" thickTop="1" thickBot="1">
      <c r="B111" s="552"/>
      <c r="C111" s="360"/>
      <c r="D111" s="132"/>
      <c r="E111" s="499"/>
      <c r="F111" s="500"/>
      <c r="G111" s="500"/>
      <c r="H111" s="500"/>
      <c r="I111" s="500"/>
      <c r="J111" s="500"/>
      <c r="K111" s="500"/>
      <c r="L111" s="500"/>
      <c r="M111" s="500"/>
      <c r="N111" s="500"/>
      <c r="O111" s="500"/>
      <c r="P111" s="501"/>
      <c r="Q111" s="501"/>
      <c r="R111" s="500"/>
      <c r="S111" s="503"/>
      <c r="T111" s="291" t="s">
        <v>771</v>
      </c>
      <c r="W111" s="281"/>
      <c r="X111" s="281"/>
      <c r="AE111" s="132"/>
    </row>
    <row r="112" spans="2:35" s="130" customFormat="1" ht="30" customHeight="1" outlineLevel="1" thickTop="1">
      <c r="B112" s="547"/>
      <c r="C112" s="426"/>
      <c r="D112" s="370"/>
      <c r="E112" s="282" t="s">
        <v>354</v>
      </c>
      <c r="F112" s="283" t="s">
        <v>128</v>
      </c>
      <c r="G112" s="284" t="s">
        <v>74</v>
      </c>
      <c r="H112" s="284" t="s">
        <v>75</v>
      </c>
      <c r="I112" s="284" t="s">
        <v>14</v>
      </c>
      <c r="J112" s="284" t="s">
        <v>80</v>
      </c>
      <c r="K112" s="284" t="s">
        <v>129</v>
      </c>
      <c r="L112" s="284" t="s">
        <v>15</v>
      </c>
      <c r="M112" s="284" t="s">
        <v>13</v>
      </c>
      <c r="N112" s="284" t="s">
        <v>78</v>
      </c>
      <c r="O112" s="285" t="s">
        <v>130</v>
      </c>
      <c r="P112" s="286" t="s">
        <v>132</v>
      </c>
      <c r="Q112" s="287" t="s">
        <v>81</v>
      </c>
      <c r="R112" s="288" t="s">
        <v>131</v>
      </c>
      <c r="S112" s="504"/>
      <c r="T112" s="292" t="s">
        <v>152</v>
      </c>
      <c r="U112" s="131"/>
      <c r="V112" s="131"/>
      <c r="W112" s="129"/>
      <c r="X112" s="129"/>
      <c r="AE112" s="132"/>
    </row>
    <row r="113" spans="2:31" s="130" customFormat="1" ht="15.75" customHeight="1" outlineLevel="1">
      <c r="B113" s="547"/>
      <c r="C113" s="426"/>
      <c r="D113" s="370"/>
      <c r="E113" s="231" t="s">
        <v>83</v>
      </c>
      <c r="F113" s="264">
        <f>COUNTIFS(F91:F102,5,U91:U102,1)</f>
        <v>0</v>
      </c>
      <c r="G113" s="181">
        <f>COUNTIFS(G91:G102,5,U91:U102,1)</f>
        <v>0</v>
      </c>
      <c r="H113" s="181">
        <f>COUNTIFS(H91:H102,5,U91:U102,1)</f>
        <v>0</v>
      </c>
      <c r="I113" s="181">
        <f>COUNTIFS(I91:I102,5,U91:U102,1)</f>
        <v>0</v>
      </c>
      <c r="J113" s="181">
        <f>COUNTIFS(J91:J102,5,U91:U102,1)</f>
        <v>0</v>
      </c>
      <c r="K113" s="181">
        <f>COUNTIFS(K91:K102,5,U91:U102,1)</f>
        <v>0</v>
      </c>
      <c r="L113" s="181">
        <f>COUNTIFS(L91:L102,5,U91:U102,1)</f>
        <v>0</v>
      </c>
      <c r="M113" s="181">
        <f>COUNTIFS(M91:M102,5,U91:U102,1)</f>
        <v>0</v>
      </c>
      <c r="N113" s="181">
        <f>COUNTIFS(N91:N102,5,U91:U102,1)</f>
        <v>0</v>
      </c>
      <c r="O113" s="265">
        <f>COUNTIFS(O91:O102,5,U91:U102,1)</f>
        <v>0</v>
      </c>
      <c r="P113" s="272">
        <f>COUNTIFS(P91:P102,5,U91:U102,1)</f>
        <v>0</v>
      </c>
      <c r="Q113" s="231">
        <f>COUNTIFS(Q91:Q102,5,U91:U102,1)</f>
        <v>0</v>
      </c>
      <c r="R113" s="275">
        <f>COUNTIFS(R91:R102,5,U91:U102,1)</f>
        <v>0</v>
      </c>
      <c r="S113" s="505"/>
      <c r="T113" s="292" t="s">
        <v>152</v>
      </c>
      <c r="U113" s="131"/>
      <c r="V113" s="131"/>
      <c r="W113" s="129"/>
      <c r="X113" s="129"/>
      <c r="AE113" s="132"/>
    </row>
    <row r="114" spans="2:31" s="130" customFormat="1" ht="15.75" customHeight="1" outlineLevel="1">
      <c r="B114" s="547"/>
      <c r="C114" s="426"/>
      <c r="D114" s="370"/>
      <c r="E114" s="231" t="s">
        <v>85</v>
      </c>
      <c r="F114" s="264">
        <f>COUNTIFS(F91:F102,4,U91:U102,1)</f>
        <v>0</v>
      </c>
      <c r="G114" s="181">
        <f>COUNTIFS(G91:G102,4,U91:U102,1)</f>
        <v>0</v>
      </c>
      <c r="H114" s="181">
        <f>COUNTIFS(H91:H102,4,U91:U102,1)</f>
        <v>0</v>
      </c>
      <c r="I114" s="181">
        <f>COUNTIFS(I91:I102,4,U91:U102,1)</f>
        <v>0</v>
      </c>
      <c r="J114" s="181">
        <f>COUNTIFS(J91:J102,4,U91:U102,1)</f>
        <v>0</v>
      </c>
      <c r="K114" s="181">
        <f>COUNTIFS(K91:K102,4,U91:U102,1)</f>
        <v>0</v>
      </c>
      <c r="L114" s="181">
        <f>COUNTIFS(L91:L102,4,U91:U102,1)</f>
        <v>0</v>
      </c>
      <c r="M114" s="181">
        <f>COUNTIFS(M91:M102,4,U91:U102,1)</f>
        <v>0</v>
      </c>
      <c r="N114" s="181">
        <f>COUNTIFS(N91:N102,4,U91:U102,1)</f>
        <v>0</v>
      </c>
      <c r="O114" s="265">
        <f>COUNTIFS(O91:O102,4,U91:U102,1)</f>
        <v>0</v>
      </c>
      <c r="P114" s="272">
        <f>COUNTIFS(P91:P102,4,U91:U102,1)</f>
        <v>0</v>
      </c>
      <c r="Q114" s="231">
        <f>COUNTIFS(Q91:Q102,4,U91:U102,1)</f>
        <v>0</v>
      </c>
      <c r="R114" s="275">
        <f>COUNTIFS(R91:R102,4,U91:U102,1)</f>
        <v>0</v>
      </c>
      <c r="S114" s="503"/>
      <c r="T114" s="292" t="s">
        <v>152</v>
      </c>
      <c r="U114" s="131"/>
      <c r="V114" s="131"/>
      <c r="W114" s="129"/>
      <c r="X114" s="129"/>
      <c r="AE114" s="132"/>
    </row>
    <row r="115" spans="2:31" s="130" customFormat="1" ht="15.75" customHeight="1" outlineLevel="1">
      <c r="B115" s="547"/>
      <c r="C115" s="426"/>
      <c r="D115" s="370"/>
      <c r="E115" s="231" t="s">
        <v>86</v>
      </c>
      <c r="F115" s="264">
        <f>COUNTIFS(F91:F102,3,U91:U102,1)</f>
        <v>0</v>
      </c>
      <c r="G115" s="181">
        <f>COUNTIFS(G91:G102,3,U91:U102,1)</f>
        <v>0</v>
      </c>
      <c r="H115" s="181">
        <f>COUNTIFS(H91:H102,3,U91:U102,1)</f>
        <v>0</v>
      </c>
      <c r="I115" s="181">
        <f>COUNTIFS(I91:I102,3,U91:U102,1)</f>
        <v>0</v>
      </c>
      <c r="J115" s="181">
        <f>COUNTIFS(J91:J102,3,U91:U102,1)</f>
        <v>0</v>
      </c>
      <c r="K115" s="181">
        <f>COUNTIFS(K91:K102,3,U91:U102,1)</f>
        <v>0</v>
      </c>
      <c r="L115" s="181">
        <f>COUNTIFS(L91:L102,3,U91:U102,1)</f>
        <v>0</v>
      </c>
      <c r="M115" s="181">
        <f>COUNTIFS(M91:M102,3,U91:U102,1)</f>
        <v>0</v>
      </c>
      <c r="N115" s="181">
        <f>COUNTIFS(N91:N102,3,U91:U102,1)</f>
        <v>0</v>
      </c>
      <c r="O115" s="265">
        <f>COUNTIFS(O91:O102,3,U91:U102,1)</f>
        <v>0</v>
      </c>
      <c r="P115" s="272">
        <f>COUNTIFS(P91:P102,3,U91:U102,1)</f>
        <v>0</v>
      </c>
      <c r="Q115" s="231">
        <f>COUNTIFS(Q91:Q102,3,U91:U102,1)</f>
        <v>0</v>
      </c>
      <c r="R115" s="275">
        <f>COUNTIFS(R91:R102,3,U91:U102,1)</f>
        <v>0</v>
      </c>
      <c r="S115" s="503"/>
      <c r="T115" s="292" t="s">
        <v>152</v>
      </c>
      <c r="U115" s="131"/>
      <c r="V115" s="131"/>
      <c r="W115" s="129"/>
      <c r="X115" s="129"/>
      <c r="AE115" s="132"/>
    </row>
    <row r="116" spans="2:31" s="130" customFormat="1" ht="15.75" customHeight="1" outlineLevel="1" thickBot="1">
      <c r="B116" s="547"/>
      <c r="C116" s="426"/>
      <c r="D116" s="370"/>
      <c r="E116" s="231" t="s">
        <v>87</v>
      </c>
      <c r="F116" s="264">
        <f>COUNTIFS(F91:F102,2,U91:U102,1)</f>
        <v>0</v>
      </c>
      <c r="G116" s="181">
        <f>COUNTIFS(G91:G102,2,U91:U102,1)</f>
        <v>0</v>
      </c>
      <c r="H116" s="181">
        <f>COUNTIFS(H91:H102,2,U91:U102,1)</f>
        <v>0</v>
      </c>
      <c r="I116" s="181">
        <f>COUNTIFS(I91:I102,2,U91:U102,1)</f>
        <v>0</v>
      </c>
      <c r="J116" s="181">
        <f>COUNTIFS(J91:J102,2,U91:U102,1)</f>
        <v>0</v>
      </c>
      <c r="K116" s="181">
        <f>COUNTIFS(K91:K102,2,U91:U102,1)</f>
        <v>0</v>
      </c>
      <c r="L116" s="181">
        <f>COUNTIFS(L91:L102,2,U91:U102,1)</f>
        <v>0</v>
      </c>
      <c r="M116" s="181">
        <f>COUNTIFS(M91:M102,2,U91:U102,1)</f>
        <v>0</v>
      </c>
      <c r="N116" s="181">
        <f>COUNTIFS(N91:N102,2,U91:U102,1)</f>
        <v>0</v>
      </c>
      <c r="O116" s="265">
        <f>COUNTIFS(O91:O102,2,U91:U102,1)</f>
        <v>0</v>
      </c>
      <c r="P116" s="272">
        <f>COUNTIFS(P91:P102,2,U91:U102,1)</f>
        <v>0</v>
      </c>
      <c r="Q116" s="231">
        <f>COUNTIFS(Q91:Q102,2,U91:U102,1)</f>
        <v>0</v>
      </c>
      <c r="R116" s="275">
        <f>COUNTIFS(R91:R102,2,U91:U102,1)</f>
        <v>0</v>
      </c>
      <c r="S116" s="506"/>
      <c r="T116" s="292" t="s">
        <v>152</v>
      </c>
      <c r="U116" s="131"/>
      <c r="V116" s="131"/>
      <c r="W116" s="129"/>
      <c r="X116" s="129"/>
      <c r="AE116" s="132"/>
    </row>
    <row r="117" spans="2:31" s="130" customFormat="1" ht="15.75" customHeight="1">
      <c r="B117" s="547"/>
      <c r="C117" s="426"/>
      <c r="D117" s="370"/>
      <c r="E117" s="232" t="s">
        <v>88</v>
      </c>
      <c r="F117" s="266" t="str">
        <f>'Рсч-оф'!$G$11</f>
        <v>-</v>
      </c>
      <c r="G117" s="267" t="str">
        <f>'Рсч-оф'!$L$11</f>
        <v>-</v>
      </c>
      <c r="H117" s="267" t="str">
        <f>'Рсч-оф'!$Q$11</f>
        <v>-</v>
      </c>
      <c r="I117" s="267" t="str">
        <f>'Рсч-оф'!$V$11</f>
        <v>-</v>
      </c>
      <c r="J117" s="267" t="str">
        <f>'Рсч-оф'!$AA$11</f>
        <v>-</v>
      </c>
      <c r="K117" s="267" t="str">
        <f>'Рсч-оф'!$AF$11</f>
        <v>-</v>
      </c>
      <c r="L117" s="267" t="str">
        <f>'Рсч-оф'!$AK$11</f>
        <v>-</v>
      </c>
      <c r="M117" s="267" t="str">
        <f>'Рсч-оф'!$AP$11</f>
        <v>-</v>
      </c>
      <c r="N117" s="267" t="str">
        <f>'Рсч-оф'!$AU$11</f>
        <v>-</v>
      </c>
      <c r="O117" s="268" t="str">
        <f>'Рсч-оф'!$AZ$11</f>
        <v>-</v>
      </c>
      <c r="P117" s="273"/>
      <c r="Q117" s="232" t="str">
        <f>'Рсч-оф'!$BJ$11</f>
        <v>-</v>
      </c>
      <c r="R117" s="276"/>
      <c r="S117" s="507"/>
      <c r="T117" s="292" t="s">
        <v>152</v>
      </c>
      <c r="U117" s="131"/>
      <c r="V117" s="131"/>
      <c r="W117" s="129"/>
      <c r="X117" s="129"/>
      <c r="AE117" s="132"/>
    </row>
    <row r="118" spans="2:31" s="130" customFormat="1" ht="15.75" customHeight="1" thickBot="1">
      <c r="B118" s="547"/>
      <c r="C118" s="426"/>
      <c r="D118" s="370"/>
      <c r="E118" s="233" t="s">
        <v>89</v>
      </c>
      <c r="F118" s="230" t="str">
        <f>'Рсч-оф'!$G$12</f>
        <v>-</v>
      </c>
      <c r="G118" s="228" t="str">
        <f>'Рсч-оф'!$L$12</f>
        <v>-</v>
      </c>
      <c r="H118" s="228" t="str">
        <f>'Рсч-оф'!$Q$12</f>
        <v>-</v>
      </c>
      <c r="I118" s="437" t="str">
        <f>'Рсч-оф'!$V$12</f>
        <v>-</v>
      </c>
      <c r="J118" s="228" t="str">
        <f>'Рсч-оф'!$AA$12</f>
        <v>-</v>
      </c>
      <c r="K118" s="228" t="str">
        <f>'Рсч-оф'!$AF$12</f>
        <v>-</v>
      </c>
      <c r="L118" s="228" t="str">
        <f>'Рсч-оф'!$AK$12</f>
        <v>-</v>
      </c>
      <c r="M118" s="228" t="str">
        <f>'Рсч-оф'!$AP$12</f>
        <v>-</v>
      </c>
      <c r="N118" s="228" t="str">
        <f>'Рсч-оф'!$AU$12</f>
        <v>-</v>
      </c>
      <c r="O118" s="229" t="str">
        <f>'Рсч-оф'!$AZ$12</f>
        <v>-</v>
      </c>
      <c r="P118" s="274"/>
      <c r="Q118" s="278" t="str">
        <f>'Рсч-оф'!$BJ$12</f>
        <v>-</v>
      </c>
      <c r="R118" s="277"/>
      <c r="S118" s="507"/>
      <c r="T118" s="292" t="s">
        <v>152</v>
      </c>
      <c r="U118" s="131"/>
      <c r="V118" s="131"/>
      <c r="W118" s="129"/>
      <c r="X118" s="129"/>
      <c r="AE118" s="132"/>
    </row>
    <row r="119" spans="2:31" s="131" customFormat="1" ht="15.75" customHeight="1" outlineLevel="1" thickTop="1" thickBot="1">
      <c r="B119" s="552"/>
      <c r="C119" s="360"/>
      <c r="D119" s="132"/>
      <c r="E119" s="634"/>
      <c r="F119" s="635"/>
      <c r="G119" s="635"/>
      <c r="H119" s="635"/>
      <c r="I119" s="635"/>
      <c r="J119" s="635"/>
      <c r="K119" s="635"/>
      <c r="L119" s="635"/>
      <c r="M119" s="635"/>
      <c r="N119" s="635"/>
      <c r="O119" s="635"/>
      <c r="P119" s="636"/>
      <c r="Q119" s="636"/>
      <c r="R119" s="635"/>
      <c r="S119" s="633"/>
      <c r="T119" s="291" t="s">
        <v>771</v>
      </c>
      <c r="W119" s="281"/>
      <c r="X119" s="281"/>
      <c r="AE119" s="132"/>
    </row>
    <row r="120" spans="2:31" s="130" customFormat="1" ht="30" customHeight="1" outlineLevel="1" thickTop="1">
      <c r="B120" s="547"/>
      <c r="C120" s="426"/>
      <c r="D120" s="370"/>
      <c r="E120" s="282" t="s">
        <v>355</v>
      </c>
      <c r="F120" s="283" t="s">
        <v>128</v>
      </c>
      <c r="G120" s="284" t="s">
        <v>74</v>
      </c>
      <c r="H120" s="284" t="s">
        <v>75</v>
      </c>
      <c r="I120" s="284" t="s">
        <v>14</v>
      </c>
      <c r="J120" s="284" t="s">
        <v>80</v>
      </c>
      <c r="K120" s="284" t="s">
        <v>129</v>
      </c>
      <c r="L120" s="284" t="s">
        <v>15</v>
      </c>
      <c r="M120" s="284" t="s">
        <v>13</v>
      </c>
      <c r="N120" s="284" t="s">
        <v>78</v>
      </c>
      <c r="O120" s="285" t="s">
        <v>130</v>
      </c>
      <c r="P120" s="286" t="s">
        <v>132</v>
      </c>
      <c r="Q120" s="287" t="s">
        <v>81</v>
      </c>
      <c r="R120" s="288" t="s">
        <v>131</v>
      </c>
      <c r="S120" s="504"/>
      <c r="T120" s="292" t="s">
        <v>153</v>
      </c>
      <c r="U120" s="131"/>
      <c r="V120" s="131"/>
      <c r="W120" s="129"/>
      <c r="X120" s="129"/>
      <c r="AE120" s="132"/>
    </row>
    <row r="121" spans="2:31" s="130" customFormat="1" ht="15.75" customHeight="1" outlineLevel="1">
      <c r="B121" s="547"/>
      <c r="C121" s="426"/>
      <c r="D121" s="370"/>
      <c r="E121" s="231" t="s">
        <v>83</v>
      </c>
      <c r="F121" s="264">
        <f>COUNTIFS(F91:F102,5,U91:U102,2)</f>
        <v>0</v>
      </c>
      <c r="G121" s="181">
        <f>COUNTIFS(G91:G102,5,U91:U102,2)</f>
        <v>0</v>
      </c>
      <c r="H121" s="181">
        <f>COUNTIFS(H91:H102,5,U91:U102,2)</f>
        <v>0</v>
      </c>
      <c r="I121" s="181">
        <f>COUNTIFS(I91:I102,5,U91:U102,2)</f>
        <v>0</v>
      </c>
      <c r="J121" s="181">
        <f>COUNTIFS(J91:J102,5,U91:U102,2)</f>
        <v>0</v>
      </c>
      <c r="K121" s="181">
        <f>COUNTIFS(K91:K102,5,U91:U102,2)</f>
        <v>0</v>
      </c>
      <c r="L121" s="181">
        <f>COUNTIFS(L91:L102,5,U91:U102,2)</f>
        <v>0</v>
      </c>
      <c r="M121" s="181">
        <f>COUNTIFS(M91:M102,5,U91:U102,2)</f>
        <v>0</v>
      </c>
      <c r="N121" s="181">
        <f>COUNTIFS(N91:N102,5,U91:U102,2)</f>
        <v>0</v>
      </c>
      <c r="O121" s="265">
        <f>COUNTIFS(O91:O102,5,U91:U102,2)</f>
        <v>0</v>
      </c>
      <c r="P121" s="272">
        <f>COUNTIFS(P91:P102,5,U91:U102,2)</f>
        <v>0</v>
      </c>
      <c r="Q121" s="231">
        <f>COUNTIFS(Q91:Q102,5,U91:U102,2)</f>
        <v>0</v>
      </c>
      <c r="R121" s="275">
        <f>COUNTIFS(R91:R102,5,U91:U102,2)</f>
        <v>0</v>
      </c>
      <c r="S121" s="505"/>
      <c r="T121" s="292" t="s">
        <v>153</v>
      </c>
      <c r="U121" s="131"/>
      <c r="V121" s="131"/>
      <c r="W121" s="129"/>
      <c r="X121" s="129"/>
      <c r="AE121" s="132"/>
    </row>
    <row r="122" spans="2:31" s="130" customFormat="1" ht="15.75" customHeight="1" outlineLevel="1">
      <c r="B122" s="547"/>
      <c r="C122" s="426"/>
      <c r="D122" s="370"/>
      <c r="E122" s="231" t="s">
        <v>85</v>
      </c>
      <c r="F122" s="264">
        <f>COUNTIFS(F91:F102,4,U91:U102,2)</f>
        <v>0</v>
      </c>
      <c r="G122" s="181">
        <f>COUNTIFS(G91:G102,4,U91:U102,2)</f>
        <v>0</v>
      </c>
      <c r="H122" s="181">
        <f>COUNTIFS(H91:H102,4,U91:U102,2)</f>
        <v>0</v>
      </c>
      <c r="I122" s="181">
        <f>COUNTIFS(I91:I102,4,U91:U102,2)</f>
        <v>0</v>
      </c>
      <c r="J122" s="181">
        <f>COUNTIFS(J91:J102,4,U91:U102,2)</f>
        <v>0</v>
      </c>
      <c r="K122" s="181">
        <f>COUNTIFS(K91:K102,4,U91:U102,2)</f>
        <v>0</v>
      </c>
      <c r="L122" s="181">
        <f>COUNTIFS(L91:L102,4,U91:U102,2)</f>
        <v>0</v>
      </c>
      <c r="M122" s="181">
        <f>COUNTIFS(M91:M102,4,U91:U102,2)</f>
        <v>0</v>
      </c>
      <c r="N122" s="181">
        <f>COUNTIFS(N91:N102,4,U91:U102,2)</f>
        <v>0</v>
      </c>
      <c r="O122" s="265">
        <f>COUNTIFS(O91:O102,4,U91:U102,2)</f>
        <v>0</v>
      </c>
      <c r="P122" s="272">
        <f>COUNTIFS(P91:P102,4,U91:U102,2)</f>
        <v>0</v>
      </c>
      <c r="Q122" s="231">
        <f>COUNTIFS(Q91:Q102,4,U91:U102,2)</f>
        <v>0</v>
      </c>
      <c r="R122" s="275">
        <f>COUNTIFS(R91:R102,4,U91:U102,2)</f>
        <v>0</v>
      </c>
      <c r="S122" s="503"/>
      <c r="T122" s="292" t="s">
        <v>153</v>
      </c>
      <c r="U122" s="131"/>
      <c r="V122" s="131"/>
      <c r="W122" s="129"/>
      <c r="X122" s="129"/>
      <c r="AE122" s="132"/>
    </row>
    <row r="123" spans="2:31" s="130" customFormat="1" ht="15.75" customHeight="1" outlineLevel="1">
      <c r="B123" s="547"/>
      <c r="C123" s="426"/>
      <c r="D123" s="370"/>
      <c r="E123" s="231" t="s">
        <v>86</v>
      </c>
      <c r="F123" s="264">
        <f>COUNTIFS(F91:F102,3,U91:U102,2)</f>
        <v>0</v>
      </c>
      <c r="G123" s="181">
        <f>COUNTIFS(G91:G102,3,U91:U102,2)</f>
        <v>0</v>
      </c>
      <c r="H123" s="181">
        <f>COUNTIFS(H91:H102,3,U91:U102,2)</f>
        <v>0</v>
      </c>
      <c r="I123" s="181">
        <f>COUNTIFS(I91:I102,3,U91:U102,2)</f>
        <v>0</v>
      </c>
      <c r="J123" s="181">
        <f>COUNTIFS(J91:J102,3,U91:U102,2)</f>
        <v>0</v>
      </c>
      <c r="K123" s="181">
        <f>COUNTIFS(K91:K102,3,U91:U102,2)</f>
        <v>0</v>
      </c>
      <c r="L123" s="181">
        <f>COUNTIFS(L91:L102,3,U91:U102,2)</f>
        <v>0</v>
      </c>
      <c r="M123" s="181">
        <f>COUNTIFS(M91:M102,3,U91:U102,2)</f>
        <v>0</v>
      </c>
      <c r="N123" s="181">
        <f>COUNTIFS(N91:N102,3,U91:U102,2)</f>
        <v>0</v>
      </c>
      <c r="O123" s="265">
        <f>COUNTIFS(O91:O102,3,U91:U102,2)</f>
        <v>0</v>
      </c>
      <c r="P123" s="272">
        <f>COUNTIFS(P91:P102,3,U91:U102,2)</f>
        <v>0</v>
      </c>
      <c r="Q123" s="231">
        <f>COUNTIFS(Q91:Q102,3,U91:U102,2)</f>
        <v>0</v>
      </c>
      <c r="R123" s="275">
        <f>COUNTIFS(R91:R102,3,U91:U102,2)</f>
        <v>0</v>
      </c>
      <c r="S123" s="503"/>
      <c r="T123" s="292" t="s">
        <v>153</v>
      </c>
      <c r="U123" s="131"/>
      <c r="V123" s="131"/>
      <c r="W123" s="129"/>
      <c r="X123" s="129"/>
      <c r="AE123" s="132"/>
    </row>
    <row r="124" spans="2:31" s="130" customFormat="1" ht="15.75" customHeight="1" outlineLevel="1" thickBot="1">
      <c r="B124" s="547"/>
      <c r="C124" s="426"/>
      <c r="D124" s="370"/>
      <c r="E124" s="231" t="s">
        <v>87</v>
      </c>
      <c r="F124" s="264">
        <f>COUNTIFS(F91:F102,2,U91:U102,2)</f>
        <v>0</v>
      </c>
      <c r="G124" s="181">
        <f>COUNTIFS(G91:G102,2,U91:U102,2)</f>
        <v>0</v>
      </c>
      <c r="H124" s="181">
        <f>COUNTIFS(H91:H102,2,U91:U102,2)</f>
        <v>0</v>
      </c>
      <c r="I124" s="181">
        <f>COUNTIFS(I91:I102,2,U91:U102,2)</f>
        <v>0</v>
      </c>
      <c r="J124" s="181">
        <f>COUNTIFS(J91:J102,2,U91:U102,2)</f>
        <v>0</v>
      </c>
      <c r="K124" s="181">
        <f>COUNTIFS(K91:K102,2,U91:U102,2)</f>
        <v>0</v>
      </c>
      <c r="L124" s="181">
        <f>COUNTIFS(L91:L102,2,U91:U102,2)</f>
        <v>0</v>
      </c>
      <c r="M124" s="181">
        <f>COUNTIFS(M91:M102,2,U91:U102,2)</f>
        <v>0</v>
      </c>
      <c r="N124" s="181">
        <f>COUNTIFS(N91:N102,2,U91:U102,2)</f>
        <v>0</v>
      </c>
      <c r="O124" s="265">
        <f>COUNTIFS(O91:O102,2,U91:U102,2)</f>
        <v>0</v>
      </c>
      <c r="P124" s="272">
        <f>COUNTIFS(P91:P102,2,U91:U102,2)</f>
        <v>0</v>
      </c>
      <c r="Q124" s="231">
        <f>COUNTIFS(Q91:Q102,2,U91:U102,2)</f>
        <v>0</v>
      </c>
      <c r="R124" s="275">
        <f>COUNTIFS(R91:R102,2,U91:U102,2)</f>
        <v>0</v>
      </c>
      <c r="S124" s="506"/>
      <c r="T124" s="292" t="s">
        <v>153</v>
      </c>
      <c r="U124" s="131"/>
      <c r="V124" s="131"/>
      <c r="W124" s="129"/>
      <c r="X124" s="129"/>
      <c r="AE124" s="132"/>
    </row>
    <row r="125" spans="2:31" s="130" customFormat="1" ht="15.75" customHeight="1">
      <c r="B125" s="547"/>
      <c r="C125" s="426"/>
      <c r="D125" s="370"/>
      <c r="E125" s="232" t="s">
        <v>88</v>
      </c>
      <c r="F125" s="266" t="str">
        <f>'Рсч-серж'!$G$11</f>
        <v>-</v>
      </c>
      <c r="G125" s="267" t="str">
        <f>'Рсч-серж'!$L$11</f>
        <v>-</v>
      </c>
      <c r="H125" s="267" t="str">
        <f>'Рсч-серж'!$Q$11</f>
        <v>-</v>
      </c>
      <c r="I125" s="267" t="str">
        <f>'Рсч-серж'!$V$11</f>
        <v>-</v>
      </c>
      <c r="J125" s="267" t="str">
        <f>'Рсч-серж'!$AA$11</f>
        <v>-</v>
      </c>
      <c r="K125" s="267" t="str">
        <f>'Рсч-серж'!$AF$11</f>
        <v>-</v>
      </c>
      <c r="L125" s="267" t="str">
        <f>'Рсч-серж'!$AK$11</f>
        <v>-</v>
      </c>
      <c r="M125" s="267" t="str">
        <f>'Рсч-серж'!$AP$11</f>
        <v>-</v>
      </c>
      <c r="N125" s="267" t="str">
        <f>'Рсч-серж'!$AU$11</f>
        <v>-</v>
      </c>
      <c r="O125" s="268" t="str">
        <f>'Рсч-серж'!$AZ$11</f>
        <v>-</v>
      </c>
      <c r="P125" s="273"/>
      <c r="Q125" s="232" t="str">
        <f>'Рсч-серж'!$BJ$11</f>
        <v>-</v>
      </c>
      <c r="R125" s="276"/>
      <c r="S125" s="507"/>
      <c r="T125" s="292" t="s">
        <v>153</v>
      </c>
      <c r="U125" s="131"/>
      <c r="V125" s="131"/>
      <c r="W125" s="129"/>
      <c r="X125" s="129"/>
      <c r="AE125" s="132"/>
    </row>
    <row r="126" spans="2:31" s="130" customFormat="1" ht="15.75" customHeight="1" thickBot="1">
      <c r="B126" s="547"/>
      <c r="C126" s="426"/>
      <c r="D126" s="370"/>
      <c r="E126" s="233" t="s">
        <v>89</v>
      </c>
      <c r="F126" s="230" t="str">
        <f>'Рсч-серж'!$G$12</f>
        <v>-</v>
      </c>
      <c r="G126" s="228" t="str">
        <f>'Рсч-серж'!$L$12</f>
        <v>-</v>
      </c>
      <c r="H126" s="228" t="str">
        <f>'Рсч-серж'!$Q$12</f>
        <v>-</v>
      </c>
      <c r="I126" s="437" t="str">
        <f>'Рсч-серж'!$V$12</f>
        <v>-</v>
      </c>
      <c r="J126" s="228" t="str">
        <f>'Рсч-серж'!$AA$12</f>
        <v>-</v>
      </c>
      <c r="K126" s="228" t="str">
        <f>'Рсч-серж'!$AF$12</f>
        <v>-</v>
      </c>
      <c r="L126" s="228" t="str">
        <f>'Рсч-серж'!$AK$12</f>
        <v>-</v>
      </c>
      <c r="M126" s="228" t="str">
        <f>'Рсч-серж'!$AP$12</f>
        <v>-</v>
      </c>
      <c r="N126" s="228" t="str">
        <f>'Рсч-серж'!$AU$12</f>
        <v>-</v>
      </c>
      <c r="O126" s="229" t="str">
        <f>'Рсч-серж'!$AZ$12</f>
        <v>-</v>
      </c>
      <c r="P126" s="274"/>
      <c r="Q126" s="278" t="str">
        <f>'Рсч-серж'!$BJ$12</f>
        <v>-</v>
      </c>
      <c r="R126" s="277"/>
      <c r="S126" s="507"/>
      <c r="T126" s="292" t="s">
        <v>153</v>
      </c>
      <c r="U126" s="131"/>
      <c r="V126" s="131"/>
      <c r="W126" s="129"/>
      <c r="X126" s="129"/>
      <c r="AE126" s="132"/>
    </row>
    <row r="127" spans="2:31" s="131" customFormat="1" ht="15.75" customHeight="1" outlineLevel="1" thickTop="1" thickBot="1">
      <c r="B127" s="552"/>
      <c r="C127" s="360"/>
      <c r="D127" s="132"/>
      <c r="E127" s="634"/>
      <c r="F127" s="635"/>
      <c r="G127" s="635"/>
      <c r="H127" s="635"/>
      <c r="I127" s="635"/>
      <c r="J127" s="635"/>
      <c r="K127" s="635"/>
      <c r="L127" s="635"/>
      <c r="M127" s="635"/>
      <c r="N127" s="635"/>
      <c r="O127" s="635"/>
      <c r="P127" s="636"/>
      <c r="Q127" s="636"/>
      <c r="R127" s="635"/>
      <c r="S127" s="633"/>
      <c r="T127" s="291" t="s">
        <v>771</v>
      </c>
      <c r="W127" s="281"/>
      <c r="X127" s="281"/>
      <c r="AE127" s="132"/>
    </row>
    <row r="128" spans="2:31" s="130" customFormat="1" ht="30" customHeight="1" outlineLevel="1" thickTop="1">
      <c r="B128" s="547"/>
      <c r="C128" s="426"/>
      <c r="D128" s="370"/>
      <c r="E128" s="282" t="s">
        <v>774</v>
      </c>
      <c r="F128" s="283" t="s">
        <v>128</v>
      </c>
      <c r="G128" s="284" t="s">
        <v>74</v>
      </c>
      <c r="H128" s="284" t="s">
        <v>75</v>
      </c>
      <c r="I128" s="284" t="s">
        <v>14</v>
      </c>
      <c r="J128" s="284" t="s">
        <v>80</v>
      </c>
      <c r="K128" s="284" t="s">
        <v>129</v>
      </c>
      <c r="L128" s="284" t="s">
        <v>15</v>
      </c>
      <c r="M128" s="284" t="s">
        <v>13</v>
      </c>
      <c r="N128" s="284" t="s">
        <v>78</v>
      </c>
      <c r="O128" s="285" t="s">
        <v>130</v>
      </c>
      <c r="P128" s="286" t="s">
        <v>132</v>
      </c>
      <c r="Q128" s="287" t="s">
        <v>81</v>
      </c>
      <c r="R128" s="288" t="s">
        <v>131</v>
      </c>
      <c r="S128" s="504"/>
      <c r="T128" s="292" t="s">
        <v>153</v>
      </c>
      <c r="U128" s="131"/>
      <c r="V128" s="131"/>
      <c r="W128" s="129"/>
      <c r="X128" s="129"/>
      <c r="AE128" s="132"/>
    </row>
    <row r="129" spans="2:35" s="130" customFormat="1" ht="15.75" customHeight="1" outlineLevel="1">
      <c r="B129" s="547"/>
      <c r="C129" s="426"/>
      <c r="D129" s="370"/>
      <c r="E129" s="231" t="s">
        <v>83</v>
      </c>
      <c r="F129" s="264">
        <f>COUNTIFS(F91:F102,5,U91:U102,3)</f>
        <v>0</v>
      </c>
      <c r="G129" s="181">
        <f>COUNTIFS(G91:G102,5,U91:U102,3)</f>
        <v>0</v>
      </c>
      <c r="H129" s="181">
        <f>COUNTIFS(H91:H102,5,U91:U102,3)</f>
        <v>0</v>
      </c>
      <c r="I129" s="181">
        <f>COUNTIFS(I91:I102,5,U91:U102,3)</f>
        <v>0</v>
      </c>
      <c r="J129" s="181">
        <f>COUNTIFS(J91:J102,5,U91:U102,3)</f>
        <v>0</v>
      </c>
      <c r="K129" s="181">
        <f>COUNTIFS(K91:K102,5,U91:U102,3)</f>
        <v>0</v>
      </c>
      <c r="L129" s="181">
        <f>COUNTIFS(L91:L102,5,U91:U102,3)</f>
        <v>0</v>
      </c>
      <c r="M129" s="181">
        <f>COUNTIFS(M91:M102,5,U91:U102,3)</f>
        <v>0</v>
      </c>
      <c r="N129" s="181">
        <f>COUNTIFS(N91:N102,5,U91:U102,3)</f>
        <v>0</v>
      </c>
      <c r="O129" s="265">
        <f>COUNTIFS(O91:O102,5,U91:U102,3)</f>
        <v>0</v>
      </c>
      <c r="P129" s="272">
        <f>COUNTIFS(P91:P102,5,U91:U102,3)</f>
        <v>0</v>
      </c>
      <c r="Q129" s="231">
        <f>COUNTIFS(Q91:Q102,5,U91:U102,3)</f>
        <v>0</v>
      </c>
      <c r="R129" s="275">
        <f>COUNTIFS(R91:R102,5,U91:U102,3)</f>
        <v>0</v>
      </c>
      <c r="S129" s="505"/>
      <c r="T129" s="292" t="s">
        <v>153</v>
      </c>
      <c r="U129" s="131"/>
      <c r="V129" s="131"/>
      <c r="W129" s="129"/>
      <c r="X129" s="129"/>
      <c r="AE129" s="132"/>
    </row>
    <row r="130" spans="2:35" s="130" customFormat="1" ht="15.75" customHeight="1" outlineLevel="1">
      <c r="B130" s="547"/>
      <c r="C130" s="426"/>
      <c r="D130" s="370"/>
      <c r="E130" s="231" t="s">
        <v>85</v>
      </c>
      <c r="F130" s="264">
        <f>COUNTIFS(F91:F102,4,U91:U102,3)</f>
        <v>0</v>
      </c>
      <c r="G130" s="181">
        <f>COUNTIFS(G91:G102,4,U91:U102,3)</f>
        <v>0</v>
      </c>
      <c r="H130" s="181">
        <f>COUNTIFS(H91:H102,4,U91:U102,3)</f>
        <v>0</v>
      </c>
      <c r="I130" s="181">
        <f>COUNTIFS(I91:I102,4,U91:U102,3)</f>
        <v>0</v>
      </c>
      <c r="J130" s="181">
        <f>COUNTIFS(J91:J102,4,U91:U102,3)</f>
        <v>0</v>
      </c>
      <c r="K130" s="181">
        <f>COUNTIFS(K91:K102,4,U91:U102,3)</f>
        <v>0</v>
      </c>
      <c r="L130" s="181">
        <f>COUNTIFS(L91:L102,4,U91:U102,3)</f>
        <v>0</v>
      </c>
      <c r="M130" s="181">
        <f>COUNTIFS(M91:M102,4,U91:U102,3)</f>
        <v>0</v>
      </c>
      <c r="N130" s="181">
        <f>COUNTIFS(N91:N102,4,U91:U102,3)</f>
        <v>0</v>
      </c>
      <c r="O130" s="265">
        <f>COUNTIFS(O91:O102,4,U91:U102,3)</f>
        <v>0</v>
      </c>
      <c r="P130" s="272">
        <f>COUNTIFS(P91:P102,4,U91:U102,3)</f>
        <v>0</v>
      </c>
      <c r="Q130" s="231">
        <f>COUNTIFS(Q91:Q102,4,U91:U102,3)</f>
        <v>0</v>
      </c>
      <c r="R130" s="275">
        <f>COUNTIFS(R91:R102,4,U91:U102,3)</f>
        <v>0</v>
      </c>
      <c r="S130" s="503"/>
      <c r="T130" s="292" t="s">
        <v>153</v>
      </c>
      <c r="U130" s="131"/>
      <c r="V130" s="131"/>
      <c r="W130" s="129"/>
      <c r="X130" s="129"/>
      <c r="AE130" s="132"/>
    </row>
    <row r="131" spans="2:35" s="130" customFormat="1" ht="15.75" customHeight="1" outlineLevel="1">
      <c r="B131" s="547"/>
      <c r="C131" s="426"/>
      <c r="D131" s="370"/>
      <c r="E131" s="231" t="s">
        <v>86</v>
      </c>
      <c r="F131" s="264">
        <f>COUNTIFS(F91:F102,3,U91:U102,3)</f>
        <v>0</v>
      </c>
      <c r="G131" s="181">
        <f>COUNTIFS(G91:G102,3,U91:U102,3)</f>
        <v>0</v>
      </c>
      <c r="H131" s="181">
        <f>COUNTIFS(H91:H102,3,U91:U102,3)</f>
        <v>0</v>
      </c>
      <c r="I131" s="181">
        <f>COUNTIFS(I91:I102,3,U91:U102,3)</f>
        <v>0</v>
      </c>
      <c r="J131" s="181">
        <f>COUNTIFS(J91:J102,3,U91:U102,3)</f>
        <v>0</v>
      </c>
      <c r="K131" s="181">
        <f>COUNTIFS(K91:K102,3,U91:U102,3)</f>
        <v>0</v>
      </c>
      <c r="L131" s="181">
        <f>COUNTIFS(L91:L102,3,U91:U102,3)</f>
        <v>0</v>
      </c>
      <c r="M131" s="181">
        <f>COUNTIFS(M91:M102,3,U91:U102,3)</f>
        <v>0</v>
      </c>
      <c r="N131" s="181">
        <f>COUNTIFS(N91:N102,3,U91:U102,3)</f>
        <v>0</v>
      </c>
      <c r="O131" s="265">
        <f>COUNTIFS(O91:O102,3,U91:U102,3)</f>
        <v>0</v>
      </c>
      <c r="P131" s="272">
        <f>COUNTIFS(P91:P102,3,U91:U102,3)</f>
        <v>0</v>
      </c>
      <c r="Q131" s="231">
        <f>COUNTIFS(Q91:Q102,3,U91:U102,3)</f>
        <v>0</v>
      </c>
      <c r="R131" s="275">
        <f>COUNTIFS(R91:R102,3,U91:U102,3)</f>
        <v>0</v>
      </c>
      <c r="S131" s="503"/>
      <c r="T131" s="292" t="s">
        <v>153</v>
      </c>
      <c r="U131" s="131"/>
      <c r="V131" s="131"/>
      <c r="W131" s="129"/>
      <c r="X131" s="129"/>
      <c r="AE131" s="132"/>
    </row>
    <row r="132" spans="2:35" s="130" customFormat="1" ht="15.75" customHeight="1" outlineLevel="1" thickBot="1">
      <c r="B132" s="547"/>
      <c r="C132" s="426"/>
      <c r="D132" s="370"/>
      <c r="E132" s="231" t="s">
        <v>87</v>
      </c>
      <c r="F132" s="264">
        <f>COUNTIFS(F91:F102,2,U91:U102,3)</f>
        <v>0</v>
      </c>
      <c r="G132" s="181">
        <f>COUNTIFS(G91:G102,2,U91:U102,3)</f>
        <v>0</v>
      </c>
      <c r="H132" s="181">
        <f>COUNTIFS(H91:H102,2,U91:U102,3)</f>
        <v>0</v>
      </c>
      <c r="I132" s="181">
        <f>COUNTIFS(I91:I102,2,U91:U102,3)</f>
        <v>0</v>
      </c>
      <c r="J132" s="181">
        <f>COUNTIFS(J91:J102,2,U91:U102,3)</f>
        <v>0</v>
      </c>
      <c r="K132" s="181">
        <f>COUNTIFS(K91:K102,2,U91:U102,3)</f>
        <v>0</v>
      </c>
      <c r="L132" s="181">
        <f>COUNTIFS(L91:L102,2,U91:U102,3)</f>
        <v>0</v>
      </c>
      <c r="M132" s="181">
        <f>COUNTIFS(M91:M102,2,U91:U102,3)</f>
        <v>0</v>
      </c>
      <c r="N132" s="181">
        <f>COUNTIFS(N91:N102,2,U91:U102,3)</f>
        <v>0</v>
      </c>
      <c r="O132" s="265">
        <f>COUNTIFS(O91:O102,2,U91:U102,3)</f>
        <v>0</v>
      </c>
      <c r="P132" s="272">
        <f>COUNTIFS(P91:P102,2,U91:U102,3)</f>
        <v>0</v>
      </c>
      <c r="Q132" s="231">
        <f>COUNTIFS(Q91:Q102,2,U91:U102,3)</f>
        <v>0</v>
      </c>
      <c r="R132" s="275">
        <f>COUNTIFS(R91:R102,2,U91:U102,3)</f>
        <v>0</v>
      </c>
      <c r="S132" s="506"/>
      <c r="T132" s="292" t="s">
        <v>153</v>
      </c>
      <c r="U132" s="131"/>
      <c r="V132" s="131"/>
      <c r="W132" s="129"/>
      <c r="X132" s="129"/>
      <c r="AE132" s="132"/>
    </row>
    <row r="133" spans="2:35" s="130" customFormat="1" ht="15.75" customHeight="1">
      <c r="B133" s="547"/>
      <c r="C133" s="426"/>
      <c r="D133" s="370"/>
      <c r="E133" s="232" t="s">
        <v>88</v>
      </c>
      <c r="F133" s="266" t="str">
        <f>'Рсч-солд'!$G$11</f>
        <v>-</v>
      </c>
      <c r="G133" s="267" t="str">
        <f>'Рсч-солд'!$L$11</f>
        <v>-</v>
      </c>
      <c r="H133" s="267" t="str">
        <f>'Рсч-солд'!$Q$11</f>
        <v>-</v>
      </c>
      <c r="I133" s="267" t="str">
        <f>'Рсч-солд'!$V$11</f>
        <v>-</v>
      </c>
      <c r="J133" s="267" t="str">
        <f>'Рсч-солд'!$AA$11</f>
        <v>-</v>
      </c>
      <c r="K133" s="267" t="str">
        <f>'Рсч-солд'!$AF$11</f>
        <v>-</v>
      </c>
      <c r="L133" s="267" t="str">
        <f>'Рсч-солд'!$AK$11</f>
        <v>-</v>
      </c>
      <c r="M133" s="267" t="str">
        <f>'Рсч-солд'!$AP$11</f>
        <v>-</v>
      </c>
      <c r="N133" s="267" t="str">
        <f>'Рсч-солд'!$AU$11</f>
        <v>-</v>
      </c>
      <c r="O133" s="268" t="str">
        <f>'Рсч-солд'!$AZ$11</f>
        <v>-</v>
      </c>
      <c r="P133" s="273"/>
      <c r="Q133" s="232" t="str">
        <f>'Рсч-солд'!$BJ$11</f>
        <v>-</v>
      </c>
      <c r="R133" s="276"/>
      <c r="S133" s="507"/>
      <c r="T133" s="292" t="s">
        <v>153</v>
      </c>
      <c r="U133" s="131"/>
      <c r="V133" s="131"/>
      <c r="W133" s="129"/>
      <c r="X133" s="129"/>
      <c r="AE133" s="132"/>
    </row>
    <row r="134" spans="2:35" s="130" customFormat="1" ht="15.75" customHeight="1" thickBot="1">
      <c r="B134" s="547"/>
      <c r="C134" s="426"/>
      <c r="D134" s="370"/>
      <c r="E134" s="233" t="s">
        <v>89</v>
      </c>
      <c r="F134" s="676" t="str">
        <f>'Рсч-солд'!$G$12</f>
        <v>-</v>
      </c>
      <c r="G134" s="437" t="str">
        <f>'Рсч-солд'!$L$12</f>
        <v>-</v>
      </c>
      <c r="H134" s="437" t="str">
        <f>'Рсч-солд'!$Q$12</f>
        <v>-</v>
      </c>
      <c r="I134" s="437" t="str">
        <f>'Рсч-солд'!$V$12</f>
        <v>-</v>
      </c>
      <c r="J134" s="437" t="str">
        <f>'Рсч-солд'!$AA$12</f>
        <v>-</v>
      </c>
      <c r="K134" s="437" t="str">
        <f>'Рсч-солд'!$AF$12</f>
        <v>-</v>
      </c>
      <c r="L134" s="437" t="str">
        <f>'Рсч-солд'!$AK$12</f>
        <v>-</v>
      </c>
      <c r="M134" s="437" t="str">
        <f>'Рсч-солд'!$AP$12</f>
        <v>-</v>
      </c>
      <c r="N134" s="437" t="str">
        <f>'Рсч-солд'!$AU$12</f>
        <v>-</v>
      </c>
      <c r="O134" s="677" t="str">
        <f>'Рсч-солд'!$AZ$12</f>
        <v>-</v>
      </c>
      <c r="P134" s="678"/>
      <c r="Q134" s="679" t="str">
        <f>'Рсч-солд'!$BJ$12</f>
        <v>-</v>
      </c>
      <c r="R134" s="680"/>
      <c r="S134" s="507"/>
      <c r="T134" s="292" t="s">
        <v>153</v>
      </c>
      <c r="U134" s="131"/>
      <c r="V134" s="131"/>
      <c r="W134" s="129"/>
      <c r="X134" s="129"/>
      <c r="AE134" s="132"/>
    </row>
    <row r="135" spans="2:35" s="131" customFormat="1" ht="15.75" customHeight="1" outlineLevel="1" thickTop="1">
      <c r="B135" s="427"/>
      <c r="C135" s="426"/>
      <c r="D135" s="370"/>
      <c r="E135" s="637"/>
      <c r="F135" s="638"/>
      <c r="G135" s="638"/>
      <c r="H135" s="638"/>
      <c r="I135" s="638"/>
      <c r="J135" s="638"/>
      <c r="K135" s="638"/>
      <c r="L135" s="638"/>
      <c r="M135" s="638"/>
      <c r="N135" s="638"/>
      <c r="O135" s="638"/>
      <c r="P135" s="639"/>
      <c r="Q135" s="639"/>
      <c r="R135" s="639"/>
      <c r="S135" s="628"/>
      <c r="T135" s="291" t="s">
        <v>771</v>
      </c>
      <c r="W135" s="281"/>
      <c r="X135" s="281"/>
      <c r="AE135" s="132"/>
    </row>
    <row r="136" spans="2:35" ht="15.75" customHeight="1" thickBot="1">
      <c r="B136" s="375"/>
      <c r="C136" s="596"/>
      <c r="D136" s="376"/>
      <c r="E136" s="376"/>
      <c r="F136" s="376"/>
      <c r="G136" s="376"/>
      <c r="H136" s="376"/>
      <c r="I136" s="376"/>
      <c r="J136" s="376"/>
      <c r="K136" s="376"/>
      <c r="L136" s="376"/>
      <c r="M136" s="376"/>
      <c r="N136" s="376"/>
      <c r="O136" s="376"/>
      <c r="P136" s="114"/>
      <c r="Q136" s="114"/>
      <c r="R136" s="114"/>
      <c r="S136" s="376"/>
      <c r="T136" s="290" t="s">
        <v>771</v>
      </c>
    </row>
    <row r="137" spans="2:35" s="114" customFormat="1" ht="30" customHeight="1" thickBot="1">
      <c r="B137" s="715" t="s">
        <v>142</v>
      </c>
      <c r="C137" s="707"/>
      <c r="D137" s="707"/>
      <c r="E137" s="707"/>
      <c r="F137" s="707"/>
      <c r="G137" s="707"/>
      <c r="H137" s="707"/>
      <c r="I137" s="707"/>
      <c r="J137" s="707"/>
      <c r="K137" s="707"/>
      <c r="L137" s="707"/>
      <c r="M137" s="707"/>
      <c r="N137" s="707"/>
      <c r="O137" s="707"/>
      <c r="P137" s="707"/>
      <c r="Q137" s="707"/>
      <c r="R137" s="707"/>
      <c r="S137" s="716"/>
      <c r="T137" s="289" t="s">
        <v>150</v>
      </c>
      <c r="W137" s="116"/>
      <c r="X137" s="116"/>
      <c r="AA137" s="711" t="s">
        <v>132</v>
      </c>
      <c r="AB137" s="711"/>
      <c r="AC137" s="711"/>
      <c r="AD137" s="711"/>
      <c r="AF137" s="711" t="s">
        <v>131</v>
      </c>
      <c r="AG137" s="711"/>
      <c r="AH137" s="711"/>
      <c r="AI137" s="711"/>
    </row>
    <row r="138" spans="2:35" ht="30" customHeight="1" outlineLevel="2" thickBot="1">
      <c r="B138" s="421" t="str">
        <f>B$1</f>
        <v>№</v>
      </c>
      <c r="C138" s="422" t="str">
        <f>C$1</f>
        <v>Должность</v>
      </c>
      <c r="D138" s="480" t="str">
        <f>D$1</f>
        <v>воинское звание</v>
      </c>
      <c r="E138" s="481" t="str">
        <f>E$1</f>
        <v>Фамилия, инициалы</v>
      </c>
      <c r="F138" s="482" t="str">
        <f>F$1</f>
        <v>ТСП</v>
      </c>
      <c r="G138" s="483" t="str">
        <f t="shared" ref="G138:R138" si="45">G$1</f>
        <v>СП</v>
      </c>
      <c r="H138" s="483" t="str">
        <f t="shared" si="45"/>
        <v>ТП</v>
      </c>
      <c r="I138" s="483" t="str">
        <f t="shared" si="45"/>
        <v>ФП</v>
      </c>
      <c r="J138" s="483" t="str">
        <f t="shared" si="45"/>
        <v>РХБЗ</v>
      </c>
      <c r="K138" s="483" t="str">
        <f t="shared" si="45"/>
        <v>МП</v>
      </c>
      <c r="L138" s="481" t="str">
        <f t="shared" si="45"/>
        <v>ОГН</v>
      </c>
      <c r="M138" s="481" t="str">
        <f t="shared" si="45"/>
        <v>СТР</v>
      </c>
      <c r="N138" s="481" t="str">
        <f t="shared" si="45"/>
        <v>ОВУ</v>
      </c>
      <c r="O138" s="603" t="str">
        <f t="shared" si="45"/>
        <v>ОГП</v>
      </c>
      <c r="P138" s="605" t="str">
        <f t="shared" si="45"/>
        <v>Все</v>
      </c>
      <c r="Q138" s="605" t="str">
        <f t="shared" si="45"/>
        <v>Общ.</v>
      </c>
      <c r="R138" s="605" t="str">
        <f t="shared" si="45"/>
        <v>Важные</v>
      </c>
      <c r="S138" s="604" t="s">
        <v>749</v>
      </c>
      <c r="T138" s="290" t="s">
        <v>150</v>
      </c>
      <c r="W138" s="125">
        <f>SUM(W139:W155)</f>
        <v>0</v>
      </c>
      <c r="X138" s="124">
        <f>SUM(X139:X155)</f>
        <v>0</v>
      </c>
      <c r="Y138" s="254"/>
      <c r="AA138" s="117">
        <v>5</v>
      </c>
      <c r="AB138" s="118">
        <v>4</v>
      </c>
      <c r="AC138" s="118">
        <v>3</v>
      </c>
      <c r="AD138" s="119">
        <v>2</v>
      </c>
      <c r="AE138" s="123"/>
      <c r="AF138" s="117">
        <v>5</v>
      </c>
      <c r="AG138" s="118">
        <v>4</v>
      </c>
      <c r="AH138" s="118">
        <v>3</v>
      </c>
      <c r="AI138" s="119">
        <v>2</v>
      </c>
    </row>
    <row r="139" spans="2:35" ht="15.75" customHeight="1" outlineLevel="2" thickBot="1">
      <c r="B139" s="611">
        <f>IF(E139="",0,1)</f>
        <v>0</v>
      </c>
      <c r="C139" s="611"/>
      <c r="D139" s="582"/>
      <c r="E139" s="640"/>
      <c r="F139" s="582"/>
      <c r="G139" s="612"/>
      <c r="H139" s="612"/>
      <c r="I139" s="612"/>
      <c r="J139" s="612"/>
      <c r="K139" s="612"/>
      <c r="L139" s="612"/>
      <c r="M139" s="612"/>
      <c r="N139" s="612"/>
      <c r="O139" s="623"/>
      <c r="P139" s="616" t="str">
        <f t="shared" ref="P139:P155" si="46">IF(Z139&gt;0,IF(AND(AA139&gt;=50,AC139=0,AD139=0),5,IF(AND(SUM(AA139:AB139)&gt;=50,AD139=0),4,IF(AD139&lt;30,3,2))),"-")</f>
        <v>-</v>
      </c>
      <c r="Q139" s="624" t="str">
        <f t="shared" ref="Q139:Q155" si="47">IF(MIN(P139,R139)=0,"-",MIN(P139,R139))</f>
        <v>-</v>
      </c>
      <c r="R139" s="617" t="str">
        <f t="shared" ref="R139:R155" si="48">IF(AE139&gt;0,IF(AI139&gt;0,2,IF(AH139&gt;0,3,IF(AG139&gt;0,4,5))),"-")</f>
        <v>-</v>
      </c>
      <c r="S139" s="615"/>
      <c r="T139" s="290" t="str">
        <f ca="1">IFERROR(VLOOKUP(U139,Главная!$AG$20:$AH$22,2,FALSE),"")</f>
        <v/>
      </c>
      <c r="U139" s="226" t="str">
        <f ca="1">IFERROR(OFFSET(Главная!$AJ$4,MATCH($D139,Главная!$AG$5:$AG$17,0),0),"")</f>
        <v/>
      </c>
      <c r="V139" s="226" t="str">
        <f ca="1">IFERROR(OFFSET(Главная!$AI$4,MATCH($D139,Главная!$AG$5:$AG$17,0),0),"")</f>
        <v/>
      </c>
      <c r="W139" s="213">
        <f t="shared" ref="W139:W155" si="49">IF(Z139&gt;0,1,0)</f>
        <v>0</v>
      </c>
      <c r="X139" s="214">
        <f t="shared" ref="X139:X155" si="50">IF(AND(W139=0,E139&lt;&gt;""),1,0)</f>
        <v>0</v>
      </c>
      <c r="Y139" s="227"/>
      <c r="Z139" s="227">
        <f t="shared" ref="Z139:Z155" si="51">IF(COUNTIF($F139:$O139,"&gt;0")=0,-1,COUNTIF($F139:$O139,"&gt;0"))</f>
        <v>-1</v>
      </c>
      <c r="AA139" s="215">
        <f t="shared" ref="AA139:AD155" si="52">COUNTIF($F139:$O139,AA$5)/$Z139*100</f>
        <v>0</v>
      </c>
      <c r="AB139" s="216">
        <f t="shared" si="52"/>
        <v>0</v>
      </c>
      <c r="AC139" s="216">
        <f t="shared" si="52"/>
        <v>0</v>
      </c>
      <c r="AD139" s="217">
        <f t="shared" si="52"/>
        <v>0</v>
      </c>
      <c r="AE139" s="218">
        <f t="shared" ref="AE139:AE155" si="53">IF(COUNTIF($F139:$K139,"&gt;0")=0,-1,COUNTIF($F139:$K139,"&gt;0"))</f>
        <v>-1</v>
      </c>
      <c r="AF139" s="219">
        <f t="shared" ref="AF139:AI155" si="54">COUNTIF($F139:$K139,AF$5)/$AE139*100</f>
        <v>0</v>
      </c>
      <c r="AG139" s="220">
        <f t="shared" si="54"/>
        <v>0</v>
      </c>
      <c r="AH139" s="220">
        <f t="shared" si="54"/>
        <v>0</v>
      </c>
      <c r="AI139" s="221">
        <f t="shared" si="54"/>
        <v>0</v>
      </c>
    </row>
    <row r="140" spans="2:35" ht="15.75" customHeight="1" outlineLevel="2" thickBot="1">
      <c r="B140" s="371">
        <f t="shared" ref="B140:B155" si="55">IF(E140="",B139,B139+1)</f>
        <v>0</v>
      </c>
      <c r="C140" s="371"/>
      <c r="D140" s="563"/>
      <c r="E140" s="372"/>
      <c r="F140" s="595"/>
      <c r="G140" s="563"/>
      <c r="H140" s="563"/>
      <c r="I140" s="563"/>
      <c r="J140" s="563"/>
      <c r="K140" s="563"/>
      <c r="L140" s="595"/>
      <c r="M140" s="563"/>
      <c r="N140" s="563"/>
      <c r="O140" s="622"/>
      <c r="P140" s="478" t="str">
        <f t="shared" si="46"/>
        <v>-</v>
      </c>
      <c r="Q140" s="606" t="str">
        <f t="shared" si="47"/>
        <v>-</v>
      </c>
      <c r="R140" s="618" t="str">
        <f t="shared" si="48"/>
        <v>-</v>
      </c>
      <c r="S140" s="425"/>
      <c r="T140" s="290" t="str">
        <f ca="1">IFERROR(VLOOKUP(U140,Главная!$AG$20:$AH$22,2,FALSE),"")</f>
        <v/>
      </c>
      <c r="U140" s="226" t="str">
        <f ca="1">IFERROR(OFFSET(Главная!$AJ$4,MATCH($D140,Главная!$AG$5:$AG$17,0),0),"")</f>
        <v/>
      </c>
      <c r="V140" s="226" t="str">
        <f ca="1">IFERROR(OFFSET(Главная!$AI$4,MATCH($D140,Главная!$AG$5:$AG$17,0),0),"")</f>
        <v/>
      </c>
      <c r="W140" s="213">
        <f t="shared" si="49"/>
        <v>0</v>
      </c>
      <c r="X140" s="214">
        <f t="shared" si="50"/>
        <v>0</v>
      </c>
      <c r="Y140" s="227"/>
      <c r="Z140" s="227">
        <f t="shared" si="51"/>
        <v>-1</v>
      </c>
      <c r="AA140" s="215">
        <f t="shared" si="52"/>
        <v>0</v>
      </c>
      <c r="AB140" s="216">
        <f t="shared" si="52"/>
        <v>0</v>
      </c>
      <c r="AC140" s="216">
        <f t="shared" si="52"/>
        <v>0</v>
      </c>
      <c r="AD140" s="217">
        <f t="shared" si="52"/>
        <v>0</v>
      </c>
      <c r="AE140" s="218">
        <f t="shared" si="53"/>
        <v>-1</v>
      </c>
      <c r="AF140" s="219">
        <f t="shared" si="54"/>
        <v>0</v>
      </c>
      <c r="AG140" s="220">
        <f t="shared" si="54"/>
        <v>0</v>
      </c>
      <c r="AH140" s="220">
        <f t="shared" si="54"/>
        <v>0</v>
      </c>
      <c r="AI140" s="221">
        <f t="shared" si="54"/>
        <v>0</v>
      </c>
    </row>
    <row r="141" spans="2:35" ht="15.75" customHeight="1" outlineLevel="2" thickBot="1">
      <c r="B141" s="371">
        <f t="shared" si="55"/>
        <v>0</v>
      </c>
      <c r="C141" s="371"/>
      <c r="D141" s="563"/>
      <c r="E141" s="372"/>
      <c r="F141" s="595"/>
      <c r="G141" s="563"/>
      <c r="H141" s="563"/>
      <c r="I141" s="563"/>
      <c r="J141" s="563"/>
      <c r="K141" s="563"/>
      <c r="L141" s="563"/>
      <c r="M141" s="563"/>
      <c r="N141" s="563"/>
      <c r="O141" s="622"/>
      <c r="P141" s="478" t="str">
        <f t="shared" si="46"/>
        <v>-</v>
      </c>
      <c r="Q141" s="606" t="str">
        <f t="shared" si="47"/>
        <v>-</v>
      </c>
      <c r="R141" s="618" t="str">
        <f t="shared" si="48"/>
        <v>-</v>
      </c>
      <c r="S141" s="425"/>
      <c r="T141" s="290" t="str">
        <f ca="1">IFERROR(VLOOKUP(U141,Главная!$AG$20:$AH$22,2,FALSE),"")</f>
        <v/>
      </c>
      <c r="U141" s="226" t="str">
        <f ca="1">IFERROR(OFFSET(Главная!$AJ$4,MATCH($D141,Главная!$AG$5:$AG$17,0),0),"")</f>
        <v/>
      </c>
      <c r="V141" s="226" t="str">
        <f ca="1">IFERROR(OFFSET(Главная!$AI$4,MATCH($D141,Главная!$AG$5:$AG$17,0),0),"")</f>
        <v/>
      </c>
      <c r="W141" s="213">
        <f t="shared" si="49"/>
        <v>0</v>
      </c>
      <c r="X141" s="214">
        <f t="shared" si="50"/>
        <v>0</v>
      </c>
      <c r="Y141" s="227"/>
      <c r="Z141" s="227">
        <f t="shared" si="51"/>
        <v>-1</v>
      </c>
      <c r="AA141" s="215">
        <f t="shared" si="52"/>
        <v>0</v>
      </c>
      <c r="AB141" s="216">
        <f t="shared" si="52"/>
        <v>0</v>
      </c>
      <c r="AC141" s="216">
        <f t="shared" si="52"/>
        <v>0</v>
      </c>
      <c r="AD141" s="217">
        <f t="shared" si="52"/>
        <v>0</v>
      </c>
      <c r="AE141" s="218">
        <f t="shared" si="53"/>
        <v>-1</v>
      </c>
      <c r="AF141" s="219">
        <f t="shared" si="54"/>
        <v>0</v>
      </c>
      <c r="AG141" s="220">
        <f t="shared" si="54"/>
        <v>0</v>
      </c>
      <c r="AH141" s="220">
        <f t="shared" si="54"/>
        <v>0</v>
      </c>
      <c r="AI141" s="221">
        <f t="shared" si="54"/>
        <v>0</v>
      </c>
    </row>
    <row r="142" spans="2:35" ht="15.75" customHeight="1" outlineLevel="2" thickBot="1">
      <c r="B142" s="371">
        <f t="shared" si="55"/>
        <v>0</v>
      </c>
      <c r="C142" s="371"/>
      <c r="D142" s="563"/>
      <c r="E142" s="372"/>
      <c r="F142" s="595"/>
      <c r="G142" s="563"/>
      <c r="H142" s="563"/>
      <c r="I142" s="563"/>
      <c r="J142" s="563"/>
      <c r="K142" s="563"/>
      <c r="L142" s="563"/>
      <c r="M142" s="563"/>
      <c r="N142" s="563"/>
      <c r="O142" s="622"/>
      <c r="P142" s="478" t="str">
        <f t="shared" si="46"/>
        <v>-</v>
      </c>
      <c r="Q142" s="606" t="str">
        <f t="shared" si="47"/>
        <v>-</v>
      </c>
      <c r="R142" s="618" t="str">
        <f t="shared" si="48"/>
        <v>-</v>
      </c>
      <c r="S142" s="425"/>
      <c r="T142" s="290" t="str">
        <f ca="1">IFERROR(VLOOKUP(U142,Главная!$AG$20:$AH$22,2,FALSE),"")</f>
        <v/>
      </c>
      <c r="U142" s="226" t="str">
        <f ca="1">IFERROR(OFFSET(Главная!$AJ$4,MATCH($D142,Главная!$AG$5:$AG$17,0),0),"")</f>
        <v/>
      </c>
      <c r="V142" s="226" t="str">
        <f ca="1">IFERROR(OFFSET(Главная!$AI$4,MATCH($D142,Главная!$AG$5:$AG$17,0),0),"")</f>
        <v/>
      </c>
      <c r="W142" s="213">
        <f t="shared" si="49"/>
        <v>0</v>
      </c>
      <c r="X142" s="214">
        <f t="shared" si="50"/>
        <v>0</v>
      </c>
      <c r="Y142" s="227"/>
      <c r="Z142" s="227">
        <f t="shared" si="51"/>
        <v>-1</v>
      </c>
      <c r="AA142" s="215">
        <f t="shared" si="52"/>
        <v>0</v>
      </c>
      <c r="AB142" s="216">
        <f t="shared" si="52"/>
        <v>0</v>
      </c>
      <c r="AC142" s="216">
        <f t="shared" si="52"/>
        <v>0</v>
      </c>
      <c r="AD142" s="217">
        <f t="shared" si="52"/>
        <v>0</v>
      </c>
      <c r="AE142" s="218">
        <f t="shared" si="53"/>
        <v>-1</v>
      </c>
      <c r="AF142" s="219">
        <f t="shared" si="54"/>
        <v>0</v>
      </c>
      <c r="AG142" s="220">
        <f t="shared" si="54"/>
        <v>0</v>
      </c>
      <c r="AH142" s="220">
        <f t="shared" si="54"/>
        <v>0</v>
      </c>
      <c r="AI142" s="221">
        <f t="shared" si="54"/>
        <v>0</v>
      </c>
    </row>
    <row r="143" spans="2:35" ht="15.75" customHeight="1" outlineLevel="2" thickBot="1">
      <c r="B143" s="371">
        <f t="shared" si="55"/>
        <v>0</v>
      </c>
      <c r="C143" s="364"/>
      <c r="D143" s="595"/>
      <c r="E143" s="353"/>
      <c r="F143" s="595"/>
      <c r="G143" s="595"/>
      <c r="H143" s="595"/>
      <c r="I143" s="595"/>
      <c r="J143" s="595"/>
      <c r="K143" s="595"/>
      <c r="L143" s="595"/>
      <c r="M143" s="595"/>
      <c r="N143" s="595"/>
      <c r="O143" s="622"/>
      <c r="P143" s="618" t="str">
        <f t="shared" si="46"/>
        <v>-</v>
      </c>
      <c r="Q143" s="606" t="str">
        <f t="shared" si="47"/>
        <v>-</v>
      </c>
      <c r="R143" s="618" t="str">
        <f t="shared" si="48"/>
        <v>-</v>
      </c>
      <c r="S143" s="425"/>
      <c r="T143" s="290" t="str">
        <f ca="1">IFERROR(VLOOKUP(U143,Главная!$AG$20:$AH$22,2,FALSE),"")</f>
        <v/>
      </c>
      <c r="U143" s="226" t="str">
        <f ca="1">IFERROR(OFFSET(Главная!$AJ$4,MATCH($D143,Главная!$AG$5:$AG$17,0),0),"")</f>
        <v/>
      </c>
      <c r="V143" s="226" t="str">
        <f ca="1">IFERROR(OFFSET(Главная!$AI$4,MATCH($D143,Главная!$AG$5:$AG$17,0),0),"")</f>
        <v/>
      </c>
      <c r="W143" s="213">
        <f t="shared" si="49"/>
        <v>0</v>
      </c>
      <c r="X143" s="214">
        <f t="shared" si="50"/>
        <v>0</v>
      </c>
      <c r="Y143" s="227"/>
      <c r="Z143" s="227">
        <f t="shared" si="51"/>
        <v>-1</v>
      </c>
      <c r="AA143" s="215">
        <f t="shared" si="52"/>
        <v>0</v>
      </c>
      <c r="AB143" s="216">
        <f t="shared" si="52"/>
        <v>0</v>
      </c>
      <c r="AC143" s="216">
        <f t="shared" si="52"/>
        <v>0</v>
      </c>
      <c r="AD143" s="217">
        <f t="shared" si="52"/>
        <v>0</v>
      </c>
      <c r="AE143" s="218">
        <f t="shared" si="53"/>
        <v>-1</v>
      </c>
      <c r="AF143" s="219">
        <f t="shared" si="54"/>
        <v>0</v>
      </c>
      <c r="AG143" s="220">
        <f t="shared" si="54"/>
        <v>0</v>
      </c>
      <c r="AH143" s="220">
        <f t="shared" si="54"/>
        <v>0</v>
      </c>
      <c r="AI143" s="221">
        <f t="shared" si="54"/>
        <v>0</v>
      </c>
    </row>
    <row r="144" spans="2:35" ht="15.75" customHeight="1" outlineLevel="2" thickBot="1">
      <c r="B144" s="371">
        <f t="shared" si="55"/>
        <v>0</v>
      </c>
      <c r="C144" s="364"/>
      <c r="D144" s="595"/>
      <c r="E144" s="353"/>
      <c r="F144" s="595"/>
      <c r="G144" s="595"/>
      <c r="H144" s="595"/>
      <c r="I144" s="595"/>
      <c r="J144" s="595"/>
      <c r="K144" s="595"/>
      <c r="L144" s="595"/>
      <c r="M144" s="595"/>
      <c r="N144" s="595"/>
      <c r="O144" s="622"/>
      <c r="P144" s="618" t="str">
        <f t="shared" si="46"/>
        <v>-</v>
      </c>
      <c r="Q144" s="606" t="str">
        <f t="shared" si="47"/>
        <v>-</v>
      </c>
      <c r="R144" s="618" t="str">
        <f t="shared" si="48"/>
        <v>-</v>
      </c>
      <c r="S144" s="425"/>
      <c r="T144" s="290" t="str">
        <f ca="1">IFERROR(VLOOKUP(U144,Главная!$AG$20:$AH$22,2,FALSE),"")</f>
        <v/>
      </c>
      <c r="U144" s="226" t="str">
        <f ca="1">IFERROR(OFFSET(Главная!$AJ$4,MATCH($D144,Главная!$AG$5:$AG$17,0),0),"")</f>
        <v/>
      </c>
      <c r="V144" s="226" t="str">
        <f ca="1">IFERROR(OFFSET(Главная!$AI$4,MATCH($D144,Главная!$AG$5:$AG$17,0),0),"")</f>
        <v/>
      </c>
      <c r="W144" s="213">
        <f t="shared" si="49"/>
        <v>0</v>
      </c>
      <c r="X144" s="214">
        <f t="shared" si="50"/>
        <v>0</v>
      </c>
      <c r="Y144" s="227"/>
      <c r="Z144" s="227">
        <f t="shared" si="51"/>
        <v>-1</v>
      </c>
      <c r="AA144" s="215">
        <f t="shared" si="52"/>
        <v>0</v>
      </c>
      <c r="AB144" s="216">
        <f t="shared" si="52"/>
        <v>0</v>
      </c>
      <c r="AC144" s="216">
        <f t="shared" si="52"/>
        <v>0</v>
      </c>
      <c r="AD144" s="217">
        <f t="shared" si="52"/>
        <v>0</v>
      </c>
      <c r="AE144" s="218">
        <f t="shared" si="53"/>
        <v>-1</v>
      </c>
      <c r="AF144" s="219">
        <f t="shared" si="54"/>
        <v>0</v>
      </c>
      <c r="AG144" s="220">
        <f t="shared" si="54"/>
        <v>0</v>
      </c>
      <c r="AH144" s="220">
        <f t="shared" si="54"/>
        <v>0</v>
      </c>
      <c r="AI144" s="221">
        <f t="shared" si="54"/>
        <v>0</v>
      </c>
    </row>
    <row r="145" spans="2:35" ht="15.75" customHeight="1" outlineLevel="2" thickBot="1">
      <c r="B145" s="371">
        <f t="shared" si="55"/>
        <v>0</v>
      </c>
      <c r="C145" s="364"/>
      <c r="D145" s="595"/>
      <c r="E145" s="353"/>
      <c r="F145" s="595"/>
      <c r="G145" s="595"/>
      <c r="H145" s="595"/>
      <c r="I145" s="595"/>
      <c r="J145" s="595"/>
      <c r="K145" s="595"/>
      <c r="L145" s="595"/>
      <c r="M145" s="595"/>
      <c r="N145" s="595"/>
      <c r="O145" s="622"/>
      <c r="P145" s="618" t="str">
        <f t="shared" si="46"/>
        <v>-</v>
      </c>
      <c r="Q145" s="606" t="str">
        <f t="shared" si="47"/>
        <v>-</v>
      </c>
      <c r="R145" s="618" t="str">
        <f t="shared" si="48"/>
        <v>-</v>
      </c>
      <c r="S145" s="425"/>
      <c r="T145" s="290" t="str">
        <f ca="1">IFERROR(VLOOKUP(U145,Главная!$AG$20:$AH$22,2,FALSE),"")</f>
        <v/>
      </c>
      <c r="U145" s="226" t="str">
        <f ca="1">IFERROR(OFFSET(Главная!$AJ$4,MATCH($D145,Главная!$AG$5:$AG$17,0),0),"")</f>
        <v/>
      </c>
      <c r="V145" s="226" t="str">
        <f ca="1">IFERROR(OFFSET(Главная!$AI$4,MATCH($D145,Главная!$AG$5:$AG$17,0),0),"")</f>
        <v/>
      </c>
      <c r="W145" s="213">
        <f t="shared" si="49"/>
        <v>0</v>
      </c>
      <c r="X145" s="214">
        <f t="shared" si="50"/>
        <v>0</v>
      </c>
      <c r="Y145" s="227"/>
      <c r="Z145" s="227">
        <f t="shared" si="51"/>
        <v>-1</v>
      </c>
      <c r="AA145" s="215">
        <f t="shared" si="52"/>
        <v>0</v>
      </c>
      <c r="AB145" s="216">
        <f t="shared" si="52"/>
        <v>0</v>
      </c>
      <c r="AC145" s="216">
        <f t="shared" si="52"/>
        <v>0</v>
      </c>
      <c r="AD145" s="217">
        <f t="shared" si="52"/>
        <v>0</v>
      </c>
      <c r="AE145" s="218">
        <f t="shared" si="53"/>
        <v>-1</v>
      </c>
      <c r="AF145" s="219">
        <f t="shared" si="54"/>
        <v>0</v>
      </c>
      <c r="AG145" s="220">
        <f t="shared" si="54"/>
        <v>0</v>
      </c>
      <c r="AH145" s="220">
        <f t="shared" si="54"/>
        <v>0</v>
      </c>
      <c r="AI145" s="221">
        <f t="shared" si="54"/>
        <v>0</v>
      </c>
    </row>
    <row r="146" spans="2:35" ht="15.75" customHeight="1" outlineLevel="2" thickBot="1">
      <c r="B146" s="371">
        <f t="shared" si="55"/>
        <v>0</v>
      </c>
      <c r="C146" s="364"/>
      <c r="D146" s="595"/>
      <c r="E146" s="353"/>
      <c r="F146" s="595"/>
      <c r="G146" s="595"/>
      <c r="H146" s="595"/>
      <c r="I146" s="595"/>
      <c r="J146" s="595"/>
      <c r="K146" s="595"/>
      <c r="L146" s="595"/>
      <c r="M146" s="365"/>
      <c r="N146" s="365"/>
      <c r="O146" s="622"/>
      <c r="P146" s="618" t="str">
        <f t="shared" si="46"/>
        <v>-</v>
      </c>
      <c r="Q146" s="606" t="str">
        <f t="shared" si="47"/>
        <v>-</v>
      </c>
      <c r="R146" s="618" t="str">
        <f t="shared" si="48"/>
        <v>-</v>
      </c>
      <c r="S146" s="425"/>
      <c r="T146" s="290" t="str">
        <f ca="1">IFERROR(VLOOKUP(U146,Главная!$AG$20:$AH$22,2,FALSE),"")</f>
        <v/>
      </c>
      <c r="U146" s="226" t="str">
        <f ca="1">IFERROR(OFFSET(Главная!$AJ$4,MATCH($D146,Главная!$AG$5:$AG$17,0),0),"")</f>
        <v/>
      </c>
      <c r="V146" s="226" t="str">
        <f ca="1">IFERROR(OFFSET(Главная!$AI$4,MATCH($D146,Главная!$AG$5:$AG$17,0),0),"")</f>
        <v/>
      </c>
      <c r="W146" s="213">
        <f t="shared" si="49"/>
        <v>0</v>
      </c>
      <c r="X146" s="214">
        <f t="shared" si="50"/>
        <v>0</v>
      </c>
      <c r="Y146" s="227"/>
      <c r="Z146" s="227">
        <f t="shared" si="51"/>
        <v>-1</v>
      </c>
      <c r="AA146" s="215">
        <f t="shared" si="52"/>
        <v>0</v>
      </c>
      <c r="AB146" s="216">
        <f t="shared" si="52"/>
        <v>0</v>
      </c>
      <c r="AC146" s="216">
        <f t="shared" si="52"/>
        <v>0</v>
      </c>
      <c r="AD146" s="217">
        <f t="shared" si="52"/>
        <v>0</v>
      </c>
      <c r="AE146" s="218">
        <f t="shared" si="53"/>
        <v>-1</v>
      </c>
      <c r="AF146" s="219">
        <f t="shared" si="54"/>
        <v>0</v>
      </c>
      <c r="AG146" s="220">
        <f t="shared" si="54"/>
        <v>0</v>
      </c>
      <c r="AH146" s="220">
        <f t="shared" si="54"/>
        <v>0</v>
      </c>
      <c r="AI146" s="221">
        <f t="shared" si="54"/>
        <v>0</v>
      </c>
    </row>
    <row r="147" spans="2:35" ht="15.75" customHeight="1" outlineLevel="2" thickBot="1">
      <c r="B147" s="371">
        <f t="shared" si="55"/>
        <v>0</v>
      </c>
      <c r="C147" s="364"/>
      <c r="D147" s="595"/>
      <c r="E147" s="353"/>
      <c r="F147" s="595"/>
      <c r="G147" s="595"/>
      <c r="H147" s="595"/>
      <c r="I147" s="595"/>
      <c r="J147" s="595"/>
      <c r="K147" s="595"/>
      <c r="L147" s="595"/>
      <c r="M147" s="365"/>
      <c r="N147" s="365"/>
      <c r="O147" s="622"/>
      <c r="P147" s="618" t="str">
        <f t="shared" si="46"/>
        <v>-</v>
      </c>
      <c r="Q147" s="606" t="str">
        <f t="shared" si="47"/>
        <v>-</v>
      </c>
      <c r="R147" s="618" t="str">
        <f t="shared" si="48"/>
        <v>-</v>
      </c>
      <c r="S147" s="425"/>
      <c r="T147" s="290" t="str">
        <f ca="1">IFERROR(VLOOKUP(U147,Главная!$AG$20:$AH$22,2,FALSE),"")</f>
        <v/>
      </c>
      <c r="U147" s="226" t="str">
        <f ca="1">IFERROR(OFFSET(Главная!$AJ$4,MATCH($D147,Главная!$AG$5:$AG$17,0),0),"")</f>
        <v/>
      </c>
      <c r="V147" s="226" t="str">
        <f ca="1">IFERROR(OFFSET(Главная!$AI$4,MATCH($D147,Главная!$AG$5:$AG$17,0),0),"")</f>
        <v/>
      </c>
      <c r="W147" s="213">
        <f t="shared" si="49"/>
        <v>0</v>
      </c>
      <c r="X147" s="214">
        <f t="shared" si="50"/>
        <v>0</v>
      </c>
      <c r="Y147" s="227"/>
      <c r="Z147" s="227">
        <f t="shared" si="51"/>
        <v>-1</v>
      </c>
      <c r="AA147" s="215">
        <f t="shared" si="52"/>
        <v>0</v>
      </c>
      <c r="AB147" s="216">
        <f t="shared" si="52"/>
        <v>0</v>
      </c>
      <c r="AC147" s="216">
        <f t="shared" si="52"/>
        <v>0</v>
      </c>
      <c r="AD147" s="217">
        <f t="shared" si="52"/>
        <v>0</v>
      </c>
      <c r="AE147" s="218">
        <f t="shared" si="53"/>
        <v>-1</v>
      </c>
      <c r="AF147" s="219">
        <f t="shared" si="54"/>
        <v>0</v>
      </c>
      <c r="AG147" s="220">
        <f t="shared" si="54"/>
        <v>0</v>
      </c>
      <c r="AH147" s="220">
        <f t="shared" si="54"/>
        <v>0</v>
      </c>
      <c r="AI147" s="221">
        <f t="shared" si="54"/>
        <v>0</v>
      </c>
    </row>
    <row r="148" spans="2:35" ht="15.75" customHeight="1" outlineLevel="2" thickBot="1">
      <c r="B148" s="371">
        <f t="shared" si="55"/>
        <v>0</v>
      </c>
      <c r="C148" s="364"/>
      <c r="D148" s="595"/>
      <c r="E148" s="353"/>
      <c r="F148" s="595"/>
      <c r="G148" s="595"/>
      <c r="H148" s="595"/>
      <c r="I148" s="595"/>
      <c r="J148" s="595"/>
      <c r="K148" s="595"/>
      <c r="L148" s="595"/>
      <c r="M148" s="365"/>
      <c r="N148" s="365"/>
      <c r="O148" s="622"/>
      <c r="P148" s="618" t="str">
        <f t="shared" si="46"/>
        <v>-</v>
      </c>
      <c r="Q148" s="606" t="str">
        <f t="shared" si="47"/>
        <v>-</v>
      </c>
      <c r="R148" s="618" t="str">
        <f t="shared" si="48"/>
        <v>-</v>
      </c>
      <c r="S148" s="425"/>
      <c r="T148" s="290" t="str">
        <f ca="1">IFERROR(VLOOKUP(U148,Главная!$AG$20:$AH$22,2,FALSE),"")</f>
        <v/>
      </c>
      <c r="U148" s="226" t="str">
        <f ca="1">IFERROR(OFFSET(Главная!$AJ$4,MATCH($D148,Главная!$AG$5:$AG$17,0),0),"")</f>
        <v/>
      </c>
      <c r="V148" s="226" t="str">
        <f ca="1">IFERROR(OFFSET(Главная!$AI$4,MATCH($D148,Главная!$AG$5:$AG$17,0),0),"")</f>
        <v/>
      </c>
      <c r="W148" s="213">
        <f t="shared" si="49"/>
        <v>0</v>
      </c>
      <c r="X148" s="214">
        <f t="shared" si="50"/>
        <v>0</v>
      </c>
      <c r="Y148" s="227"/>
      <c r="Z148" s="227">
        <f t="shared" si="51"/>
        <v>-1</v>
      </c>
      <c r="AA148" s="215">
        <f t="shared" si="52"/>
        <v>0</v>
      </c>
      <c r="AB148" s="216">
        <f t="shared" si="52"/>
        <v>0</v>
      </c>
      <c r="AC148" s="216">
        <f t="shared" si="52"/>
        <v>0</v>
      </c>
      <c r="AD148" s="217">
        <f t="shared" si="52"/>
        <v>0</v>
      </c>
      <c r="AE148" s="218">
        <f t="shared" si="53"/>
        <v>-1</v>
      </c>
      <c r="AF148" s="219">
        <f t="shared" si="54"/>
        <v>0</v>
      </c>
      <c r="AG148" s="220">
        <f t="shared" si="54"/>
        <v>0</v>
      </c>
      <c r="AH148" s="220">
        <f t="shared" si="54"/>
        <v>0</v>
      </c>
      <c r="AI148" s="221">
        <f t="shared" si="54"/>
        <v>0</v>
      </c>
    </row>
    <row r="149" spans="2:35" ht="15.75" customHeight="1" outlineLevel="2" thickBot="1">
      <c r="B149" s="371">
        <f t="shared" si="55"/>
        <v>0</v>
      </c>
      <c r="C149" s="364"/>
      <c r="D149" s="595"/>
      <c r="E149" s="353"/>
      <c r="F149" s="595"/>
      <c r="G149" s="595"/>
      <c r="H149" s="595"/>
      <c r="I149" s="595"/>
      <c r="J149" s="595"/>
      <c r="K149" s="595"/>
      <c r="L149" s="595"/>
      <c r="M149" s="365"/>
      <c r="N149" s="365"/>
      <c r="O149" s="622"/>
      <c r="P149" s="618" t="str">
        <f t="shared" si="46"/>
        <v>-</v>
      </c>
      <c r="Q149" s="606" t="str">
        <f t="shared" si="47"/>
        <v>-</v>
      </c>
      <c r="R149" s="618" t="str">
        <f t="shared" si="48"/>
        <v>-</v>
      </c>
      <c r="S149" s="425"/>
      <c r="T149" s="290" t="str">
        <f ca="1">IFERROR(VLOOKUP(U149,Главная!$AG$20:$AH$22,2,FALSE),"")</f>
        <v/>
      </c>
      <c r="U149" s="226" t="str">
        <f ca="1">IFERROR(OFFSET(Главная!$AJ$4,MATCH($D149,Главная!$AG$5:$AG$17,0),0),"")</f>
        <v/>
      </c>
      <c r="V149" s="226" t="str">
        <f ca="1">IFERROR(OFFSET(Главная!$AI$4,MATCH($D149,Главная!$AG$5:$AG$17,0),0),"")</f>
        <v/>
      </c>
      <c r="W149" s="213">
        <f t="shared" si="49"/>
        <v>0</v>
      </c>
      <c r="X149" s="214">
        <f t="shared" si="50"/>
        <v>0</v>
      </c>
      <c r="Y149" s="227"/>
      <c r="Z149" s="227">
        <f t="shared" si="51"/>
        <v>-1</v>
      </c>
      <c r="AA149" s="215">
        <f t="shared" si="52"/>
        <v>0</v>
      </c>
      <c r="AB149" s="216">
        <f t="shared" si="52"/>
        <v>0</v>
      </c>
      <c r="AC149" s="216">
        <f t="shared" si="52"/>
        <v>0</v>
      </c>
      <c r="AD149" s="217">
        <f t="shared" si="52"/>
        <v>0</v>
      </c>
      <c r="AE149" s="218">
        <f t="shared" si="53"/>
        <v>-1</v>
      </c>
      <c r="AF149" s="219">
        <f t="shared" si="54"/>
        <v>0</v>
      </c>
      <c r="AG149" s="220">
        <f t="shared" si="54"/>
        <v>0</v>
      </c>
      <c r="AH149" s="220">
        <f t="shared" si="54"/>
        <v>0</v>
      </c>
      <c r="AI149" s="221">
        <f t="shared" si="54"/>
        <v>0</v>
      </c>
    </row>
    <row r="150" spans="2:35" ht="15.75" customHeight="1" outlineLevel="2" thickBot="1">
      <c r="B150" s="371">
        <f t="shared" si="55"/>
        <v>0</v>
      </c>
      <c r="C150" s="364"/>
      <c r="D150" s="595"/>
      <c r="E150" s="353"/>
      <c r="F150" s="595"/>
      <c r="G150" s="595"/>
      <c r="H150" s="595"/>
      <c r="I150" s="365"/>
      <c r="J150" s="365"/>
      <c r="K150" s="365"/>
      <c r="L150" s="365"/>
      <c r="M150" s="365"/>
      <c r="N150" s="365"/>
      <c r="O150" s="622"/>
      <c r="P150" s="618" t="str">
        <f t="shared" si="46"/>
        <v>-</v>
      </c>
      <c r="Q150" s="606" t="str">
        <f t="shared" si="47"/>
        <v>-</v>
      </c>
      <c r="R150" s="618" t="str">
        <f t="shared" si="48"/>
        <v>-</v>
      </c>
      <c r="S150" s="425"/>
      <c r="T150" s="290" t="str">
        <f ca="1">IFERROR(VLOOKUP(U150,Главная!$AG$20:$AH$22,2,FALSE),"")</f>
        <v/>
      </c>
      <c r="U150" s="226" t="str">
        <f ca="1">IFERROR(OFFSET(Главная!$AJ$4,MATCH($D150,Главная!$AG$5:$AG$17,0),0),"")</f>
        <v/>
      </c>
      <c r="V150" s="226" t="str">
        <f ca="1">IFERROR(OFFSET(Главная!$AI$4,MATCH($D150,Главная!$AG$5:$AG$17,0),0),"")</f>
        <v/>
      </c>
      <c r="W150" s="213">
        <f t="shared" si="49"/>
        <v>0</v>
      </c>
      <c r="X150" s="214">
        <f t="shared" si="50"/>
        <v>0</v>
      </c>
      <c r="Y150" s="227"/>
      <c r="Z150" s="227">
        <f t="shared" si="51"/>
        <v>-1</v>
      </c>
      <c r="AA150" s="215">
        <f t="shared" si="52"/>
        <v>0</v>
      </c>
      <c r="AB150" s="216">
        <f t="shared" si="52"/>
        <v>0</v>
      </c>
      <c r="AC150" s="216">
        <f t="shared" si="52"/>
        <v>0</v>
      </c>
      <c r="AD150" s="217">
        <f t="shared" si="52"/>
        <v>0</v>
      </c>
      <c r="AE150" s="218">
        <f t="shared" si="53"/>
        <v>-1</v>
      </c>
      <c r="AF150" s="219">
        <f t="shared" si="54"/>
        <v>0</v>
      </c>
      <c r="AG150" s="220">
        <f t="shared" si="54"/>
        <v>0</v>
      </c>
      <c r="AH150" s="220">
        <f t="shared" si="54"/>
        <v>0</v>
      </c>
      <c r="AI150" s="221">
        <f t="shared" si="54"/>
        <v>0</v>
      </c>
    </row>
    <row r="151" spans="2:35" ht="15.75" customHeight="1" outlineLevel="2" thickBot="1">
      <c r="B151" s="371">
        <f t="shared" si="55"/>
        <v>0</v>
      </c>
      <c r="C151" s="364"/>
      <c r="D151" s="595"/>
      <c r="E151" s="353"/>
      <c r="F151" s="595"/>
      <c r="G151" s="595"/>
      <c r="H151" s="595"/>
      <c r="I151" s="365"/>
      <c r="J151" s="365"/>
      <c r="K151" s="365"/>
      <c r="L151" s="365"/>
      <c r="M151" s="365"/>
      <c r="N151" s="365"/>
      <c r="O151" s="622"/>
      <c r="P151" s="618" t="str">
        <f t="shared" si="46"/>
        <v>-</v>
      </c>
      <c r="Q151" s="606" t="str">
        <f t="shared" si="47"/>
        <v>-</v>
      </c>
      <c r="R151" s="618" t="str">
        <f t="shared" si="48"/>
        <v>-</v>
      </c>
      <c r="S151" s="425"/>
      <c r="T151" s="290" t="str">
        <f ca="1">IFERROR(VLOOKUP(U151,Главная!$AG$20:$AH$22,2,FALSE),"")</f>
        <v/>
      </c>
      <c r="U151" s="226" t="str">
        <f ca="1">IFERROR(OFFSET(Главная!$AJ$4,MATCH($D151,Главная!$AG$5:$AG$17,0),0),"")</f>
        <v/>
      </c>
      <c r="V151" s="226" t="str">
        <f ca="1">IFERROR(OFFSET(Главная!$AI$4,MATCH($D151,Главная!$AG$5:$AG$17,0),0),"")</f>
        <v/>
      </c>
      <c r="W151" s="213">
        <f t="shared" si="49"/>
        <v>0</v>
      </c>
      <c r="X151" s="214">
        <f t="shared" si="50"/>
        <v>0</v>
      </c>
      <c r="Y151" s="227"/>
      <c r="Z151" s="227">
        <f t="shared" si="51"/>
        <v>-1</v>
      </c>
      <c r="AA151" s="215">
        <f t="shared" si="52"/>
        <v>0</v>
      </c>
      <c r="AB151" s="216">
        <f t="shared" si="52"/>
        <v>0</v>
      </c>
      <c r="AC151" s="216">
        <f t="shared" si="52"/>
        <v>0</v>
      </c>
      <c r="AD151" s="217">
        <f t="shared" si="52"/>
        <v>0</v>
      </c>
      <c r="AE151" s="218">
        <f t="shared" si="53"/>
        <v>-1</v>
      </c>
      <c r="AF151" s="219">
        <f t="shared" si="54"/>
        <v>0</v>
      </c>
      <c r="AG151" s="220">
        <f t="shared" si="54"/>
        <v>0</v>
      </c>
      <c r="AH151" s="220">
        <f t="shared" si="54"/>
        <v>0</v>
      </c>
      <c r="AI151" s="221">
        <f t="shared" si="54"/>
        <v>0</v>
      </c>
    </row>
    <row r="152" spans="2:35" ht="15.75" customHeight="1" outlineLevel="2" thickBot="1">
      <c r="B152" s="371">
        <f t="shared" si="55"/>
        <v>0</v>
      </c>
      <c r="C152" s="364"/>
      <c r="D152" s="595"/>
      <c r="E152" s="353"/>
      <c r="F152" s="595"/>
      <c r="G152" s="595"/>
      <c r="H152" s="365"/>
      <c r="I152" s="365"/>
      <c r="J152" s="365"/>
      <c r="K152" s="365"/>
      <c r="L152" s="365"/>
      <c r="M152" s="365"/>
      <c r="N152" s="365"/>
      <c r="O152" s="622"/>
      <c r="P152" s="618" t="str">
        <f t="shared" si="46"/>
        <v>-</v>
      </c>
      <c r="Q152" s="606" t="str">
        <f t="shared" si="47"/>
        <v>-</v>
      </c>
      <c r="R152" s="618" t="str">
        <f t="shared" si="48"/>
        <v>-</v>
      </c>
      <c r="S152" s="425"/>
      <c r="T152" s="290" t="str">
        <f ca="1">IFERROR(VLOOKUP(U152,Главная!$AG$20:$AH$22,2,FALSE),"")</f>
        <v/>
      </c>
      <c r="U152" s="226" t="str">
        <f ca="1">IFERROR(OFFSET(Главная!$AJ$4,MATCH($D152,Главная!$AG$5:$AG$17,0),0),"")</f>
        <v/>
      </c>
      <c r="V152" s="226" t="str">
        <f ca="1">IFERROR(OFFSET(Главная!$AI$4,MATCH($D152,Главная!$AG$5:$AG$17,0),0),"")</f>
        <v/>
      </c>
      <c r="W152" s="213">
        <f t="shared" si="49"/>
        <v>0</v>
      </c>
      <c r="X152" s="214">
        <f t="shared" si="50"/>
        <v>0</v>
      </c>
      <c r="Y152" s="227"/>
      <c r="Z152" s="227">
        <f t="shared" si="51"/>
        <v>-1</v>
      </c>
      <c r="AA152" s="215">
        <f t="shared" si="52"/>
        <v>0</v>
      </c>
      <c r="AB152" s="216">
        <f t="shared" si="52"/>
        <v>0</v>
      </c>
      <c r="AC152" s="216">
        <f t="shared" si="52"/>
        <v>0</v>
      </c>
      <c r="AD152" s="217">
        <f t="shared" si="52"/>
        <v>0</v>
      </c>
      <c r="AE152" s="218">
        <f t="shared" si="53"/>
        <v>-1</v>
      </c>
      <c r="AF152" s="219">
        <f t="shared" si="54"/>
        <v>0</v>
      </c>
      <c r="AG152" s="220">
        <f t="shared" si="54"/>
        <v>0</v>
      </c>
      <c r="AH152" s="220">
        <f t="shared" si="54"/>
        <v>0</v>
      </c>
      <c r="AI152" s="221">
        <f t="shared" si="54"/>
        <v>0</v>
      </c>
    </row>
    <row r="153" spans="2:35" ht="15.75" customHeight="1" outlineLevel="2" thickBot="1">
      <c r="B153" s="371">
        <f t="shared" si="55"/>
        <v>0</v>
      </c>
      <c r="C153" s="364"/>
      <c r="D153" s="595"/>
      <c r="E153" s="353"/>
      <c r="F153" s="595"/>
      <c r="G153" s="595"/>
      <c r="H153" s="365"/>
      <c r="I153" s="365"/>
      <c r="J153" s="365"/>
      <c r="K153" s="365"/>
      <c r="L153" s="365"/>
      <c r="M153" s="365"/>
      <c r="N153" s="365"/>
      <c r="O153" s="622"/>
      <c r="P153" s="618" t="str">
        <f t="shared" si="46"/>
        <v>-</v>
      </c>
      <c r="Q153" s="606" t="str">
        <f t="shared" si="47"/>
        <v>-</v>
      </c>
      <c r="R153" s="618" t="str">
        <f t="shared" si="48"/>
        <v>-</v>
      </c>
      <c r="S153" s="425"/>
      <c r="T153" s="290" t="str">
        <f ca="1">IFERROR(VLOOKUP(U153,Главная!$AG$20:$AH$22,2,FALSE),"")</f>
        <v/>
      </c>
      <c r="U153" s="226" t="str">
        <f ca="1">IFERROR(OFFSET(Главная!$AJ$4,MATCH($D153,Главная!$AG$5:$AG$17,0),0),"")</f>
        <v/>
      </c>
      <c r="V153" s="226" t="str">
        <f ca="1">IFERROR(OFFSET(Главная!$AI$4,MATCH($D153,Главная!$AG$5:$AG$17,0),0),"")</f>
        <v/>
      </c>
      <c r="W153" s="213">
        <f t="shared" si="49"/>
        <v>0</v>
      </c>
      <c r="X153" s="214">
        <f t="shared" si="50"/>
        <v>0</v>
      </c>
      <c r="Y153" s="227"/>
      <c r="Z153" s="227">
        <f t="shared" si="51"/>
        <v>-1</v>
      </c>
      <c r="AA153" s="215">
        <f t="shared" si="52"/>
        <v>0</v>
      </c>
      <c r="AB153" s="216">
        <f t="shared" si="52"/>
        <v>0</v>
      </c>
      <c r="AC153" s="216">
        <f t="shared" si="52"/>
        <v>0</v>
      </c>
      <c r="AD153" s="217">
        <f t="shared" si="52"/>
        <v>0</v>
      </c>
      <c r="AE153" s="218">
        <f t="shared" si="53"/>
        <v>-1</v>
      </c>
      <c r="AF153" s="219">
        <f t="shared" si="54"/>
        <v>0</v>
      </c>
      <c r="AG153" s="220">
        <f t="shared" si="54"/>
        <v>0</v>
      </c>
      <c r="AH153" s="220">
        <f t="shared" si="54"/>
        <v>0</v>
      </c>
      <c r="AI153" s="221">
        <f t="shared" si="54"/>
        <v>0</v>
      </c>
    </row>
    <row r="154" spans="2:35" ht="15.75" customHeight="1" outlineLevel="2" thickBot="1">
      <c r="B154" s="371">
        <f t="shared" si="55"/>
        <v>0</v>
      </c>
      <c r="C154" s="364"/>
      <c r="D154" s="595"/>
      <c r="E154" s="353"/>
      <c r="F154" s="595"/>
      <c r="G154" s="595"/>
      <c r="H154" s="365"/>
      <c r="I154" s="365"/>
      <c r="J154" s="365"/>
      <c r="K154" s="365"/>
      <c r="L154" s="365"/>
      <c r="M154" s="365"/>
      <c r="N154" s="365"/>
      <c r="O154" s="622"/>
      <c r="P154" s="618" t="str">
        <f t="shared" si="46"/>
        <v>-</v>
      </c>
      <c r="Q154" s="606" t="str">
        <f t="shared" si="47"/>
        <v>-</v>
      </c>
      <c r="R154" s="618" t="str">
        <f t="shared" si="48"/>
        <v>-</v>
      </c>
      <c r="S154" s="621"/>
      <c r="T154" s="290" t="str">
        <f ca="1">IFERROR(VLOOKUP(U154,Главная!$AG$20:$AH$22,2,FALSE),"")</f>
        <v/>
      </c>
      <c r="U154" s="226" t="str">
        <f ca="1">IFERROR(OFFSET(Главная!$AJ$4,MATCH($D154,Главная!$AG$5:$AG$17,0),0),"")</f>
        <v/>
      </c>
      <c r="V154" s="226" t="str">
        <f ca="1">IFERROR(OFFSET(Главная!$AI$4,MATCH($D154,Главная!$AG$5:$AG$17,0),0),"")</f>
        <v/>
      </c>
      <c r="W154" s="213">
        <f t="shared" si="49"/>
        <v>0</v>
      </c>
      <c r="X154" s="214">
        <f t="shared" si="50"/>
        <v>0</v>
      </c>
      <c r="Y154" s="227"/>
      <c r="Z154" s="227">
        <f t="shared" si="51"/>
        <v>-1</v>
      </c>
      <c r="AA154" s="215">
        <f t="shared" si="52"/>
        <v>0</v>
      </c>
      <c r="AB154" s="216">
        <f t="shared" si="52"/>
        <v>0</v>
      </c>
      <c r="AC154" s="216">
        <f t="shared" si="52"/>
        <v>0</v>
      </c>
      <c r="AD154" s="217">
        <f t="shared" si="52"/>
        <v>0</v>
      </c>
      <c r="AE154" s="218">
        <f t="shared" si="53"/>
        <v>-1</v>
      </c>
      <c r="AF154" s="219">
        <f t="shared" si="54"/>
        <v>0</v>
      </c>
      <c r="AG154" s="220">
        <f t="shared" si="54"/>
        <v>0</v>
      </c>
      <c r="AH154" s="220">
        <f t="shared" si="54"/>
        <v>0</v>
      </c>
      <c r="AI154" s="221">
        <f t="shared" si="54"/>
        <v>0</v>
      </c>
    </row>
    <row r="155" spans="2:35" ht="15.75" customHeight="1" outlineLevel="2">
      <c r="B155" s="371">
        <f t="shared" si="55"/>
        <v>0</v>
      </c>
      <c r="C155" s="364"/>
      <c r="D155" s="595"/>
      <c r="E155" s="353"/>
      <c r="F155" s="365"/>
      <c r="G155" s="595"/>
      <c r="H155" s="365"/>
      <c r="I155" s="365"/>
      <c r="J155" s="595"/>
      <c r="K155" s="595"/>
      <c r="L155" s="595"/>
      <c r="M155" s="595"/>
      <c r="N155" s="365"/>
      <c r="O155" s="622"/>
      <c r="P155" s="618" t="str">
        <f t="shared" si="46"/>
        <v>-</v>
      </c>
      <c r="Q155" s="618" t="str">
        <f t="shared" si="47"/>
        <v>-</v>
      </c>
      <c r="R155" s="618" t="str">
        <f t="shared" si="48"/>
        <v>-</v>
      </c>
      <c r="S155" s="621"/>
      <c r="T155" s="290" t="str">
        <f ca="1">IFERROR(VLOOKUP(U155,Главная!$AG$20:$AH$22,2,FALSE),"")</f>
        <v/>
      </c>
      <c r="U155" s="226" t="str">
        <f ca="1">IFERROR(OFFSET(Главная!$AJ$4,MATCH($D155,Главная!$AG$5:$AG$17,0),0),"")</f>
        <v/>
      </c>
      <c r="V155" s="226" t="str">
        <f ca="1">IFERROR(OFFSET(Главная!$AI$4,MATCH($D155,Главная!$AG$5:$AG$17,0),0),"")</f>
        <v/>
      </c>
      <c r="W155" s="213">
        <f t="shared" si="49"/>
        <v>0</v>
      </c>
      <c r="X155" s="214">
        <f t="shared" si="50"/>
        <v>0</v>
      </c>
      <c r="Y155" s="227"/>
      <c r="Z155" s="227">
        <f t="shared" si="51"/>
        <v>-1</v>
      </c>
      <c r="AA155" s="215">
        <f t="shared" si="52"/>
        <v>0</v>
      </c>
      <c r="AB155" s="216">
        <f t="shared" si="52"/>
        <v>0</v>
      </c>
      <c r="AC155" s="216">
        <f t="shared" si="52"/>
        <v>0</v>
      </c>
      <c r="AD155" s="217">
        <f t="shared" si="52"/>
        <v>0</v>
      </c>
      <c r="AE155" s="218">
        <f t="shared" si="53"/>
        <v>-1</v>
      </c>
      <c r="AF155" s="219">
        <f t="shared" si="54"/>
        <v>0</v>
      </c>
      <c r="AG155" s="220">
        <f t="shared" si="54"/>
        <v>0</v>
      </c>
      <c r="AH155" s="220">
        <f t="shared" si="54"/>
        <v>0</v>
      </c>
      <c r="AI155" s="221">
        <f t="shared" si="54"/>
        <v>0</v>
      </c>
    </row>
    <row r="156" spans="2:35" s="112" customFormat="1" ht="15.75" customHeight="1" outlineLevel="1" thickBot="1">
      <c r="B156" s="359"/>
      <c r="C156" s="360"/>
      <c r="D156" s="132"/>
      <c r="E156" s="361"/>
      <c r="F156" s="362"/>
      <c r="G156" s="362"/>
      <c r="H156" s="362"/>
      <c r="I156" s="362"/>
      <c r="J156" s="362"/>
      <c r="K156" s="362"/>
      <c r="L156" s="362"/>
      <c r="M156" s="362"/>
      <c r="N156" s="362"/>
      <c r="O156" s="362"/>
      <c r="P156" s="363"/>
      <c r="Q156" s="363"/>
      <c r="R156" s="362"/>
      <c r="S156" s="132"/>
      <c r="T156" s="291" t="s">
        <v>771</v>
      </c>
      <c r="U156" s="131"/>
      <c r="V156" s="131"/>
      <c r="W156" s="281"/>
      <c r="X156" s="281"/>
      <c r="Y156" s="131"/>
      <c r="Z156" s="131"/>
      <c r="AA156" s="131"/>
      <c r="AB156" s="131"/>
      <c r="AC156" s="131"/>
      <c r="AD156" s="131"/>
      <c r="AE156" s="132"/>
      <c r="AF156" s="131"/>
      <c r="AG156" s="131"/>
      <c r="AH156" s="131"/>
      <c r="AI156" s="131"/>
    </row>
    <row r="157" spans="2:35" s="130" customFormat="1" ht="30" customHeight="1" outlineLevel="1" thickTop="1">
      <c r="B157" s="128"/>
      <c r="C157" s="129"/>
      <c r="E157" s="282" t="s">
        <v>142</v>
      </c>
      <c r="F157" s="283" t="s">
        <v>128</v>
      </c>
      <c r="G157" s="284" t="s">
        <v>74</v>
      </c>
      <c r="H157" s="284" t="s">
        <v>75</v>
      </c>
      <c r="I157" s="284" t="s">
        <v>14</v>
      </c>
      <c r="J157" s="284" t="s">
        <v>80</v>
      </c>
      <c r="K157" s="284" t="s">
        <v>129</v>
      </c>
      <c r="L157" s="284" t="s">
        <v>15</v>
      </c>
      <c r="M157" s="284" t="s">
        <v>13</v>
      </c>
      <c r="N157" s="284" t="s">
        <v>78</v>
      </c>
      <c r="O157" s="285" t="s">
        <v>130</v>
      </c>
      <c r="P157" s="286" t="s">
        <v>132</v>
      </c>
      <c r="Q157" s="287" t="s">
        <v>81</v>
      </c>
      <c r="R157" s="288" t="s">
        <v>131</v>
      </c>
      <c r="S157" s="355"/>
      <c r="T157" s="292" t="s">
        <v>151</v>
      </c>
      <c r="U157" s="131"/>
      <c r="V157" s="131"/>
      <c r="W157" s="129"/>
      <c r="X157" s="129"/>
      <c r="AE157" s="132"/>
    </row>
    <row r="158" spans="2:35" s="130" customFormat="1" ht="15.75" customHeight="1" outlineLevel="1">
      <c r="B158" s="128"/>
      <c r="C158" s="129"/>
      <c r="E158" s="231" t="s">
        <v>83</v>
      </c>
      <c r="F158" s="264">
        <f t="shared" ref="F158:R158" si="56">COUNTIF(F139:F155,5)</f>
        <v>0</v>
      </c>
      <c r="G158" s="181">
        <f t="shared" si="56"/>
        <v>0</v>
      </c>
      <c r="H158" s="181">
        <f t="shared" si="56"/>
        <v>0</v>
      </c>
      <c r="I158" s="181">
        <f t="shared" si="56"/>
        <v>0</v>
      </c>
      <c r="J158" s="181">
        <f t="shared" si="56"/>
        <v>0</v>
      </c>
      <c r="K158" s="181">
        <f t="shared" si="56"/>
        <v>0</v>
      </c>
      <c r="L158" s="181">
        <f t="shared" si="56"/>
        <v>0</v>
      </c>
      <c r="M158" s="181">
        <f t="shared" si="56"/>
        <v>0</v>
      </c>
      <c r="N158" s="181">
        <f t="shared" si="56"/>
        <v>0</v>
      </c>
      <c r="O158" s="265">
        <f t="shared" si="56"/>
        <v>0</v>
      </c>
      <c r="P158" s="272">
        <f t="shared" si="56"/>
        <v>0</v>
      </c>
      <c r="Q158" s="231">
        <f t="shared" si="56"/>
        <v>0</v>
      </c>
      <c r="R158" s="275">
        <f t="shared" si="56"/>
        <v>0</v>
      </c>
      <c r="S158" s="356"/>
      <c r="T158" s="292" t="s">
        <v>151</v>
      </c>
      <c r="U158" s="131"/>
      <c r="V158" s="131"/>
      <c r="W158" s="129"/>
      <c r="X158" s="129"/>
      <c r="AE158" s="132"/>
    </row>
    <row r="159" spans="2:35" s="130" customFormat="1" ht="15.75" customHeight="1" outlineLevel="1">
      <c r="B159" s="128"/>
      <c r="C159" s="129"/>
      <c r="E159" s="231" t="s">
        <v>85</v>
      </c>
      <c r="F159" s="264">
        <f t="shared" ref="F159:R159" si="57">COUNTIF(F139:F155,4)</f>
        <v>0</v>
      </c>
      <c r="G159" s="181">
        <f t="shared" si="57"/>
        <v>0</v>
      </c>
      <c r="H159" s="181">
        <f t="shared" si="57"/>
        <v>0</v>
      </c>
      <c r="I159" s="181">
        <f t="shared" si="57"/>
        <v>0</v>
      </c>
      <c r="J159" s="181">
        <f t="shared" si="57"/>
        <v>0</v>
      </c>
      <c r="K159" s="181">
        <f t="shared" si="57"/>
        <v>0</v>
      </c>
      <c r="L159" s="181">
        <f t="shared" si="57"/>
        <v>0</v>
      </c>
      <c r="M159" s="181">
        <f t="shared" si="57"/>
        <v>0</v>
      </c>
      <c r="N159" s="181">
        <f t="shared" si="57"/>
        <v>0</v>
      </c>
      <c r="O159" s="265">
        <f t="shared" si="57"/>
        <v>0</v>
      </c>
      <c r="P159" s="272">
        <f t="shared" si="57"/>
        <v>0</v>
      </c>
      <c r="Q159" s="231">
        <f t="shared" si="57"/>
        <v>0</v>
      </c>
      <c r="R159" s="275">
        <f t="shared" si="57"/>
        <v>0</v>
      </c>
      <c r="S159" s="132"/>
      <c r="T159" s="292" t="s">
        <v>151</v>
      </c>
      <c r="U159" s="131"/>
      <c r="V159" s="131"/>
      <c r="W159" s="129"/>
      <c r="X159" s="129"/>
      <c r="AE159" s="132"/>
    </row>
    <row r="160" spans="2:35" s="130" customFormat="1" ht="15.75" customHeight="1" outlineLevel="1">
      <c r="B160" s="128"/>
      <c r="C160" s="129"/>
      <c r="E160" s="231" t="s">
        <v>86</v>
      </c>
      <c r="F160" s="264">
        <f t="shared" ref="F160:R160" si="58">COUNTIF(F139:F155,3)</f>
        <v>0</v>
      </c>
      <c r="G160" s="181">
        <f t="shared" si="58"/>
        <v>0</v>
      </c>
      <c r="H160" s="181">
        <f t="shared" si="58"/>
        <v>0</v>
      </c>
      <c r="I160" s="181">
        <f t="shared" si="58"/>
        <v>0</v>
      </c>
      <c r="J160" s="181">
        <f t="shared" si="58"/>
        <v>0</v>
      </c>
      <c r="K160" s="181">
        <f t="shared" si="58"/>
        <v>0</v>
      </c>
      <c r="L160" s="181">
        <f t="shared" si="58"/>
        <v>0</v>
      </c>
      <c r="M160" s="181">
        <f t="shared" si="58"/>
        <v>0</v>
      </c>
      <c r="N160" s="181">
        <f t="shared" si="58"/>
        <v>0</v>
      </c>
      <c r="O160" s="265">
        <f t="shared" si="58"/>
        <v>0</v>
      </c>
      <c r="P160" s="272">
        <f t="shared" si="58"/>
        <v>0</v>
      </c>
      <c r="Q160" s="231">
        <f t="shared" si="58"/>
        <v>0</v>
      </c>
      <c r="R160" s="275">
        <f t="shared" si="58"/>
        <v>0</v>
      </c>
      <c r="S160" s="132"/>
      <c r="T160" s="292" t="s">
        <v>151</v>
      </c>
      <c r="U160" s="131"/>
      <c r="V160" s="131"/>
      <c r="W160" s="129"/>
      <c r="X160" s="129"/>
      <c r="AE160" s="132"/>
    </row>
    <row r="161" spans="2:31" s="130" customFormat="1" ht="15.75" customHeight="1" outlineLevel="1" thickBot="1">
      <c r="B161" s="128"/>
      <c r="C161" s="129"/>
      <c r="E161" s="231" t="s">
        <v>87</v>
      </c>
      <c r="F161" s="264">
        <f t="shared" ref="F161:R161" si="59">COUNTIF(F139:F155,2)</f>
        <v>0</v>
      </c>
      <c r="G161" s="181">
        <f t="shared" si="59"/>
        <v>0</v>
      </c>
      <c r="H161" s="181">
        <f t="shared" si="59"/>
        <v>0</v>
      </c>
      <c r="I161" s="181">
        <f t="shared" si="59"/>
        <v>0</v>
      </c>
      <c r="J161" s="181">
        <f t="shared" si="59"/>
        <v>0</v>
      </c>
      <c r="K161" s="181">
        <f t="shared" si="59"/>
        <v>0</v>
      </c>
      <c r="L161" s="181">
        <f t="shared" si="59"/>
        <v>0</v>
      </c>
      <c r="M161" s="181">
        <f t="shared" si="59"/>
        <v>0</v>
      </c>
      <c r="N161" s="181">
        <f t="shared" si="59"/>
        <v>0</v>
      </c>
      <c r="O161" s="265">
        <f t="shared" si="59"/>
        <v>0</v>
      </c>
      <c r="P161" s="272">
        <f t="shared" si="59"/>
        <v>0</v>
      </c>
      <c r="Q161" s="231">
        <f t="shared" si="59"/>
        <v>0</v>
      </c>
      <c r="R161" s="275">
        <f t="shared" si="59"/>
        <v>0</v>
      </c>
      <c r="S161" s="357"/>
      <c r="T161" s="292" t="s">
        <v>151</v>
      </c>
      <c r="U161" s="131"/>
      <c r="V161" s="131"/>
      <c r="W161" s="129"/>
      <c r="X161" s="129"/>
      <c r="AE161" s="132"/>
    </row>
    <row r="162" spans="2:31" s="130" customFormat="1" ht="15.75" customHeight="1">
      <c r="B162" s="128"/>
      <c r="C162" s="129"/>
      <c r="E162" s="232" t="s">
        <v>88</v>
      </c>
      <c r="F162" s="266" t="str">
        <f>Рсч!$G$13</f>
        <v>-</v>
      </c>
      <c r="G162" s="267" t="str">
        <f>Рсч!$L$13</f>
        <v>-</v>
      </c>
      <c r="H162" s="267" t="str">
        <f>Рсч!$Q$13</f>
        <v>-</v>
      </c>
      <c r="I162" s="267" t="str">
        <f>Рсч!$V$13</f>
        <v>-</v>
      </c>
      <c r="J162" s="267" t="str">
        <f>Рсч!$AA$13</f>
        <v>-</v>
      </c>
      <c r="K162" s="267" t="str">
        <f>Рсч!$AF$13</f>
        <v>-</v>
      </c>
      <c r="L162" s="267" t="str">
        <f>Рсч!$AK$13</f>
        <v>-</v>
      </c>
      <c r="M162" s="267" t="str">
        <f>Рсч!$AP$13</f>
        <v>-</v>
      </c>
      <c r="N162" s="267" t="str">
        <f>Рсч!$AU$13</f>
        <v>-</v>
      </c>
      <c r="O162" s="268" t="str">
        <f>Рсч!$AZ$13</f>
        <v>-</v>
      </c>
      <c r="P162" s="273"/>
      <c r="Q162" s="232" t="str">
        <f>Рсч!$BJ$13</f>
        <v>-</v>
      </c>
      <c r="R162" s="276"/>
      <c r="S162" s="358"/>
      <c r="T162" s="292" t="s">
        <v>151</v>
      </c>
      <c r="U162" s="131"/>
      <c r="V162" s="131"/>
      <c r="W162" s="129"/>
      <c r="X162" s="129"/>
      <c r="AE162" s="132"/>
    </row>
    <row r="163" spans="2:31" s="130" customFormat="1" ht="15.75" customHeight="1" thickBot="1">
      <c r="B163" s="128"/>
      <c r="C163" s="129"/>
      <c r="E163" s="233" t="s">
        <v>89</v>
      </c>
      <c r="F163" s="230" t="str">
        <f>Рсч!$G$14</f>
        <v>-</v>
      </c>
      <c r="G163" s="228" t="str">
        <f>Рсч!$L$14</f>
        <v>-</v>
      </c>
      <c r="H163" s="228" t="str">
        <f>Рсч!$Q$14</f>
        <v>-</v>
      </c>
      <c r="I163" s="437" t="str">
        <f>Рсч!$V$14</f>
        <v>-</v>
      </c>
      <c r="J163" s="228" t="str">
        <f>Рсч!$AA$14</f>
        <v>-</v>
      </c>
      <c r="K163" s="228" t="str">
        <f>Рсч!$AF$14</f>
        <v>-</v>
      </c>
      <c r="L163" s="228" t="str">
        <f>Рсч!$AK$14</f>
        <v>-</v>
      </c>
      <c r="M163" s="228" t="str">
        <f>Рсч!$AP$14</f>
        <v>-</v>
      </c>
      <c r="N163" s="228" t="str">
        <f>Рсч!$AU$14</f>
        <v>-</v>
      </c>
      <c r="O163" s="229" t="str">
        <f>Рсч!$AZ$14</f>
        <v>-</v>
      </c>
      <c r="P163" s="274"/>
      <c r="Q163" s="278" t="str">
        <f>Рсч!$BJ$14</f>
        <v>-</v>
      </c>
      <c r="R163" s="277"/>
      <c r="S163" s="358"/>
      <c r="T163" s="292" t="s">
        <v>151</v>
      </c>
      <c r="U163" s="131"/>
      <c r="V163" s="131"/>
      <c r="W163" s="129"/>
      <c r="X163" s="129"/>
      <c r="AE163" s="132"/>
    </row>
    <row r="164" spans="2:31" s="131" customFormat="1" ht="15.75" customHeight="1" outlineLevel="1" thickTop="1" thickBot="1">
      <c r="B164" s="280"/>
      <c r="C164" s="281"/>
      <c r="E164" s="279"/>
      <c r="F164" s="154"/>
      <c r="G164" s="154"/>
      <c r="H164" s="154"/>
      <c r="I164" s="154"/>
      <c r="J164" s="154"/>
      <c r="K164" s="154"/>
      <c r="L164" s="154"/>
      <c r="M164" s="154"/>
      <c r="N164" s="154"/>
      <c r="O164" s="154"/>
      <c r="P164" s="153"/>
      <c r="Q164" s="153"/>
      <c r="R164" s="154"/>
      <c r="T164" s="291" t="s">
        <v>771</v>
      </c>
      <c r="W164" s="281"/>
      <c r="X164" s="281"/>
      <c r="AE164" s="132"/>
    </row>
    <row r="165" spans="2:31" s="130" customFormat="1" ht="30" customHeight="1" outlineLevel="1" thickTop="1">
      <c r="B165" s="128"/>
      <c r="C165" s="129"/>
      <c r="E165" s="282" t="s">
        <v>144</v>
      </c>
      <c r="F165" s="283" t="s">
        <v>128</v>
      </c>
      <c r="G165" s="284" t="s">
        <v>74</v>
      </c>
      <c r="H165" s="284" t="s">
        <v>75</v>
      </c>
      <c r="I165" s="284" t="s">
        <v>14</v>
      </c>
      <c r="J165" s="284" t="s">
        <v>80</v>
      </c>
      <c r="K165" s="284" t="s">
        <v>129</v>
      </c>
      <c r="L165" s="284" t="s">
        <v>15</v>
      </c>
      <c r="M165" s="284" t="s">
        <v>13</v>
      </c>
      <c r="N165" s="284" t="s">
        <v>78</v>
      </c>
      <c r="O165" s="285" t="s">
        <v>130</v>
      </c>
      <c r="P165" s="286" t="s">
        <v>132</v>
      </c>
      <c r="Q165" s="287" t="s">
        <v>81</v>
      </c>
      <c r="R165" s="288" t="s">
        <v>131</v>
      </c>
      <c r="S165" s="355"/>
      <c r="T165" s="292" t="s">
        <v>152</v>
      </c>
      <c r="U165" s="131"/>
      <c r="V165" s="131"/>
      <c r="W165" s="129"/>
      <c r="X165" s="129"/>
      <c r="AE165" s="132"/>
    </row>
    <row r="166" spans="2:31" s="130" customFormat="1" ht="15.75" customHeight="1" outlineLevel="1">
      <c r="B166" s="128"/>
      <c r="C166" s="129"/>
      <c r="E166" s="231" t="s">
        <v>83</v>
      </c>
      <c r="F166" s="264">
        <f>COUNTIFS(F139:F155,5,U139:U155,1)</f>
        <v>0</v>
      </c>
      <c r="G166" s="181">
        <f>COUNTIFS(G139:G155,5,U139:U155,1)</f>
        <v>0</v>
      </c>
      <c r="H166" s="181">
        <f>COUNTIFS(H139:H155,5,U139:U155,1)</f>
        <v>0</v>
      </c>
      <c r="I166" s="181">
        <f>COUNTIFS(I139:I155,5,U139:U155,1)</f>
        <v>0</v>
      </c>
      <c r="J166" s="181">
        <f>COUNTIFS(J139:J155,5,U139:U155,1)</f>
        <v>0</v>
      </c>
      <c r="K166" s="181">
        <f>COUNTIFS(K139:K155,5,U139:U155,1)</f>
        <v>0</v>
      </c>
      <c r="L166" s="181">
        <f>COUNTIFS(L139:L155,5,U139:U155,1)</f>
        <v>0</v>
      </c>
      <c r="M166" s="181">
        <f>COUNTIFS(M139:M155,5,U139:U155,1)</f>
        <v>0</v>
      </c>
      <c r="N166" s="181">
        <f>COUNTIFS(N139:N155,5,U139:U155,1)</f>
        <v>0</v>
      </c>
      <c r="O166" s="265">
        <f>COUNTIFS(O139:O155,5,U139:U155,1)</f>
        <v>0</v>
      </c>
      <c r="P166" s="272">
        <f>COUNTIFS(P139:P155,5,U139:U155,1)</f>
        <v>0</v>
      </c>
      <c r="Q166" s="231">
        <f>COUNTIFS(Q139:Q155,5,U139:U155,1)</f>
        <v>0</v>
      </c>
      <c r="R166" s="275">
        <f>COUNTIFS(R139:R155,5,U139:U155,1)</f>
        <v>0</v>
      </c>
      <c r="S166" s="356"/>
      <c r="T166" s="292" t="s">
        <v>152</v>
      </c>
      <c r="U166" s="131"/>
      <c r="V166" s="131"/>
      <c r="W166" s="129"/>
      <c r="X166" s="129"/>
      <c r="AE166" s="132"/>
    </row>
    <row r="167" spans="2:31" s="130" customFormat="1" ht="15.75" customHeight="1" outlineLevel="1">
      <c r="B167" s="128"/>
      <c r="C167" s="129"/>
      <c r="E167" s="231" t="s">
        <v>85</v>
      </c>
      <c r="F167" s="264">
        <f>COUNTIFS(F139:F155,4,U139:U155,1)</f>
        <v>0</v>
      </c>
      <c r="G167" s="181">
        <f>COUNTIFS(G139:G155,4,U139:U155,1)</f>
        <v>0</v>
      </c>
      <c r="H167" s="181">
        <f>COUNTIFS(H139:H155,4,U139:U155,1)</f>
        <v>0</v>
      </c>
      <c r="I167" s="181">
        <f>COUNTIFS(I139:I155,4,U139:U155,1)</f>
        <v>0</v>
      </c>
      <c r="J167" s="181">
        <f>COUNTIFS(J139:J155,4,U139:U155,1)</f>
        <v>0</v>
      </c>
      <c r="K167" s="181">
        <f>COUNTIFS(K139:K155,4,U139:U155,1)</f>
        <v>0</v>
      </c>
      <c r="L167" s="181">
        <f>COUNTIFS(L139:L155,4,U139:U155,1)</f>
        <v>0</v>
      </c>
      <c r="M167" s="181">
        <f>COUNTIFS(M139:M155,4,U139:U155,1)</f>
        <v>0</v>
      </c>
      <c r="N167" s="181">
        <f>COUNTIFS(N139:N155,4,U139:U155,1)</f>
        <v>0</v>
      </c>
      <c r="O167" s="265">
        <f>COUNTIFS(O139:O155,4,U139:U155,1)</f>
        <v>0</v>
      </c>
      <c r="P167" s="272">
        <f>COUNTIFS(P139:P155,4,U139:U155,1)</f>
        <v>0</v>
      </c>
      <c r="Q167" s="231">
        <f>COUNTIFS(Q139:Q155,4,U139:U155,1)</f>
        <v>0</v>
      </c>
      <c r="R167" s="275">
        <f>COUNTIFS(R139:R155,4,U139:U155,1)</f>
        <v>0</v>
      </c>
      <c r="S167" s="132"/>
      <c r="T167" s="292" t="s">
        <v>152</v>
      </c>
      <c r="U167" s="131"/>
      <c r="V167" s="131"/>
      <c r="W167" s="129"/>
      <c r="X167" s="129"/>
      <c r="AE167" s="132"/>
    </row>
    <row r="168" spans="2:31" s="130" customFormat="1" ht="15.75" customHeight="1" outlineLevel="1">
      <c r="B168" s="128"/>
      <c r="C168" s="129"/>
      <c r="E168" s="231" t="s">
        <v>86</v>
      </c>
      <c r="F168" s="264">
        <f>COUNTIFS(F139:F155,3,U139:U155,1)</f>
        <v>0</v>
      </c>
      <c r="G168" s="181">
        <f>COUNTIFS(G139:G155,3,U139:U155,1)</f>
        <v>0</v>
      </c>
      <c r="H168" s="181">
        <f>COUNTIFS(H139:H155,3,U139:U155,1)</f>
        <v>0</v>
      </c>
      <c r="I168" s="181">
        <f>COUNTIFS(I139:I155,3,U139:U155,1)</f>
        <v>0</v>
      </c>
      <c r="J168" s="181">
        <f>COUNTIFS(J139:J155,3,U139:U155,1)</f>
        <v>0</v>
      </c>
      <c r="K168" s="181">
        <f>COUNTIFS(K139:K155,3,U139:U155,1)</f>
        <v>0</v>
      </c>
      <c r="L168" s="181">
        <f>COUNTIFS(L139:L155,3,U139:U155,1)</f>
        <v>0</v>
      </c>
      <c r="M168" s="181">
        <f>COUNTIFS(M139:M155,3,U139:U155,1)</f>
        <v>0</v>
      </c>
      <c r="N168" s="181">
        <f>COUNTIFS(N139:N155,3,U139:U155,1)</f>
        <v>0</v>
      </c>
      <c r="O168" s="265">
        <f>COUNTIFS(O139:O155,3,U139:U155,1)</f>
        <v>0</v>
      </c>
      <c r="P168" s="272">
        <f>COUNTIFS(P139:P155,3,U139:U155,1)</f>
        <v>0</v>
      </c>
      <c r="Q168" s="231">
        <f>COUNTIFS(Q139:Q155,3,U139:U155,1)</f>
        <v>0</v>
      </c>
      <c r="R168" s="275">
        <f>COUNTIFS(R139:R155,3,U139:U155,1)</f>
        <v>0</v>
      </c>
      <c r="S168" s="132"/>
      <c r="T168" s="292" t="s">
        <v>152</v>
      </c>
      <c r="U168" s="131"/>
      <c r="V168" s="131"/>
      <c r="W168" s="129"/>
      <c r="X168" s="129"/>
      <c r="AE168" s="132"/>
    </row>
    <row r="169" spans="2:31" s="130" customFormat="1" ht="15.75" customHeight="1" outlineLevel="1" thickBot="1">
      <c r="B169" s="128"/>
      <c r="C169" s="129"/>
      <c r="E169" s="231" t="s">
        <v>87</v>
      </c>
      <c r="F169" s="264">
        <f>COUNTIFS(F139:F155,2,U139:U155,1)</f>
        <v>0</v>
      </c>
      <c r="G169" s="181">
        <f>COUNTIFS(G139:G155,2,U139:U155,1)</f>
        <v>0</v>
      </c>
      <c r="H169" s="181">
        <f>COUNTIFS(H139:H155,2,U139:U155,1)</f>
        <v>0</v>
      </c>
      <c r="I169" s="181">
        <f>COUNTIFS(I139:I155,2,U139:U155,1)</f>
        <v>0</v>
      </c>
      <c r="J169" s="181">
        <f>COUNTIFS(J139:J155,2,U139:U155,1)</f>
        <v>0</v>
      </c>
      <c r="K169" s="181">
        <f>COUNTIFS(K139:K155,2,U139:U155,1)</f>
        <v>0</v>
      </c>
      <c r="L169" s="181">
        <f>COUNTIFS(L139:L155,2,U139:U155,1)</f>
        <v>0</v>
      </c>
      <c r="M169" s="181">
        <f>COUNTIFS(M139:M155,2,U139:U155,1)</f>
        <v>0</v>
      </c>
      <c r="N169" s="181">
        <f>COUNTIFS(N139:N155,2,U139:U155,1)</f>
        <v>0</v>
      </c>
      <c r="O169" s="265">
        <f>COUNTIFS(O139:O155,2,U139:U155,1)</f>
        <v>0</v>
      </c>
      <c r="P169" s="272">
        <f>COUNTIFS(P139:P155,2,U139:U155,1)</f>
        <v>0</v>
      </c>
      <c r="Q169" s="231">
        <f>COUNTIFS(Q139:Q155,2,U139:U155,1)</f>
        <v>0</v>
      </c>
      <c r="R169" s="275">
        <f>COUNTIFS(R139:R155,2,U139:U155,1)</f>
        <v>0</v>
      </c>
      <c r="S169" s="357"/>
      <c r="T169" s="292" t="s">
        <v>152</v>
      </c>
      <c r="U169" s="131"/>
      <c r="V169" s="131"/>
      <c r="W169" s="129"/>
      <c r="X169" s="129"/>
      <c r="AE169" s="132"/>
    </row>
    <row r="170" spans="2:31" s="130" customFormat="1" ht="15.75" customHeight="1">
      <c r="B170" s="128"/>
      <c r="C170" s="129"/>
      <c r="E170" s="232" t="s">
        <v>88</v>
      </c>
      <c r="F170" s="266" t="str">
        <f>'Рсч-оф'!$G$13</f>
        <v>-</v>
      </c>
      <c r="G170" s="267" t="str">
        <f>'Рсч-оф'!$L$13</f>
        <v>-</v>
      </c>
      <c r="H170" s="267" t="str">
        <f>'Рсч-оф'!$Q$13</f>
        <v>-</v>
      </c>
      <c r="I170" s="267" t="str">
        <f>'Рсч-оф'!$V$13</f>
        <v>-</v>
      </c>
      <c r="J170" s="267" t="str">
        <f>'Рсч-оф'!$AA$13</f>
        <v>-</v>
      </c>
      <c r="K170" s="267" t="str">
        <f>'Рсч-оф'!$AF$13</f>
        <v>-</v>
      </c>
      <c r="L170" s="267" t="str">
        <f>'Рсч-оф'!$AK$13</f>
        <v>-</v>
      </c>
      <c r="M170" s="267" t="str">
        <f>'Рсч-оф'!$AP$13</f>
        <v>-</v>
      </c>
      <c r="N170" s="267" t="str">
        <f>'Рсч-оф'!$AU$13</f>
        <v>-</v>
      </c>
      <c r="O170" s="268" t="str">
        <f>'Рсч-оф'!$AZ$13</f>
        <v>-</v>
      </c>
      <c r="P170" s="273"/>
      <c r="Q170" s="232" t="str">
        <f>'Рсч-оф'!$BJ$13</f>
        <v>-</v>
      </c>
      <c r="R170" s="276"/>
      <c r="S170" s="358"/>
      <c r="T170" s="292" t="s">
        <v>152</v>
      </c>
      <c r="U170" s="131"/>
      <c r="V170" s="131"/>
      <c r="W170" s="129"/>
      <c r="X170" s="129"/>
      <c r="AE170" s="132"/>
    </row>
    <row r="171" spans="2:31" s="130" customFormat="1" ht="15.75" customHeight="1" thickBot="1">
      <c r="B171" s="128"/>
      <c r="C171" s="129"/>
      <c r="E171" s="233" t="s">
        <v>89</v>
      </c>
      <c r="F171" s="230" t="str">
        <f>'Рсч-оф'!$G$14</f>
        <v>-</v>
      </c>
      <c r="G171" s="228" t="str">
        <f>'Рсч-оф'!$L$14</f>
        <v>-</v>
      </c>
      <c r="H171" s="228" t="str">
        <f>'Рсч-оф'!$Q$14</f>
        <v>-</v>
      </c>
      <c r="I171" s="437" t="str">
        <f>'Рсч-оф'!$V$14</f>
        <v>-</v>
      </c>
      <c r="J171" s="228" t="str">
        <f>'Рсч-оф'!$AA$14</f>
        <v>-</v>
      </c>
      <c r="K171" s="228" t="str">
        <f>'Рсч-оф'!$AF$14</f>
        <v>-</v>
      </c>
      <c r="L171" s="228" t="str">
        <f>'Рсч-оф'!$AK$14</f>
        <v>-</v>
      </c>
      <c r="M171" s="228" t="str">
        <f>'Рсч-оф'!$AP$14</f>
        <v>-</v>
      </c>
      <c r="N171" s="228" t="str">
        <f>'Рсч-оф'!$AU$14</f>
        <v>-</v>
      </c>
      <c r="O171" s="229" t="str">
        <f>'Рсч-оф'!$AZ$14</f>
        <v>-</v>
      </c>
      <c r="P171" s="274"/>
      <c r="Q171" s="278" t="str">
        <f>'Рсч-оф'!$BJ$14</f>
        <v>-</v>
      </c>
      <c r="R171" s="277"/>
      <c r="S171" s="358"/>
      <c r="T171" s="292" t="s">
        <v>152</v>
      </c>
      <c r="U171" s="131"/>
      <c r="V171" s="131"/>
      <c r="W171" s="129"/>
      <c r="X171" s="129"/>
      <c r="AE171" s="132"/>
    </row>
    <row r="172" spans="2:31" s="131" customFormat="1" ht="15.75" customHeight="1" outlineLevel="1" thickTop="1" thickBot="1">
      <c r="B172" s="280"/>
      <c r="C172" s="281"/>
      <c r="E172" s="279"/>
      <c r="F172" s="154"/>
      <c r="G172" s="154"/>
      <c r="H172" s="154"/>
      <c r="I172" s="154"/>
      <c r="J172" s="154"/>
      <c r="K172" s="154"/>
      <c r="L172" s="154"/>
      <c r="M172" s="154"/>
      <c r="N172" s="154"/>
      <c r="O172" s="154"/>
      <c r="P172" s="153"/>
      <c r="Q172" s="153"/>
      <c r="R172" s="154"/>
      <c r="T172" s="291" t="s">
        <v>771</v>
      </c>
      <c r="W172" s="281"/>
      <c r="X172" s="281"/>
      <c r="AE172" s="132"/>
    </row>
    <row r="173" spans="2:31" s="130" customFormat="1" ht="30" customHeight="1" outlineLevel="1" thickTop="1">
      <c r="B173" s="128"/>
      <c r="C173" s="129"/>
      <c r="E173" s="282" t="s">
        <v>145</v>
      </c>
      <c r="F173" s="283" t="s">
        <v>128</v>
      </c>
      <c r="G173" s="284" t="s">
        <v>74</v>
      </c>
      <c r="H173" s="284" t="s">
        <v>75</v>
      </c>
      <c r="I173" s="284" t="s">
        <v>14</v>
      </c>
      <c r="J173" s="284" t="s">
        <v>80</v>
      </c>
      <c r="K173" s="284" t="s">
        <v>129</v>
      </c>
      <c r="L173" s="284" t="s">
        <v>15</v>
      </c>
      <c r="M173" s="284" t="s">
        <v>13</v>
      </c>
      <c r="N173" s="284" t="s">
        <v>78</v>
      </c>
      <c r="O173" s="285" t="s">
        <v>130</v>
      </c>
      <c r="P173" s="286" t="s">
        <v>132</v>
      </c>
      <c r="Q173" s="287" t="s">
        <v>81</v>
      </c>
      <c r="R173" s="288" t="s">
        <v>131</v>
      </c>
      <c r="S173" s="355"/>
      <c r="T173" s="292" t="s">
        <v>153</v>
      </c>
      <c r="U173" s="131"/>
      <c r="V173" s="131"/>
      <c r="W173" s="129"/>
      <c r="X173" s="129"/>
      <c r="AE173" s="132"/>
    </row>
    <row r="174" spans="2:31" s="130" customFormat="1" ht="15.75" customHeight="1" outlineLevel="1">
      <c r="B174" s="128"/>
      <c r="C174" s="129"/>
      <c r="E174" s="231" t="s">
        <v>83</v>
      </c>
      <c r="F174" s="264">
        <f>COUNTIFS(F139:F155,5,U139:U155,2)</f>
        <v>0</v>
      </c>
      <c r="G174" s="181">
        <f>COUNTIFS(G139:G155,5,U139:U155,2)</f>
        <v>0</v>
      </c>
      <c r="H174" s="181">
        <f>COUNTIFS(H139:H155,5,U139:U155,2)</f>
        <v>0</v>
      </c>
      <c r="I174" s="181">
        <f>COUNTIFS(I139:I155,5,U139:U155,2)</f>
        <v>0</v>
      </c>
      <c r="J174" s="181">
        <f>COUNTIFS(J139:J155,5,U139:U155,2)</f>
        <v>0</v>
      </c>
      <c r="K174" s="181">
        <f>COUNTIFS(K139:K155,5,U139:U155,2)</f>
        <v>0</v>
      </c>
      <c r="L174" s="181">
        <f>COUNTIFS(L139:L155,5,U139:U155,2)</f>
        <v>0</v>
      </c>
      <c r="M174" s="181">
        <f>COUNTIFS(M139:M155,5,U139:U155,2)</f>
        <v>0</v>
      </c>
      <c r="N174" s="181">
        <f>COUNTIFS(N139:N155,5,U139:U155,2)</f>
        <v>0</v>
      </c>
      <c r="O174" s="265">
        <f>COUNTIFS(O139:O155,5,U139:U155,2)</f>
        <v>0</v>
      </c>
      <c r="P174" s="272">
        <f>COUNTIFS(P139:P155,5,U139:U155,2)</f>
        <v>0</v>
      </c>
      <c r="Q174" s="231">
        <f>COUNTIFS(Q139:Q155,5,U139:U155,2)</f>
        <v>0</v>
      </c>
      <c r="R174" s="275">
        <f>COUNTIFS(R139:R155,5,U139:U155,2)</f>
        <v>0</v>
      </c>
      <c r="S174" s="356"/>
      <c r="T174" s="292" t="s">
        <v>153</v>
      </c>
      <c r="U174" s="131"/>
      <c r="V174" s="131"/>
      <c r="W174" s="129"/>
      <c r="X174" s="129"/>
      <c r="AE174" s="132"/>
    </row>
    <row r="175" spans="2:31" s="130" customFormat="1" ht="15.75" customHeight="1" outlineLevel="1">
      <c r="B175" s="128"/>
      <c r="C175" s="129"/>
      <c r="E175" s="231" t="s">
        <v>85</v>
      </c>
      <c r="F175" s="264">
        <f>COUNTIFS(F139:F155,4,U139:U155,2)</f>
        <v>0</v>
      </c>
      <c r="G175" s="181">
        <f>COUNTIFS(G139:G155,4,U139:U155,2)</f>
        <v>0</v>
      </c>
      <c r="H175" s="181">
        <f>COUNTIFS(H139:H155,4,U139:U155,2)</f>
        <v>0</v>
      </c>
      <c r="I175" s="181">
        <f>COUNTIFS(I139:I155,4,U139:U155,2)</f>
        <v>0</v>
      </c>
      <c r="J175" s="181">
        <f>COUNTIFS(J139:J155,4,U139:U155,2)</f>
        <v>0</v>
      </c>
      <c r="K175" s="181">
        <f>COUNTIFS(K139:K155,4,U139:U155,2)</f>
        <v>0</v>
      </c>
      <c r="L175" s="181">
        <f>COUNTIFS(L139:L155,4,U139:U155,2)</f>
        <v>0</v>
      </c>
      <c r="M175" s="181">
        <f>COUNTIFS(M139:M155,4,U139:U155,2)</f>
        <v>0</v>
      </c>
      <c r="N175" s="181">
        <f>COUNTIFS(N139:N155,4,U139:U155,2)</f>
        <v>0</v>
      </c>
      <c r="O175" s="265">
        <f>COUNTIFS(O139:O155,4,U139:U155,2)</f>
        <v>0</v>
      </c>
      <c r="P175" s="272">
        <f>COUNTIFS(P139:P155,4,U139:U155,2)</f>
        <v>0</v>
      </c>
      <c r="Q175" s="231">
        <f>COUNTIFS(Q139:Q155,4,U139:U155,2)</f>
        <v>0</v>
      </c>
      <c r="R175" s="275">
        <f>COUNTIFS(R139:R155,4,U139:U155,2)</f>
        <v>0</v>
      </c>
      <c r="S175" s="132"/>
      <c r="T175" s="292" t="s">
        <v>153</v>
      </c>
      <c r="U175" s="131"/>
      <c r="V175" s="131"/>
      <c r="W175" s="129"/>
      <c r="X175" s="129"/>
      <c r="AE175" s="132"/>
    </row>
    <row r="176" spans="2:31" s="130" customFormat="1" ht="15.75" customHeight="1" outlineLevel="1">
      <c r="B176" s="128"/>
      <c r="C176" s="129"/>
      <c r="E176" s="231" t="s">
        <v>86</v>
      </c>
      <c r="F176" s="264">
        <f>COUNTIFS(F139:F155,3,U139:U155,2)</f>
        <v>0</v>
      </c>
      <c r="G176" s="181">
        <f>COUNTIFS(G139:G155,3,U139:U155,2)</f>
        <v>0</v>
      </c>
      <c r="H176" s="181">
        <f>COUNTIFS(H139:H155,3,U139:U155,2)</f>
        <v>0</v>
      </c>
      <c r="I176" s="181">
        <f>COUNTIFS(I139:I155,3,U139:U155,2)</f>
        <v>0</v>
      </c>
      <c r="J176" s="181">
        <f>COUNTIFS(J139:J155,3,U139:U155,2)</f>
        <v>0</v>
      </c>
      <c r="K176" s="181">
        <f>COUNTIFS(K139:K155,3,U139:U155,2)</f>
        <v>0</v>
      </c>
      <c r="L176" s="181">
        <f>COUNTIFS(L139:L155,3,U139:U155,2)</f>
        <v>0</v>
      </c>
      <c r="M176" s="181">
        <f>COUNTIFS(M139:M155,3,U139:U155,2)</f>
        <v>0</v>
      </c>
      <c r="N176" s="181">
        <f>COUNTIFS(N139:N155,3,U139:U155,2)</f>
        <v>0</v>
      </c>
      <c r="O176" s="265">
        <f>COUNTIFS(O139:O155,3,U139:U155,2)</f>
        <v>0</v>
      </c>
      <c r="P176" s="272">
        <f>COUNTIFS(P139:P155,3,U139:U155,2)</f>
        <v>0</v>
      </c>
      <c r="Q176" s="231">
        <f>COUNTIFS(Q139:Q155,3,U139:U155,2)</f>
        <v>0</v>
      </c>
      <c r="R176" s="275">
        <f>COUNTIFS(R139:R155,3,U139:U155,2)</f>
        <v>0</v>
      </c>
      <c r="S176" s="132"/>
      <c r="T176" s="292" t="s">
        <v>153</v>
      </c>
      <c r="U176" s="131"/>
      <c r="V176" s="131"/>
      <c r="W176" s="129"/>
      <c r="X176" s="129"/>
      <c r="AE176" s="132"/>
    </row>
    <row r="177" spans="2:31" s="130" customFormat="1" ht="15.75" customHeight="1" outlineLevel="1" thickBot="1">
      <c r="B177" s="128"/>
      <c r="C177" s="129"/>
      <c r="E177" s="231" t="s">
        <v>87</v>
      </c>
      <c r="F177" s="264">
        <f>COUNTIFS(F139:F155,2,U139:U155,2)</f>
        <v>0</v>
      </c>
      <c r="G177" s="181">
        <f>COUNTIFS(G139:G155,2,U139:U155,2)</f>
        <v>0</v>
      </c>
      <c r="H177" s="181">
        <f>COUNTIFS(H139:H155,2,U139:U155,2)</f>
        <v>0</v>
      </c>
      <c r="I177" s="181">
        <f>COUNTIFS(I139:I155,2,U139:U155,2)</f>
        <v>0</v>
      </c>
      <c r="J177" s="181">
        <f>COUNTIFS(J139:J155,2,U139:U155,2)</f>
        <v>0</v>
      </c>
      <c r="K177" s="181">
        <f>COUNTIFS(K139:K155,2,U139:U155,2)</f>
        <v>0</v>
      </c>
      <c r="L177" s="181">
        <f>COUNTIFS(L139:L155,2,U139:U155,2)</f>
        <v>0</v>
      </c>
      <c r="M177" s="181">
        <f>COUNTIFS(M139:M155,2,U139:U155,2)</f>
        <v>0</v>
      </c>
      <c r="N177" s="181">
        <f>COUNTIFS(N139:N155,2,U139:U155,2)</f>
        <v>0</v>
      </c>
      <c r="O177" s="265">
        <f>COUNTIFS(O139:O155,2,U139:U155,2)</f>
        <v>0</v>
      </c>
      <c r="P177" s="272">
        <f>COUNTIFS(P139:P155,2,U139:U155,2)</f>
        <v>0</v>
      </c>
      <c r="Q177" s="231">
        <f>COUNTIFS(Q139:Q155,2,U139:U155,2)</f>
        <v>0</v>
      </c>
      <c r="R177" s="275">
        <f>COUNTIFS(R139:R155,2,U139:U155,2)</f>
        <v>0</v>
      </c>
      <c r="S177" s="357"/>
      <c r="T177" s="292" t="s">
        <v>153</v>
      </c>
      <c r="U177" s="131"/>
      <c r="V177" s="131"/>
      <c r="W177" s="129"/>
      <c r="X177" s="129"/>
      <c r="AE177" s="132"/>
    </row>
    <row r="178" spans="2:31" s="130" customFormat="1" ht="15.75" customHeight="1">
      <c r="B178" s="128"/>
      <c r="C178" s="129"/>
      <c r="E178" s="232" t="s">
        <v>88</v>
      </c>
      <c r="F178" s="266" t="str">
        <f>'Рсч-серж'!$G$13</f>
        <v>-</v>
      </c>
      <c r="G178" s="267" t="str">
        <f>'Рсч-серж'!$L$13</f>
        <v>-</v>
      </c>
      <c r="H178" s="267" t="str">
        <f>'Рсч-серж'!$Q$13</f>
        <v>-</v>
      </c>
      <c r="I178" s="267" t="str">
        <f>'Рсч-серж'!$V$13</f>
        <v>-</v>
      </c>
      <c r="J178" s="267" t="str">
        <f>'Рсч-серж'!$AA$13</f>
        <v>-</v>
      </c>
      <c r="K178" s="267" t="str">
        <f>'Рсч-серж'!$AF$13</f>
        <v>-</v>
      </c>
      <c r="L178" s="267" t="str">
        <f>'Рсч-серж'!$AK$13</f>
        <v>-</v>
      </c>
      <c r="M178" s="267" t="str">
        <f>'Рсч-серж'!$AP$13</f>
        <v>-</v>
      </c>
      <c r="N178" s="267" t="str">
        <f>'Рсч-серж'!$AU$13</f>
        <v>-</v>
      </c>
      <c r="O178" s="268" t="str">
        <f>'Рсч-серж'!$AZ$13</f>
        <v>-</v>
      </c>
      <c r="P178" s="273"/>
      <c r="Q178" s="232" t="str">
        <f>'Рсч-серж'!$BJ$13</f>
        <v>-</v>
      </c>
      <c r="R178" s="276"/>
      <c r="S178" s="358"/>
      <c r="T178" s="292" t="s">
        <v>153</v>
      </c>
      <c r="U178" s="131"/>
      <c r="V178" s="131"/>
      <c r="W178" s="129"/>
      <c r="X178" s="129"/>
      <c r="AE178" s="132"/>
    </row>
    <row r="179" spans="2:31" s="130" customFormat="1" ht="15.75" customHeight="1" thickBot="1">
      <c r="B179" s="128"/>
      <c r="C179" s="129"/>
      <c r="E179" s="233" t="s">
        <v>89</v>
      </c>
      <c r="F179" s="230" t="str">
        <f>'Рсч-серж'!$G$14</f>
        <v>-</v>
      </c>
      <c r="G179" s="228" t="str">
        <f>'Рсч-серж'!$L$14</f>
        <v>-</v>
      </c>
      <c r="H179" s="228" t="str">
        <f>'Рсч-серж'!$Q$14</f>
        <v>-</v>
      </c>
      <c r="I179" s="437" t="str">
        <f>'Рсч-серж'!$V$14</f>
        <v>-</v>
      </c>
      <c r="J179" s="228" t="str">
        <f>'Рсч-серж'!$AA$14</f>
        <v>-</v>
      </c>
      <c r="K179" s="228" t="str">
        <f>'Рсч-серж'!$AF$14</f>
        <v>-</v>
      </c>
      <c r="L179" s="228" t="str">
        <f>'Рсч-серж'!$AK$14</f>
        <v>-</v>
      </c>
      <c r="M179" s="228" t="str">
        <f>'Рсч-серж'!$AP$14</f>
        <v>-</v>
      </c>
      <c r="N179" s="228" t="str">
        <f>'Рсч-серж'!$AU$14</f>
        <v>-</v>
      </c>
      <c r="O179" s="229" t="str">
        <f>'Рсч-серж'!$AZ$14</f>
        <v>-</v>
      </c>
      <c r="P179" s="274"/>
      <c r="Q179" s="278" t="str">
        <f>'Рсч-серж'!$BJ$14</f>
        <v>-</v>
      </c>
      <c r="R179" s="277"/>
      <c r="S179" s="358"/>
      <c r="T179" s="292" t="s">
        <v>153</v>
      </c>
      <c r="U179" s="131"/>
      <c r="V179" s="131"/>
      <c r="W179" s="129"/>
      <c r="X179" s="129"/>
      <c r="AE179" s="132"/>
    </row>
    <row r="180" spans="2:31" s="131" customFormat="1" ht="15.75" customHeight="1" outlineLevel="1" thickTop="1" thickBot="1">
      <c r="B180" s="280"/>
      <c r="C180" s="281"/>
      <c r="E180" s="279"/>
      <c r="F180" s="154"/>
      <c r="G180" s="154"/>
      <c r="H180" s="154"/>
      <c r="I180" s="154"/>
      <c r="J180" s="154"/>
      <c r="K180" s="154"/>
      <c r="L180" s="154"/>
      <c r="M180" s="154"/>
      <c r="N180" s="154"/>
      <c r="O180" s="154"/>
      <c r="P180" s="153"/>
      <c r="Q180" s="153"/>
      <c r="R180" s="154"/>
      <c r="T180" s="291" t="s">
        <v>771</v>
      </c>
      <c r="W180" s="281"/>
      <c r="X180" s="281"/>
      <c r="AE180" s="132"/>
    </row>
    <row r="181" spans="2:31" s="130" customFormat="1" ht="30" customHeight="1" outlineLevel="1" thickTop="1">
      <c r="B181" s="128"/>
      <c r="C181" s="129"/>
      <c r="E181" s="282" t="s">
        <v>146</v>
      </c>
      <c r="F181" s="283" t="s">
        <v>128</v>
      </c>
      <c r="G181" s="284" t="s">
        <v>74</v>
      </c>
      <c r="H181" s="284" t="s">
        <v>75</v>
      </c>
      <c r="I181" s="284" t="s">
        <v>14</v>
      </c>
      <c r="J181" s="284" t="s">
        <v>80</v>
      </c>
      <c r="K181" s="284" t="s">
        <v>129</v>
      </c>
      <c r="L181" s="284" t="s">
        <v>15</v>
      </c>
      <c r="M181" s="284" t="s">
        <v>13</v>
      </c>
      <c r="N181" s="284" t="s">
        <v>78</v>
      </c>
      <c r="O181" s="285" t="s">
        <v>130</v>
      </c>
      <c r="P181" s="286" t="s">
        <v>132</v>
      </c>
      <c r="Q181" s="287" t="s">
        <v>81</v>
      </c>
      <c r="R181" s="288" t="s">
        <v>131</v>
      </c>
      <c r="S181" s="355"/>
      <c r="T181" s="292" t="s">
        <v>154</v>
      </c>
      <c r="U181" s="131"/>
      <c r="V181" s="131"/>
      <c r="W181" s="129"/>
      <c r="X181" s="129"/>
      <c r="AE181" s="132"/>
    </row>
    <row r="182" spans="2:31" s="130" customFormat="1" ht="15.75" customHeight="1" outlineLevel="1">
      <c r="B182" s="128"/>
      <c r="C182" s="129"/>
      <c r="E182" s="231" t="s">
        <v>83</v>
      </c>
      <c r="F182" s="264">
        <f>COUNTIFS(F139:F155,5,U139:U155,3)</f>
        <v>0</v>
      </c>
      <c r="G182" s="181">
        <f>COUNTIFS(G139:G155,5,U139:U155,3)</f>
        <v>0</v>
      </c>
      <c r="H182" s="181">
        <f>COUNTIFS(H139:H155,5,U139:U155,3)</f>
        <v>0</v>
      </c>
      <c r="I182" s="181">
        <f>COUNTIFS(I139:I155,5,U139:U155,3)</f>
        <v>0</v>
      </c>
      <c r="J182" s="181">
        <f>COUNTIFS(J139:J155,5,U139:U155,3)</f>
        <v>0</v>
      </c>
      <c r="K182" s="181">
        <f>COUNTIFS(K139:K155,5,U139:U155,3)</f>
        <v>0</v>
      </c>
      <c r="L182" s="181">
        <f>COUNTIFS(L139:L155,5,U139:U155,3)</f>
        <v>0</v>
      </c>
      <c r="M182" s="181">
        <f>COUNTIFS(M139:M155,5,U139:U155,3)</f>
        <v>0</v>
      </c>
      <c r="N182" s="181">
        <f>COUNTIFS(N139:N155,5,U139:U155,3)</f>
        <v>0</v>
      </c>
      <c r="O182" s="265">
        <f>COUNTIFS(O139:O155,5,U139:U155,3)</f>
        <v>0</v>
      </c>
      <c r="P182" s="272">
        <f>COUNTIFS(P139:P155,5,U139:U155,3)</f>
        <v>0</v>
      </c>
      <c r="Q182" s="231">
        <f>COUNTIFS(Q139:Q155,5,U139:U155,3)</f>
        <v>0</v>
      </c>
      <c r="R182" s="275">
        <f>COUNTIFS(R139:R155,5,U139:U155,3)</f>
        <v>0</v>
      </c>
      <c r="S182" s="356"/>
      <c r="T182" s="292" t="s">
        <v>154</v>
      </c>
      <c r="U182" s="131"/>
      <c r="V182" s="131"/>
      <c r="W182" s="129"/>
      <c r="X182" s="129"/>
      <c r="AE182" s="132"/>
    </row>
    <row r="183" spans="2:31" s="130" customFormat="1" ht="15.75" customHeight="1" outlineLevel="1">
      <c r="B183" s="128"/>
      <c r="C183" s="129"/>
      <c r="E183" s="231" t="s">
        <v>85</v>
      </c>
      <c r="F183" s="264">
        <f>COUNTIFS(F139:F155,4,U139:U155,3)</f>
        <v>0</v>
      </c>
      <c r="G183" s="181">
        <f>COUNTIFS(G139:G155,4,U139:U155,3)</f>
        <v>0</v>
      </c>
      <c r="H183" s="181">
        <f>COUNTIFS(H139:H155,4,U139:U155,3)</f>
        <v>0</v>
      </c>
      <c r="I183" s="181">
        <f>COUNTIFS(I139:I155,4,U139:U155,3)</f>
        <v>0</v>
      </c>
      <c r="J183" s="181">
        <f>COUNTIFS(J139:J155,4,U139:U155,3)</f>
        <v>0</v>
      </c>
      <c r="K183" s="181">
        <f>COUNTIFS(K139:K155,4,U139:U155,3)</f>
        <v>0</v>
      </c>
      <c r="L183" s="181">
        <f>COUNTIFS(L139:L155,4,U139:U155,3)</f>
        <v>0</v>
      </c>
      <c r="M183" s="181">
        <f>COUNTIFS(M139:M155,4,U139:U155,3)</f>
        <v>0</v>
      </c>
      <c r="N183" s="181">
        <f>COUNTIFS(N139:N155,4,U139:U155,3)</f>
        <v>0</v>
      </c>
      <c r="O183" s="265">
        <f>COUNTIFS(O139:O155,4,U139:U155,3)</f>
        <v>0</v>
      </c>
      <c r="P183" s="272">
        <f>COUNTIFS(P139:P155,4,U139:U155,3)</f>
        <v>0</v>
      </c>
      <c r="Q183" s="231">
        <f>COUNTIFS(Q139:Q155,4,U139:U155,3)</f>
        <v>0</v>
      </c>
      <c r="R183" s="275">
        <f>COUNTIFS(R139:R155,4,U139:U155,3)</f>
        <v>0</v>
      </c>
      <c r="S183" s="132"/>
      <c r="T183" s="292" t="s">
        <v>154</v>
      </c>
      <c r="U183" s="131"/>
      <c r="V183" s="131"/>
      <c r="W183" s="129"/>
      <c r="X183" s="129"/>
      <c r="AE183" s="132"/>
    </row>
    <row r="184" spans="2:31" s="130" customFormat="1" ht="15.75" customHeight="1" outlineLevel="1">
      <c r="B184" s="128"/>
      <c r="C184" s="129"/>
      <c r="E184" s="231" t="s">
        <v>86</v>
      </c>
      <c r="F184" s="264">
        <f>COUNTIFS(F139:F155,3,U139:U155,3)</f>
        <v>0</v>
      </c>
      <c r="G184" s="181">
        <f>COUNTIFS(G139:G155,3,U139:U155,3)</f>
        <v>0</v>
      </c>
      <c r="H184" s="181">
        <f>COUNTIFS(H139:H155,3,U139:U155,3)</f>
        <v>0</v>
      </c>
      <c r="I184" s="181">
        <f>COUNTIFS(I139:I155,3,U139:U155,3)</f>
        <v>0</v>
      </c>
      <c r="J184" s="181">
        <f>COUNTIFS(J139:J155,3,U139:U155,3)</f>
        <v>0</v>
      </c>
      <c r="K184" s="181">
        <f>COUNTIFS(K139:K155,3,U139:U155,3)</f>
        <v>0</v>
      </c>
      <c r="L184" s="181">
        <f>COUNTIFS(L139:L155,3,U139:U155,3)</f>
        <v>0</v>
      </c>
      <c r="M184" s="181">
        <f>COUNTIFS(M139:M155,3,U139:U155,3)</f>
        <v>0</v>
      </c>
      <c r="N184" s="181">
        <f>COUNTIFS(N139:N155,3,U139:U155,3)</f>
        <v>0</v>
      </c>
      <c r="O184" s="265">
        <f>COUNTIFS(O139:O155,3,U139:U155,3)</f>
        <v>0</v>
      </c>
      <c r="P184" s="272">
        <f>COUNTIFS(P139:P155,3,U139:U155,3)</f>
        <v>0</v>
      </c>
      <c r="Q184" s="231">
        <f>COUNTIFS(Q139:Q155,3,U139:U155,3)</f>
        <v>0</v>
      </c>
      <c r="R184" s="275">
        <f>COUNTIFS(R139:R155,3,U139:U155,3)</f>
        <v>0</v>
      </c>
      <c r="S184" s="132"/>
      <c r="T184" s="292" t="s">
        <v>154</v>
      </c>
      <c r="U184" s="131"/>
      <c r="V184" s="131"/>
      <c r="W184" s="129"/>
      <c r="X184" s="129"/>
      <c r="AE184" s="132"/>
    </row>
    <row r="185" spans="2:31" s="130" customFormat="1" ht="15.75" customHeight="1" outlineLevel="1" thickBot="1">
      <c r="B185" s="128"/>
      <c r="C185" s="129"/>
      <c r="E185" s="231" t="s">
        <v>87</v>
      </c>
      <c r="F185" s="264">
        <f>COUNTIFS(F139:F155,2,U139:U155,3)</f>
        <v>0</v>
      </c>
      <c r="G185" s="181">
        <f>COUNTIFS(G139:G155,2,U139:U155,3)</f>
        <v>0</v>
      </c>
      <c r="H185" s="181">
        <f>COUNTIFS(H139:H155,2,U139:U155,3)</f>
        <v>0</v>
      </c>
      <c r="I185" s="181">
        <f>COUNTIFS(I139:I155,2,U139:U155,3)</f>
        <v>0</v>
      </c>
      <c r="J185" s="181">
        <f>COUNTIFS(J139:J155,2,U139:U155,3)</f>
        <v>0</v>
      </c>
      <c r="K185" s="181">
        <f>COUNTIFS(K139:K155,2,U139:U155,3)</f>
        <v>0</v>
      </c>
      <c r="L185" s="181">
        <f>COUNTIFS(L139:L155,2,U139:U155,3)</f>
        <v>0</v>
      </c>
      <c r="M185" s="181">
        <f>COUNTIFS(M139:M155,2,U139:U155,3)</f>
        <v>0</v>
      </c>
      <c r="N185" s="181">
        <f>COUNTIFS(N139:N155,2,U139:U155,3)</f>
        <v>0</v>
      </c>
      <c r="O185" s="265">
        <f>COUNTIFS(O139:O155,2,U139:U155,3)</f>
        <v>0</v>
      </c>
      <c r="P185" s="272">
        <f>COUNTIFS(P139:P155,2,U139:U155,3)</f>
        <v>0</v>
      </c>
      <c r="Q185" s="231">
        <f>COUNTIFS(Q139:Q155,2,U139:U155,3)</f>
        <v>0</v>
      </c>
      <c r="R185" s="275">
        <f>COUNTIFS(R139:R155,2,U139:U155,3)</f>
        <v>0</v>
      </c>
      <c r="S185" s="357"/>
      <c r="T185" s="292" t="s">
        <v>154</v>
      </c>
      <c r="U185" s="131"/>
      <c r="V185" s="131"/>
      <c r="W185" s="129"/>
      <c r="X185" s="129"/>
      <c r="AE185" s="132"/>
    </row>
    <row r="186" spans="2:31" s="130" customFormat="1" ht="15.75" customHeight="1">
      <c r="B186" s="128"/>
      <c r="C186" s="129"/>
      <c r="E186" s="232" t="s">
        <v>88</v>
      </c>
      <c r="F186" s="266" t="str">
        <f>'Рсч-солд'!$G$13</f>
        <v>-</v>
      </c>
      <c r="G186" s="267" t="str">
        <f>'Рсч-солд'!$L$13</f>
        <v>-</v>
      </c>
      <c r="H186" s="267" t="str">
        <f>'Рсч-солд'!$Q$13</f>
        <v>-</v>
      </c>
      <c r="I186" s="267" t="str">
        <f>'Рсч-солд'!$V$13</f>
        <v>-</v>
      </c>
      <c r="J186" s="267" t="str">
        <f>'Рсч-солд'!$AA$13</f>
        <v>-</v>
      </c>
      <c r="K186" s="267" t="str">
        <f>'Рсч-солд'!$AF$13</f>
        <v>-</v>
      </c>
      <c r="L186" s="267" t="str">
        <f>'Рсч-солд'!$AK$13</f>
        <v>-</v>
      </c>
      <c r="M186" s="267" t="str">
        <f>'Рсч-солд'!$AP$13</f>
        <v>-</v>
      </c>
      <c r="N186" s="267" t="str">
        <f>'Рсч-солд'!$AU$13</f>
        <v>-</v>
      </c>
      <c r="O186" s="268" t="str">
        <f>'Рсч-солд'!$AZ$13</f>
        <v>-</v>
      </c>
      <c r="P186" s="273"/>
      <c r="Q186" s="232" t="str">
        <f>'Рсч-солд'!$BJ$13</f>
        <v>-</v>
      </c>
      <c r="R186" s="276"/>
      <c r="S186" s="358"/>
      <c r="T186" s="292" t="s">
        <v>154</v>
      </c>
      <c r="U186" s="131"/>
      <c r="V186" s="131"/>
      <c r="W186" s="129"/>
      <c r="X186" s="129"/>
      <c r="AE186" s="132"/>
    </row>
    <row r="187" spans="2:31" s="130" customFormat="1" ht="15.75" customHeight="1" thickBot="1">
      <c r="B187" s="128"/>
      <c r="C187" s="129"/>
      <c r="E187" s="233" t="s">
        <v>89</v>
      </c>
      <c r="F187" s="230" t="str">
        <f>'Рсч-солд'!$G$14</f>
        <v>-</v>
      </c>
      <c r="G187" s="228" t="str">
        <f>'Рсч-солд'!$L$14</f>
        <v>-</v>
      </c>
      <c r="H187" s="228" t="str">
        <f>'Рсч-солд'!$Q$14</f>
        <v>-</v>
      </c>
      <c r="I187" s="437" t="str">
        <f>'Рсч-солд'!$V$14</f>
        <v>-</v>
      </c>
      <c r="J187" s="228" t="str">
        <f>'Рсч-солд'!$AA$14</f>
        <v>-</v>
      </c>
      <c r="K187" s="228" t="str">
        <f>'Рсч-солд'!$AF$14</f>
        <v>-</v>
      </c>
      <c r="L187" s="228" t="str">
        <f>'Рсч-солд'!$AK$14</f>
        <v>-</v>
      </c>
      <c r="M187" s="228" t="str">
        <f>'Рсч-солд'!$AP$14</f>
        <v>-</v>
      </c>
      <c r="N187" s="228" t="str">
        <f>'Рсч-солд'!$AU$14</f>
        <v>-</v>
      </c>
      <c r="O187" s="677" t="str">
        <f>'Рсч-солд'!$AZ$14</f>
        <v>-</v>
      </c>
      <c r="P187" s="274"/>
      <c r="Q187" s="278" t="str">
        <f>'Рсч-солд'!$BJ$14</f>
        <v>-</v>
      </c>
      <c r="R187" s="277"/>
      <c r="S187" s="358"/>
      <c r="T187" s="292" t="s">
        <v>154</v>
      </c>
      <c r="U187" s="131"/>
      <c r="V187" s="131"/>
      <c r="W187" s="129"/>
      <c r="X187" s="129"/>
      <c r="AE187" s="132"/>
    </row>
    <row r="188" spans="2:31" ht="15.75" customHeight="1" thickTop="1" thickBot="1">
      <c r="Q188" s="112"/>
      <c r="T188" s="290" t="s">
        <v>771</v>
      </c>
    </row>
    <row r="189" spans="2:31" ht="30" customHeight="1" thickBot="1">
      <c r="B189" s="715" t="s">
        <v>66</v>
      </c>
      <c r="C189" s="707"/>
      <c r="D189" s="707"/>
      <c r="E189" s="707"/>
      <c r="F189" s="707"/>
      <c r="G189" s="707"/>
      <c r="H189" s="707"/>
      <c r="I189" s="707"/>
      <c r="J189" s="707"/>
      <c r="K189" s="707"/>
      <c r="L189" s="707"/>
      <c r="M189" s="707"/>
      <c r="N189" s="707"/>
      <c r="O189" s="707"/>
      <c r="P189" s="707"/>
      <c r="Q189" s="707"/>
      <c r="R189" s="707"/>
      <c r="S189" s="716"/>
      <c r="T189" s="289" t="s">
        <v>633</v>
      </c>
    </row>
    <row r="190" spans="2:31" ht="15.75" customHeight="1" thickBot="1">
      <c r="Q190" s="112"/>
      <c r="T190" s="290" t="s">
        <v>771</v>
      </c>
    </row>
    <row r="191" spans="2:31" ht="30" customHeight="1" thickTop="1">
      <c r="E191" s="282" t="s">
        <v>66</v>
      </c>
      <c r="F191" s="283" t="s">
        <v>128</v>
      </c>
      <c r="G191" s="284" t="s">
        <v>74</v>
      </c>
      <c r="H191" s="284" t="s">
        <v>75</v>
      </c>
      <c r="I191" s="284" t="s">
        <v>14</v>
      </c>
      <c r="J191" s="284" t="s">
        <v>80</v>
      </c>
      <c r="K191" s="284" t="s">
        <v>129</v>
      </c>
      <c r="L191" s="284" t="s">
        <v>15</v>
      </c>
      <c r="M191" s="284" t="s">
        <v>13</v>
      </c>
      <c r="N191" s="284" t="s">
        <v>78</v>
      </c>
      <c r="O191" s="285" t="s">
        <v>130</v>
      </c>
      <c r="P191" s="286" t="s">
        <v>132</v>
      </c>
      <c r="Q191" s="287" t="s">
        <v>81</v>
      </c>
      <c r="R191" s="288" t="s">
        <v>131</v>
      </c>
      <c r="T191" s="292" t="s">
        <v>151</v>
      </c>
    </row>
    <row r="192" spans="2:31" ht="15.75" customHeight="1">
      <c r="E192" s="231" t="s">
        <v>83</v>
      </c>
      <c r="F192" s="264">
        <f t="shared" ref="F192:R192" si="60">SUM(F16,F58,F105,F158)</f>
        <v>0</v>
      </c>
      <c r="G192" s="181">
        <f t="shared" si="60"/>
        <v>0</v>
      </c>
      <c r="H192" s="181">
        <f t="shared" si="60"/>
        <v>0</v>
      </c>
      <c r="I192" s="181">
        <f t="shared" si="60"/>
        <v>0</v>
      </c>
      <c r="J192" s="181">
        <f t="shared" si="60"/>
        <v>0</v>
      </c>
      <c r="K192" s="181">
        <f t="shared" si="60"/>
        <v>0</v>
      </c>
      <c r="L192" s="181">
        <f t="shared" si="60"/>
        <v>0</v>
      </c>
      <c r="M192" s="181">
        <f t="shared" si="60"/>
        <v>0</v>
      </c>
      <c r="N192" s="181">
        <f t="shared" si="60"/>
        <v>0</v>
      </c>
      <c r="O192" s="265">
        <f t="shared" si="60"/>
        <v>0</v>
      </c>
      <c r="P192" s="272">
        <f t="shared" si="60"/>
        <v>0</v>
      </c>
      <c r="Q192" s="231">
        <f t="shared" si="60"/>
        <v>0</v>
      </c>
      <c r="R192" s="275">
        <f t="shared" si="60"/>
        <v>0</v>
      </c>
      <c r="T192" s="292" t="s">
        <v>151</v>
      </c>
    </row>
    <row r="193" spans="5:20" ht="15.75" customHeight="1">
      <c r="E193" s="231" t="s">
        <v>85</v>
      </c>
      <c r="F193" s="264">
        <f t="shared" ref="F193:R193" si="61">SUM(F17,F59,F106,F159)</f>
        <v>0</v>
      </c>
      <c r="G193" s="181">
        <f t="shared" si="61"/>
        <v>0</v>
      </c>
      <c r="H193" s="181">
        <f t="shared" si="61"/>
        <v>0</v>
      </c>
      <c r="I193" s="181">
        <f t="shared" si="61"/>
        <v>0</v>
      </c>
      <c r="J193" s="181">
        <f t="shared" si="61"/>
        <v>0</v>
      </c>
      <c r="K193" s="181">
        <f t="shared" si="61"/>
        <v>0</v>
      </c>
      <c r="L193" s="181">
        <f t="shared" si="61"/>
        <v>0</v>
      </c>
      <c r="M193" s="181">
        <f t="shared" si="61"/>
        <v>0</v>
      </c>
      <c r="N193" s="181">
        <f t="shared" si="61"/>
        <v>0</v>
      </c>
      <c r="O193" s="265">
        <f t="shared" si="61"/>
        <v>0</v>
      </c>
      <c r="P193" s="272">
        <f t="shared" si="61"/>
        <v>0</v>
      </c>
      <c r="Q193" s="231">
        <f t="shared" si="61"/>
        <v>0</v>
      </c>
      <c r="R193" s="275">
        <f t="shared" si="61"/>
        <v>0</v>
      </c>
      <c r="T193" s="292" t="s">
        <v>151</v>
      </c>
    </row>
    <row r="194" spans="5:20" ht="15.75" customHeight="1">
      <c r="E194" s="231" t="s">
        <v>86</v>
      </c>
      <c r="F194" s="264">
        <f t="shared" ref="F194:R194" si="62">SUM(F18,F60,F107,F160)</f>
        <v>0</v>
      </c>
      <c r="G194" s="181">
        <f t="shared" si="62"/>
        <v>0</v>
      </c>
      <c r="H194" s="181">
        <f t="shared" si="62"/>
        <v>0</v>
      </c>
      <c r="I194" s="181">
        <f t="shared" si="62"/>
        <v>0</v>
      </c>
      <c r="J194" s="181">
        <f t="shared" si="62"/>
        <v>0</v>
      </c>
      <c r="K194" s="181">
        <f t="shared" si="62"/>
        <v>0</v>
      </c>
      <c r="L194" s="181">
        <f t="shared" si="62"/>
        <v>0</v>
      </c>
      <c r="M194" s="181">
        <f t="shared" si="62"/>
        <v>0</v>
      </c>
      <c r="N194" s="181">
        <f t="shared" si="62"/>
        <v>0</v>
      </c>
      <c r="O194" s="265">
        <f t="shared" si="62"/>
        <v>0</v>
      </c>
      <c r="P194" s="272">
        <f t="shared" si="62"/>
        <v>0</v>
      </c>
      <c r="Q194" s="231">
        <f t="shared" si="62"/>
        <v>0</v>
      </c>
      <c r="R194" s="275">
        <f t="shared" si="62"/>
        <v>0</v>
      </c>
      <c r="T194" s="292" t="s">
        <v>151</v>
      </c>
    </row>
    <row r="195" spans="5:20" ht="15.75" customHeight="1" thickBot="1">
      <c r="E195" s="231" t="s">
        <v>87</v>
      </c>
      <c r="F195" s="264">
        <f t="shared" ref="F195:R195" si="63">SUM(F19,F61,F108,F161)</f>
        <v>0</v>
      </c>
      <c r="G195" s="181">
        <f t="shared" si="63"/>
        <v>0</v>
      </c>
      <c r="H195" s="181">
        <f t="shared" si="63"/>
        <v>0</v>
      </c>
      <c r="I195" s="181">
        <f t="shared" si="63"/>
        <v>0</v>
      </c>
      <c r="J195" s="181">
        <f t="shared" si="63"/>
        <v>0</v>
      </c>
      <c r="K195" s="181">
        <f t="shared" si="63"/>
        <v>0</v>
      </c>
      <c r="L195" s="181">
        <f t="shared" si="63"/>
        <v>0</v>
      </c>
      <c r="M195" s="181">
        <f t="shared" si="63"/>
        <v>0</v>
      </c>
      <c r="N195" s="181">
        <f t="shared" si="63"/>
        <v>0</v>
      </c>
      <c r="O195" s="265">
        <f t="shared" si="63"/>
        <v>0</v>
      </c>
      <c r="P195" s="272">
        <f t="shared" si="63"/>
        <v>0</v>
      </c>
      <c r="Q195" s="231">
        <f t="shared" si="63"/>
        <v>0</v>
      </c>
      <c r="R195" s="275">
        <f t="shared" si="63"/>
        <v>0</v>
      </c>
      <c r="T195" s="292" t="s">
        <v>151</v>
      </c>
    </row>
    <row r="196" spans="5:20" ht="15.75" customHeight="1">
      <c r="E196" s="232" t="s">
        <v>88</v>
      </c>
      <c r="F196" s="266" t="str">
        <f>Рсч!$G$58</f>
        <v>-</v>
      </c>
      <c r="G196" s="267" t="str">
        <f>Рсч!$L$58</f>
        <v>-</v>
      </c>
      <c r="H196" s="267" t="str">
        <f>Рсч!$Q$58</f>
        <v>-</v>
      </c>
      <c r="I196" s="267" t="str">
        <f>Рсч!$V$58</f>
        <v>-</v>
      </c>
      <c r="J196" s="267" t="str">
        <f>Рсч!$AA$58</f>
        <v>-</v>
      </c>
      <c r="K196" s="267" t="str">
        <f>Рсч!$AF$58</f>
        <v>-</v>
      </c>
      <c r="L196" s="267" t="str">
        <f>Рсч!$AK$58</f>
        <v>-</v>
      </c>
      <c r="M196" s="267" t="str">
        <f>Рсч!$AP$58</f>
        <v>-</v>
      </c>
      <c r="N196" s="267" t="str">
        <f>Рсч!$AU$58</f>
        <v>-</v>
      </c>
      <c r="O196" s="268" t="str">
        <f>Рсч!$AZ$58</f>
        <v>-</v>
      </c>
      <c r="P196" s="273"/>
      <c r="Q196" s="232" t="str">
        <f>Рсч!$BJ$58</f>
        <v>-</v>
      </c>
      <c r="R196" s="276"/>
      <c r="T196" s="292" t="s">
        <v>151</v>
      </c>
    </row>
    <row r="197" spans="5:20" ht="15.75" customHeight="1" thickBot="1">
      <c r="E197" s="233" t="s">
        <v>89</v>
      </c>
      <c r="F197" s="230" t="str">
        <f>Рсч!$G$59</f>
        <v>-</v>
      </c>
      <c r="G197" s="228" t="str">
        <f>Рсч!$L$59</f>
        <v>-</v>
      </c>
      <c r="H197" s="228" t="str">
        <f>Рсч!$Q$59</f>
        <v>-</v>
      </c>
      <c r="I197" s="437" t="str">
        <f>Рсч!$V$59</f>
        <v>-</v>
      </c>
      <c r="J197" s="228" t="str">
        <f>Рсч!$AA$59</f>
        <v>-</v>
      </c>
      <c r="K197" s="228" t="str">
        <f>Рсч!$AF$59</f>
        <v>-</v>
      </c>
      <c r="L197" s="228" t="str">
        <f>Рсч!$AK$59</f>
        <v>-</v>
      </c>
      <c r="M197" s="228" t="str">
        <f>Рсч!$AP$59</f>
        <v>-</v>
      </c>
      <c r="N197" s="228" t="str">
        <f>Рсч!$AU$59</f>
        <v>-</v>
      </c>
      <c r="O197" s="229" t="str">
        <f>Рсч!$AZ$59</f>
        <v>-</v>
      </c>
      <c r="P197" s="274"/>
      <c r="Q197" s="278" t="str">
        <f>Рсч!$BJ$59</f>
        <v>-</v>
      </c>
      <c r="R197" s="277"/>
      <c r="T197" s="292" t="s">
        <v>151</v>
      </c>
    </row>
    <row r="198" spans="5:20" ht="15.75" customHeight="1" thickTop="1" thickBot="1">
      <c r="E198" s="279"/>
      <c r="F198" s="154"/>
      <c r="G198" s="154"/>
      <c r="H198" s="154"/>
      <c r="I198" s="154"/>
      <c r="J198" s="154"/>
      <c r="K198" s="154"/>
      <c r="L198" s="154"/>
      <c r="M198" s="154"/>
      <c r="N198" s="154"/>
      <c r="O198" s="154"/>
      <c r="P198" s="153"/>
      <c r="Q198" s="153"/>
      <c r="R198" s="154"/>
      <c r="T198" s="291" t="s">
        <v>771</v>
      </c>
    </row>
    <row r="199" spans="5:20" ht="30" customHeight="1" thickTop="1">
      <c r="E199" s="282" t="s">
        <v>147</v>
      </c>
      <c r="F199" s="283" t="s">
        <v>128</v>
      </c>
      <c r="G199" s="284" t="s">
        <v>74</v>
      </c>
      <c r="H199" s="284" t="s">
        <v>75</v>
      </c>
      <c r="I199" s="284" t="s">
        <v>14</v>
      </c>
      <c r="J199" s="284" t="s">
        <v>80</v>
      </c>
      <c r="K199" s="284" t="s">
        <v>129</v>
      </c>
      <c r="L199" s="284" t="s">
        <v>15</v>
      </c>
      <c r="M199" s="284" t="s">
        <v>13</v>
      </c>
      <c r="N199" s="284" t="s">
        <v>78</v>
      </c>
      <c r="O199" s="285" t="s">
        <v>130</v>
      </c>
      <c r="P199" s="286" t="s">
        <v>132</v>
      </c>
      <c r="Q199" s="287" t="s">
        <v>81</v>
      </c>
      <c r="R199" s="288" t="s">
        <v>131</v>
      </c>
      <c r="T199" s="292" t="s">
        <v>152</v>
      </c>
    </row>
    <row r="200" spans="5:20" ht="15.75" customHeight="1">
      <c r="E200" s="231" t="s">
        <v>83</v>
      </c>
      <c r="F200" s="264">
        <f t="shared" ref="F200:R200" si="64">SUM(F24,F66,F113,F166)</f>
        <v>0</v>
      </c>
      <c r="G200" s="181">
        <f t="shared" si="64"/>
        <v>0</v>
      </c>
      <c r="H200" s="181">
        <f t="shared" si="64"/>
        <v>0</v>
      </c>
      <c r="I200" s="181">
        <f t="shared" si="64"/>
        <v>0</v>
      </c>
      <c r="J200" s="181">
        <f t="shared" si="64"/>
        <v>0</v>
      </c>
      <c r="K200" s="181">
        <f t="shared" si="64"/>
        <v>0</v>
      </c>
      <c r="L200" s="181">
        <f t="shared" si="64"/>
        <v>0</v>
      </c>
      <c r="M200" s="181">
        <f t="shared" si="64"/>
        <v>0</v>
      </c>
      <c r="N200" s="181">
        <f t="shared" si="64"/>
        <v>0</v>
      </c>
      <c r="O200" s="265">
        <f t="shared" si="64"/>
        <v>0</v>
      </c>
      <c r="P200" s="272">
        <f t="shared" si="64"/>
        <v>0</v>
      </c>
      <c r="Q200" s="231">
        <f t="shared" si="64"/>
        <v>0</v>
      </c>
      <c r="R200" s="275">
        <f t="shared" si="64"/>
        <v>0</v>
      </c>
      <c r="T200" s="292" t="s">
        <v>152</v>
      </c>
    </row>
    <row r="201" spans="5:20" ht="15.75" customHeight="1">
      <c r="E201" s="231" t="s">
        <v>85</v>
      </c>
      <c r="F201" s="264">
        <f t="shared" ref="F201:R201" si="65">SUM(F25,F67,F114,F167)</f>
        <v>0</v>
      </c>
      <c r="G201" s="181">
        <f t="shared" si="65"/>
        <v>0</v>
      </c>
      <c r="H201" s="181">
        <f t="shared" si="65"/>
        <v>0</v>
      </c>
      <c r="I201" s="181">
        <f t="shared" si="65"/>
        <v>0</v>
      </c>
      <c r="J201" s="181">
        <f t="shared" si="65"/>
        <v>0</v>
      </c>
      <c r="K201" s="181">
        <f t="shared" si="65"/>
        <v>0</v>
      </c>
      <c r="L201" s="181">
        <f t="shared" si="65"/>
        <v>0</v>
      </c>
      <c r="M201" s="181">
        <f t="shared" si="65"/>
        <v>0</v>
      </c>
      <c r="N201" s="181">
        <f t="shared" si="65"/>
        <v>0</v>
      </c>
      <c r="O201" s="265">
        <f t="shared" si="65"/>
        <v>0</v>
      </c>
      <c r="P201" s="272">
        <f t="shared" si="65"/>
        <v>0</v>
      </c>
      <c r="Q201" s="231">
        <f t="shared" si="65"/>
        <v>0</v>
      </c>
      <c r="R201" s="275">
        <f t="shared" si="65"/>
        <v>0</v>
      </c>
      <c r="T201" s="292" t="s">
        <v>152</v>
      </c>
    </row>
    <row r="202" spans="5:20" ht="15.75" customHeight="1">
      <c r="E202" s="231" t="s">
        <v>86</v>
      </c>
      <c r="F202" s="264">
        <f t="shared" ref="F202:R202" si="66">SUM(F26,F68,F115,F168)</f>
        <v>0</v>
      </c>
      <c r="G202" s="181">
        <f t="shared" si="66"/>
        <v>0</v>
      </c>
      <c r="H202" s="181">
        <f t="shared" si="66"/>
        <v>0</v>
      </c>
      <c r="I202" s="181">
        <f t="shared" si="66"/>
        <v>0</v>
      </c>
      <c r="J202" s="181">
        <f t="shared" si="66"/>
        <v>0</v>
      </c>
      <c r="K202" s="181">
        <f t="shared" si="66"/>
        <v>0</v>
      </c>
      <c r="L202" s="181">
        <f t="shared" si="66"/>
        <v>0</v>
      </c>
      <c r="M202" s="181">
        <f t="shared" si="66"/>
        <v>0</v>
      </c>
      <c r="N202" s="181">
        <f t="shared" si="66"/>
        <v>0</v>
      </c>
      <c r="O202" s="265">
        <f t="shared" si="66"/>
        <v>0</v>
      </c>
      <c r="P202" s="272">
        <f t="shared" si="66"/>
        <v>0</v>
      </c>
      <c r="Q202" s="231">
        <f t="shared" si="66"/>
        <v>0</v>
      </c>
      <c r="R202" s="275">
        <f t="shared" si="66"/>
        <v>0</v>
      </c>
      <c r="T202" s="292" t="s">
        <v>152</v>
      </c>
    </row>
    <row r="203" spans="5:20" ht="15.75" customHeight="1" thickBot="1">
      <c r="E203" s="231" t="s">
        <v>87</v>
      </c>
      <c r="F203" s="264">
        <f t="shared" ref="F203:R203" si="67">SUM(F27,F69,F116,F169)</f>
        <v>0</v>
      </c>
      <c r="G203" s="181">
        <f t="shared" si="67"/>
        <v>0</v>
      </c>
      <c r="H203" s="181">
        <f t="shared" si="67"/>
        <v>0</v>
      </c>
      <c r="I203" s="181">
        <f t="shared" si="67"/>
        <v>0</v>
      </c>
      <c r="J203" s="181">
        <f t="shared" si="67"/>
        <v>0</v>
      </c>
      <c r="K203" s="181">
        <f t="shared" si="67"/>
        <v>0</v>
      </c>
      <c r="L203" s="181">
        <f t="shared" si="67"/>
        <v>0</v>
      </c>
      <c r="M203" s="181">
        <f t="shared" si="67"/>
        <v>0</v>
      </c>
      <c r="N203" s="181">
        <f t="shared" si="67"/>
        <v>0</v>
      </c>
      <c r="O203" s="265">
        <f t="shared" si="67"/>
        <v>0</v>
      </c>
      <c r="P203" s="272">
        <f t="shared" si="67"/>
        <v>0</v>
      </c>
      <c r="Q203" s="231">
        <f t="shared" si="67"/>
        <v>0</v>
      </c>
      <c r="R203" s="275">
        <f t="shared" si="67"/>
        <v>0</v>
      </c>
      <c r="T203" s="292" t="s">
        <v>152</v>
      </c>
    </row>
    <row r="204" spans="5:20" ht="15.75" customHeight="1">
      <c r="E204" s="232" t="s">
        <v>88</v>
      </c>
      <c r="F204" s="266" t="str">
        <f>'Рсч-оф'!$G$58</f>
        <v>-</v>
      </c>
      <c r="G204" s="267" t="str">
        <f>'Рсч-оф'!$L$58</f>
        <v>-</v>
      </c>
      <c r="H204" s="267" t="str">
        <f>'Рсч-оф'!$Q$58</f>
        <v>-</v>
      </c>
      <c r="I204" s="267" t="str">
        <f>'Рсч-оф'!$V$58</f>
        <v>-</v>
      </c>
      <c r="J204" s="267" t="str">
        <f>'Рсч-оф'!$AA$58</f>
        <v>-</v>
      </c>
      <c r="K204" s="267" t="str">
        <f>'Рсч-оф'!$AF$58</f>
        <v>-</v>
      </c>
      <c r="L204" s="267" t="str">
        <f>'Рсч-оф'!$AK$58</f>
        <v>-</v>
      </c>
      <c r="M204" s="267" t="str">
        <f>'Рсч-оф'!$AP$58</f>
        <v>-</v>
      </c>
      <c r="N204" s="267" t="str">
        <f>'Рсч-оф'!$AU$58</f>
        <v>-</v>
      </c>
      <c r="O204" s="268" t="str">
        <f>'Рсч-оф'!$AZ$58</f>
        <v>-</v>
      </c>
      <c r="P204" s="273"/>
      <c r="Q204" s="232" t="str">
        <f>'Рсч-оф'!$BJ$58</f>
        <v>-</v>
      </c>
      <c r="R204" s="276"/>
      <c r="T204" s="292" t="s">
        <v>152</v>
      </c>
    </row>
    <row r="205" spans="5:20" ht="15.75" customHeight="1" thickBot="1">
      <c r="E205" s="233" t="s">
        <v>89</v>
      </c>
      <c r="F205" s="230" t="str">
        <f>'Рсч-оф'!$G$59</f>
        <v>-</v>
      </c>
      <c r="G205" s="228" t="str">
        <f>'Рсч-оф'!$L$59</f>
        <v>-</v>
      </c>
      <c r="H205" s="228" t="str">
        <f>'Рсч-оф'!$Q$59</f>
        <v>-</v>
      </c>
      <c r="I205" s="437" t="str">
        <f>'Рсч-оф'!$V$59</f>
        <v>-</v>
      </c>
      <c r="J205" s="228" t="str">
        <f>'Рсч-оф'!$AA$59</f>
        <v>-</v>
      </c>
      <c r="K205" s="228" t="str">
        <f>'Рсч-оф'!$AF$59</f>
        <v>-</v>
      </c>
      <c r="L205" s="228" t="str">
        <f>'Рсч-оф'!$AK$59</f>
        <v>-</v>
      </c>
      <c r="M205" s="228" t="str">
        <f>'Рсч-оф'!$AP$59</f>
        <v>-</v>
      </c>
      <c r="N205" s="228" t="str">
        <f>'Рсч-оф'!$AU$59</f>
        <v>-</v>
      </c>
      <c r="O205" s="229" t="str">
        <f>'Рсч-оф'!$AZ$59</f>
        <v>-</v>
      </c>
      <c r="P205" s="274"/>
      <c r="Q205" s="278" t="str">
        <f>'Рсч-оф'!$BJ$59</f>
        <v>-</v>
      </c>
      <c r="R205" s="277"/>
      <c r="T205" s="292" t="s">
        <v>152</v>
      </c>
    </row>
    <row r="206" spans="5:20" ht="15.75" customHeight="1" thickTop="1" thickBot="1">
      <c r="E206" s="279"/>
      <c r="F206" s="154"/>
      <c r="G206" s="154"/>
      <c r="H206" s="154"/>
      <c r="I206" s="154"/>
      <c r="J206" s="154"/>
      <c r="K206" s="154"/>
      <c r="L206" s="154"/>
      <c r="M206" s="154"/>
      <c r="N206" s="154"/>
      <c r="O206" s="154"/>
      <c r="P206" s="153"/>
      <c r="Q206" s="153"/>
      <c r="R206" s="154"/>
      <c r="T206" s="291" t="s">
        <v>771</v>
      </c>
    </row>
    <row r="207" spans="5:20" ht="30" customHeight="1" thickTop="1">
      <c r="E207" s="282" t="s">
        <v>148</v>
      </c>
      <c r="F207" s="283" t="s">
        <v>128</v>
      </c>
      <c r="G207" s="284" t="s">
        <v>74</v>
      </c>
      <c r="H207" s="284" t="s">
        <v>75</v>
      </c>
      <c r="I207" s="284" t="s">
        <v>14</v>
      </c>
      <c r="J207" s="284" t="s">
        <v>80</v>
      </c>
      <c r="K207" s="284" t="s">
        <v>129</v>
      </c>
      <c r="L207" s="284" t="s">
        <v>15</v>
      </c>
      <c r="M207" s="284" t="s">
        <v>13</v>
      </c>
      <c r="N207" s="284" t="s">
        <v>78</v>
      </c>
      <c r="O207" s="285" t="s">
        <v>130</v>
      </c>
      <c r="P207" s="286" t="s">
        <v>132</v>
      </c>
      <c r="Q207" s="287" t="s">
        <v>81</v>
      </c>
      <c r="R207" s="288" t="s">
        <v>131</v>
      </c>
      <c r="T207" s="292" t="s">
        <v>153</v>
      </c>
    </row>
    <row r="208" spans="5:20" ht="15.75" customHeight="1">
      <c r="E208" s="231" t="s">
        <v>83</v>
      </c>
      <c r="F208" s="264">
        <f t="shared" ref="F208:R208" si="68">SUM(F32,F74,F121,F174)</f>
        <v>0</v>
      </c>
      <c r="G208" s="181">
        <f t="shared" si="68"/>
        <v>0</v>
      </c>
      <c r="H208" s="181">
        <f t="shared" si="68"/>
        <v>0</v>
      </c>
      <c r="I208" s="181">
        <f t="shared" si="68"/>
        <v>0</v>
      </c>
      <c r="J208" s="181">
        <f t="shared" si="68"/>
        <v>0</v>
      </c>
      <c r="K208" s="181">
        <f t="shared" si="68"/>
        <v>0</v>
      </c>
      <c r="L208" s="181">
        <f t="shared" si="68"/>
        <v>0</v>
      </c>
      <c r="M208" s="181">
        <f t="shared" si="68"/>
        <v>0</v>
      </c>
      <c r="N208" s="181">
        <f t="shared" si="68"/>
        <v>0</v>
      </c>
      <c r="O208" s="265">
        <f t="shared" si="68"/>
        <v>0</v>
      </c>
      <c r="P208" s="272">
        <f t="shared" si="68"/>
        <v>0</v>
      </c>
      <c r="Q208" s="231">
        <f t="shared" si="68"/>
        <v>0</v>
      </c>
      <c r="R208" s="275">
        <f t="shared" si="68"/>
        <v>0</v>
      </c>
      <c r="T208" s="292" t="s">
        <v>153</v>
      </c>
    </row>
    <row r="209" spans="2:24" ht="15.75" customHeight="1">
      <c r="E209" s="231" t="s">
        <v>85</v>
      </c>
      <c r="F209" s="264">
        <f t="shared" ref="F209:R209" si="69">SUM(F33,F75,F122,F175)</f>
        <v>0</v>
      </c>
      <c r="G209" s="181">
        <f t="shared" si="69"/>
        <v>0</v>
      </c>
      <c r="H209" s="181">
        <f t="shared" si="69"/>
        <v>0</v>
      </c>
      <c r="I209" s="181">
        <f t="shared" si="69"/>
        <v>0</v>
      </c>
      <c r="J209" s="181">
        <f t="shared" si="69"/>
        <v>0</v>
      </c>
      <c r="K209" s="181">
        <f t="shared" si="69"/>
        <v>0</v>
      </c>
      <c r="L209" s="181">
        <f t="shared" si="69"/>
        <v>0</v>
      </c>
      <c r="M209" s="181">
        <f t="shared" si="69"/>
        <v>0</v>
      </c>
      <c r="N209" s="181">
        <f t="shared" si="69"/>
        <v>0</v>
      </c>
      <c r="O209" s="265">
        <f t="shared" si="69"/>
        <v>0</v>
      </c>
      <c r="P209" s="272">
        <f t="shared" si="69"/>
        <v>0</v>
      </c>
      <c r="Q209" s="231">
        <f t="shared" si="69"/>
        <v>0</v>
      </c>
      <c r="R209" s="275">
        <f t="shared" si="69"/>
        <v>0</v>
      </c>
      <c r="T209" s="292" t="s">
        <v>153</v>
      </c>
    </row>
    <row r="210" spans="2:24" ht="15.75" customHeight="1">
      <c r="E210" s="231" t="s">
        <v>86</v>
      </c>
      <c r="F210" s="264">
        <f t="shared" ref="F210:R210" si="70">SUM(F34,F76,F123,F176)</f>
        <v>0</v>
      </c>
      <c r="G210" s="181">
        <f t="shared" si="70"/>
        <v>0</v>
      </c>
      <c r="H210" s="181">
        <f t="shared" si="70"/>
        <v>0</v>
      </c>
      <c r="I210" s="181">
        <f t="shared" si="70"/>
        <v>0</v>
      </c>
      <c r="J210" s="181">
        <f t="shared" si="70"/>
        <v>0</v>
      </c>
      <c r="K210" s="181">
        <f t="shared" si="70"/>
        <v>0</v>
      </c>
      <c r="L210" s="181">
        <f t="shared" si="70"/>
        <v>0</v>
      </c>
      <c r="M210" s="181">
        <f t="shared" si="70"/>
        <v>0</v>
      </c>
      <c r="N210" s="181">
        <f t="shared" si="70"/>
        <v>0</v>
      </c>
      <c r="O210" s="265">
        <f t="shared" si="70"/>
        <v>0</v>
      </c>
      <c r="P210" s="272">
        <f t="shared" si="70"/>
        <v>0</v>
      </c>
      <c r="Q210" s="231">
        <f t="shared" si="70"/>
        <v>0</v>
      </c>
      <c r="R210" s="275">
        <f t="shared" si="70"/>
        <v>0</v>
      </c>
      <c r="T210" s="292" t="s">
        <v>153</v>
      </c>
    </row>
    <row r="211" spans="2:24" ht="15.75" customHeight="1" thickBot="1">
      <c r="E211" s="231" t="s">
        <v>87</v>
      </c>
      <c r="F211" s="264">
        <f t="shared" ref="F211:R211" si="71">SUM(F35,F77,F124,F177)</f>
        <v>0</v>
      </c>
      <c r="G211" s="181">
        <f t="shared" si="71"/>
        <v>0</v>
      </c>
      <c r="H211" s="181">
        <f t="shared" si="71"/>
        <v>0</v>
      </c>
      <c r="I211" s="181">
        <f t="shared" si="71"/>
        <v>0</v>
      </c>
      <c r="J211" s="181">
        <f t="shared" si="71"/>
        <v>0</v>
      </c>
      <c r="K211" s="181">
        <f t="shared" si="71"/>
        <v>0</v>
      </c>
      <c r="L211" s="181">
        <f t="shared" si="71"/>
        <v>0</v>
      </c>
      <c r="M211" s="181">
        <f t="shared" si="71"/>
        <v>0</v>
      </c>
      <c r="N211" s="181">
        <f t="shared" si="71"/>
        <v>0</v>
      </c>
      <c r="O211" s="265">
        <f t="shared" si="71"/>
        <v>0</v>
      </c>
      <c r="P211" s="272">
        <f t="shared" si="71"/>
        <v>0</v>
      </c>
      <c r="Q211" s="231">
        <f t="shared" si="71"/>
        <v>0</v>
      </c>
      <c r="R211" s="275">
        <f t="shared" si="71"/>
        <v>0</v>
      </c>
      <c r="T211" s="292" t="s">
        <v>153</v>
      </c>
    </row>
    <row r="212" spans="2:24" ht="15.75" customHeight="1">
      <c r="E212" s="232" t="s">
        <v>88</v>
      </c>
      <c r="F212" s="266" t="str">
        <f>'Рсч-серж'!$G$46</f>
        <v>-</v>
      </c>
      <c r="G212" s="267" t="str">
        <f>'Рсч-серж'!$L$46</f>
        <v>-</v>
      </c>
      <c r="H212" s="267" t="str">
        <f>'Рсч-серж'!$Q$46</f>
        <v>-</v>
      </c>
      <c r="I212" s="267" t="str">
        <f>'Рсч-серж'!$V$46</f>
        <v>-</v>
      </c>
      <c r="J212" s="267" t="str">
        <f>'Рсч-серж'!$AA$46</f>
        <v>-</v>
      </c>
      <c r="K212" s="267" t="str">
        <f>'Рсч-серж'!$AF$46</f>
        <v>-</v>
      </c>
      <c r="L212" s="267" t="str">
        <f>'Рсч-серж'!$AK$46</f>
        <v>-</v>
      </c>
      <c r="M212" s="267" t="str">
        <f>'Рсч-серж'!$AP$46</f>
        <v>-</v>
      </c>
      <c r="N212" s="267" t="str">
        <f>'Рсч-серж'!$AU$46</f>
        <v>-</v>
      </c>
      <c r="O212" s="268" t="str">
        <f>'Рсч-серж'!$AZ$46</f>
        <v>-</v>
      </c>
      <c r="P212" s="273"/>
      <c r="Q212" s="232" t="str">
        <f>'Рсч-серж'!$BJ$46</f>
        <v>-</v>
      </c>
      <c r="R212" s="276"/>
      <c r="T212" s="292" t="s">
        <v>153</v>
      </c>
    </row>
    <row r="213" spans="2:24" ht="15.75" customHeight="1" thickBot="1">
      <c r="E213" s="233" t="s">
        <v>89</v>
      </c>
      <c r="F213" s="230" t="str">
        <f>'Рсч-серж'!$G$47</f>
        <v>-</v>
      </c>
      <c r="G213" s="228" t="str">
        <f>'Рсч-серж'!$L$47</f>
        <v>-</v>
      </c>
      <c r="H213" s="228" t="str">
        <f>'Рсч-серж'!$Q$47</f>
        <v>-</v>
      </c>
      <c r="I213" s="437" t="str">
        <f>'Рсч-серж'!$V$47</f>
        <v>-</v>
      </c>
      <c r="J213" s="228" t="str">
        <f>'Рсч-серж'!$AA$47</f>
        <v>-</v>
      </c>
      <c r="K213" s="228" t="str">
        <f>'Рсч-серж'!$AF$47</f>
        <v>-</v>
      </c>
      <c r="L213" s="228" t="str">
        <f>'Рсч-серж'!$AK$47</f>
        <v>-</v>
      </c>
      <c r="M213" s="228" t="str">
        <f>'Рсч-серж'!$AP$47</f>
        <v>-</v>
      </c>
      <c r="N213" s="228" t="str">
        <f>'Рсч-серж'!$AU$47</f>
        <v>-</v>
      </c>
      <c r="O213" s="229" t="str">
        <f>'Рсч-серж'!$AZ$47</f>
        <v>-</v>
      </c>
      <c r="P213" s="274"/>
      <c r="Q213" s="278" t="str">
        <f>'Рсч-серж'!$BJ$47</f>
        <v>-</v>
      </c>
      <c r="R213" s="277"/>
      <c r="T213" s="292" t="s">
        <v>153</v>
      </c>
    </row>
    <row r="214" spans="2:24" ht="15.75" customHeight="1" thickTop="1" thickBot="1">
      <c r="E214" s="279"/>
      <c r="F214" s="154"/>
      <c r="G214" s="154"/>
      <c r="H214" s="154"/>
      <c r="I214" s="154"/>
      <c r="J214" s="154"/>
      <c r="K214" s="154"/>
      <c r="L214" s="154"/>
      <c r="M214" s="154"/>
      <c r="N214" s="154"/>
      <c r="O214" s="154"/>
      <c r="P214" s="153"/>
      <c r="Q214" s="153"/>
      <c r="R214" s="154"/>
      <c r="T214" s="291" t="s">
        <v>771</v>
      </c>
    </row>
    <row r="215" spans="2:24" ht="30" customHeight="1" thickTop="1">
      <c r="E215" s="282" t="s">
        <v>149</v>
      </c>
      <c r="F215" s="283" t="s">
        <v>128</v>
      </c>
      <c r="G215" s="284" t="s">
        <v>74</v>
      </c>
      <c r="H215" s="284" t="s">
        <v>75</v>
      </c>
      <c r="I215" s="284" t="s">
        <v>14</v>
      </c>
      <c r="J215" s="284" t="s">
        <v>80</v>
      </c>
      <c r="K215" s="284" t="s">
        <v>129</v>
      </c>
      <c r="L215" s="284" t="s">
        <v>15</v>
      </c>
      <c r="M215" s="284" t="s">
        <v>13</v>
      </c>
      <c r="N215" s="284" t="s">
        <v>78</v>
      </c>
      <c r="O215" s="285" t="s">
        <v>130</v>
      </c>
      <c r="P215" s="286" t="s">
        <v>132</v>
      </c>
      <c r="Q215" s="287" t="s">
        <v>81</v>
      </c>
      <c r="R215" s="288" t="s">
        <v>131</v>
      </c>
      <c r="T215" s="292" t="s">
        <v>154</v>
      </c>
    </row>
    <row r="216" spans="2:24" ht="15.75" customHeight="1">
      <c r="E216" s="231" t="s">
        <v>83</v>
      </c>
      <c r="F216" s="264">
        <f>SUM(F40,F82,F129,F182)</f>
        <v>0</v>
      </c>
      <c r="G216" s="181">
        <f t="shared" ref="G216:R216" si="72">SUM(G40,G82,G129,G182)</f>
        <v>0</v>
      </c>
      <c r="H216" s="181">
        <f t="shared" si="72"/>
        <v>0</v>
      </c>
      <c r="I216" s="181">
        <f t="shared" si="72"/>
        <v>0</v>
      </c>
      <c r="J216" s="181">
        <f t="shared" si="72"/>
        <v>0</v>
      </c>
      <c r="K216" s="181">
        <f t="shared" si="72"/>
        <v>0</v>
      </c>
      <c r="L216" s="181">
        <f t="shared" si="72"/>
        <v>0</v>
      </c>
      <c r="M216" s="181">
        <f t="shared" si="72"/>
        <v>0</v>
      </c>
      <c r="N216" s="181">
        <f t="shared" si="72"/>
        <v>0</v>
      </c>
      <c r="O216" s="265">
        <f t="shared" si="72"/>
        <v>0</v>
      </c>
      <c r="P216" s="272">
        <f t="shared" si="72"/>
        <v>0</v>
      </c>
      <c r="Q216" s="231">
        <f t="shared" si="72"/>
        <v>0</v>
      </c>
      <c r="R216" s="275">
        <f t="shared" si="72"/>
        <v>0</v>
      </c>
      <c r="T216" s="292" t="s">
        <v>154</v>
      </c>
    </row>
    <row r="217" spans="2:24" ht="15.75" customHeight="1">
      <c r="E217" s="231" t="s">
        <v>85</v>
      </c>
      <c r="F217" s="264">
        <f t="shared" ref="F217:R219" si="73">SUM(F41,F83,F130,F183)</f>
        <v>0</v>
      </c>
      <c r="G217" s="181">
        <f t="shared" si="73"/>
        <v>0</v>
      </c>
      <c r="H217" s="181">
        <f t="shared" si="73"/>
        <v>0</v>
      </c>
      <c r="I217" s="181">
        <f t="shared" si="73"/>
        <v>0</v>
      </c>
      <c r="J217" s="181">
        <f t="shared" si="73"/>
        <v>0</v>
      </c>
      <c r="K217" s="181">
        <f t="shared" si="73"/>
        <v>0</v>
      </c>
      <c r="L217" s="181">
        <f t="shared" si="73"/>
        <v>0</v>
      </c>
      <c r="M217" s="181">
        <f t="shared" si="73"/>
        <v>0</v>
      </c>
      <c r="N217" s="181">
        <f t="shared" si="73"/>
        <v>0</v>
      </c>
      <c r="O217" s="265">
        <f t="shared" si="73"/>
        <v>0</v>
      </c>
      <c r="P217" s="272">
        <f t="shared" si="73"/>
        <v>0</v>
      </c>
      <c r="Q217" s="231">
        <f t="shared" si="73"/>
        <v>0</v>
      </c>
      <c r="R217" s="275">
        <f t="shared" si="73"/>
        <v>0</v>
      </c>
      <c r="T217" s="292" t="s">
        <v>154</v>
      </c>
    </row>
    <row r="218" spans="2:24" ht="15.75" customHeight="1">
      <c r="E218" s="231" t="s">
        <v>86</v>
      </c>
      <c r="F218" s="264">
        <f t="shared" si="73"/>
        <v>0</v>
      </c>
      <c r="G218" s="181">
        <f t="shared" si="73"/>
        <v>0</v>
      </c>
      <c r="H218" s="181">
        <f t="shared" si="73"/>
        <v>0</v>
      </c>
      <c r="I218" s="181">
        <f t="shared" si="73"/>
        <v>0</v>
      </c>
      <c r="J218" s="181">
        <f t="shared" si="73"/>
        <v>0</v>
      </c>
      <c r="K218" s="181">
        <f t="shared" si="73"/>
        <v>0</v>
      </c>
      <c r="L218" s="181">
        <f t="shared" si="73"/>
        <v>0</v>
      </c>
      <c r="M218" s="181">
        <f t="shared" si="73"/>
        <v>0</v>
      </c>
      <c r="N218" s="181">
        <f t="shared" si="73"/>
        <v>0</v>
      </c>
      <c r="O218" s="265">
        <f t="shared" si="73"/>
        <v>0</v>
      </c>
      <c r="P218" s="272">
        <f t="shared" si="73"/>
        <v>0</v>
      </c>
      <c r="Q218" s="231">
        <f t="shared" si="73"/>
        <v>0</v>
      </c>
      <c r="R218" s="275">
        <f t="shared" si="73"/>
        <v>0</v>
      </c>
      <c r="T218" s="292" t="s">
        <v>154</v>
      </c>
    </row>
    <row r="219" spans="2:24" ht="15.75" customHeight="1" thickBot="1">
      <c r="E219" s="231" t="s">
        <v>87</v>
      </c>
      <c r="F219" s="264">
        <f t="shared" si="73"/>
        <v>0</v>
      </c>
      <c r="G219" s="181">
        <f t="shared" si="73"/>
        <v>0</v>
      </c>
      <c r="H219" s="181">
        <f t="shared" si="73"/>
        <v>0</v>
      </c>
      <c r="I219" s="181">
        <f t="shared" si="73"/>
        <v>0</v>
      </c>
      <c r="J219" s="181">
        <f t="shared" si="73"/>
        <v>0</v>
      </c>
      <c r="K219" s="181">
        <f t="shared" si="73"/>
        <v>0</v>
      </c>
      <c r="L219" s="181">
        <f t="shared" si="73"/>
        <v>0</v>
      </c>
      <c r="M219" s="181">
        <f t="shared" si="73"/>
        <v>0</v>
      </c>
      <c r="N219" s="181">
        <f t="shared" si="73"/>
        <v>0</v>
      </c>
      <c r="O219" s="265">
        <f t="shared" si="73"/>
        <v>0</v>
      </c>
      <c r="P219" s="272">
        <f t="shared" si="73"/>
        <v>0</v>
      </c>
      <c r="Q219" s="231">
        <f t="shared" si="73"/>
        <v>0</v>
      </c>
      <c r="R219" s="275">
        <f t="shared" si="73"/>
        <v>0</v>
      </c>
      <c r="T219" s="292" t="s">
        <v>154</v>
      </c>
    </row>
    <row r="220" spans="2:24" ht="15.75" customHeight="1">
      <c r="E220" s="232" t="s">
        <v>88</v>
      </c>
      <c r="F220" s="266" t="str">
        <f>'Рсч-солд'!$G$46</f>
        <v>-</v>
      </c>
      <c r="G220" s="267" t="str">
        <f>'Рсч-солд'!$L$46</f>
        <v>-</v>
      </c>
      <c r="H220" s="267" t="str">
        <f>'Рсч-солд'!$Q$46</f>
        <v>-</v>
      </c>
      <c r="I220" s="267" t="str">
        <f>'Рсч-солд'!$V$46</f>
        <v>-</v>
      </c>
      <c r="J220" s="267" t="str">
        <f>'Рсч-солд'!$AA$46</f>
        <v>-</v>
      </c>
      <c r="K220" s="267" t="str">
        <f>'Рсч-солд'!$AF$46</f>
        <v>-</v>
      </c>
      <c r="L220" s="267" t="str">
        <f>'Рсч-солд'!$AK$46</f>
        <v>-</v>
      </c>
      <c r="M220" s="267" t="str">
        <f>'Рсч-солд'!$AP$46</f>
        <v>-</v>
      </c>
      <c r="N220" s="267" t="str">
        <f>'Рсч-солд'!$AU$46</f>
        <v>-</v>
      </c>
      <c r="O220" s="268" t="str">
        <f>'Рсч-солд'!$AZ$46</f>
        <v>-</v>
      </c>
      <c r="P220" s="273"/>
      <c r="Q220" s="232" t="str">
        <f>'Рсч-солд'!$BJ$46</f>
        <v>-</v>
      </c>
      <c r="R220" s="276"/>
      <c r="T220" s="292" t="s">
        <v>154</v>
      </c>
    </row>
    <row r="221" spans="2:24" ht="15.75" customHeight="1" thickBot="1">
      <c r="E221" s="233" t="s">
        <v>89</v>
      </c>
      <c r="F221" s="230" t="str">
        <f>'Рсч-солд'!$G$47</f>
        <v>-</v>
      </c>
      <c r="G221" s="228" t="str">
        <f>'Рсч-солд'!$L$47</f>
        <v>-</v>
      </c>
      <c r="H221" s="228" t="str">
        <f>'Рсч-солд'!$Q$47</f>
        <v>-</v>
      </c>
      <c r="I221" s="437" t="str">
        <f>'Рсч-солд'!$V$47</f>
        <v>-</v>
      </c>
      <c r="J221" s="228" t="str">
        <f>'Рсч-солд'!$AA$47</f>
        <v>-</v>
      </c>
      <c r="K221" s="228" t="str">
        <f>'Рсч-солд'!$AF$47</f>
        <v>-</v>
      </c>
      <c r="L221" s="228" t="str">
        <f>'Рсч-солд'!$AK$47</f>
        <v>-</v>
      </c>
      <c r="M221" s="228" t="str">
        <f>'Рсч-солд'!$AP$47</f>
        <v>-</v>
      </c>
      <c r="N221" s="228" t="str">
        <f>'Рсч-солд'!$AU$47</f>
        <v>-</v>
      </c>
      <c r="O221" s="229" t="str">
        <f>'Рсч-солд'!$AZ$47</f>
        <v>-</v>
      </c>
      <c r="P221" s="274"/>
      <c r="Q221" s="278" t="str">
        <f>'Рсч-солд'!$BJ$47</f>
        <v>-</v>
      </c>
      <c r="R221" s="277"/>
      <c r="T221" s="292" t="s">
        <v>154</v>
      </c>
    </row>
    <row r="222" spans="2:24" ht="15.75" customHeight="1" thickTop="1">
      <c r="B222" s="700"/>
      <c r="C222" s="700"/>
      <c r="D222" s="700"/>
      <c r="E222" s="700"/>
      <c r="F222" s="700"/>
      <c r="G222" s="700"/>
      <c r="H222" s="700"/>
      <c r="I222" s="700"/>
      <c r="J222" s="700"/>
      <c r="K222" s="700"/>
      <c r="L222" s="700"/>
      <c r="M222" s="700"/>
      <c r="N222" s="700"/>
      <c r="O222" s="700"/>
      <c r="P222" s="700"/>
      <c r="Q222" s="700"/>
      <c r="R222" s="700"/>
      <c r="S222" s="700"/>
      <c r="T222" s="290" t="s">
        <v>188</v>
      </c>
      <c r="W222" s="594"/>
      <c r="X222" s="594"/>
    </row>
    <row r="223" spans="2:24" ht="36" customHeight="1">
      <c r="B223" s="703" t="str">
        <f>Подпись.Должность</f>
        <v>ЗАМЕСТИТЕЛЬ КОМАНДИРА ВОЙСКОВОЙ ЧАСТИ 74400 - 
НАЧАЛЬНИК УЧЕБНОГО ОТДЕЛЕНИЯ</v>
      </c>
      <c r="C223" s="703"/>
      <c r="D223" s="703"/>
      <c r="E223" s="703"/>
      <c r="F223" s="703"/>
      <c r="G223" s="703"/>
      <c r="H223" s="703"/>
      <c r="I223" s="703"/>
      <c r="J223" s="703"/>
      <c r="K223" s="703"/>
      <c r="L223" s="703"/>
      <c r="M223" s="703"/>
      <c r="N223" s="703"/>
      <c r="O223" s="703"/>
      <c r="P223" s="703"/>
      <c r="Q223" s="703"/>
      <c r="R223" s="703"/>
      <c r="S223" s="703"/>
      <c r="T223" s="290" t="s">
        <v>188</v>
      </c>
      <c r="W223" s="594"/>
      <c r="X223" s="594"/>
    </row>
    <row r="224" spans="2:24" ht="15.75" customHeight="1">
      <c r="B224" s="704" t="str">
        <f>Подпись.Звание</f>
        <v>подполковник</v>
      </c>
      <c r="C224" s="704"/>
      <c r="D224" s="704"/>
      <c r="E224" s="704"/>
      <c r="F224" s="704"/>
      <c r="G224" s="704"/>
      <c r="H224" s="704"/>
      <c r="I224" s="704"/>
      <c r="J224" s="704"/>
      <c r="K224" s="704"/>
      <c r="L224" s="704"/>
      <c r="M224" s="704"/>
      <c r="N224" s="704"/>
      <c r="O224" s="704"/>
      <c r="P224" s="704"/>
      <c r="Q224" s="704"/>
      <c r="R224" s="704"/>
      <c r="S224" s="704"/>
      <c r="T224" s="290" t="s">
        <v>188</v>
      </c>
      <c r="W224" s="594"/>
      <c r="X224" s="594"/>
    </row>
    <row r="225" spans="2:24" ht="15.75" customHeight="1">
      <c r="B225" s="699" t="str">
        <f>Подпись.ИФамилия</f>
        <v>А.Федосеев</v>
      </c>
      <c r="C225" s="699"/>
      <c r="D225" s="699"/>
      <c r="E225" s="699"/>
      <c r="F225" s="699"/>
      <c r="G225" s="699"/>
      <c r="H225" s="699"/>
      <c r="I225" s="699"/>
      <c r="J225" s="699"/>
      <c r="K225" s="699"/>
      <c r="L225" s="699"/>
      <c r="M225" s="699"/>
      <c r="N225" s="699"/>
      <c r="O225" s="699"/>
      <c r="P225" s="699"/>
      <c r="Q225" s="699"/>
      <c r="R225" s="699"/>
      <c r="S225" s="699"/>
      <c r="T225" s="290" t="s">
        <v>188</v>
      </c>
      <c r="W225" s="594"/>
      <c r="X225" s="594"/>
    </row>
    <row r="421" spans="2:19" ht="15.75" customHeight="1">
      <c r="B421" s="455"/>
      <c r="C421" s="456"/>
      <c r="D421" s="457"/>
      <c r="E421" s="457"/>
      <c r="F421" s="457"/>
      <c r="G421" s="457"/>
      <c r="H421" s="457"/>
      <c r="I421" s="457"/>
      <c r="J421" s="457"/>
      <c r="K421" s="457"/>
      <c r="L421" s="457"/>
      <c r="M421" s="457"/>
      <c r="N421" s="457"/>
      <c r="O421" s="457"/>
      <c r="P421" s="439"/>
      <c r="R421" s="439"/>
      <c r="S421" s="457"/>
    </row>
  </sheetData>
  <sheetProtection formatCells="0" selectLockedCells="1" autoFilter="0"/>
  <autoFilter ref="T1:T225"/>
  <customSheetViews>
    <customSheetView guid="{9C80F5BB-2041-4866-B668-5D20F7DCF520}" scale="55" showPageBreaks="1" fitToPage="1" hiddenRows="1" hiddenColumns="1" view="pageBreakPreview">
      <pane xSplit="1" ySplit="2" topLeftCell="B3" activePane="bottomRight" state="frozen"/>
      <selection pane="bottomRight" activeCell="O26" sqref="O26"/>
      <pageMargins left="0.78740157480314965" right="0.78740157480314965" top="0.19" bottom="0.27" header="0.51181102362204722" footer="0.28999999999999998"/>
      <printOptions horizontalCentered="1"/>
      <pageSetup paperSize="9" scale="26" fitToHeight="4" orientation="portrait" r:id="rId1"/>
      <headerFooter alignWithMargins="0"/>
    </customSheetView>
    <customSheetView guid="{098CBCA2-BBCD-46DE-A03A-A0F02BA0B003}" scale="85" showAutoFilter="1" hiddenColumns="1" showRuler="0" topLeftCell="A1417">
      <selection activeCell="M1442" sqref="M1442"/>
      <pageMargins left="0.75" right="0.75" top="1" bottom="1" header="0.5" footer="0.5"/>
      <pageSetup paperSize="9" orientation="landscape" horizontalDpi="120" verticalDpi="144" r:id="rId2"/>
      <headerFooter alignWithMargins="0"/>
      <autoFilter ref="B1"/>
    </customSheetView>
    <customSheetView guid="{B3126DA8-A41F-46B2-A2D2-24150549518C}" scale="85" showAutoFilter="1" showRuler="0" topLeftCell="B1393">
      <selection activeCell="M1398" sqref="M1398"/>
      <pageMargins left="0.75" right="0.75" top="1" bottom="1" header="0.5" footer="0.5"/>
      <pageSetup paperSize="9" orientation="landscape" horizontalDpi="120" verticalDpi="144" r:id="rId3"/>
      <headerFooter alignWithMargins="0"/>
      <autoFilter ref="B1"/>
    </customSheetView>
    <customSheetView guid="{177FEA91-3CC1-47AE-B40C-764C2A914D34}" scale="71" showPageBreaks="1" fitToPage="1" printArea="1" showAutoFilter="1" hiddenColumns="1" showRuler="0">
      <pane xSplit="35.840909090909093" ySplit="2" topLeftCell="AK3" activePane="bottomRight" state="frozen"/>
      <selection pane="bottomRight" activeCell="G529" sqref="G529"/>
      <colBreaks count="1" manualBreakCount="1">
        <brk id="17" max="1048575" man="1"/>
      </colBreaks>
      <pageMargins left="0.78740157480314965" right="0.78740157480314965" top="0.3" bottom="0.27" header="0.51181102362204722" footer="0.28999999999999998"/>
      <printOptions horizontalCentered="1"/>
      <pageSetup paperSize="9" scale="10" orientation="portrait" r:id="rId4"/>
      <headerFooter alignWithMargins="0"/>
      <autoFilter ref="B1"/>
    </customSheetView>
    <customSheetView guid="{02FA8FE8-A21A-4BA6-9778-A92892052DF2}" scale="55" showPageBreaks="1" fitToPage="1" hiddenRows="1" hiddenColumns="1" view="pageBreakPreview">
      <pane xSplit="1" ySplit="2" topLeftCell="B3" activePane="bottomRight" state="frozen"/>
      <selection pane="bottomRight" activeCell="J88" sqref="J88"/>
      <pageMargins left="0.78740157480314965" right="0.78740157480314965" top="0.19" bottom="0.27" header="0.51181102362204722" footer="0.28999999999999998"/>
      <printOptions horizontalCentered="1"/>
      <pageSetup paperSize="9" scale="26" fitToHeight="4" orientation="portrait" r:id="rId5"/>
      <headerFooter alignWithMargins="0"/>
    </customSheetView>
  </customSheetViews>
  <mergeCells count="19">
    <mergeCell ref="B224:S224"/>
    <mergeCell ref="B225:S225"/>
    <mergeCell ref="B223:S223"/>
    <mergeCell ref="B222:S222"/>
    <mergeCell ref="B189:S189"/>
    <mergeCell ref="AF4:AI4"/>
    <mergeCell ref="AA47:AD47"/>
    <mergeCell ref="AF47:AI47"/>
    <mergeCell ref="AF89:AI89"/>
    <mergeCell ref="AF137:AI137"/>
    <mergeCell ref="B2:S2"/>
    <mergeCell ref="B3:S3"/>
    <mergeCell ref="AA89:AD89"/>
    <mergeCell ref="AA4:AD4"/>
    <mergeCell ref="AA137:AD137"/>
    <mergeCell ref="B137:S137"/>
    <mergeCell ref="B89:S89"/>
    <mergeCell ref="B47:S47"/>
    <mergeCell ref="B4:S4"/>
  </mergeCells>
  <phoneticPr fontId="0" type="noConversion"/>
  <printOptions horizontalCentered="1"/>
  <pageMargins left="0.25" right="0.25" top="0.75" bottom="0.75" header="0.3" footer="0.3"/>
  <pageSetup paperSize="9" scale="19" orientation="portrait" r:id="rId6"/>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tabColor theme="9"/>
    <pageSetUpPr fitToPage="1"/>
  </sheetPr>
  <dimension ref="B1:AI422"/>
  <sheetViews>
    <sheetView view="pageBreakPreview" zoomScale="80" zoomScaleNormal="70" zoomScaleSheetLayoutView="80" workbookViewId="0">
      <pane ySplit="1" topLeftCell="A2" activePane="bottomLeft" state="frozen"/>
      <selection activeCell="K110" sqref="K110"/>
      <selection pane="bottomLeft" activeCell="E150" sqref="E150"/>
    </sheetView>
  </sheetViews>
  <sheetFormatPr defaultRowHeight="15.75" customHeight="1" outlineLevelRow="2"/>
  <cols>
    <col min="1" max="1" width="2.140625" style="113" customWidth="1"/>
    <col min="2" max="2" width="5.7109375" style="120" customWidth="1"/>
    <col min="3" max="3" width="15.7109375" style="115" hidden="1" customWidth="1"/>
    <col min="4" max="4" width="13.7109375" style="113" customWidth="1"/>
    <col min="5" max="5" width="23.7109375" style="113" customWidth="1"/>
    <col min="6" max="15" width="6.28515625" style="113" customWidth="1"/>
    <col min="16" max="16" width="6.28515625" style="112" hidden="1" customWidth="1"/>
    <col min="17" max="17" width="6.28515625" style="112" customWidth="1"/>
    <col min="18" max="18" width="8.7109375" style="112" hidden="1" customWidth="1"/>
    <col min="19" max="19" width="15.7109375" style="113" customWidth="1"/>
    <col min="20" max="20" width="19" style="290" bestFit="1" customWidth="1"/>
    <col min="21" max="22" width="4.28515625" style="112" customWidth="1"/>
    <col min="23" max="23" width="3.85546875" style="115" customWidth="1"/>
    <col min="24" max="24" width="3.7109375" style="115" customWidth="1"/>
    <col min="25" max="25" width="8.85546875" style="113" customWidth="1"/>
    <col min="26" max="26" width="5.85546875" style="113" customWidth="1"/>
    <col min="27" max="30" width="4.7109375" style="113" customWidth="1"/>
    <col min="31" max="31" width="6.5703125" style="114" customWidth="1"/>
    <col min="32" max="35" width="4.7109375" style="113" customWidth="1"/>
    <col min="36" max="16384" width="9.140625" style="113"/>
  </cols>
  <sheetData>
    <row r="1" spans="2:35" s="114" customFormat="1" ht="30" customHeight="1" thickBot="1">
      <c r="B1" s="121" t="s">
        <v>6</v>
      </c>
      <c r="C1" s="122" t="s">
        <v>127</v>
      </c>
      <c r="D1" s="269" t="s">
        <v>134</v>
      </c>
      <c r="E1" s="122" t="s">
        <v>143</v>
      </c>
      <c r="F1" s="351" t="s">
        <v>128</v>
      </c>
      <c r="G1" s="351" t="s">
        <v>74</v>
      </c>
      <c r="H1" s="351" t="s">
        <v>75</v>
      </c>
      <c r="I1" s="351" t="s">
        <v>14</v>
      </c>
      <c r="J1" s="351" t="s">
        <v>80</v>
      </c>
      <c r="K1" s="351" t="s">
        <v>129</v>
      </c>
      <c r="L1" s="122" t="s">
        <v>15</v>
      </c>
      <c r="M1" s="122" t="s">
        <v>13</v>
      </c>
      <c r="N1" s="122" t="s">
        <v>78</v>
      </c>
      <c r="O1" s="602" t="s">
        <v>130</v>
      </c>
      <c r="P1" s="352" t="s">
        <v>132</v>
      </c>
      <c r="Q1" s="352" t="s">
        <v>81</v>
      </c>
      <c r="R1" s="352" t="s">
        <v>131</v>
      </c>
      <c r="S1" s="484" t="s">
        <v>749</v>
      </c>
      <c r="T1" s="289"/>
      <c r="W1" s="116"/>
      <c r="X1" s="116"/>
    </row>
    <row r="2" spans="2:35" s="114" customFormat="1" ht="30" customHeight="1">
      <c r="B2" s="701" t="str">
        <f>Главная!U1 &amp; " за " &amp; Главная!U2 &amp; " " &amp; Главная!AA2</f>
        <v>Ведомость контрольных занятий за апрель 2014 года</v>
      </c>
      <c r="C2" s="701"/>
      <c r="D2" s="701"/>
      <c r="E2" s="701"/>
      <c r="F2" s="701"/>
      <c r="G2" s="701"/>
      <c r="H2" s="701"/>
      <c r="I2" s="701"/>
      <c r="J2" s="701"/>
      <c r="K2" s="701"/>
      <c r="L2" s="701"/>
      <c r="M2" s="701"/>
      <c r="N2" s="701"/>
      <c r="O2" s="701"/>
      <c r="P2" s="701"/>
      <c r="Q2" s="701"/>
      <c r="R2" s="701"/>
      <c r="S2" s="701"/>
      <c r="T2" s="289" t="s">
        <v>619</v>
      </c>
      <c r="W2" s="116"/>
      <c r="X2" s="116"/>
    </row>
    <row r="3" spans="2:35" s="114" customFormat="1" ht="30" customHeight="1" thickBot="1">
      <c r="B3" s="701" t="s">
        <v>229</v>
      </c>
      <c r="C3" s="701"/>
      <c r="D3" s="701"/>
      <c r="E3" s="701"/>
      <c r="F3" s="701"/>
      <c r="G3" s="701"/>
      <c r="H3" s="701"/>
      <c r="I3" s="701"/>
      <c r="J3" s="701"/>
      <c r="K3" s="701"/>
      <c r="L3" s="701"/>
      <c r="M3" s="701"/>
      <c r="N3" s="701"/>
      <c r="O3" s="701"/>
      <c r="P3" s="701"/>
      <c r="Q3" s="701"/>
      <c r="R3" s="701"/>
      <c r="S3" s="701"/>
      <c r="T3" s="289" t="s">
        <v>619</v>
      </c>
      <c r="W3" s="116"/>
      <c r="X3" s="116"/>
    </row>
    <row r="4" spans="2:35" s="114" customFormat="1" ht="30" customHeight="1" thickBot="1">
      <c r="B4" s="715" t="s">
        <v>171</v>
      </c>
      <c r="C4" s="707"/>
      <c r="D4" s="707"/>
      <c r="E4" s="707"/>
      <c r="F4" s="707"/>
      <c r="G4" s="707"/>
      <c r="H4" s="707"/>
      <c r="I4" s="707"/>
      <c r="J4" s="707"/>
      <c r="K4" s="707"/>
      <c r="L4" s="707"/>
      <c r="M4" s="707"/>
      <c r="N4" s="707"/>
      <c r="O4" s="707"/>
      <c r="P4" s="707"/>
      <c r="Q4" s="707"/>
      <c r="R4" s="707"/>
      <c r="S4" s="716"/>
      <c r="T4" s="289" t="s">
        <v>150</v>
      </c>
      <c r="W4" s="116"/>
      <c r="X4" s="116"/>
      <c r="AA4" s="711" t="s">
        <v>132</v>
      </c>
      <c r="AB4" s="711"/>
      <c r="AC4" s="711"/>
      <c r="AD4" s="711"/>
      <c r="AF4" s="711" t="s">
        <v>131</v>
      </c>
      <c r="AG4" s="711"/>
      <c r="AH4" s="711"/>
      <c r="AI4" s="711"/>
    </row>
    <row r="5" spans="2:35" ht="30" customHeight="1" outlineLevel="2" thickBot="1">
      <c r="B5" s="421" t="str">
        <f>B$1</f>
        <v>№</v>
      </c>
      <c r="C5" s="422" t="str">
        <f>C$1</f>
        <v>Должность</v>
      </c>
      <c r="D5" s="480" t="str">
        <f>D$1</f>
        <v>воинское звание</v>
      </c>
      <c r="E5" s="481" t="str">
        <f>E$1</f>
        <v>Фамилия, инициалы</v>
      </c>
      <c r="F5" s="482" t="str">
        <f>F$1</f>
        <v>ТСП</v>
      </c>
      <c r="G5" s="483" t="str">
        <f t="shared" ref="G5:R5" si="0">G$1</f>
        <v>СП</v>
      </c>
      <c r="H5" s="483" t="str">
        <f t="shared" si="0"/>
        <v>ТП</v>
      </c>
      <c r="I5" s="483" t="str">
        <f t="shared" si="0"/>
        <v>ФП</v>
      </c>
      <c r="J5" s="483" t="str">
        <f t="shared" si="0"/>
        <v>РХБЗ</v>
      </c>
      <c r="K5" s="483" t="str">
        <f t="shared" si="0"/>
        <v>МП</v>
      </c>
      <c r="L5" s="481" t="str">
        <f t="shared" si="0"/>
        <v>ОГН</v>
      </c>
      <c r="M5" s="481" t="str">
        <f t="shared" si="0"/>
        <v>СТР</v>
      </c>
      <c r="N5" s="481" t="str">
        <f t="shared" si="0"/>
        <v>ОВУ</v>
      </c>
      <c r="O5" s="603" t="str">
        <f t="shared" si="0"/>
        <v>ОГП</v>
      </c>
      <c r="P5" s="605" t="str">
        <f t="shared" si="0"/>
        <v>Все</v>
      </c>
      <c r="Q5" s="605" t="str">
        <f t="shared" si="0"/>
        <v>Общ.</v>
      </c>
      <c r="R5" s="605" t="str">
        <f t="shared" si="0"/>
        <v>Важные</v>
      </c>
      <c r="S5" s="604" t="s">
        <v>749</v>
      </c>
      <c r="T5" s="289" t="s">
        <v>619</v>
      </c>
      <c r="W5" s="125">
        <f>SUM(W6:W10)</f>
        <v>0</v>
      </c>
      <c r="X5" s="124">
        <f>SUM(X6:X10)</f>
        <v>0</v>
      </c>
      <c r="Y5" s="254"/>
      <c r="AA5" s="117">
        <v>5</v>
      </c>
      <c r="AB5" s="118">
        <v>4</v>
      </c>
      <c r="AC5" s="118">
        <v>3</v>
      </c>
      <c r="AD5" s="119">
        <v>2</v>
      </c>
      <c r="AE5" s="123"/>
      <c r="AF5" s="117">
        <v>5</v>
      </c>
      <c r="AG5" s="118">
        <v>4</v>
      </c>
      <c r="AH5" s="118">
        <v>3</v>
      </c>
      <c r="AI5" s="119">
        <v>2</v>
      </c>
    </row>
    <row r="6" spans="2:35" ht="15.75" customHeight="1" outlineLevel="2">
      <c r="B6" s="607">
        <f>IF(E6="",0,1)</f>
        <v>0</v>
      </c>
      <c r="C6" s="607"/>
      <c r="D6" s="582"/>
      <c r="E6" s="640"/>
      <c r="F6" s="582"/>
      <c r="G6" s="670"/>
      <c r="H6" s="670"/>
      <c r="I6" s="670"/>
      <c r="J6" s="670"/>
      <c r="K6" s="670"/>
      <c r="L6" s="670"/>
      <c r="M6" s="670"/>
      <c r="N6" s="670"/>
      <c r="O6" s="671"/>
      <c r="P6" s="617" t="str">
        <f>IF(Z6&gt;0,IF(AND(AA6&gt;=50,AC6=0,AD6=0),5,IF(AND(SUM(AA6:AB6)&gt;=50,AD6=0),4,IF(AD6&lt;30,3,2))),"-")</f>
        <v>-</v>
      </c>
      <c r="Q6" s="616" t="str">
        <f t="shared" ref="Q6:Q10" si="1">IF(MIN(P6,R6)=0,"-",MIN(P6,R6))</f>
        <v>-</v>
      </c>
      <c r="R6" s="617" t="str">
        <f>IF(AE6&gt;0,IF(AI6&gt;0,2,IF(AH6&gt;0,3,IF(AG6&gt;0,4,5))),"-")</f>
        <v>-</v>
      </c>
      <c r="S6" s="647"/>
      <c r="T6" s="290" t="str">
        <f ca="1">IFERROR(VLOOKUP(U6,Главная!$AG$20:$AH$22,2,FALSE),"")</f>
        <v/>
      </c>
      <c r="U6" s="226" t="str">
        <f ca="1">IFERROR(OFFSET(Главная!$AJ$4,MATCH($D6,Главная!$AG$5:$AG$17,0),0),"")</f>
        <v/>
      </c>
      <c r="V6" s="226" t="str">
        <f ca="1">IFERROR(OFFSET(Главная!$AI$4,MATCH($D6,Главная!$AG$5:$AG$17,0),0),"")</f>
        <v/>
      </c>
      <c r="W6" s="214">
        <f t="shared" ref="W6:W10" si="2">IF(Z6&gt;0,1,0)</f>
        <v>0</v>
      </c>
      <c r="X6" s="214">
        <f>IF(AND(W6=0,E6&lt;&gt;""),1,0)</f>
        <v>0</v>
      </c>
      <c r="Y6" s="227"/>
      <c r="Z6" s="227">
        <f>IF(COUNTIF($F6:$O6,"&gt;0")=0,-1,COUNTIF($F6:$O6,"&gt;0"))</f>
        <v>-1</v>
      </c>
      <c r="AA6" s="215">
        <f t="shared" ref="AA6:AD10" si="3">COUNTIF($F6:$O6,AA$5)/$Z6*100</f>
        <v>0</v>
      </c>
      <c r="AB6" s="216">
        <f t="shared" si="3"/>
        <v>0</v>
      </c>
      <c r="AC6" s="216">
        <f t="shared" si="3"/>
        <v>0</v>
      </c>
      <c r="AD6" s="217">
        <f t="shared" si="3"/>
        <v>0</v>
      </c>
      <c r="AE6" s="218">
        <f>IF(COUNTIF($F6:$K6,"&gt;0")=0,-1,COUNTIF($F6:$K6,"&gt;0"))</f>
        <v>-1</v>
      </c>
      <c r="AF6" s="219">
        <f t="shared" ref="AF6:AI10" si="4">COUNTIF($F6:$K6,AF$5)/$AE6*100</f>
        <v>0</v>
      </c>
      <c r="AG6" s="220">
        <f t="shared" si="4"/>
        <v>0</v>
      </c>
      <c r="AH6" s="220">
        <f t="shared" si="4"/>
        <v>0</v>
      </c>
      <c r="AI6" s="221">
        <f t="shared" si="4"/>
        <v>0</v>
      </c>
    </row>
    <row r="7" spans="2:35" ht="15.75" customHeight="1" outlineLevel="2">
      <c r="B7" s="364">
        <f>IF(E7="",B6,B6+1)</f>
        <v>0</v>
      </c>
      <c r="C7" s="364"/>
      <c r="D7" s="595"/>
      <c r="E7" s="353"/>
      <c r="F7" s="595"/>
      <c r="G7" s="595"/>
      <c r="H7" s="595"/>
      <c r="I7" s="595"/>
      <c r="J7" s="595"/>
      <c r="K7" s="595"/>
      <c r="L7" s="595"/>
      <c r="M7" s="595"/>
      <c r="N7" s="595"/>
      <c r="O7" s="622"/>
      <c r="P7" s="618" t="str">
        <f>IF(Z7&gt;0,IF(AND(AA7&gt;=50,AC7=0,AD7=0),5,IF(AND(SUM(AA7:AB7)&gt;=50,AD7=0),4,IF(AD7&lt;30,3,2))),"-")</f>
        <v>-</v>
      </c>
      <c r="Q7" s="478" t="str">
        <f t="shared" si="1"/>
        <v>-</v>
      </c>
      <c r="R7" s="618" t="str">
        <f>IF(AE7&gt;0,IF(AI7&gt;0,2,IF(AH7&gt;0,3,IF(AG7&gt;0,4,5))),"-")</f>
        <v>-</v>
      </c>
      <c r="S7" s="621"/>
      <c r="T7" s="290" t="str">
        <f ca="1">IFERROR(VLOOKUP(U7,Главная!$AG$20:$AH$22,2,FALSE),"")</f>
        <v/>
      </c>
      <c r="U7" s="226" t="str">
        <f ca="1">IFERROR(OFFSET(Главная!$AJ$4,MATCH($D7,Главная!$AG$5:$AG$17,0),0),"")</f>
        <v/>
      </c>
      <c r="V7" s="226" t="str">
        <f ca="1">IFERROR(OFFSET(Главная!$AI$4,MATCH($D7,Главная!$AG$5:$AG$17,0),0),"")</f>
        <v/>
      </c>
      <c r="W7" s="270">
        <f t="shared" si="2"/>
        <v>0</v>
      </c>
      <c r="X7" s="270">
        <f>IF(AND(W7=0,E7&lt;&gt;""),1,0)</f>
        <v>0</v>
      </c>
      <c r="Y7" s="227"/>
      <c r="Z7" s="227">
        <f>IF(COUNTIF($F7:$O7,"&gt;0")=0,-1,COUNTIF($F7:$O7,"&gt;0"))</f>
        <v>-1</v>
      </c>
      <c r="AA7" s="215">
        <f t="shared" si="3"/>
        <v>0</v>
      </c>
      <c r="AB7" s="216">
        <f t="shared" si="3"/>
        <v>0</v>
      </c>
      <c r="AC7" s="216">
        <f t="shared" si="3"/>
        <v>0</v>
      </c>
      <c r="AD7" s="217">
        <f t="shared" si="3"/>
        <v>0</v>
      </c>
      <c r="AE7" s="218">
        <f>IF(COUNTIF($F7:$K7,"&gt;0")=0,-1,COUNTIF($F7:$K7,"&gt;0"))</f>
        <v>-1</v>
      </c>
      <c r="AF7" s="219">
        <f t="shared" si="4"/>
        <v>0</v>
      </c>
      <c r="AG7" s="220">
        <f t="shared" si="4"/>
        <v>0</v>
      </c>
      <c r="AH7" s="220">
        <f t="shared" si="4"/>
        <v>0</v>
      </c>
      <c r="AI7" s="221">
        <f t="shared" si="4"/>
        <v>0</v>
      </c>
    </row>
    <row r="8" spans="2:35" ht="15.75" customHeight="1" outlineLevel="2">
      <c r="B8" s="364">
        <f>IF(E8="",B7,B7+1)</f>
        <v>0</v>
      </c>
      <c r="C8" s="364"/>
      <c r="D8" s="595"/>
      <c r="E8" s="353"/>
      <c r="F8" s="595"/>
      <c r="G8" s="595"/>
      <c r="H8" s="595"/>
      <c r="I8" s="595"/>
      <c r="J8" s="595"/>
      <c r="K8" s="595"/>
      <c r="L8" s="595"/>
      <c r="M8" s="595"/>
      <c r="N8" s="595"/>
      <c r="O8" s="622"/>
      <c r="P8" s="618" t="str">
        <f>IF(Z8&gt;0,IF(AND(AA8&gt;=50,AC8=0,AD8=0),5,IF(AND(SUM(AA8:AB8)&gt;=50,AD8=0),4,IF(AD8&lt;30,3,2))),"-")</f>
        <v>-</v>
      </c>
      <c r="Q8" s="478" t="str">
        <f t="shared" si="1"/>
        <v>-</v>
      </c>
      <c r="R8" s="618" t="str">
        <f>IF(AE8&gt;0,IF(AI8&gt;0,2,IF(AH8&gt;0,3,IF(AG8&gt;0,4,5))),"-")</f>
        <v>-</v>
      </c>
      <c r="S8" s="621"/>
      <c r="T8" s="290" t="str">
        <f ca="1">IFERROR(VLOOKUP(U8,Главная!$AG$20:$AH$22,2,FALSE),"")</f>
        <v/>
      </c>
      <c r="U8" s="226" t="str">
        <f ca="1">IFERROR(OFFSET(Главная!$AJ$4,MATCH($D8,Главная!$AG$5:$AG$17,0),0),"")</f>
        <v/>
      </c>
      <c r="V8" s="226" t="str">
        <f ca="1">IFERROR(OFFSET(Главная!$AI$4,MATCH($D8,Главная!$AG$5:$AG$17,0),0),"")</f>
        <v/>
      </c>
      <c r="W8" s="270">
        <f t="shared" si="2"/>
        <v>0</v>
      </c>
      <c r="X8" s="270">
        <f>IF(AND(W8=0,E8&lt;&gt;""),1,0)</f>
        <v>0</v>
      </c>
      <c r="Y8" s="227"/>
      <c r="Z8" s="227">
        <f>IF(COUNTIF($F8:$O8,"&gt;0")=0,-1,COUNTIF($F8:$O8,"&gt;0"))</f>
        <v>-1</v>
      </c>
      <c r="AA8" s="215">
        <f t="shared" si="3"/>
        <v>0</v>
      </c>
      <c r="AB8" s="216">
        <f t="shared" si="3"/>
        <v>0</v>
      </c>
      <c r="AC8" s="216">
        <f t="shared" si="3"/>
        <v>0</v>
      </c>
      <c r="AD8" s="217">
        <f t="shared" si="3"/>
        <v>0</v>
      </c>
      <c r="AE8" s="218">
        <f>IF(COUNTIF($F8:$K8,"&gt;0")=0,-1,COUNTIF($F8:$K8,"&gt;0"))</f>
        <v>-1</v>
      </c>
      <c r="AF8" s="219">
        <f t="shared" si="4"/>
        <v>0</v>
      </c>
      <c r="AG8" s="220">
        <f t="shared" si="4"/>
        <v>0</v>
      </c>
      <c r="AH8" s="220">
        <f t="shared" si="4"/>
        <v>0</v>
      </c>
      <c r="AI8" s="221">
        <f t="shared" si="4"/>
        <v>0</v>
      </c>
    </row>
    <row r="9" spans="2:35" ht="15.75" customHeight="1" outlineLevel="2">
      <c r="B9" s="364">
        <f>IF(E9="",B8,B8+1)</f>
        <v>0</v>
      </c>
      <c r="C9" s="364"/>
      <c r="D9" s="595"/>
      <c r="E9" s="353"/>
      <c r="F9" s="595"/>
      <c r="G9" s="595"/>
      <c r="H9" s="595"/>
      <c r="I9" s="595"/>
      <c r="J9" s="595"/>
      <c r="K9" s="595"/>
      <c r="L9" s="595"/>
      <c r="M9" s="595"/>
      <c r="N9" s="595"/>
      <c r="O9" s="622"/>
      <c r="P9" s="618" t="str">
        <f>IF(Z9&gt;0,IF(AND(AA9&gt;=50,AC9=0,AD9=0),5,IF(AND(SUM(AA9:AB9)&gt;=50,AD9=0),4,IF(AD9&lt;30,3,2))),"-")</f>
        <v>-</v>
      </c>
      <c r="Q9" s="478" t="str">
        <f t="shared" si="1"/>
        <v>-</v>
      </c>
      <c r="R9" s="618" t="str">
        <f>IF(AE9&gt;0,IF(AI9&gt;0,2,IF(AH9&gt;0,3,IF(AG9&gt;0,4,5))),"-")</f>
        <v>-</v>
      </c>
      <c r="S9" s="621"/>
      <c r="T9" s="290" t="str">
        <f ca="1">IFERROR(VLOOKUP(U9,Главная!$AG$20:$AH$22,2,FALSE),"")</f>
        <v/>
      </c>
      <c r="U9" s="226" t="str">
        <f ca="1">IFERROR(OFFSET(Главная!$AJ$4,MATCH($D9,Главная!$AG$5:$AG$17,0),0),"")</f>
        <v/>
      </c>
      <c r="V9" s="226" t="str">
        <f ca="1">IFERROR(OFFSET(Главная!$AI$4,MATCH($D9,Главная!$AG$5:$AG$17,0),0),"")</f>
        <v/>
      </c>
      <c r="W9" s="270">
        <f t="shared" si="2"/>
        <v>0</v>
      </c>
      <c r="X9" s="270">
        <f>IF(AND(W9=0,E9&lt;&gt;""),1,0)</f>
        <v>0</v>
      </c>
      <c r="Y9" s="227"/>
      <c r="Z9" s="227">
        <f>IF(COUNTIF($F9:$O9,"&gt;0")=0,-1,COUNTIF($F9:$O9,"&gt;0"))</f>
        <v>-1</v>
      </c>
      <c r="AA9" s="215">
        <f t="shared" si="3"/>
        <v>0</v>
      </c>
      <c r="AB9" s="216">
        <f t="shared" si="3"/>
        <v>0</v>
      </c>
      <c r="AC9" s="216">
        <f t="shared" si="3"/>
        <v>0</v>
      </c>
      <c r="AD9" s="217">
        <f t="shared" si="3"/>
        <v>0</v>
      </c>
      <c r="AE9" s="218">
        <f>IF(COUNTIF($F9:$K9,"&gt;0")=0,-1,COUNTIF($F9:$K9,"&gt;0"))</f>
        <v>-1</v>
      </c>
      <c r="AF9" s="219">
        <f t="shared" si="4"/>
        <v>0</v>
      </c>
      <c r="AG9" s="220">
        <f t="shared" si="4"/>
        <v>0</v>
      </c>
      <c r="AH9" s="220">
        <f t="shared" si="4"/>
        <v>0</v>
      </c>
      <c r="AI9" s="221">
        <f t="shared" si="4"/>
        <v>0</v>
      </c>
    </row>
    <row r="10" spans="2:35" ht="15.75" customHeight="1" outlineLevel="2">
      <c r="B10" s="364">
        <f>IF(E10="",B9,B9+1)</f>
        <v>0</v>
      </c>
      <c r="C10" s="364"/>
      <c r="D10" s="595"/>
      <c r="E10" s="353"/>
      <c r="F10" s="595"/>
      <c r="G10" s="595"/>
      <c r="H10" s="595"/>
      <c r="I10" s="595"/>
      <c r="J10" s="365"/>
      <c r="K10" s="365"/>
      <c r="L10" s="502"/>
      <c r="M10" s="365"/>
      <c r="N10" s="365"/>
      <c r="O10" s="622"/>
      <c r="P10" s="618" t="str">
        <f>IF(Z10&gt;0,IF(AND(AA10&gt;=50,AC10=0,AD10=0),5,IF(AND(SUM(AA10:AB10)&gt;=50,AD10=0),4,IF(AD10&lt;30,3,2))),"-")</f>
        <v>-</v>
      </c>
      <c r="Q10" s="478" t="str">
        <f t="shared" si="1"/>
        <v>-</v>
      </c>
      <c r="R10" s="618" t="str">
        <f>IF(AE10&gt;0,IF(AI10&gt;0,2,IF(AH10&gt;0,3,IF(AG10&gt;0,4,5))),"-")</f>
        <v>-</v>
      </c>
      <c r="S10" s="621"/>
      <c r="T10" s="290" t="str">
        <f ca="1">IFERROR(VLOOKUP(U10,Главная!$AG$20:$AH$22,2,FALSE),"")</f>
        <v/>
      </c>
      <c r="U10" s="226" t="str">
        <f ca="1">IFERROR(OFFSET(Главная!$AJ$4,MATCH($D10,Главная!$AG$5:$AG$17,0),0),"")</f>
        <v/>
      </c>
      <c r="V10" s="226" t="str">
        <f ca="1">IFERROR(OFFSET(Главная!$AI$4,MATCH($D10,Главная!$AG$5:$AG$17,0),0),"")</f>
        <v/>
      </c>
      <c r="W10" s="270">
        <f t="shared" si="2"/>
        <v>0</v>
      </c>
      <c r="X10" s="270">
        <f>IF(AND(W10=0,E10&lt;&gt;""),1,0)</f>
        <v>0</v>
      </c>
      <c r="Y10" s="227"/>
      <c r="Z10" s="227">
        <f>IF(COUNTIF($F10:$O10,"&gt;0")=0,-1,COUNTIF($F10:$O10,"&gt;0"))</f>
        <v>-1</v>
      </c>
      <c r="AA10" s="215">
        <f t="shared" si="3"/>
        <v>0</v>
      </c>
      <c r="AB10" s="216">
        <f t="shared" si="3"/>
        <v>0</v>
      </c>
      <c r="AC10" s="216">
        <f t="shared" si="3"/>
        <v>0</v>
      </c>
      <c r="AD10" s="217">
        <f t="shared" si="3"/>
        <v>0</v>
      </c>
      <c r="AE10" s="218">
        <f>IF(COUNTIF($F10:$K10,"&gt;0")=0,-1,COUNTIF($F10:$K10,"&gt;0"))</f>
        <v>-1</v>
      </c>
      <c r="AF10" s="219">
        <f t="shared" si="4"/>
        <v>0</v>
      </c>
      <c r="AG10" s="220">
        <f t="shared" si="4"/>
        <v>0</v>
      </c>
      <c r="AH10" s="220">
        <f t="shared" si="4"/>
        <v>0</v>
      </c>
      <c r="AI10" s="221">
        <f t="shared" si="4"/>
        <v>0</v>
      </c>
    </row>
    <row r="11" spans="2:35" s="131" customFormat="1" ht="15.75" customHeight="1" outlineLevel="1" thickBot="1">
      <c r="B11" s="359"/>
      <c r="C11" s="360"/>
      <c r="D11" s="132"/>
      <c r="E11" s="361"/>
      <c r="F11" s="362"/>
      <c r="G11" s="362"/>
      <c r="H11" s="362"/>
      <c r="I11" s="362"/>
      <c r="J11" s="362"/>
      <c r="K11" s="362"/>
      <c r="L11" s="362"/>
      <c r="M11" s="362"/>
      <c r="N11" s="362"/>
      <c r="O11" s="362"/>
      <c r="P11" s="363"/>
      <c r="Q11" s="363"/>
      <c r="R11" s="362"/>
      <c r="S11" s="132"/>
      <c r="T11" s="291" t="s">
        <v>771</v>
      </c>
      <c r="W11" s="281"/>
      <c r="X11" s="281"/>
      <c r="AE11" s="132"/>
    </row>
    <row r="12" spans="2:35" s="130" customFormat="1" ht="30" customHeight="1" outlineLevel="1" thickTop="1">
      <c r="B12" s="427"/>
      <c r="C12" s="426"/>
      <c r="D12" s="370"/>
      <c r="E12" s="674" t="s">
        <v>186</v>
      </c>
      <c r="F12" s="283" t="s">
        <v>128</v>
      </c>
      <c r="G12" s="284" t="s">
        <v>74</v>
      </c>
      <c r="H12" s="284" t="s">
        <v>75</v>
      </c>
      <c r="I12" s="284" t="s">
        <v>14</v>
      </c>
      <c r="J12" s="284" t="s">
        <v>80</v>
      </c>
      <c r="K12" s="284" t="s">
        <v>129</v>
      </c>
      <c r="L12" s="284" t="s">
        <v>15</v>
      </c>
      <c r="M12" s="284" t="s">
        <v>13</v>
      </c>
      <c r="N12" s="284" t="s">
        <v>78</v>
      </c>
      <c r="O12" s="285" t="s">
        <v>130</v>
      </c>
      <c r="P12" s="286" t="s">
        <v>132</v>
      </c>
      <c r="Q12" s="287" t="s">
        <v>81</v>
      </c>
      <c r="R12" s="288" t="s">
        <v>131</v>
      </c>
      <c r="S12" s="355"/>
      <c r="T12" s="292" t="s">
        <v>151</v>
      </c>
      <c r="U12" s="131"/>
      <c r="V12" s="131"/>
      <c r="W12" s="129"/>
      <c r="X12" s="129"/>
      <c r="AE12" s="132"/>
    </row>
    <row r="13" spans="2:35" s="130" customFormat="1" ht="15.75" customHeight="1" outlineLevel="1">
      <c r="B13" s="427"/>
      <c r="C13" s="426"/>
      <c r="D13" s="370"/>
      <c r="E13" s="231" t="s">
        <v>83</v>
      </c>
      <c r="F13" s="264">
        <f t="shared" ref="F13:R13" si="5">COUNTIF(F6:F10,5)</f>
        <v>0</v>
      </c>
      <c r="G13" s="181">
        <f t="shared" si="5"/>
        <v>0</v>
      </c>
      <c r="H13" s="181">
        <f t="shared" si="5"/>
        <v>0</v>
      </c>
      <c r="I13" s="181">
        <f t="shared" si="5"/>
        <v>0</v>
      </c>
      <c r="J13" s="181">
        <f t="shared" si="5"/>
        <v>0</v>
      </c>
      <c r="K13" s="181">
        <f t="shared" si="5"/>
        <v>0</v>
      </c>
      <c r="L13" s="181">
        <f t="shared" ref="L13" si="6">COUNTIF(L6:L10,5)</f>
        <v>0</v>
      </c>
      <c r="M13" s="181">
        <f t="shared" si="5"/>
        <v>0</v>
      </c>
      <c r="N13" s="181">
        <f t="shared" si="5"/>
        <v>0</v>
      </c>
      <c r="O13" s="265">
        <f t="shared" si="5"/>
        <v>0</v>
      </c>
      <c r="P13" s="272">
        <f t="shared" si="5"/>
        <v>0</v>
      </c>
      <c r="Q13" s="231">
        <f t="shared" si="5"/>
        <v>0</v>
      </c>
      <c r="R13" s="275">
        <f t="shared" si="5"/>
        <v>0</v>
      </c>
      <c r="S13" s="356"/>
      <c r="T13" s="292" t="s">
        <v>151</v>
      </c>
      <c r="U13" s="131"/>
      <c r="V13" s="131"/>
      <c r="W13" s="129"/>
      <c r="X13" s="129"/>
      <c r="AE13" s="132"/>
    </row>
    <row r="14" spans="2:35" s="130" customFormat="1" ht="15.75" customHeight="1" outlineLevel="1">
      <c r="B14" s="427"/>
      <c r="C14" s="426"/>
      <c r="D14" s="370"/>
      <c r="E14" s="231" t="s">
        <v>85</v>
      </c>
      <c r="F14" s="264">
        <f t="shared" ref="F14:R14" si="7">COUNTIF(F6:F10,4)</f>
        <v>0</v>
      </c>
      <c r="G14" s="181">
        <f t="shared" si="7"/>
        <v>0</v>
      </c>
      <c r="H14" s="181">
        <f t="shared" si="7"/>
        <v>0</v>
      </c>
      <c r="I14" s="181">
        <f t="shared" si="7"/>
        <v>0</v>
      </c>
      <c r="J14" s="181">
        <f t="shared" si="7"/>
        <v>0</v>
      </c>
      <c r="K14" s="181">
        <f t="shared" si="7"/>
        <v>0</v>
      </c>
      <c r="L14" s="181">
        <f t="shared" ref="L14" si="8">COUNTIF(L6:L10,4)</f>
        <v>0</v>
      </c>
      <c r="M14" s="181">
        <f t="shared" si="7"/>
        <v>0</v>
      </c>
      <c r="N14" s="181">
        <f t="shared" si="7"/>
        <v>0</v>
      </c>
      <c r="O14" s="265">
        <f t="shared" si="7"/>
        <v>0</v>
      </c>
      <c r="P14" s="272">
        <f t="shared" si="7"/>
        <v>0</v>
      </c>
      <c r="Q14" s="231">
        <f t="shared" si="7"/>
        <v>0</v>
      </c>
      <c r="R14" s="275">
        <f t="shared" si="7"/>
        <v>0</v>
      </c>
      <c r="S14" s="132"/>
      <c r="T14" s="292" t="s">
        <v>151</v>
      </c>
      <c r="U14" s="131"/>
      <c r="V14" s="131"/>
      <c r="W14" s="129"/>
      <c r="X14" s="129"/>
      <c r="AE14" s="132"/>
    </row>
    <row r="15" spans="2:35" s="130" customFormat="1" ht="15.75" customHeight="1" outlineLevel="1">
      <c r="B15" s="427"/>
      <c r="C15" s="426"/>
      <c r="D15" s="370"/>
      <c r="E15" s="231" t="s">
        <v>86</v>
      </c>
      <c r="F15" s="264">
        <f t="shared" ref="F15:R15" si="9">COUNTIF(F6:F10,3)</f>
        <v>0</v>
      </c>
      <c r="G15" s="181">
        <f t="shared" si="9"/>
        <v>0</v>
      </c>
      <c r="H15" s="181">
        <f t="shared" si="9"/>
        <v>0</v>
      </c>
      <c r="I15" s="181">
        <f t="shared" si="9"/>
        <v>0</v>
      </c>
      <c r="J15" s="181">
        <f t="shared" si="9"/>
        <v>0</v>
      </c>
      <c r="K15" s="181">
        <f t="shared" si="9"/>
        <v>0</v>
      </c>
      <c r="L15" s="181">
        <f t="shared" ref="L15" si="10">COUNTIF(L6:L10,3)</f>
        <v>0</v>
      </c>
      <c r="M15" s="181">
        <f t="shared" si="9"/>
        <v>0</v>
      </c>
      <c r="N15" s="181">
        <f t="shared" si="9"/>
        <v>0</v>
      </c>
      <c r="O15" s="265">
        <f t="shared" si="9"/>
        <v>0</v>
      </c>
      <c r="P15" s="272">
        <f t="shared" si="9"/>
        <v>0</v>
      </c>
      <c r="Q15" s="231">
        <f t="shared" si="9"/>
        <v>0</v>
      </c>
      <c r="R15" s="275">
        <f t="shared" si="9"/>
        <v>0</v>
      </c>
      <c r="S15" s="132"/>
      <c r="T15" s="292" t="s">
        <v>151</v>
      </c>
      <c r="U15" s="131"/>
      <c r="V15" s="131"/>
      <c r="W15" s="129"/>
      <c r="X15" s="129"/>
      <c r="AE15" s="132"/>
    </row>
    <row r="16" spans="2:35" s="130" customFormat="1" ht="15.75" customHeight="1" outlineLevel="1" thickBot="1">
      <c r="B16" s="427"/>
      <c r="C16" s="426"/>
      <c r="D16" s="370"/>
      <c r="E16" s="231" t="s">
        <v>87</v>
      </c>
      <c r="F16" s="264">
        <f t="shared" ref="F16:R16" si="11">COUNTIF(F6:F10,2)</f>
        <v>0</v>
      </c>
      <c r="G16" s="181">
        <f t="shared" si="11"/>
        <v>0</v>
      </c>
      <c r="H16" s="181">
        <f t="shared" si="11"/>
        <v>0</v>
      </c>
      <c r="I16" s="181">
        <f t="shared" si="11"/>
        <v>0</v>
      </c>
      <c r="J16" s="181">
        <f t="shared" si="11"/>
        <v>0</v>
      </c>
      <c r="K16" s="181">
        <f t="shared" si="11"/>
        <v>0</v>
      </c>
      <c r="L16" s="181">
        <f t="shared" ref="L16" si="12">COUNTIF(L6:L10,2)</f>
        <v>0</v>
      </c>
      <c r="M16" s="181">
        <f t="shared" si="11"/>
        <v>0</v>
      </c>
      <c r="N16" s="181">
        <f t="shared" si="11"/>
        <v>0</v>
      </c>
      <c r="O16" s="265">
        <f t="shared" si="11"/>
        <v>0</v>
      </c>
      <c r="P16" s="272">
        <f t="shared" si="11"/>
        <v>0</v>
      </c>
      <c r="Q16" s="231">
        <f t="shared" si="11"/>
        <v>0</v>
      </c>
      <c r="R16" s="275">
        <f t="shared" si="11"/>
        <v>0</v>
      </c>
      <c r="S16" s="357"/>
      <c r="T16" s="292" t="s">
        <v>151</v>
      </c>
      <c r="U16" s="131"/>
      <c r="V16" s="131"/>
      <c r="W16" s="129"/>
      <c r="X16" s="129"/>
      <c r="AE16" s="132"/>
    </row>
    <row r="17" spans="2:31" s="130" customFormat="1" ht="15.75" customHeight="1">
      <c r="B17" s="427"/>
      <c r="C17" s="426"/>
      <c r="D17" s="370"/>
      <c r="E17" s="232" t="s">
        <v>88</v>
      </c>
      <c r="F17" s="266" t="str">
        <f>Рсч!$G$15</f>
        <v>-</v>
      </c>
      <c r="G17" s="267" t="str">
        <f>Рсч!$L$15</f>
        <v>-</v>
      </c>
      <c r="H17" s="267" t="str">
        <f>Рсч!$Q$15</f>
        <v>-</v>
      </c>
      <c r="I17" s="267" t="str">
        <f>Рсч!$V$15</f>
        <v>-</v>
      </c>
      <c r="J17" s="267" t="str">
        <f>Рсч!$AA$15</f>
        <v>-</v>
      </c>
      <c r="K17" s="267" t="str">
        <f>Рсч!$AF$15</f>
        <v>-</v>
      </c>
      <c r="L17" s="267" t="str">
        <f>Рсч!$AK$15</f>
        <v>-</v>
      </c>
      <c r="M17" s="267" t="str">
        <f>Рсч!$AP$15</f>
        <v>-</v>
      </c>
      <c r="N17" s="267" t="str">
        <f>Рсч!$AU$15</f>
        <v>-</v>
      </c>
      <c r="O17" s="268" t="str">
        <f>Рсч!$AZ$15</f>
        <v>-</v>
      </c>
      <c r="P17" s="273"/>
      <c r="Q17" s="232" t="str">
        <f>Рсч!$BJ$15</f>
        <v>-</v>
      </c>
      <c r="R17" s="276"/>
      <c r="S17" s="358"/>
      <c r="T17" s="292" t="s">
        <v>151</v>
      </c>
      <c r="U17" s="131"/>
      <c r="V17" s="131"/>
      <c r="W17" s="129"/>
      <c r="X17" s="129"/>
      <c r="AE17" s="132"/>
    </row>
    <row r="18" spans="2:31" s="130" customFormat="1" ht="15.75" customHeight="1" thickBot="1">
      <c r="B18" s="427"/>
      <c r="C18" s="426"/>
      <c r="D18" s="370"/>
      <c r="E18" s="233" t="s">
        <v>89</v>
      </c>
      <c r="F18" s="230" t="str">
        <f>Рсч!$G$16</f>
        <v>-</v>
      </c>
      <c r="G18" s="228" t="str">
        <f>Рсч!$L$16</f>
        <v>-</v>
      </c>
      <c r="H18" s="228" t="str">
        <f>Рсч!$Q$16</f>
        <v>-</v>
      </c>
      <c r="I18" s="437" t="str">
        <f>Рсч!$V$16</f>
        <v>-</v>
      </c>
      <c r="J18" s="228" t="str">
        <f>Рсч!$AA$16</f>
        <v>-</v>
      </c>
      <c r="K18" s="228" t="str">
        <f>Рсч!$AF$16</f>
        <v>-</v>
      </c>
      <c r="L18" s="228" t="str">
        <f>Рсч!$AK$16</f>
        <v>-</v>
      </c>
      <c r="M18" s="228" t="str">
        <f>Рсч!$AP$16</f>
        <v>-</v>
      </c>
      <c r="N18" s="228" t="str">
        <f>Рсч!$AU$16</f>
        <v>-</v>
      </c>
      <c r="O18" s="229" t="str">
        <f>Рсч!$AZ$16</f>
        <v>-</v>
      </c>
      <c r="P18" s="274"/>
      <c r="Q18" s="278" t="str">
        <f>Рсч!$BJ$16</f>
        <v>-</v>
      </c>
      <c r="R18" s="277"/>
      <c r="S18" s="358"/>
      <c r="T18" s="292" t="s">
        <v>151</v>
      </c>
      <c r="U18" s="131"/>
      <c r="V18" s="131"/>
      <c r="W18" s="129"/>
      <c r="X18" s="129"/>
      <c r="AE18" s="132"/>
    </row>
    <row r="19" spans="2:31" s="131" customFormat="1" ht="15.75" customHeight="1" outlineLevel="1" thickTop="1" thickBot="1">
      <c r="B19" s="359"/>
      <c r="C19" s="360"/>
      <c r="D19" s="132"/>
      <c r="E19" s="361"/>
      <c r="F19" s="362"/>
      <c r="G19" s="362"/>
      <c r="H19" s="362"/>
      <c r="I19" s="362"/>
      <c r="J19" s="362"/>
      <c r="K19" s="362"/>
      <c r="L19" s="362"/>
      <c r="M19" s="362"/>
      <c r="N19" s="362"/>
      <c r="O19" s="362"/>
      <c r="P19" s="363"/>
      <c r="Q19" s="363"/>
      <c r="R19" s="362"/>
      <c r="S19" s="132"/>
      <c r="T19" s="291" t="s">
        <v>771</v>
      </c>
      <c r="W19" s="281"/>
      <c r="X19" s="281"/>
      <c r="AE19" s="132"/>
    </row>
    <row r="20" spans="2:31" s="130" customFormat="1" ht="30" customHeight="1" outlineLevel="1" thickTop="1">
      <c r="B20" s="427"/>
      <c r="C20" s="426"/>
      <c r="D20" s="370"/>
      <c r="E20" s="674" t="s">
        <v>205</v>
      </c>
      <c r="F20" s="283" t="s">
        <v>128</v>
      </c>
      <c r="G20" s="284" t="s">
        <v>74</v>
      </c>
      <c r="H20" s="284" t="s">
        <v>75</v>
      </c>
      <c r="I20" s="284" t="s">
        <v>14</v>
      </c>
      <c r="J20" s="284" t="s">
        <v>80</v>
      </c>
      <c r="K20" s="284" t="s">
        <v>129</v>
      </c>
      <c r="L20" s="284" t="s">
        <v>15</v>
      </c>
      <c r="M20" s="284" t="s">
        <v>13</v>
      </c>
      <c r="N20" s="284" t="s">
        <v>78</v>
      </c>
      <c r="O20" s="285" t="s">
        <v>130</v>
      </c>
      <c r="P20" s="286" t="s">
        <v>132</v>
      </c>
      <c r="Q20" s="287" t="s">
        <v>81</v>
      </c>
      <c r="R20" s="288" t="s">
        <v>131</v>
      </c>
      <c r="S20" s="355"/>
      <c r="T20" s="292" t="s">
        <v>152</v>
      </c>
      <c r="U20" s="131"/>
      <c r="V20" s="131"/>
      <c r="W20" s="129"/>
      <c r="X20" s="129"/>
      <c r="AE20" s="132"/>
    </row>
    <row r="21" spans="2:31" s="130" customFormat="1" ht="15.75" customHeight="1" outlineLevel="1">
      <c r="B21" s="427"/>
      <c r="C21" s="426"/>
      <c r="D21" s="370"/>
      <c r="E21" s="231" t="s">
        <v>83</v>
      </c>
      <c r="F21" s="264">
        <f>COUNTIFS(F6:F10,5,U6:U10,1)</f>
        <v>0</v>
      </c>
      <c r="G21" s="181">
        <f>COUNTIFS(G6:G10,5,U6:U10,1)</f>
        <v>0</v>
      </c>
      <c r="H21" s="181">
        <f>COUNTIFS(H6:H10,5,U6:U10,1)</f>
        <v>0</v>
      </c>
      <c r="I21" s="181">
        <f>COUNTIFS(I6:I10,5,U6:U10,1)</f>
        <v>0</v>
      </c>
      <c r="J21" s="181">
        <f>COUNTIFS(J6:J10,5,U6:U10,1)</f>
        <v>0</v>
      </c>
      <c r="K21" s="181">
        <f>COUNTIFS(K6:K10,5,U6:U10,1)</f>
        <v>0</v>
      </c>
      <c r="L21" s="181">
        <f>COUNTIFS(L6:L10,5,Z6:Z10,1)</f>
        <v>0</v>
      </c>
      <c r="M21" s="181">
        <f>COUNTIFS(M6:M10,5,U6:U10,1)</f>
        <v>0</v>
      </c>
      <c r="N21" s="181">
        <f>COUNTIFS(N6:N10,5,U6:U10,1)</f>
        <v>0</v>
      </c>
      <c r="O21" s="265">
        <f>COUNTIFS(O6:O10,5,U6:U10,1)</f>
        <v>0</v>
      </c>
      <c r="P21" s="272">
        <f>COUNTIFS(P6:P10,5,U6:U10,1)</f>
        <v>0</v>
      </c>
      <c r="Q21" s="231">
        <f>COUNTIFS(Q6:Q10,5,U6:U10,1)</f>
        <v>0</v>
      </c>
      <c r="R21" s="275">
        <f>COUNTIFS(R6:R10,5,U6:U10,1)</f>
        <v>0</v>
      </c>
      <c r="S21" s="356"/>
      <c r="T21" s="292" t="s">
        <v>152</v>
      </c>
      <c r="U21" s="131"/>
      <c r="V21" s="131"/>
      <c r="W21" s="129"/>
      <c r="X21" s="129"/>
      <c r="AE21" s="132"/>
    </row>
    <row r="22" spans="2:31" s="130" customFormat="1" ht="15.75" customHeight="1" outlineLevel="1">
      <c r="B22" s="427"/>
      <c r="C22" s="426"/>
      <c r="D22" s="370"/>
      <c r="E22" s="231" t="s">
        <v>85</v>
      </c>
      <c r="F22" s="264">
        <f>COUNTIFS(F6:F10,4,U6:U10,1)</f>
        <v>0</v>
      </c>
      <c r="G22" s="181">
        <f>COUNTIFS(G6:G10,4,U6:U10,1)</f>
        <v>0</v>
      </c>
      <c r="H22" s="181">
        <f>COUNTIFS(H6:H10,4,U6:U10,1)</f>
        <v>0</v>
      </c>
      <c r="I22" s="181">
        <f>COUNTIFS(I6:I10,4,U6:U10,1)</f>
        <v>0</v>
      </c>
      <c r="J22" s="181">
        <f>COUNTIFS(J6:J10,4,U6:U10,1)</f>
        <v>0</v>
      </c>
      <c r="K22" s="181">
        <f>COUNTIFS(K6:K10,4,U6:U10,1)</f>
        <v>0</v>
      </c>
      <c r="L22" s="181">
        <f>COUNTIFS(L6:L10,4,Z6:Z10,1)</f>
        <v>0</v>
      </c>
      <c r="M22" s="181">
        <f>COUNTIFS(M6:M10,4,U6:U10,1)</f>
        <v>0</v>
      </c>
      <c r="N22" s="181">
        <f>COUNTIFS(N6:N10,4,U6:U10,1)</f>
        <v>0</v>
      </c>
      <c r="O22" s="265">
        <f>COUNTIFS(O6:O10,4,U6:U10,1)</f>
        <v>0</v>
      </c>
      <c r="P22" s="272">
        <f>COUNTIFS(P6:P10,4,U6:U10,1)</f>
        <v>0</v>
      </c>
      <c r="Q22" s="231">
        <f>COUNTIFS(Q6:Q10,4,U6:U10,1)</f>
        <v>0</v>
      </c>
      <c r="R22" s="275">
        <f>COUNTIFS(R6:R10,4,U6:U10,1)</f>
        <v>0</v>
      </c>
      <c r="S22" s="132"/>
      <c r="T22" s="292" t="s">
        <v>152</v>
      </c>
      <c r="U22" s="131"/>
      <c r="V22" s="131"/>
      <c r="W22" s="129"/>
      <c r="X22" s="129"/>
      <c r="AE22" s="132"/>
    </row>
    <row r="23" spans="2:31" s="130" customFormat="1" ht="15.75" customHeight="1" outlineLevel="1">
      <c r="B23" s="427"/>
      <c r="C23" s="426"/>
      <c r="D23" s="370"/>
      <c r="E23" s="231" t="s">
        <v>86</v>
      </c>
      <c r="F23" s="264">
        <f>COUNTIFS(F6:F10,3,U6:U10,1)</f>
        <v>0</v>
      </c>
      <c r="G23" s="181">
        <f>COUNTIFS(G6:G10,3,U6:U10,1)</f>
        <v>0</v>
      </c>
      <c r="H23" s="181">
        <f>COUNTIFS(H6:H10,3,U6:U10,1)</f>
        <v>0</v>
      </c>
      <c r="I23" s="181">
        <f>COUNTIFS(I6:I10,3,U6:U10,1)</f>
        <v>0</v>
      </c>
      <c r="J23" s="181">
        <f>COUNTIFS(J6:J10,3,U6:U10,1)</f>
        <v>0</v>
      </c>
      <c r="K23" s="181">
        <f>COUNTIFS(K6:K10,3,U6:U10,1)</f>
        <v>0</v>
      </c>
      <c r="L23" s="181">
        <f>COUNTIFS(L6:L10,3,Z6:Z10,1)</f>
        <v>0</v>
      </c>
      <c r="M23" s="181">
        <f>COUNTIFS(M6:M10,3,U6:U10,1)</f>
        <v>0</v>
      </c>
      <c r="N23" s="181">
        <f>COUNTIFS(N6:N10,3,U6:U10,1)</f>
        <v>0</v>
      </c>
      <c r="O23" s="265">
        <f>COUNTIFS(O6:O10,3,U6:U10,1)</f>
        <v>0</v>
      </c>
      <c r="P23" s="272">
        <f>COUNTIFS(P6:P10,3,U6:U10,1)</f>
        <v>0</v>
      </c>
      <c r="Q23" s="231">
        <f>COUNTIFS(Q6:Q10,3,U6:U10,1)</f>
        <v>0</v>
      </c>
      <c r="R23" s="275">
        <f>COUNTIFS(R6:R10,3,U6:U10,1)</f>
        <v>0</v>
      </c>
      <c r="S23" s="132"/>
      <c r="T23" s="292" t="s">
        <v>152</v>
      </c>
      <c r="U23" s="131"/>
      <c r="V23" s="131"/>
      <c r="W23" s="129"/>
      <c r="X23" s="129"/>
      <c r="AE23" s="132"/>
    </row>
    <row r="24" spans="2:31" s="130" customFormat="1" ht="15.75" customHeight="1" outlineLevel="1" thickBot="1">
      <c r="B24" s="427"/>
      <c r="C24" s="426"/>
      <c r="D24" s="370"/>
      <c r="E24" s="231" t="s">
        <v>87</v>
      </c>
      <c r="F24" s="264">
        <f>COUNTIFS(F6:F10,2,U6:U10,1)</f>
        <v>0</v>
      </c>
      <c r="G24" s="181">
        <f>COUNTIFS(G6:G10,2,U6:U10,1)</f>
        <v>0</v>
      </c>
      <c r="H24" s="181">
        <f>COUNTIFS(H6:H10,2,U6:U10,1)</f>
        <v>0</v>
      </c>
      <c r="I24" s="181">
        <f>COUNTIFS(I6:I10,2,U6:U10,1)</f>
        <v>0</v>
      </c>
      <c r="J24" s="181">
        <f>COUNTIFS(J6:J10,2,U6:U10,1)</f>
        <v>0</v>
      </c>
      <c r="K24" s="181">
        <f>COUNTIFS(K6:K10,2,U6:U10,1)</f>
        <v>0</v>
      </c>
      <c r="L24" s="181">
        <f>COUNTIFS(L6:L10,2,Z6:Z10,1)</f>
        <v>0</v>
      </c>
      <c r="M24" s="181">
        <f>COUNTIFS(M6:M10,2,U6:U10,1)</f>
        <v>0</v>
      </c>
      <c r="N24" s="181">
        <f>COUNTIFS(N6:N10,2,U6:U10,1)</f>
        <v>0</v>
      </c>
      <c r="O24" s="265">
        <f>COUNTIFS(O6:O10,2,U6:U10,1)</f>
        <v>0</v>
      </c>
      <c r="P24" s="272">
        <f>COUNTIFS(P6:P10,2,U6:U10,1)</f>
        <v>0</v>
      </c>
      <c r="Q24" s="231">
        <f>COUNTIFS(Q6:Q10,2,U6:U10,1)</f>
        <v>0</v>
      </c>
      <c r="R24" s="275">
        <f>COUNTIFS(R6:R10,2,U6:U10,1)</f>
        <v>0</v>
      </c>
      <c r="S24" s="357"/>
      <c r="T24" s="292" t="s">
        <v>152</v>
      </c>
      <c r="U24" s="131"/>
      <c r="V24" s="131"/>
      <c r="W24" s="129"/>
      <c r="X24" s="129"/>
      <c r="AE24" s="132"/>
    </row>
    <row r="25" spans="2:31" s="130" customFormat="1" ht="15.75" customHeight="1">
      <c r="B25" s="427"/>
      <c r="C25" s="426"/>
      <c r="D25" s="370"/>
      <c r="E25" s="232" t="s">
        <v>88</v>
      </c>
      <c r="F25" s="266" t="str">
        <f>'Рсч-оф'!$G$15</f>
        <v>-</v>
      </c>
      <c r="G25" s="267" t="str">
        <f>'Рсч-оф'!$L$15</f>
        <v>-</v>
      </c>
      <c r="H25" s="267" t="str">
        <f>'Рсч-оф'!$Q$15</f>
        <v>-</v>
      </c>
      <c r="I25" s="267" t="str">
        <f>'Рсч-оф'!$V$15</f>
        <v>-</v>
      </c>
      <c r="J25" s="267" t="str">
        <f>'Рсч-оф'!$AA$15</f>
        <v>-</v>
      </c>
      <c r="K25" s="267" t="str">
        <f>'Рсч-оф'!$AF$15</f>
        <v>-</v>
      </c>
      <c r="L25" s="267" t="str">
        <f>'Рсч-оф'!$AK$15</f>
        <v>-</v>
      </c>
      <c r="M25" s="267" t="str">
        <f>'Рсч-оф'!$AP$15</f>
        <v>-</v>
      </c>
      <c r="N25" s="267" t="str">
        <f>'Рсч-оф'!$AU$15</f>
        <v>-</v>
      </c>
      <c r="O25" s="268" t="str">
        <f>'Рсч-оф'!$AZ$15</f>
        <v>-</v>
      </c>
      <c r="P25" s="273"/>
      <c r="Q25" s="232" t="str">
        <f>'Рсч-оф'!$BJ$15</f>
        <v>-</v>
      </c>
      <c r="R25" s="276"/>
      <c r="S25" s="358"/>
      <c r="T25" s="292" t="s">
        <v>152</v>
      </c>
      <c r="U25" s="131"/>
      <c r="V25" s="131"/>
      <c r="W25" s="129"/>
      <c r="X25" s="129"/>
      <c r="AE25" s="132"/>
    </row>
    <row r="26" spans="2:31" s="130" customFormat="1" ht="15.75" customHeight="1" thickBot="1">
      <c r="B26" s="427"/>
      <c r="C26" s="426"/>
      <c r="D26" s="370"/>
      <c r="E26" s="233" t="s">
        <v>89</v>
      </c>
      <c r="F26" s="230" t="str">
        <f>'Рсч-оф'!$G$16</f>
        <v>-</v>
      </c>
      <c r="G26" s="228" t="str">
        <f>'Рсч-оф'!$L$16</f>
        <v>-</v>
      </c>
      <c r="H26" s="228" t="str">
        <f>'Рсч-оф'!$Q$16</f>
        <v>-</v>
      </c>
      <c r="I26" s="437" t="str">
        <f>'Рсч-оф'!$V$16</f>
        <v>-</v>
      </c>
      <c r="J26" s="228" t="str">
        <f>'Рсч-оф'!$AA$16</f>
        <v>-</v>
      </c>
      <c r="K26" s="228" t="str">
        <f>'Рсч-оф'!$AF$16</f>
        <v>-</v>
      </c>
      <c r="L26" s="228" t="str">
        <f>'Рсч-оф'!$AK$16</f>
        <v>-</v>
      </c>
      <c r="M26" s="228" t="str">
        <f>'Рсч-оф'!$AP$16</f>
        <v>-</v>
      </c>
      <c r="N26" s="228" t="str">
        <f>'Рсч-оф'!$AU$16</f>
        <v>-</v>
      </c>
      <c r="O26" s="229" t="str">
        <f>'Рсч-оф'!$AZ$16</f>
        <v>-</v>
      </c>
      <c r="P26" s="274"/>
      <c r="Q26" s="278" t="str">
        <f>'Рсч-оф'!$BJ$16</f>
        <v>-</v>
      </c>
      <c r="R26" s="277"/>
      <c r="S26" s="358"/>
      <c r="T26" s="292" t="s">
        <v>152</v>
      </c>
      <c r="U26" s="131"/>
      <c r="V26" s="131"/>
      <c r="W26" s="129"/>
      <c r="X26" s="129"/>
      <c r="AE26" s="132"/>
    </row>
    <row r="27" spans="2:31" s="131" customFormat="1" ht="15.75" customHeight="1" outlineLevel="1" thickTop="1" thickBot="1">
      <c r="B27" s="359"/>
      <c r="C27" s="360"/>
      <c r="D27" s="132"/>
      <c r="E27" s="361"/>
      <c r="F27" s="362"/>
      <c r="G27" s="362"/>
      <c r="H27" s="362"/>
      <c r="I27" s="362"/>
      <c r="J27" s="362"/>
      <c r="K27" s="362"/>
      <c r="L27" s="362"/>
      <c r="M27" s="362"/>
      <c r="N27" s="362"/>
      <c r="O27" s="362"/>
      <c r="P27" s="363"/>
      <c r="Q27" s="363"/>
      <c r="R27" s="362"/>
      <c r="S27" s="132"/>
      <c r="T27" s="291" t="s">
        <v>771</v>
      </c>
      <c r="W27" s="281"/>
      <c r="X27" s="281"/>
      <c r="AE27" s="132"/>
    </row>
    <row r="28" spans="2:31" s="130" customFormat="1" ht="30" customHeight="1" outlineLevel="1" thickTop="1">
      <c r="B28" s="427"/>
      <c r="C28" s="426"/>
      <c r="D28" s="370"/>
      <c r="E28" s="674" t="s">
        <v>206</v>
      </c>
      <c r="F28" s="283" t="s">
        <v>128</v>
      </c>
      <c r="G28" s="284" t="s">
        <v>74</v>
      </c>
      <c r="H28" s="284" t="s">
        <v>75</v>
      </c>
      <c r="I28" s="284" t="s">
        <v>14</v>
      </c>
      <c r="J28" s="284" t="s">
        <v>80</v>
      </c>
      <c r="K28" s="284" t="s">
        <v>129</v>
      </c>
      <c r="L28" s="284" t="s">
        <v>15</v>
      </c>
      <c r="M28" s="284" t="s">
        <v>13</v>
      </c>
      <c r="N28" s="284" t="s">
        <v>78</v>
      </c>
      <c r="O28" s="285" t="s">
        <v>130</v>
      </c>
      <c r="P28" s="286" t="s">
        <v>132</v>
      </c>
      <c r="Q28" s="287" t="s">
        <v>81</v>
      </c>
      <c r="R28" s="288" t="s">
        <v>131</v>
      </c>
      <c r="S28" s="355"/>
      <c r="T28" s="292" t="s">
        <v>153</v>
      </c>
      <c r="U28" s="131"/>
      <c r="V28" s="131"/>
      <c r="W28" s="129"/>
      <c r="X28" s="129"/>
      <c r="AE28" s="132"/>
    </row>
    <row r="29" spans="2:31" s="130" customFormat="1" ht="15.75" customHeight="1" outlineLevel="1">
      <c r="B29" s="427"/>
      <c r="C29" s="426"/>
      <c r="D29" s="370"/>
      <c r="E29" s="231" t="s">
        <v>83</v>
      </c>
      <c r="F29" s="264">
        <f>COUNTIFS(F6:F10,5,U6:U10,2)</f>
        <v>0</v>
      </c>
      <c r="G29" s="181">
        <f>COUNTIFS(G6:G10,5,U6:U10,2)</f>
        <v>0</v>
      </c>
      <c r="H29" s="181">
        <f>COUNTIFS(H6:H10,5,U6:U10,2)</f>
        <v>0</v>
      </c>
      <c r="I29" s="181">
        <f>COUNTIFS(I6:I10,5,U6:U10,2)</f>
        <v>0</v>
      </c>
      <c r="J29" s="181">
        <f>COUNTIFS(J6:J10,5,U6:U10,2)</f>
        <v>0</v>
      </c>
      <c r="K29" s="181">
        <f>COUNTIFS(K6:K10,5,U6:U10,2)</f>
        <v>0</v>
      </c>
      <c r="L29" s="181">
        <f>COUNTIFS(L6:L9,5,U6:U9,2)</f>
        <v>0</v>
      </c>
      <c r="M29" s="181">
        <f>COUNTIFS(M6:M10,5,U6:U10,2)</f>
        <v>0</v>
      </c>
      <c r="N29" s="181">
        <f>COUNTIFS(N6:N10,5,U6:U10,2)</f>
        <v>0</v>
      </c>
      <c r="O29" s="265">
        <f>COUNTIFS(O6:O10,5,U6:U10,2)</f>
        <v>0</v>
      </c>
      <c r="P29" s="272">
        <f>COUNTIFS(P6:P10,5,U6:U10,2)</f>
        <v>0</v>
      </c>
      <c r="Q29" s="231">
        <f>COUNTIFS(Q6:Q10,5,U6:U10,2)</f>
        <v>0</v>
      </c>
      <c r="R29" s="275">
        <f>COUNTIFS(R6:R10,5,U6:U10,2)</f>
        <v>0</v>
      </c>
      <c r="S29" s="356"/>
      <c r="T29" s="292" t="s">
        <v>153</v>
      </c>
      <c r="U29" s="131"/>
      <c r="V29" s="131"/>
      <c r="W29" s="129"/>
      <c r="X29" s="129"/>
      <c r="AE29" s="132"/>
    </row>
    <row r="30" spans="2:31" s="130" customFormat="1" ht="15.75" customHeight="1" outlineLevel="1">
      <c r="B30" s="427"/>
      <c r="C30" s="426"/>
      <c r="D30" s="370"/>
      <c r="E30" s="231" t="s">
        <v>85</v>
      </c>
      <c r="F30" s="264">
        <f>COUNTIFS(F6:F10,4,U6:U10,2)</f>
        <v>0</v>
      </c>
      <c r="G30" s="181">
        <f>COUNTIFS(G6:G10,4,U6:U10,2)</f>
        <v>0</v>
      </c>
      <c r="H30" s="181">
        <f>COUNTIFS(H6:H10,4,U6:U10,2)</f>
        <v>0</v>
      </c>
      <c r="I30" s="181">
        <f>COUNTIFS(I6:I10,4,U6:U10,2)</f>
        <v>0</v>
      </c>
      <c r="J30" s="181">
        <f>COUNTIFS(J6:J10,4,U6:U10,2)</f>
        <v>0</v>
      </c>
      <c r="K30" s="181">
        <f>COUNTIFS(K6:K10,4,U6:U10,2)</f>
        <v>0</v>
      </c>
      <c r="L30" s="181">
        <f>COUNTIFS(L6:L9,4,U6:U9,2)</f>
        <v>0</v>
      </c>
      <c r="M30" s="181">
        <f>COUNTIFS(M6:M10,4,U6:U10,2)</f>
        <v>0</v>
      </c>
      <c r="N30" s="181">
        <f>COUNTIFS(N6:N10,4,U6:U10,2)</f>
        <v>0</v>
      </c>
      <c r="O30" s="265">
        <f>COUNTIFS(O6:O10,4,U6:U10,2)</f>
        <v>0</v>
      </c>
      <c r="P30" s="272">
        <f>COUNTIFS(P6:P10,4,U6:U10,2)</f>
        <v>0</v>
      </c>
      <c r="Q30" s="231">
        <f>COUNTIFS(Q6:Q10,4,U6:U10,2)</f>
        <v>0</v>
      </c>
      <c r="R30" s="275">
        <f>COUNTIFS(R6:R10,4,U6:U10,2)</f>
        <v>0</v>
      </c>
      <c r="S30" s="132"/>
      <c r="T30" s="292" t="s">
        <v>153</v>
      </c>
      <c r="U30" s="131"/>
      <c r="V30" s="131"/>
      <c r="W30" s="129"/>
      <c r="X30" s="129"/>
      <c r="AE30" s="132"/>
    </row>
    <row r="31" spans="2:31" s="130" customFormat="1" ht="15.75" customHeight="1" outlineLevel="1">
      <c r="B31" s="427"/>
      <c r="C31" s="426"/>
      <c r="D31" s="370"/>
      <c r="E31" s="231" t="s">
        <v>86</v>
      </c>
      <c r="F31" s="264">
        <f>COUNTIFS(F6:F10,3,U6:U10,2)</f>
        <v>0</v>
      </c>
      <c r="G31" s="181">
        <f>COUNTIFS(G6:G10,3,U6:U10,2)</f>
        <v>0</v>
      </c>
      <c r="H31" s="181">
        <f>COUNTIFS(H6:H10,3,U6:U10,2)</f>
        <v>0</v>
      </c>
      <c r="I31" s="181">
        <f>COUNTIFS(I6:I10,3,U6:U10,2)</f>
        <v>0</v>
      </c>
      <c r="J31" s="181">
        <f>COUNTIFS(J6:J10,3,U6:U10,2)</f>
        <v>0</v>
      </c>
      <c r="K31" s="181">
        <f>COUNTIFS(K6:K10,3,U6:U10,2)</f>
        <v>0</v>
      </c>
      <c r="L31" s="181">
        <f>COUNTIFS(L6:L9,3,U6:U9,2)</f>
        <v>0</v>
      </c>
      <c r="M31" s="181">
        <f>COUNTIFS(M6:M10,3,U6:U10,2)</f>
        <v>0</v>
      </c>
      <c r="N31" s="181">
        <f>COUNTIFS(N6:N10,3,U6:U10,2)</f>
        <v>0</v>
      </c>
      <c r="O31" s="265">
        <f>COUNTIFS(O6:O10,3,U6:U10,2)</f>
        <v>0</v>
      </c>
      <c r="P31" s="272">
        <f>COUNTIFS(P6:P10,3,U6:U10,2)</f>
        <v>0</v>
      </c>
      <c r="Q31" s="231">
        <f>COUNTIFS(Q6:Q10,3,U6:U10,2)</f>
        <v>0</v>
      </c>
      <c r="R31" s="275">
        <f>COUNTIFS(R6:R10,3,U6:U10,2)</f>
        <v>0</v>
      </c>
      <c r="S31" s="132"/>
      <c r="T31" s="292" t="s">
        <v>153</v>
      </c>
      <c r="U31" s="131"/>
      <c r="V31" s="131"/>
      <c r="W31" s="129"/>
      <c r="X31" s="129"/>
      <c r="AE31" s="132"/>
    </row>
    <row r="32" spans="2:31" s="130" customFormat="1" ht="15.75" customHeight="1" outlineLevel="1" thickBot="1">
      <c r="B32" s="427"/>
      <c r="C32" s="426"/>
      <c r="D32" s="370"/>
      <c r="E32" s="231" t="s">
        <v>87</v>
      </c>
      <c r="F32" s="264">
        <f>COUNTIFS(F6:F10,2,U6:U10,2)</f>
        <v>0</v>
      </c>
      <c r="G32" s="181">
        <f>COUNTIFS(G6:G10,2,U6:U10,2)</f>
        <v>0</v>
      </c>
      <c r="H32" s="181">
        <f>COUNTIFS(H6:H10,2,U6:U10,2)</f>
        <v>0</v>
      </c>
      <c r="I32" s="181">
        <f>COUNTIFS(I6:I10,2,U6:U10,2)</f>
        <v>0</v>
      </c>
      <c r="J32" s="181">
        <f>COUNTIFS(J6:J10,2,U6:U10,2)</f>
        <v>0</v>
      </c>
      <c r="K32" s="181">
        <f>COUNTIFS(K6:K10,2,U6:U10,2)</f>
        <v>0</v>
      </c>
      <c r="L32" s="181">
        <f>COUNTIFS(L6:L9,2,U6:U9,2)</f>
        <v>0</v>
      </c>
      <c r="M32" s="181">
        <f>COUNTIFS(M6:M10,2,U6:U10,2)</f>
        <v>0</v>
      </c>
      <c r="N32" s="181">
        <f>COUNTIFS(N6:N10,2,U6:U10,2)</f>
        <v>0</v>
      </c>
      <c r="O32" s="265">
        <f>COUNTIFS(O6:O10,2,U6:U10,2)</f>
        <v>0</v>
      </c>
      <c r="P32" s="272">
        <f>COUNTIFS(P6:P10,2,U6:U10,2)</f>
        <v>0</v>
      </c>
      <c r="Q32" s="231">
        <f>COUNTIFS(Q6:Q10,2,U6:U10,2)</f>
        <v>0</v>
      </c>
      <c r="R32" s="275">
        <f>COUNTIFS(R6:R10,2,U6:U10,2)</f>
        <v>0</v>
      </c>
      <c r="S32" s="357"/>
      <c r="T32" s="292" t="s">
        <v>153</v>
      </c>
      <c r="U32" s="131"/>
      <c r="V32" s="131"/>
      <c r="W32" s="129"/>
      <c r="X32" s="129"/>
      <c r="AE32" s="132"/>
    </row>
    <row r="33" spans="2:35" s="130" customFormat="1" ht="15.75" customHeight="1">
      <c r="B33" s="427"/>
      <c r="C33" s="426"/>
      <c r="D33" s="370"/>
      <c r="E33" s="232" t="s">
        <v>88</v>
      </c>
      <c r="F33" s="266" t="str">
        <f>'Рсч-серж'!$G$15</f>
        <v>-</v>
      </c>
      <c r="G33" s="267" t="str">
        <f>'Рсч-серж'!$L$15</f>
        <v>-</v>
      </c>
      <c r="H33" s="267" t="str">
        <f>'Рсч-серж'!$Q$15</f>
        <v>-</v>
      </c>
      <c r="I33" s="267" t="str">
        <f>'Рсч-серж'!$V$15</f>
        <v>-</v>
      </c>
      <c r="J33" s="267" t="str">
        <f>'Рсч-серж'!$AA$15</f>
        <v>-</v>
      </c>
      <c r="K33" s="267" t="str">
        <f>'Рсч-серж'!$AF$15</f>
        <v>-</v>
      </c>
      <c r="L33" s="267" t="str">
        <f>'Рсч-серж'!$AK$15</f>
        <v>-</v>
      </c>
      <c r="M33" s="267" t="str">
        <f>'Рсч-серж'!$AP$15</f>
        <v>-</v>
      </c>
      <c r="N33" s="267" t="str">
        <f>'Рсч-серж'!$AU$15</f>
        <v>-</v>
      </c>
      <c r="O33" s="268" t="str">
        <f>'Рсч-серж'!$AZ$15</f>
        <v>-</v>
      </c>
      <c r="P33" s="273"/>
      <c r="Q33" s="232" t="str">
        <f>'Рсч-серж'!$BJ$15</f>
        <v>-</v>
      </c>
      <c r="R33" s="276"/>
      <c r="S33" s="358"/>
      <c r="T33" s="292" t="s">
        <v>153</v>
      </c>
      <c r="U33" s="131"/>
      <c r="V33" s="131"/>
      <c r="W33" s="129"/>
      <c r="X33" s="129"/>
      <c r="AE33" s="132"/>
    </row>
    <row r="34" spans="2:35" s="130" customFormat="1" ht="15.75" customHeight="1" thickBot="1">
      <c r="B34" s="427"/>
      <c r="C34" s="426"/>
      <c r="D34" s="370"/>
      <c r="E34" s="233" t="s">
        <v>89</v>
      </c>
      <c r="F34" s="230" t="str">
        <f>'Рсч-серж'!$G$16</f>
        <v>-</v>
      </c>
      <c r="G34" s="228" t="str">
        <f>'Рсч-серж'!$L$16</f>
        <v>-</v>
      </c>
      <c r="H34" s="228" t="str">
        <f>'Рсч-серж'!$Q$16</f>
        <v>-</v>
      </c>
      <c r="I34" s="437" t="str">
        <f>'Рсч-серж'!$V$16</f>
        <v>-</v>
      </c>
      <c r="J34" s="228" t="str">
        <f>'Рсч-серж'!$AA$16</f>
        <v>-</v>
      </c>
      <c r="K34" s="228" t="str">
        <f>'Рсч-серж'!$AF$16</f>
        <v>-</v>
      </c>
      <c r="L34" s="228" t="str">
        <f>'Рсч-серж'!$AK$16</f>
        <v>-</v>
      </c>
      <c r="M34" s="228" t="str">
        <f>'Рсч-серж'!$AP$16</f>
        <v>-</v>
      </c>
      <c r="N34" s="228" t="str">
        <f>'Рсч-серж'!$AU$16</f>
        <v>-</v>
      </c>
      <c r="O34" s="229" t="str">
        <f>'Рсч-серж'!$AZ$16</f>
        <v>-</v>
      </c>
      <c r="P34" s="274"/>
      <c r="Q34" s="278" t="str">
        <f>'Рсч-серж'!$BJ$16</f>
        <v>-</v>
      </c>
      <c r="R34" s="277"/>
      <c r="S34" s="358"/>
      <c r="T34" s="292" t="s">
        <v>153</v>
      </c>
      <c r="U34" s="131"/>
      <c r="V34" s="131"/>
      <c r="W34" s="129"/>
      <c r="X34" s="129"/>
      <c r="AE34" s="132"/>
    </row>
    <row r="35" spans="2:35" s="131" customFormat="1" ht="15.75" customHeight="1" outlineLevel="1" thickTop="1" thickBot="1">
      <c r="B35" s="359"/>
      <c r="C35" s="360"/>
      <c r="D35" s="132"/>
      <c r="E35" s="361"/>
      <c r="F35" s="362"/>
      <c r="G35" s="362"/>
      <c r="H35" s="362"/>
      <c r="I35" s="362"/>
      <c r="J35" s="362"/>
      <c r="K35" s="362"/>
      <c r="L35" s="362"/>
      <c r="M35" s="362"/>
      <c r="N35" s="362"/>
      <c r="O35" s="362"/>
      <c r="P35" s="363"/>
      <c r="Q35" s="363"/>
      <c r="R35" s="362"/>
      <c r="S35" s="132"/>
      <c r="T35" s="291" t="s">
        <v>771</v>
      </c>
      <c r="W35" s="281"/>
      <c r="X35" s="281"/>
      <c r="AE35" s="132"/>
    </row>
    <row r="36" spans="2:35" s="130" customFormat="1" ht="30" customHeight="1" outlineLevel="1" thickTop="1">
      <c r="B36" s="427"/>
      <c r="C36" s="426"/>
      <c r="D36" s="370"/>
      <c r="E36" s="674" t="s">
        <v>775</v>
      </c>
      <c r="F36" s="283" t="s">
        <v>128</v>
      </c>
      <c r="G36" s="284" t="s">
        <v>74</v>
      </c>
      <c r="H36" s="284" t="s">
        <v>75</v>
      </c>
      <c r="I36" s="284" t="s">
        <v>14</v>
      </c>
      <c r="J36" s="284" t="s">
        <v>80</v>
      </c>
      <c r="K36" s="284" t="s">
        <v>129</v>
      </c>
      <c r="L36" s="284" t="s">
        <v>15</v>
      </c>
      <c r="M36" s="284" t="s">
        <v>13</v>
      </c>
      <c r="N36" s="284" t="s">
        <v>78</v>
      </c>
      <c r="O36" s="285" t="s">
        <v>130</v>
      </c>
      <c r="P36" s="286" t="s">
        <v>132</v>
      </c>
      <c r="Q36" s="287" t="s">
        <v>81</v>
      </c>
      <c r="R36" s="288" t="s">
        <v>131</v>
      </c>
      <c r="S36" s="355"/>
      <c r="T36" s="292" t="s">
        <v>153</v>
      </c>
      <c r="U36" s="131"/>
      <c r="V36" s="131"/>
      <c r="W36" s="129"/>
      <c r="X36" s="129"/>
      <c r="AE36" s="132"/>
    </row>
    <row r="37" spans="2:35" s="130" customFormat="1" ht="15.75" customHeight="1" outlineLevel="1">
      <c r="B37" s="427"/>
      <c r="C37" s="426"/>
      <c r="D37" s="370"/>
      <c r="E37" s="231" t="s">
        <v>83</v>
      </c>
      <c r="F37" s="264">
        <f>COUNTIFS(F6:F10,5,U6:U10,3)</f>
        <v>0</v>
      </c>
      <c r="G37" s="181">
        <f>COUNTIFS(G6:G10,5,U6:U10,3)</f>
        <v>0</v>
      </c>
      <c r="H37" s="181">
        <f>COUNTIFS(H6:H10,5,U6:U10,3)</f>
        <v>0</v>
      </c>
      <c r="I37" s="181">
        <f>COUNTIFS(I6:I10,5,U6:U10,3)</f>
        <v>0</v>
      </c>
      <c r="J37" s="181">
        <f>COUNTIFS(J6:J10,5,U6:U10,3)</f>
        <v>0</v>
      </c>
      <c r="K37" s="181">
        <f>COUNTIFS(K6:K10,5,U6:U10,3)</f>
        <v>0</v>
      </c>
      <c r="L37" s="181">
        <f>COUNTIFS(L6:L10,5,U6:U10,3)</f>
        <v>0</v>
      </c>
      <c r="M37" s="181">
        <f>COUNTIFS(M6:M10,5,U6:U10,3)</f>
        <v>0</v>
      </c>
      <c r="N37" s="181">
        <f>COUNTIFS(N6:N10,5,U6:U10,3)</f>
        <v>0</v>
      </c>
      <c r="O37" s="265">
        <f>COUNTIFS(O6:O10,5,U6:U10,3)</f>
        <v>0</v>
      </c>
      <c r="P37" s="272">
        <f>COUNTIFS(P6:P10,5,U6:U10,3)</f>
        <v>0</v>
      </c>
      <c r="Q37" s="231">
        <f>COUNTIFS(Q6:Q10,5,U6:U10,3)</f>
        <v>0</v>
      </c>
      <c r="R37" s="275">
        <f>COUNTIFS(R6:R10,5,U6:U10,3)</f>
        <v>0</v>
      </c>
      <c r="S37" s="356"/>
      <c r="T37" s="292" t="s">
        <v>153</v>
      </c>
      <c r="U37" s="131"/>
      <c r="V37" s="131"/>
      <c r="W37" s="129"/>
      <c r="X37" s="129"/>
      <c r="AE37" s="132"/>
    </row>
    <row r="38" spans="2:35" s="130" customFormat="1" ht="15.75" customHeight="1" outlineLevel="1">
      <c r="B38" s="427"/>
      <c r="C38" s="426"/>
      <c r="D38" s="370"/>
      <c r="E38" s="231" t="s">
        <v>85</v>
      </c>
      <c r="F38" s="264">
        <f>COUNTIFS(F6:F10,4,U6:U10,3)</f>
        <v>0</v>
      </c>
      <c r="G38" s="181">
        <f>COUNTIFS(G6:G10,4,U6:U10,3)</f>
        <v>0</v>
      </c>
      <c r="H38" s="181">
        <f>COUNTIFS(H6:H10,4,U6:U10,3)</f>
        <v>0</v>
      </c>
      <c r="I38" s="181">
        <f>COUNTIFS(I6:I10,4,U6:U10,3)</f>
        <v>0</v>
      </c>
      <c r="J38" s="181">
        <f>COUNTIFS(J6:J10,4,U6:U10,3)</f>
        <v>0</v>
      </c>
      <c r="K38" s="181">
        <f>COUNTIFS(K6:K10,4,U6:U10,3)</f>
        <v>0</v>
      </c>
      <c r="L38" s="181">
        <f>COUNTIFS(L6:L10,4,U6:U10,3)</f>
        <v>0</v>
      </c>
      <c r="M38" s="181">
        <f>COUNTIFS(M6:M10,4,U6:U10,3)</f>
        <v>0</v>
      </c>
      <c r="N38" s="181">
        <f>COUNTIFS(N6:N10,4,U6:U10,3)</f>
        <v>0</v>
      </c>
      <c r="O38" s="265">
        <f>COUNTIFS(O6:O10,4,U6:U10,3)</f>
        <v>0</v>
      </c>
      <c r="P38" s="272">
        <f>COUNTIFS(P6:P10,4,U6:U10,3)</f>
        <v>0</v>
      </c>
      <c r="Q38" s="231">
        <f>COUNTIFS(Q6:Q10,4,U6:U10,3)</f>
        <v>0</v>
      </c>
      <c r="R38" s="275">
        <f>COUNTIFS(R6:R10,4,U6:U10,3)</f>
        <v>0</v>
      </c>
      <c r="S38" s="132"/>
      <c r="T38" s="292" t="s">
        <v>153</v>
      </c>
      <c r="U38" s="131"/>
      <c r="V38" s="131"/>
      <c r="W38" s="129"/>
      <c r="X38" s="129"/>
      <c r="AE38" s="132"/>
    </row>
    <row r="39" spans="2:35" s="130" customFormat="1" ht="15.75" customHeight="1" outlineLevel="1">
      <c r="B39" s="427"/>
      <c r="C39" s="426"/>
      <c r="D39" s="370"/>
      <c r="E39" s="231" t="s">
        <v>86</v>
      </c>
      <c r="F39" s="264">
        <f>COUNTIFS(F6:F10,3,U6:U10,3)</f>
        <v>0</v>
      </c>
      <c r="G39" s="181">
        <f>COUNTIFS(G6:G10,3,U6:U10,3)</f>
        <v>0</v>
      </c>
      <c r="H39" s="181">
        <f>COUNTIFS(H6:H10,3,U6:U10,3)</f>
        <v>0</v>
      </c>
      <c r="I39" s="181">
        <f>COUNTIFS(I6:I10,3,U6:U10,3)</f>
        <v>0</v>
      </c>
      <c r="J39" s="181">
        <f>COUNTIFS(J6:J10,3,U6:U10,3)</f>
        <v>0</v>
      </c>
      <c r="K39" s="181">
        <f>COUNTIFS(K6:K10,3,U6:U10,3)</f>
        <v>0</v>
      </c>
      <c r="L39" s="181">
        <f>COUNTIFS(L6:L10,3,U6:U10,3)</f>
        <v>0</v>
      </c>
      <c r="M39" s="181">
        <f>COUNTIFS(M6:M10,3,U6:U10,3)</f>
        <v>0</v>
      </c>
      <c r="N39" s="181">
        <f>COUNTIFS(N6:N10,3,U6:U10,3)</f>
        <v>0</v>
      </c>
      <c r="O39" s="265">
        <f>COUNTIFS(O6:O10,3,U6:U10,3)</f>
        <v>0</v>
      </c>
      <c r="P39" s="272">
        <f>COUNTIFS(P6:P10,3,U6:U10,3)</f>
        <v>0</v>
      </c>
      <c r="Q39" s="231">
        <f>COUNTIFS(Q6:Q10,3,U6:U10,3)</f>
        <v>0</v>
      </c>
      <c r="R39" s="275">
        <f>COUNTIFS(R6:R10,3,U6:U10,3)</f>
        <v>0</v>
      </c>
      <c r="S39" s="132"/>
      <c r="T39" s="292" t="s">
        <v>153</v>
      </c>
      <c r="U39" s="131"/>
      <c r="V39" s="131"/>
      <c r="W39" s="129"/>
      <c r="X39" s="129"/>
      <c r="AE39" s="132"/>
    </row>
    <row r="40" spans="2:35" s="130" customFormat="1" ht="15.75" customHeight="1" outlineLevel="1" thickBot="1">
      <c r="B40" s="427"/>
      <c r="C40" s="426"/>
      <c r="D40" s="370"/>
      <c r="E40" s="231" t="s">
        <v>87</v>
      </c>
      <c r="F40" s="264">
        <f>COUNTIFS(F6:F10,2,U6:U10,3)</f>
        <v>0</v>
      </c>
      <c r="G40" s="181">
        <f>COUNTIFS(G6:G10,2,U6:U10,3)</f>
        <v>0</v>
      </c>
      <c r="H40" s="181">
        <f>COUNTIFS(H6:H10,2,U6:U10,3)</f>
        <v>0</v>
      </c>
      <c r="I40" s="181">
        <f>COUNTIFS(I6:I10,2,U6:U10,3)</f>
        <v>0</v>
      </c>
      <c r="J40" s="181">
        <f>COUNTIFS(J6:J10,2,U6:U10,3)</f>
        <v>0</v>
      </c>
      <c r="K40" s="181">
        <f>COUNTIFS(K6:K10,2,U6:U10,3)</f>
        <v>0</v>
      </c>
      <c r="L40" s="181">
        <f>COUNTIFS(L6:L10,2,U6:U10,3)</f>
        <v>0</v>
      </c>
      <c r="M40" s="181">
        <f>COUNTIFS(M6:M10,2,U6:U10,3)</f>
        <v>0</v>
      </c>
      <c r="N40" s="181">
        <f>COUNTIFS(N6:N10,2,U6:U10,3)</f>
        <v>0</v>
      </c>
      <c r="O40" s="265">
        <f>COUNTIFS(O6:O10,2,U6:U10,3)</f>
        <v>0</v>
      </c>
      <c r="P40" s="272">
        <f>COUNTIFS(P6:P10,2,U6:U10,3)</f>
        <v>0</v>
      </c>
      <c r="Q40" s="231">
        <f>COUNTIFS(Q6:Q10,2,U6:U10,3)</f>
        <v>0</v>
      </c>
      <c r="R40" s="275">
        <f>COUNTIFS(R6:R10,2,U6:U10,3)</f>
        <v>0</v>
      </c>
      <c r="S40" s="357"/>
      <c r="T40" s="292" t="s">
        <v>153</v>
      </c>
      <c r="U40" s="131"/>
      <c r="V40" s="131"/>
      <c r="W40" s="129"/>
      <c r="X40" s="129"/>
      <c r="AE40" s="132"/>
    </row>
    <row r="41" spans="2:35" s="130" customFormat="1" ht="15.75" customHeight="1">
      <c r="B41" s="427"/>
      <c r="C41" s="426"/>
      <c r="D41" s="370"/>
      <c r="E41" s="232" t="s">
        <v>88</v>
      </c>
      <c r="F41" s="266" t="str">
        <f>'Рсч-солд'!$G$15</f>
        <v>-</v>
      </c>
      <c r="G41" s="267" t="str">
        <f>'Рсч-солд'!$L$15</f>
        <v>-</v>
      </c>
      <c r="H41" s="267" t="str">
        <f>'Рсч-солд'!$Q$15</f>
        <v>-</v>
      </c>
      <c r="I41" s="267" t="str">
        <f>'Рсч-солд'!$V$15</f>
        <v>-</v>
      </c>
      <c r="J41" s="267" t="str">
        <f>'Рсч-солд'!$AA$15</f>
        <v>-</v>
      </c>
      <c r="K41" s="267" t="str">
        <f>'Рсч-солд'!$AF$15</f>
        <v>-</v>
      </c>
      <c r="L41" s="267" t="str">
        <f>'Рсч-солд'!$AK$15</f>
        <v>-</v>
      </c>
      <c r="M41" s="267" t="str">
        <f>'Рсч-солд'!$AP$15</f>
        <v>-</v>
      </c>
      <c r="N41" s="267" t="str">
        <f>'Рсч-солд'!$AU$15</f>
        <v>-</v>
      </c>
      <c r="O41" s="268" t="str">
        <f>'Рсч-солд'!$AZ$15</f>
        <v>-</v>
      </c>
      <c r="P41" s="273"/>
      <c r="Q41" s="232" t="str">
        <f>'Рсч-солд'!$BJ$15</f>
        <v>-</v>
      </c>
      <c r="R41" s="276"/>
      <c r="S41" s="358"/>
      <c r="T41" s="292" t="s">
        <v>153</v>
      </c>
      <c r="U41" s="131"/>
      <c r="V41" s="131"/>
      <c r="W41" s="129"/>
      <c r="X41" s="129"/>
      <c r="AE41" s="132"/>
    </row>
    <row r="42" spans="2:35" s="130" customFormat="1" ht="15.75" customHeight="1" thickBot="1">
      <c r="B42" s="427"/>
      <c r="C42" s="426"/>
      <c r="D42" s="370"/>
      <c r="E42" s="233" t="s">
        <v>89</v>
      </c>
      <c r="F42" s="676" t="str">
        <f>'Рсч-солд'!$G$16</f>
        <v>-</v>
      </c>
      <c r="G42" s="437" t="str">
        <f>'Рсч-солд'!$L$16</f>
        <v>-</v>
      </c>
      <c r="H42" s="437" t="str">
        <f>'Рсч-солд'!$Q$16</f>
        <v>-</v>
      </c>
      <c r="I42" s="437" t="str">
        <f>'Рсч-солд'!$V$16</f>
        <v>-</v>
      </c>
      <c r="J42" s="437" t="str">
        <f>'Рсч-солд'!$AA$16</f>
        <v>-</v>
      </c>
      <c r="K42" s="437" t="str">
        <f>'Рсч-солд'!$AF$16</f>
        <v>-</v>
      </c>
      <c r="L42" s="437" t="str">
        <f>'Рсч-солд'!$AK$16</f>
        <v>-</v>
      </c>
      <c r="M42" s="437" t="str">
        <f>'Рсч-солд'!$AP$16</f>
        <v>-</v>
      </c>
      <c r="N42" s="437" t="str">
        <f>'Рсч-солд'!$AU$16</f>
        <v>-</v>
      </c>
      <c r="O42" s="677" t="str">
        <f>'Рсч-солд'!$AZ$16</f>
        <v>-</v>
      </c>
      <c r="P42" s="678"/>
      <c r="Q42" s="679" t="str">
        <f>'Рсч-солд'!$BJ$16</f>
        <v>-</v>
      </c>
      <c r="R42" s="680"/>
      <c r="S42" s="358"/>
      <c r="T42" s="292" t="s">
        <v>153</v>
      </c>
      <c r="U42" s="131"/>
      <c r="V42" s="131"/>
      <c r="W42" s="129"/>
      <c r="X42" s="129"/>
      <c r="AE42" s="132"/>
    </row>
    <row r="43" spans="2:35" s="131" customFormat="1" ht="15.75" customHeight="1" outlineLevel="1" thickTop="1">
      <c r="B43" s="359"/>
      <c r="C43" s="360"/>
      <c r="D43" s="132"/>
      <c r="E43" s="361"/>
      <c r="F43" s="362"/>
      <c r="G43" s="362"/>
      <c r="H43" s="362"/>
      <c r="I43" s="362"/>
      <c r="J43" s="362"/>
      <c r="K43" s="362"/>
      <c r="L43" s="362"/>
      <c r="M43" s="362"/>
      <c r="N43" s="362"/>
      <c r="O43" s="362"/>
      <c r="P43" s="363"/>
      <c r="Q43" s="363"/>
      <c r="R43" s="362"/>
      <c r="S43" s="132"/>
      <c r="T43" s="291" t="s">
        <v>771</v>
      </c>
      <c r="W43" s="281"/>
      <c r="X43" s="281"/>
      <c r="AE43" s="132"/>
    </row>
    <row r="44" spans="2:35" s="130" customFormat="1" ht="15.75" customHeight="1" thickBot="1">
      <c r="B44" s="427"/>
      <c r="C44" s="426"/>
      <c r="D44" s="370"/>
      <c r="E44" s="370"/>
      <c r="F44" s="370"/>
      <c r="G44" s="370"/>
      <c r="H44" s="370"/>
      <c r="I44" s="370"/>
      <c r="J44" s="370"/>
      <c r="K44" s="370"/>
      <c r="L44" s="370"/>
      <c r="M44" s="370"/>
      <c r="N44" s="370"/>
      <c r="O44" s="370"/>
      <c r="P44" s="132"/>
      <c r="Q44" s="132"/>
      <c r="R44" s="114"/>
      <c r="S44" s="370"/>
      <c r="T44" s="291" t="s">
        <v>771</v>
      </c>
      <c r="U44" s="131"/>
      <c r="V44" s="131"/>
      <c r="W44" s="129"/>
      <c r="X44" s="129"/>
      <c r="AE44" s="132"/>
    </row>
    <row r="45" spans="2:35" s="114" customFormat="1" ht="30" customHeight="1" thickBot="1">
      <c r="B45" s="715" t="s">
        <v>168</v>
      </c>
      <c r="C45" s="707"/>
      <c r="D45" s="707"/>
      <c r="E45" s="707"/>
      <c r="F45" s="707"/>
      <c r="G45" s="707"/>
      <c r="H45" s="707"/>
      <c r="I45" s="707"/>
      <c r="J45" s="707"/>
      <c r="K45" s="707"/>
      <c r="L45" s="707"/>
      <c r="M45" s="707"/>
      <c r="N45" s="707"/>
      <c r="O45" s="707"/>
      <c r="P45" s="707"/>
      <c r="Q45" s="707"/>
      <c r="R45" s="707"/>
      <c r="S45" s="716"/>
      <c r="T45" s="289" t="s">
        <v>150</v>
      </c>
      <c r="W45" s="116"/>
      <c r="X45" s="116"/>
      <c r="AA45" s="711" t="s">
        <v>132</v>
      </c>
      <c r="AB45" s="711"/>
      <c r="AC45" s="711"/>
      <c r="AD45" s="711"/>
      <c r="AF45" s="711" t="s">
        <v>131</v>
      </c>
      <c r="AG45" s="711"/>
      <c r="AH45" s="711"/>
      <c r="AI45" s="711"/>
    </row>
    <row r="46" spans="2:35" ht="30" customHeight="1" outlineLevel="2" thickBot="1">
      <c r="B46" s="421" t="str">
        <f>B$1</f>
        <v>№</v>
      </c>
      <c r="C46" s="422" t="str">
        <f>C$1</f>
        <v>Должность</v>
      </c>
      <c r="D46" s="480" t="str">
        <f>D$1</f>
        <v>воинское звание</v>
      </c>
      <c r="E46" s="481" t="str">
        <f>E$1</f>
        <v>Фамилия, инициалы</v>
      </c>
      <c r="F46" s="482" t="str">
        <f>F$1</f>
        <v>ТСП</v>
      </c>
      <c r="G46" s="483" t="str">
        <f t="shared" ref="G46:R46" si="13">G$1</f>
        <v>СП</v>
      </c>
      <c r="H46" s="483" t="str">
        <f t="shared" si="13"/>
        <v>ТП</v>
      </c>
      <c r="I46" s="483" t="str">
        <f t="shared" si="13"/>
        <v>ФП</v>
      </c>
      <c r="J46" s="483" t="str">
        <f t="shared" si="13"/>
        <v>РХБЗ</v>
      </c>
      <c r="K46" s="483" t="str">
        <f t="shared" si="13"/>
        <v>МП</v>
      </c>
      <c r="L46" s="481" t="str">
        <f t="shared" si="13"/>
        <v>ОГН</v>
      </c>
      <c r="M46" s="481" t="str">
        <f t="shared" si="13"/>
        <v>СТР</v>
      </c>
      <c r="N46" s="481" t="str">
        <f t="shared" si="13"/>
        <v>ОВУ</v>
      </c>
      <c r="O46" s="603" t="str">
        <f t="shared" si="13"/>
        <v>ОГП</v>
      </c>
      <c r="P46" s="605" t="str">
        <f t="shared" si="13"/>
        <v>Все</v>
      </c>
      <c r="Q46" s="605" t="str">
        <f t="shared" si="13"/>
        <v>Общ.</v>
      </c>
      <c r="R46" s="605" t="str">
        <f t="shared" si="13"/>
        <v>Важные</v>
      </c>
      <c r="S46" s="604" t="s">
        <v>749</v>
      </c>
      <c r="T46" s="290" t="s">
        <v>150</v>
      </c>
      <c r="W46" s="125">
        <f>SUM(W47:W57)</f>
        <v>0</v>
      </c>
      <c r="X46" s="124">
        <f>SUM(X47:X57)</f>
        <v>0</v>
      </c>
      <c r="Y46" s="254"/>
      <c r="AA46" s="117">
        <v>5</v>
      </c>
      <c r="AB46" s="118">
        <v>4</v>
      </c>
      <c r="AC46" s="118">
        <v>3</v>
      </c>
      <c r="AD46" s="119">
        <v>2</v>
      </c>
      <c r="AE46" s="123"/>
      <c r="AF46" s="117">
        <v>5</v>
      </c>
      <c r="AG46" s="118">
        <v>4</v>
      </c>
      <c r="AH46" s="118">
        <v>3</v>
      </c>
      <c r="AI46" s="119">
        <v>2</v>
      </c>
    </row>
    <row r="47" spans="2:35" ht="15.75" customHeight="1" outlineLevel="2" thickBot="1">
      <c r="B47" s="607">
        <f>IF(E47="",0,1)</f>
        <v>0</v>
      </c>
      <c r="C47" s="607"/>
      <c r="D47" s="582"/>
      <c r="E47" s="640"/>
      <c r="F47" s="582"/>
      <c r="G47" s="582"/>
      <c r="H47" s="582"/>
      <c r="I47" s="582"/>
      <c r="J47" s="582"/>
      <c r="K47" s="582"/>
      <c r="L47" s="582"/>
      <c r="M47" s="582"/>
      <c r="N47" s="582"/>
      <c r="O47" s="672"/>
      <c r="P47" s="617" t="str">
        <f t="shared" ref="P47:P57" si="14">IF(Z47&gt;0,IF(AND(AA47&gt;=50,AC47=0,AD47=0),5,IF(AND(SUM(AA47:AB47)&gt;=50,AD47=0),4,IF(AD47&lt;30,3,2))),"-")</f>
        <v>-</v>
      </c>
      <c r="Q47" s="616" t="str">
        <f t="shared" ref="Q47:Q57" si="15">IF(MIN(P47,R47)=0,"-",MIN(P47,R47))</f>
        <v>-</v>
      </c>
      <c r="R47" s="617" t="str">
        <f t="shared" ref="R47:R57" si="16">IF(AE47&gt;0,IF(AI47&gt;0,2,IF(AH47&gt;0,3,IF(AG47&gt;0,4,5))),"-")</f>
        <v>-</v>
      </c>
      <c r="S47" s="647"/>
      <c r="T47" s="290" t="str">
        <f ca="1">IFERROR(VLOOKUP(U47,Главная!$AG$20:$AH$22,2,FALSE),"")</f>
        <v/>
      </c>
      <c r="U47" s="226" t="str">
        <f ca="1">IFERROR(OFFSET(Главная!$AJ$4,MATCH($D47,Главная!$AG$5:$AG$17,0),0),"")</f>
        <v/>
      </c>
      <c r="V47" s="226" t="str">
        <f ca="1">IFERROR(OFFSET(Главная!$AI$4,MATCH($D47,Главная!$AG$5:$AG$17,0),0),"")</f>
        <v/>
      </c>
      <c r="W47" s="213">
        <f t="shared" ref="W47:W57" si="17">IF(Z47&gt;0,1,0)</f>
        <v>0</v>
      </c>
      <c r="X47" s="214">
        <f t="shared" ref="X47:X57" si="18">IF(AND(W47=0,E47&lt;&gt;""),1,0)</f>
        <v>0</v>
      </c>
      <c r="Y47" s="227"/>
      <c r="Z47" s="227">
        <f t="shared" ref="Z47:Z57" si="19">IF(COUNTIF($F47:$O47,"&gt;0")=0,-1,COUNTIF($F47:$O47,"&gt;0"))</f>
        <v>-1</v>
      </c>
      <c r="AA47" s="215">
        <f t="shared" ref="AA47:AD57" si="20">COUNTIF($F47:$O47,AA$5)/$Z47*100</f>
        <v>0</v>
      </c>
      <c r="AB47" s="216">
        <f t="shared" si="20"/>
        <v>0</v>
      </c>
      <c r="AC47" s="216">
        <f t="shared" si="20"/>
        <v>0</v>
      </c>
      <c r="AD47" s="217">
        <f t="shared" si="20"/>
        <v>0</v>
      </c>
      <c r="AE47" s="218">
        <f t="shared" ref="AE47:AE57" si="21">IF(COUNTIF($F47:$K47,"&gt;0")=0,-1,COUNTIF($F47:$K47,"&gt;0"))</f>
        <v>-1</v>
      </c>
      <c r="AF47" s="219">
        <f t="shared" ref="AF47:AI57" si="22">COUNTIF($F47:$K47,AF$5)/$AE47*100</f>
        <v>0</v>
      </c>
      <c r="AG47" s="220">
        <f t="shared" si="22"/>
        <v>0</v>
      </c>
      <c r="AH47" s="220">
        <f t="shared" si="22"/>
        <v>0</v>
      </c>
      <c r="AI47" s="221">
        <f t="shared" si="22"/>
        <v>0</v>
      </c>
    </row>
    <row r="48" spans="2:35" ht="15.75" customHeight="1" outlineLevel="2" thickBot="1">
      <c r="B48" s="364">
        <f t="shared" ref="B48:B57" si="23">IF(E48="",B47,B47+1)</f>
        <v>0</v>
      </c>
      <c r="C48" s="364"/>
      <c r="D48" s="563"/>
      <c r="E48" s="374"/>
      <c r="F48" s="595"/>
      <c r="G48" s="595"/>
      <c r="H48" s="595"/>
      <c r="I48" s="595"/>
      <c r="J48" s="595"/>
      <c r="K48" s="595"/>
      <c r="L48" s="595"/>
      <c r="M48" s="595"/>
      <c r="N48" s="595"/>
      <c r="O48" s="620"/>
      <c r="P48" s="618" t="str">
        <f t="shared" si="14"/>
        <v>-</v>
      </c>
      <c r="Q48" s="478" t="str">
        <f t="shared" si="15"/>
        <v>-</v>
      </c>
      <c r="R48" s="618" t="str">
        <f t="shared" si="16"/>
        <v>-</v>
      </c>
      <c r="S48" s="621"/>
      <c r="T48" s="290" t="str">
        <f ca="1">IFERROR(VLOOKUP(U48,Главная!$AG$20:$AH$22,2,FALSE),"")</f>
        <v/>
      </c>
      <c r="U48" s="226" t="str">
        <f ca="1">IFERROR(OFFSET(Главная!$AJ$4,MATCH($D48,Главная!$AG$5:$AG$17,0),0),"")</f>
        <v/>
      </c>
      <c r="V48" s="226" t="str">
        <f ca="1">IFERROR(OFFSET(Главная!$AI$4,MATCH($D48,Главная!$AG$5:$AG$17,0),0),"")</f>
        <v/>
      </c>
      <c r="W48" s="213">
        <f t="shared" si="17"/>
        <v>0</v>
      </c>
      <c r="X48" s="214">
        <f t="shared" si="18"/>
        <v>0</v>
      </c>
      <c r="Y48" s="227"/>
      <c r="Z48" s="227">
        <f t="shared" si="19"/>
        <v>-1</v>
      </c>
      <c r="AA48" s="215">
        <f t="shared" si="20"/>
        <v>0</v>
      </c>
      <c r="AB48" s="216">
        <f t="shared" si="20"/>
        <v>0</v>
      </c>
      <c r="AC48" s="216">
        <f t="shared" si="20"/>
        <v>0</v>
      </c>
      <c r="AD48" s="217">
        <f t="shared" si="20"/>
        <v>0</v>
      </c>
      <c r="AE48" s="218">
        <f t="shared" si="21"/>
        <v>-1</v>
      </c>
      <c r="AF48" s="219">
        <f t="shared" si="22"/>
        <v>0</v>
      </c>
      <c r="AG48" s="220">
        <f t="shared" si="22"/>
        <v>0</v>
      </c>
      <c r="AH48" s="220">
        <f t="shared" si="22"/>
        <v>0</v>
      </c>
      <c r="AI48" s="221">
        <f t="shared" si="22"/>
        <v>0</v>
      </c>
    </row>
    <row r="49" spans="2:35" ht="15.75" customHeight="1" outlineLevel="2" thickBot="1">
      <c r="B49" s="364">
        <f t="shared" si="23"/>
        <v>0</v>
      </c>
      <c r="C49" s="364"/>
      <c r="D49" s="595"/>
      <c r="E49" s="353"/>
      <c r="F49" s="595"/>
      <c r="G49" s="595"/>
      <c r="H49" s="595"/>
      <c r="I49" s="595"/>
      <c r="J49" s="595"/>
      <c r="K49" s="595"/>
      <c r="L49" s="595"/>
      <c r="M49" s="595"/>
      <c r="N49" s="595"/>
      <c r="O49" s="620"/>
      <c r="P49" s="618" t="str">
        <f t="shared" si="14"/>
        <v>-</v>
      </c>
      <c r="Q49" s="478" t="str">
        <f t="shared" si="15"/>
        <v>-</v>
      </c>
      <c r="R49" s="618" t="str">
        <f t="shared" si="16"/>
        <v>-</v>
      </c>
      <c r="S49" s="621"/>
      <c r="T49" s="290" t="str">
        <f ca="1">IFERROR(VLOOKUP(U49,Главная!$AG$20:$AH$22,2,FALSE),"")</f>
        <v/>
      </c>
      <c r="U49" s="226" t="str">
        <f ca="1">IFERROR(OFFSET(Главная!$AJ$4,MATCH($D49,Главная!$AG$5:$AG$17,0),0),"")</f>
        <v/>
      </c>
      <c r="V49" s="226" t="str">
        <f ca="1">IFERROR(OFFSET(Главная!$AI$4,MATCH($D49,Главная!$AG$5:$AG$17,0),0),"")</f>
        <v/>
      </c>
      <c r="W49" s="213">
        <f t="shared" si="17"/>
        <v>0</v>
      </c>
      <c r="X49" s="214">
        <f t="shared" si="18"/>
        <v>0</v>
      </c>
      <c r="Y49" s="227"/>
      <c r="Z49" s="227">
        <f t="shared" si="19"/>
        <v>-1</v>
      </c>
      <c r="AA49" s="215">
        <f t="shared" si="20"/>
        <v>0</v>
      </c>
      <c r="AB49" s="216">
        <f t="shared" si="20"/>
        <v>0</v>
      </c>
      <c r="AC49" s="216">
        <f t="shared" si="20"/>
        <v>0</v>
      </c>
      <c r="AD49" s="217">
        <f t="shared" si="20"/>
        <v>0</v>
      </c>
      <c r="AE49" s="218">
        <f t="shared" si="21"/>
        <v>-1</v>
      </c>
      <c r="AF49" s="219">
        <f t="shared" si="22"/>
        <v>0</v>
      </c>
      <c r="AG49" s="220">
        <f t="shared" si="22"/>
        <v>0</v>
      </c>
      <c r="AH49" s="220">
        <f t="shared" si="22"/>
        <v>0</v>
      </c>
      <c r="AI49" s="221">
        <f t="shared" si="22"/>
        <v>0</v>
      </c>
    </row>
    <row r="50" spans="2:35" ht="15.75" customHeight="1" outlineLevel="2" thickBot="1">
      <c r="B50" s="364">
        <f t="shared" si="23"/>
        <v>0</v>
      </c>
      <c r="C50" s="364"/>
      <c r="D50" s="595"/>
      <c r="E50" s="353"/>
      <c r="F50" s="595"/>
      <c r="G50" s="595"/>
      <c r="H50" s="595"/>
      <c r="I50" s="595"/>
      <c r="J50" s="595"/>
      <c r="K50" s="595"/>
      <c r="L50" s="595"/>
      <c r="M50" s="595"/>
      <c r="N50" s="595"/>
      <c r="O50" s="620"/>
      <c r="P50" s="618" t="str">
        <f t="shared" si="14"/>
        <v>-</v>
      </c>
      <c r="Q50" s="478" t="str">
        <f t="shared" si="15"/>
        <v>-</v>
      </c>
      <c r="R50" s="618" t="str">
        <f t="shared" si="16"/>
        <v>-</v>
      </c>
      <c r="S50" s="621"/>
      <c r="T50" s="290" t="str">
        <f ca="1">IFERROR(VLOOKUP(U50,Главная!$AG$20:$AH$22,2,FALSE),"")</f>
        <v/>
      </c>
      <c r="U50" s="226" t="str">
        <f ca="1">IFERROR(OFFSET(Главная!$AJ$4,MATCH($D50,Главная!$AG$5:$AG$17,0),0),"")</f>
        <v/>
      </c>
      <c r="V50" s="226" t="str">
        <f ca="1">IFERROR(OFFSET(Главная!$AI$4,MATCH($D50,Главная!$AG$5:$AG$17,0),0),"")</f>
        <v/>
      </c>
      <c r="W50" s="213">
        <f t="shared" si="17"/>
        <v>0</v>
      </c>
      <c r="X50" s="214">
        <f t="shared" si="18"/>
        <v>0</v>
      </c>
      <c r="Y50" s="227"/>
      <c r="Z50" s="227">
        <f t="shared" si="19"/>
        <v>-1</v>
      </c>
      <c r="AA50" s="215">
        <f t="shared" si="20"/>
        <v>0</v>
      </c>
      <c r="AB50" s="216">
        <f t="shared" si="20"/>
        <v>0</v>
      </c>
      <c r="AC50" s="216">
        <f t="shared" si="20"/>
        <v>0</v>
      </c>
      <c r="AD50" s="217">
        <f t="shared" si="20"/>
        <v>0</v>
      </c>
      <c r="AE50" s="218">
        <f t="shared" si="21"/>
        <v>-1</v>
      </c>
      <c r="AF50" s="219">
        <f t="shared" si="22"/>
        <v>0</v>
      </c>
      <c r="AG50" s="220">
        <f t="shared" si="22"/>
        <v>0</v>
      </c>
      <c r="AH50" s="220">
        <f t="shared" si="22"/>
        <v>0</v>
      </c>
      <c r="AI50" s="221">
        <f t="shared" si="22"/>
        <v>0</v>
      </c>
    </row>
    <row r="51" spans="2:35" ht="15.75" customHeight="1" outlineLevel="2" thickBot="1">
      <c r="B51" s="364">
        <f t="shared" si="23"/>
        <v>0</v>
      </c>
      <c r="C51" s="364"/>
      <c r="D51" s="595"/>
      <c r="E51" s="353"/>
      <c r="F51" s="595"/>
      <c r="G51" s="595"/>
      <c r="H51" s="595"/>
      <c r="I51" s="595"/>
      <c r="J51" s="595"/>
      <c r="K51" s="595"/>
      <c r="L51" s="595"/>
      <c r="M51" s="595"/>
      <c r="N51" s="595"/>
      <c r="O51" s="620"/>
      <c r="P51" s="618" t="str">
        <f t="shared" si="14"/>
        <v>-</v>
      </c>
      <c r="Q51" s="478" t="str">
        <f t="shared" si="15"/>
        <v>-</v>
      </c>
      <c r="R51" s="618" t="str">
        <f t="shared" si="16"/>
        <v>-</v>
      </c>
      <c r="S51" s="621"/>
      <c r="T51" s="290" t="str">
        <f ca="1">IFERROR(VLOOKUP(U51,Главная!$AG$20:$AH$22,2,FALSE),"")</f>
        <v/>
      </c>
      <c r="U51" s="226" t="str">
        <f ca="1">IFERROR(OFFSET(Главная!$AJ$4,MATCH($D51,Главная!$AG$5:$AG$17,0),0),"")</f>
        <v/>
      </c>
      <c r="V51" s="226" t="str">
        <f ca="1">IFERROR(OFFSET(Главная!$AI$4,MATCH($D51,Главная!$AG$5:$AG$17,0),0),"")</f>
        <v/>
      </c>
      <c r="W51" s="213">
        <f t="shared" si="17"/>
        <v>0</v>
      </c>
      <c r="X51" s="214">
        <f t="shared" si="18"/>
        <v>0</v>
      </c>
      <c r="Y51" s="227"/>
      <c r="Z51" s="227">
        <f t="shared" si="19"/>
        <v>-1</v>
      </c>
      <c r="AA51" s="215">
        <f t="shared" si="20"/>
        <v>0</v>
      </c>
      <c r="AB51" s="216">
        <f t="shared" si="20"/>
        <v>0</v>
      </c>
      <c r="AC51" s="216">
        <f t="shared" si="20"/>
        <v>0</v>
      </c>
      <c r="AD51" s="217">
        <f t="shared" si="20"/>
        <v>0</v>
      </c>
      <c r="AE51" s="218">
        <f t="shared" si="21"/>
        <v>-1</v>
      </c>
      <c r="AF51" s="219">
        <f t="shared" si="22"/>
        <v>0</v>
      </c>
      <c r="AG51" s="220">
        <f t="shared" si="22"/>
        <v>0</v>
      </c>
      <c r="AH51" s="220">
        <f t="shared" si="22"/>
        <v>0</v>
      </c>
      <c r="AI51" s="221">
        <f t="shared" si="22"/>
        <v>0</v>
      </c>
    </row>
    <row r="52" spans="2:35" ht="15.75" customHeight="1" outlineLevel="2" thickBot="1">
      <c r="B52" s="364">
        <f t="shared" si="23"/>
        <v>0</v>
      </c>
      <c r="C52" s="364"/>
      <c r="D52" s="595"/>
      <c r="E52" s="353"/>
      <c r="F52" s="595"/>
      <c r="G52" s="595"/>
      <c r="H52" s="595"/>
      <c r="I52" s="595"/>
      <c r="J52" s="595"/>
      <c r="K52" s="595"/>
      <c r="L52" s="595"/>
      <c r="M52" s="595"/>
      <c r="N52" s="595"/>
      <c r="O52" s="620"/>
      <c r="P52" s="618" t="str">
        <f t="shared" si="14"/>
        <v>-</v>
      </c>
      <c r="Q52" s="478" t="str">
        <f t="shared" si="15"/>
        <v>-</v>
      </c>
      <c r="R52" s="618" t="str">
        <f t="shared" si="16"/>
        <v>-</v>
      </c>
      <c r="S52" s="621"/>
      <c r="T52" s="290" t="str">
        <f ca="1">IFERROR(VLOOKUP(U52,Главная!$AG$20:$AH$22,2,FALSE),"")</f>
        <v/>
      </c>
      <c r="U52" s="226" t="str">
        <f ca="1">IFERROR(OFFSET(Главная!$AJ$4,MATCH($D52,Главная!$AG$5:$AG$17,0),0),"")</f>
        <v/>
      </c>
      <c r="V52" s="226" t="str">
        <f ca="1">IFERROR(OFFSET(Главная!$AI$4,MATCH($D52,Главная!$AG$5:$AG$17,0),0),"")</f>
        <v/>
      </c>
      <c r="W52" s="213">
        <f t="shared" si="17"/>
        <v>0</v>
      </c>
      <c r="X52" s="214">
        <f t="shared" si="18"/>
        <v>0</v>
      </c>
      <c r="Y52" s="227"/>
      <c r="Z52" s="227">
        <f t="shared" si="19"/>
        <v>-1</v>
      </c>
      <c r="AA52" s="215">
        <f t="shared" si="20"/>
        <v>0</v>
      </c>
      <c r="AB52" s="216">
        <f t="shared" si="20"/>
        <v>0</v>
      </c>
      <c r="AC52" s="216">
        <f t="shared" si="20"/>
        <v>0</v>
      </c>
      <c r="AD52" s="217">
        <f t="shared" si="20"/>
        <v>0</v>
      </c>
      <c r="AE52" s="218">
        <f t="shared" si="21"/>
        <v>-1</v>
      </c>
      <c r="AF52" s="219">
        <f t="shared" si="22"/>
        <v>0</v>
      </c>
      <c r="AG52" s="220">
        <f t="shared" si="22"/>
        <v>0</v>
      </c>
      <c r="AH52" s="220">
        <f t="shared" si="22"/>
        <v>0</v>
      </c>
      <c r="AI52" s="221">
        <f t="shared" si="22"/>
        <v>0</v>
      </c>
    </row>
    <row r="53" spans="2:35" ht="15.75" customHeight="1" outlineLevel="2" thickBot="1">
      <c r="B53" s="364">
        <f t="shared" si="23"/>
        <v>0</v>
      </c>
      <c r="C53" s="364"/>
      <c r="D53" s="595"/>
      <c r="E53" s="353"/>
      <c r="F53" s="595"/>
      <c r="G53" s="595"/>
      <c r="H53" s="595"/>
      <c r="I53" s="595"/>
      <c r="J53" s="595"/>
      <c r="K53" s="595"/>
      <c r="L53" s="595"/>
      <c r="M53" s="595"/>
      <c r="N53" s="595"/>
      <c r="O53" s="620"/>
      <c r="P53" s="618" t="str">
        <f t="shared" si="14"/>
        <v>-</v>
      </c>
      <c r="Q53" s="478" t="str">
        <f t="shared" si="15"/>
        <v>-</v>
      </c>
      <c r="R53" s="618" t="str">
        <f t="shared" si="16"/>
        <v>-</v>
      </c>
      <c r="S53" s="621"/>
      <c r="T53" s="290" t="str">
        <f ca="1">IFERROR(VLOOKUP(U53,Главная!$AG$20:$AH$22,2,FALSE),"")</f>
        <v/>
      </c>
      <c r="U53" s="226" t="str">
        <f ca="1">IFERROR(OFFSET(Главная!$AJ$4,MATCH($D53,Главная!$AG$5:$AG$17,0),0),"")</f>
        <v/>
      </c>
      <c r="V53" s="226" t="str">
        <f ca="1">IFERROR(OFFSET(Главная!$AI$4,MATCH($D53,Главная!$AG$5:$AG$17,0),0),"")</f>
        <v/>
      </c>
      <c r="W53" s="213">
        <f t="shared" si="17"/>
        <v>0</v>
      </c>
      <c r="X53" s="214">
        <f t="shared" si="18"/>
        <v>0</v>
      </c>
      <c r="Y53" s="227"/>
      <c r="Z53" s="227">
        <f t="shared" si="19"/>
        <v>-1</v>
      </c>
      <c r="AA53" s="215">
        <f t="shared" si="20"/>
        <v>0</v>
      </c>
      <c r="AB53" s="216">
        <f t="shared" si="20"/>
        <v>0</v>
      </c>
      <c r="AC53" s="216">
        <f t="shared" si="20"/>
        <v>0</v>
      </c>
      <c r="AD53" s="217">
        <f t="shared" si="20"/>
        <v>0</v>
      </c>
      <c r="AE53" s="218">
        <f t="shared" si="21"/>
        <v>-1</v>
      </c>
      <c r="AF53" s="219">
        <f t="shared" si="22"/>
        <v>0</v>
      </c>
      <c r="AG53" s="220">
        <f t="shared" si="22"/>
        <v>0</v>
      </c>
      <c r="AH53" s="220">
        <f t="shared" si="22"/>
        <v>0</v>
      </c>
      <c r="AI53" s="221">
        <f t="shared" si="22"/>
        <v>0</v>
      </c>
    </row>
    <row r="54" spans="2:35" ht="15.75" customHeight="1" outlineLevel="2" thickBot="1">
      <c r="B54" s="364">
        <f t="shared" si="23"/>
        <v>0</v>
      </c>
      <c r="C54" s="364"/>
      <c r="D54" s="595"/>
      <c r="E54" s="353"/>
      <c r="F54" s="595"/>
      <c r="G54" s="595"/>
      <c r="H54" s="595"/>
      <c r="I54" s="595"/>
      <c r="J54" s="595"/>
      <c r="K54" s="595"/>
      <c r="L54" s="595"/>
      <c r="M54" s="595"/>
      <c r="N54" s="595"/>
      <c r="O54" s="620"/>
      <c r="P54" s="618" t="str">
        <f t="shared" si="14"/>
        <v>-</v>
      </c>
      <c r="Q54" s="478" t="str">
        <f t="shared" si="15"/>
        <v>-</v>
      </c>
      <c r="R54" s="618" t="str">
        <f t="shared" si="16"/>
        <v>-</v>
      </c>
      <c r="S54" s="621"/>
      <c r="T54" s="290" t="str">
        <f ca="1">IFERROR(VLOOKUP(U54,Главная!$AG$20:$AH$22,2,FALSE),"")</f>
        <v/>
      </c>
      <c r="U54" s="226" t="str">
        <f ca="1">IFERROR(OFFSET(Главная!$AJ$4,MATCH($D54,Главная!$AG$5:$AG$17,0),0),"")</f>
        <v/>
      </c>
      <c r="V54" s="226" t="str">
        <f ca="1">IFERROR(OFFSET(Главная!$AI$4,MATCH($D54,Главная!$AG$5:$AG$17,0),0),"")</f>
        <v/>
      </c>
      <c r="W54" s="213">
        <f t="shared" si="17"/>
        <v>0</v>
      </c>
      <c r="X54" s="214">
        <f t="shared" si="18"/>
        <v>0</v>
      </c>
      <c r="Y54" s="227"/>
      <c r="Z54" s="227">
        <f t="shared" si="19"/>
        <v>-1</v>
      </c>
      <c r="AA54" s="215">
        <f t="shared" si="20"/>
        <v>0</v>
      </c>
      <c r="AB54" s="216">
        <f t="shared" si="20"/>
        <v>0</v>
      </c>
      <c r="AC54" s="216">
        <f t="shared" si="20"/>
        <v>0</v>
      </c>
      <c r="AD54" s="217">
        <f t="shared" si="20"/>
        <v>0</v>
      </c>
      <c r="AE54" s="218">
        <f t="shared" si="21"/>
        <v>-1</v>
      </c>
      <c r="AF54" s="219">
        <f t="shared" si="22"/>
        <v>0</v>
      </c>
      <c r="AG54" s="220">
        <f t="shared" si="22"/>
        <v>0</v>
      </c>
      <c r="AH54" s="220">
        <f t="shared" si="22"/>
        <v>0</v>
      </c>
      <c r="AI54" s="221">
        <f t="shared" si="22"/>
        <v>0</v>
      </c>
    </row>
    <row r="55" spans="2:35" ht="15.75" customHeight="1" outlineLevel="2" thickBot="1">
      <c r="B55" s="364">
        <f t="shared" si="23"/>
        <v>0</v>
      </c>
      <c r="C55" s="364"/>
      <c r="D55" s="595"/>
      <c r="E55" s="353"/>
      <c r="F55" s="595"/>
      <c r="G55" s="595"/>
      <c r="H55" s="595"/>
      <c r="I55" s="595"/>
      <c r="J55" s="595"/>
      <c r="K55" s="595"/>
      <c r="L55" s="595"/>
      <c r="M55" s="595"/>
      <c r="N55" s="595"/>
      <c r="O55" s="620"/>
      <c r="P55" s="618" t="str">
        <f t="shared" si="14"/>
        <v>-</v>
      </c>
      <c r="Q55" s="478" t="str">
        <f t="shared" si="15"/>
        <v>-</v>
      </c>
      <c r="R55" s="618" t="str">
        <f t="shared" si="16"/>
        <v>-</v>
      </c>
      <c r="S55" s="621"/>
      <c r="T55" s="290" t="str">
        <f ca="1">IFERROR(VLOOKUP(U55,Главная!$AG$20:$AH$22,2,FALSE),"")</f>
        <v/>
      </c>
      <c r="U55" s="226" t="str">
        <f ca="1">IFERROR(OFFSET(Главная!$AJ$4,MATCH($D55,Главная!$AG$5:$AG$17,0),0),"")</f>
        <v/>
      </c>
      <c r="V55" s="226" t="str">
        <f ca="1">IFERROR(OFFSET(Главная!$AI$4,MATCH($D55,Главная!$AG$5:$AG$17,0),0),"")</f>
        <v/>
      </c>
      <c r="W55" s="213">
        <f t="shared" si="17"/>
        <v>0</v>
      </c>
      <c r="X55" s="214">
        <f t="shared" si="18"/>
        <v>0</v>
      </c>
      <c r="Y55" s="227"/>
      <c r="Z55" s="227">
        <f t="shared" si="19"/>
        <v>-1</v>
      </c>
      <c r="AA55" s="215">
        <f t="shared" si="20"/>
        <v>0</v>
      </c>
      <c r="AB55" s="216">
        <f t="shared" si="20"/>
        <v>0</v>
      </c>
      <c r="AC55" s="216">
        <f t="shared" si="20"/>
        <v>0</v>
      </c>
      <c r="AD55" s="217">
        <f t="shared" si="20"/>
        <v>0</v>
      </c>
      <c r="AE55" s="218">
        <f t="shared" si="21"/>
        <v>-1</v>
      </c>
      <c r="AF55" s="219">
        <f t="shared" si="22"/>
        <v>0</v>
      </c>
      <c r="AG55" s="220">
        <f t="shared" si="22"/>
        <v>0</v>
      </c>
      <c r="AH55" s="220">
        <f t="shared" si="22"/>
        <v>0</v>
      </c>
      <c r="AI55" s="221">
        <f t="shared" si="22"/>
        <v>0</v>
      </c>
    </row>
    <row r="56" spans="2:35" ht="15.75" customHeight="1" outlineLevel="2" thickBot="1">
      <c r="B56" s="364">
        <f t="shared" si="23"/>
        <v>0</v>
      </c>
      <c r="C56" s="364"/>
      <c r="D56" s="595"/>
      <c r="E56" s="353"/>
      <c r="F56" s="595"/>
      <c r="G56" s="595"/>
      <c r="H56" s="595"/>
      <c r="I56" s="595"/>
      <c r="J56" s="595"/>
      <c r="K56" s="595"/>
      <c r="L56" s="595"/>
      <c r="M56" s="595"/>
      <c r="N56" s="595"/>
      <c r="O56" s="620"/>
      <c r="P56" s="618" t="str">
        <f t="shared" si="14"/>
        <v>-</v>
      </c>
      <c r="Q56" s="478" t="str">
        <f t="shared" si="15"/>
        <v>-</v>
      </c>
      <c r="R56" s="618" t="str">
        <f t="shared" si="16"/>
        <v>-</v>
      </c>
      <c r="S56" s="621"/>
      <c r="T56" s="290" t="str">
        <f ca="1">IFERROR(VLOOKUP(U56,Главная!$AG$20:$AH$22,2,FALSE),"")</f>
        <v/>
      </c>
      <c r="U56" s="226" t="str">
        <f ca="1">IFERROR(OFFSET(Главная!$AJ$4,MATCH($D56,Главная!$AG$5:$AG$17,0),0),"")</f>
        <v/>
      </c>
      <c r="V56" s="226" t="str">
        <f ca="1">IFERROR(OFFSET(Главная!$AI$4,MATCH($D56,Главная!$AG$5:$AG$17,0),0),"")</f>
        <v/>
      </c>
      <c r="W56" s="213">
        <f t="shared" si="17"/>
        <v>0</v>
      </c>
      <c r="X56" s="214">
        <f t="shared" si="18"/>
        <v>0</v>
      </c>
      <c r="Y56" s="227"/>
      <c r="Z56" s="227">
        <f t="shared" si="19"/>
        <v>-1</v>
      </c>
      <c r="AA56" s="215">
        <f t="shared" si="20"/>
        <v>0</v>
      </c>
      <c r="AB56" s="216">
        <f t="shared" si="20"/>
        <v>0</v>
      </c>
      <c r="AC56" s="216">
        <f t="shared" si="20"/>
        <v>0</v>
      </c>
      <c r="AD56" s="217">
        <f t="shared" si="20"/>
        <v>0</v>
      </c>
      <c r="AE56" s="218">
        <f t="shared" si="21"/>
        <v>-1</v>
      </c>
      <c r="AF56" s="219">
        <f t="shared" si="22"/>
        <v>0</v>
      </c>
      <c r="AG56" s="220">
        <f t="shared" si="22"/>
        <v>0</v>
      </c>
      <c r="AH56" s="220">
        <f t="shared" si="22"/>
        <v>0</v>
      </c>
      <c r="AI56" s="221">
        <f t="shared" si="22"/>
        <v>0</v>
      </c>
    </row>
    <row r="57" spans="2:35" ht="15.75" customHeight="1" outlineLevel="2">
      <c r="B57" s="364">
        <f t="shared" si="23"/>
        <v>0</v>
      </c>
      <c r="C57" s="364"/>
      <c r="D57" s="595"/>
      <c r="E57" s="353"/>
      <c r="F57" s="595"/>
      <c r="G57" s="595"/>
      <c r="H57" s="595"/>
      <c r="I57" s="595"/>
      <c r="J57" s="595"/>
      <c r="K57" s="595"/>
      <c r="L57" s="595"/>
      <c r="M57" s="595"/>
      <c r="N57" s="595"/>
      <c r="O57" s="620"/>
      <c r="P57" s="618" t="str">
        <f t="shared" si="14"/>
        <v>-</v>
      </c>
      <c r="Q57" s="478" t="str">
        <f t="shared" si="15"/>
        <v>-</v>
      </c>
      <c r="R57" s="618" t="str">
        <f t="shared" si="16"/>
        <v>-</v>
      </c>
      <c r="S57" s="621"/>
      <c r="T57" s="290" t="str">
        <f ca="1">IFERROR(VLOOKUP(U57,Главная!$AG$20:$AH$22,2,FALSE),"")</f>
        <v/>
      </c>
      <c r="U57" s="226" t="str">
        <f ca="1">IFERROR(OFFSET(Главная!$AJ$4,MATCH($D57,Главная!$AG$5:$AG$17,0),0),"")</f>
        <v/>
      </c>
      <c r="V57" s="226" t="str">
        <f ca="1">IFERROR(OFFSET(Главная!$AI$4,MATCH($D57,Главная!$AG$5:$AG$17,0),0),"")</f>
        <v/>
      </c>
      <c r="W57" s="213">
        <f t="shared" si="17"/>
        <v>0</v>
      </c>
      <c r="X57" s="214">
        <f t="shared" si="18"/>
        <v>0</v>
      </c>
      <c r="Y57" s="227"/>
      <c r="Z57" s="227">
        <f t="shared" si="19"/>
        <v>-1</v>
      </c>
      <c r="AA57" s="215">
        <f t="shared" si="20"/>
        <v>0</v>
      </c>
      <c r="AB57" s="216">
        <f t="shared" si="20"/>
        <v>0</v>
      </c>
      <c r="AC57" s="216">
        <f t="shared" si="20"/>
        <v>0</v>
      </c>
      <c r="AD57" s="217">
        <f t="shared" si="20"/>
        <v>0</v>
      </c>
      <c r="AE57" s="218">
        <f t="shared" si="21"/>
        <v>-1</v>
      </c>
      <c r="AF57" s="219">
        <f t="shared" si="22"/>
        <v>0</v>
      </c>
      <c r="AG57" s="220">
        <f t="shared" si="22"/>
        <v>0</v>
      </c>
      <c r="AH57" s="220">
        <f t="shared" si="22"/>
        <v>0</v>
      </c>
      <c r="AI57" s="221">
        <f t="shared" si="22"/>
        <v>0</v>
      </c>
    </row>
    <row r="58" spans="2:35" s="130" customFormat="1" ht="15.75" customHeight="1" outlineLevel="1" thickBot="1">
      <c r="B58" s="427"/>
      <c r="C58" s="426"/>
      <c r="D58" s="370"/>
      <c r="E58" s="361"/>
      <c r="F58" s="362"/>
      <c r="G58" s="362"/>
      <c r="H58" s="362"/>
      <c r="I58" s="362"/>
      <c r="J58" s="362"/>
      <c r="K58" s="362"/>
      <c r="L58" s="362"/>
      <c r="M58" s="362"/>
      <c r="N58" s="362"/>
      <c r="O58" s="362"/>
      <c r="P58" s="363"/>
      <c r="Q58" s="363"/>
      <c r="R58" s="362"/>
      <c r="S58" s="370"/>
      <c r="T58" s="291" t="s">
        <v>771</v>
      </c>
      <c r="U58" s="131"/>
      <c r="V58" s="131"/>
      <c r="W58" s="129"/>
      <c r="X58" s="129"/>
      <c r="AE58" s="132"/>
    </row>
    <row r="59" spans="2:35" s="130" customFormat="1" ht="30" customHeight="1" outlineLevel="1" thickTop="1">
      <c r="B59" s="427"/>
      <c r="C59" s="426"/>
      <c r="D59" s="370"/>
      <c r="E59" s="282" t="s">
        <v>168</v>
      </c>
      <c r="F59" s="283" t="s">
        <v>128</v>
      </c>
      <c r="G59" s="284" t="s">
        <v>74</v>
      </c>
      <c r="H59" s="284" t="s">
        <v>75</v>
      </c>
      <c r="I59" s="284" t="s">
        <v>14</v>
      </c>
      <c r="J59" s="284" t="s">
        <v>80</v>
      </c>
      <c r="K59" s="284" t="s">
        <v>129</v>
      </c>
      <c r="L59" s="284" t="s">
        <v>15</v>
      </c>
      <c r="M59" s="284" t="s">
        <v>13</v>
      </c>
      <c r="N59" s="284" t="s">
        <v>78</v>
      </c>
      <c r="O59" s="285" t="s">
        <v>130</v>
      </c>
      <c r="P59" s="286" t="s">
        <v>132</v>
      </c>
      <c r="Q59" s="287" t="s">
        <v>81</v>
      </c>
      <c r="R59" s="288" t="s">
        <v>131</v>
      </c>
      <c r="S59" s="355"/>
      <c r="T59" s="292" t="s">
        <v>151</v>
      </c>
      <c r="U59" s="131"/>
      <c r="V59" s="131"/>
      <c r="W59" s="129"/>
      <c r="X59" s="129"/>
      <c r="AE59" s="132"/>
    </row>
    <row r="60" spans="2:35" s="130" customFormat="1" ht="15.75" customHeight="1" outlineLevel="1">
      <c r="B60" s="427"/>
      <c r="C60" s="426"/>
      <c r="D60" s="370"/>
      <c r="E60" s="231" t="s">
        <v>83</v>
      </c>
      <c r="F60" s="264">
        <f t="shared" ref="F60:R60" si="24">COUNTIF(F47:F57,5)</f>
        <v>0</v>
      </c>
      <c r="G60" s="181">
        <f t="shared" si="24"/>
        <v>0</v>
      </c>
      <c r="H60" s="181">
        <f t="shared" si="24"/>
        <v>0</v>
      </c>
      <c r="I60" s="181">
        <f t="shared" si="24"/>
        <v>0</v>
      </c>
      <c r="J60" s="181">
        <f t="shared" si="24"/>
        <v>0</v>
      </c>
      <c r="K60" s="181">
        <f t="shared" si="24"/>
        <v>0</v>
      </c>
      <c r="L60" s="181">
        <f t="shared" si="24"/>
        <v>0</v>
      </c>
      <c r="M60" s="181">
        <f t="shared" si="24"/>
        <v>0</v>
      </c>
      <c r="N60" s="181">
        <f t="shared" si="24"/>
        <v>0</v>
      </c>
      <c r="O60" s="265">
        <f t="shared" si="24"/>
        <v>0</v>
      </c>
      <c r="P60" s="272">
        <f t="shared" si="24"/>
        <v>0</v>
      </c>
      <c r="Q60" s="231">
        <f t="shared" si="24"/>
        <v>0</v>
      </c>
      <c r="R60" s="275">
        <f t="shared" si="24"/>
        <v>0</v>
      </c>
      <c r="S60" s="356"/>
      <c r="T60" s="292" t="s">
        <v>151</v>
      </c>
      <c r="U60" s="131"/>
      <c r="V60" s="131"/>
      <c r="W60" s="129"/>
      <c r="X60" s="129"/>
      <c r="AE60" s="132"/>
    </row>
    <row r="61" spans="2:35" s="130" customFormat="1" ht="15.75" customHeight="1" outlineLevel="1">
      <c r="B61" s="427"/>
      <c r="C61" s="426"/>
      <c r="D61" s="370"/>
      <c r="E61" s="231" t="s">
        <v>85</v>
      </c>
      <c r="F61" s="264">
        <f t="shared" ref="F61:R61" si="25">COUNTIF(F47:F57,4)</f>
        <v>0</v>
      </c>
      <c r="G61" s="181">
        <f t="shared" si="25"/>
        <v>0</v>
      </c>
      <c r="H61" s="181">
        <f t="shared" si="25"/>
        <v>0</v>
      </c>
      <c r="I61" s="181">
        <f t="shared" si="25"/>
        <v>0</v>
      </c>
      <c r="J61" s="181">
        <f t="shared" si="25"/>
        <v>0</v>
      </c>
      <c r="K61" s="181">
        <f t="shared" si="25"/>
        <v>0</v>
      </c>
      <c r="L61" s="181">
        <f t="shared" si="25"/>
        <v>0</v>
      </c>
      <c r="M61" s="181">
        <f t="shared" si="25"/>
        <v>0</v>
      </c>
      <c r="N61" s="181">
        <f t="shared" si="25"/>
        <v>0</v>
      </c>
      <c r="O61" s="265">
        <f t="shared" si="25"/>
        <v>0</v>
      </c>
      <c r="P61" s="272">
        <f t="shared" si="25"/>
        <v>0</v>
      </c>
      <c r="Q61" s="231">
        <f t="shared" si="25"/>
        <v>0</v>
      </c>
      <c r="R61" s="275">
        <f t="shared" si="25"/>
        <v>0</v>
      </c>
      <c r="S61" s="132"/>
      <c r="T61" s="292" t="s">
        <v>151</v>
      </c>
      <c r="U61" s="131"/>
      <c r="V61" s="131"/>
      <c r="W61" s="129"/>
      <c r="X61" s="129"/>
      <c r="AE61" s="132"/>
    </row>
    <row r="62" spans="2:35" s="130" customFormat="1" ht="15.75" customHeight="1" outlineLevel="1">
      <c r="B62" s="427"/>
      <c r="C62" s="426"/>
      <c r="D62" s="370"/>
      <c r="E62" s="231" t="s">
        <v>86</v>
      </c>
      <c r="F62" s="264">
        <f t="shared" ref="F62:R62" si="26">COUNTIF(F47:F57,3)</f>
        <v>0</v>
      </c>
      <c r="G62" s="181">
        <f t="shared" si="26"/>
        <v>0</v>
      </c>
      <c r="H62" s="181">
        <f t="shared" si="26"/>
        <v>0</v>
      </c>
      <c r="I62" s="181">
        <f t="shared" si="26"/>
        <v>0</v>
      </c>
      <c r="J62" s="181">
        <f t="shared" si="26"/>
        <v>0</v>
      </c>
      <c r="K62" s="181">
        <f t="shared" si="26"/>
        <v>0</v>
      </c>
      <c r="L62" s="181">
        <f t="shared" si="26"/>
        <v>0</v>
      </c>
      <c r="M62" s="181">
        <f t="shared" si="26"/>
        <v>0</v>
      </c>
      <c r="N62" s="181">
        <f t="shared" si="26"/>
        <v>0</v>
      </c>
      <c r="O62" s="265">
        <f t="shared" si="26"/>
        <v>0</v>
      </c>
      <c r="P62" s="272">
        <f t="shared" si="26"/>
        <v>0</v>
      </c>
      <c r="Q62" s="231">
        <f t="shared" si="26"/>
        <v>0</v>
      </c>
      <c r="R62" s="275">
        <f t="shared" si="26"/>
        <v>0</v>
      </c>
      <c r="S62" s="132"/>
      <c r="T62" s="292" t="s">
        <v>151</v>
      </c>
      <c r="U62" s="131"/>
      <c r="V62" s="131"/>
      <c r="W62" s="129"/>
      <c r="X62" s="129"/>
      <c r="AE62" s="132"/>
    </row>
    <row r="63" spans="2:35" s="130" customFormat="1" ht="15.75" customHeight="1" outlineLevel="1" thickBot="1">
      <c r="B63" s="427"/>
      <c r="C63" s="426"/>
      <c r="D63" s="370"/>
      <c r="E63" s="231" t="s">
        <v>87</v>
      </c>
      <c r="F63" s="264">
        <f t="shared" ref="F63:R63" si="27">COUNTIF(F47:F57,2)</f>
        <v>0</v>
      </c>
      <c r="G63" s="181">
        <f t="shared" si="27"/>
        <v>0</v>
      </c>
      <c r="H63" s="181">
        <f t="shared" si="27"/>
        <v>0</v>
      </c>
      <c r="I63" s="181">
        <f t="shared" si="27"/>
        <v>0</v>
      </c>
      <c r="J63" s="181">
        <f t="shared" si="27"/>
        <v>0</v>
      </c>
      <c r="K63" s="181">
        <f t="shared" si="27"/>
        <v>0</v>
      </c>
      <c r="L63" s="181">
        <f t="shared" si="27"/>
        <v>0</v>
      </c>
      <c r="M63" s="181">
        <f t="shared" si="27"/>
        <v>0</v>
      </c>
      <c r="N63" s="181">
        <f t="shared" si="27"/>
        <v>0</v>
      </c>
      <c r="O63" s="265">
        <f t="shared" si="27"/>
        <v>0</v>
      </c>
      <c r="P63" s="272">
        <f t="shared" si="27"/>
        <v>0</v>
      </c>
      <c r="Q63" s="231">
        <f t="shared" si="27"/>
        <v>0</v>
      </c>
      <c r="R63" s="275">
        <f t="shared" si="27"/>
        <v>0</v>
      </c>
      <c r="S63" s="357"/>
      <c r="T63" s="292" t="s">
        <v>151</v>
      </c>
      <c r="U63" s="131"/>
      <c r="V63" s="131"/>
      <c r="W63" s="129"/>
      <c r="X63" s="129"/>
      <c r="AE63" s="132"/>
    </row>
    <row r="64" spans="2:35" s="130" customFormat="1" ht="15.75" customHeight="1">
      <c r="B64" s="427"/>
      <c r="C64" s="426"/>
      <c r="D64" s="370"/>
      <c r="E64" s="232" t="s">
        <v>88</v>
      </c>
      <c r="F64" s="266" t="str">
        <f>Рсч!$G$17</f>
        <v>-</v>
      </c>
      <c r="G64" s="267" t="str">
        <f>Рсч!$L$17</f>
        <v>-</v>
      </c>
      <c r="H64" s="267" t="str">
        <f>Рсч!$Q$17</f>
        <v>-</v>
      </c>
      <c r="I64" s="267" t="str">
        <f>Рсч!$V$17</f>
        <v>-</v>
      </c>
      <c r="J64" s="267" t="str">
        <f>Рсч!$AA$17</f>
        <v>-</v>
      </c>
      <c r="K64" s="267" t="str">
        <f>Рсч!$AF$17</f>
        <v>-</v>
      </c>
      <c r="L64" s="267" t="str">
        <f>Рсч!$AK$17</f>
        <v>-</v>
      </c>
      <c r="M64" s="267" t="str">
        <f>Рсч!$AP$17</f>
        <v>-</v>
      </c>
      <c r="N64" s="267" t="str">
        <f>Рсч!$AU$17</f>
        <v>-</v>
      </c>
      <c r="O64" s="268" t="str">
        <f>Рсч!$AZ$17</f>
        <v>-</v>
      </c>
      <c r="P64" s="273"/>
      <c r="Q64" s="232" t="str">
        <f>Рсч!$BJ$17</f>
        <v>-</v>
      </c>
      <c r="R64" s="276"/>
      <c r="S64" s="358"/>
      <c r="T64" s="292" t="s">
        <v>151</v>
      </c>
      <c r="U64" s="131"/>
      <c r="V64" s="131"/>
      <c r="W64" s="129"/>
      <c r="X64" s="129"/>
      <c r="AE64" s="132"/>
    </row>
    <row r="65" spans="2:31" s="130" customFormat="1" ht="15.75" customHeight="1" thickBot="1">
      <c r="B65" s="427"/>
      <c r="C65" s="426"/>
      <c r="D65" s="370"/>
      <c r="E65" s="233" t="s">
        <v>89</v>
      </c>
      <c r="F65" s="230" t="str">
        <f>Рсч!$G$18</f>
        <v>-</v>
      </c>
      <c r="G65" s="228" t="str">
        <f>Рсч!$L$18</f>
        <v>-</v>
      </c>
      <c r="H65" s="228" t="str">
        <f>Рсч!$Q$18</f>
        <v>-</v>
      </c>
      <c r="I65" s="437" t="str">
        <f>Рсч!$V$18</f>
        <v>-</v>
      </c>
      <c r="J65" s="228" t="str">
        <f>Рсч!$AA$18</f>
        <v>-</v>
      </c>
      <c r="K65" s="228" t="str">
        <f>Рсч!$AF$18</f>
        <v>-</v>
      </c>
      <c r="L65" s="228" t="str">
        <f>Рсч!$AK$18</f>
        <v>-</v>
      </c>
      <c r="M65" s="228" t="str">
        <f>Рсч!$AP$18</f>
        <v>-</v>
      </c>
      <c r="N65" s="228" t="str">
        <f>Рсч!$AU$18</f>
        <v>-</v>
      </c>
      <c r="O65" s="229" t="str">
        <f>Рсч!$AZ$18</f>
        <v>-</v>
      </c>
      <c r="P65" s="274"/>
      <c r="Q65" s="278" t="str">
        <f>Рсч!$BJ$18</f>
        <v>-</v>
      </c>
      <c r="R65" s="277"/>
      <c r="S65" s="358"/>
      <c r="T65" s="292" t="s">
        <v>151</v>
      </c>
      <c r="U65" s="131"/>
      <c r="V65" s="131"/>
      <c r="W65" s="129"/>
      <c r="X65" s="129"/>
      <c r="AE65" s="132"/>
    </row>
    <row r="66" spans="2:31" s="131" customFormat="1" ht="15.75" customHeight="1" outlineLevel="1" thickTop="1" thickBot="1">
      <c r="B66" s="359"/>
      <c r="C66" s="360"/>
      <c r="D66" s="132"/>
      <c r="E66" s="361"/>
      <c r="F66" s="362"/>
      <c r="G66" s="362"/>
      <c r="H66" s="362"/>
      <c r="I66" s="362"/>
      <c r="J66" s="362"/>
      <c r="K66" s="362"/>
      <c r="L66" s="362">
        <v>2</v>
      </c>
      <c r="M66" s="362"/>
      <c r="N66" s="362"/>
      <c r="O66" s="362"/>
      <c r="P66" s="363"/>
      <c r="Q66" s="363"/>
      <c r="R66" s="362"/>
      <c r="S66" s="132"/>
      <c r="T66" s="291" t="s">
        <v>771</v>
      </c>
      <c r="W66" s="281"/>
      <c r="X66" s="281"/>
      <c r="AE66" s="132"/>
    </row>
    <row r="67" spans="2:31" s="130" customFormat="1" ht="30" customHeight="1" outlineLevel="1" thickTop="1">
      <c r="B67" s="427"/>
      <c r="C67" s="426"/>
      <c r="D67" s="370"/>
      <c r="E67" s="282" t="s">
        <v>207</v>
      </c>
      <c r="F67" s="283" t="s">
        <v>128</v>
      </c>
      <c r="G67" s="284" t="s">
        <v>74</v>
      </c>
      <c r="H67" s="284" t="s">
        <v>75</v>
      </c>
      <c r="I67" s="284" t="s">
        <v>14</v>
      </c>
      <c r="J67" s="284" t="s">
        <v>80</v>
      </c>
      <c r="K67" s="284" t="s">
        <v>129</v>
      </c>
      <c r="L67" s="284" t="s">
        <v>15</v>
      </c>
      <c r="M67" s="284" t="s">
        <v>13</v>
      </c>
      <c r="N67" s="284" t="s">
        <v>78</v>
      </c>
      <c r="O67" s="285" t="s">
        <v>130</v>
      </c>
      <c r="P67" s="286" t="s">
        <v>132</v>
      </c>
      <c r="Q67" s="287" t="s">
        <v>81</v>
      </c>
      <c r="R67" s="288" t="s">
        <v>131</v>
      </c>
      <c r="S67" s="355"/>
      <c r="T67" s="292" t="s">
        <v>152</v>
      </c>
      <c r="U67" s="131"/>
      <c r="V67" s="131"/>
      <c r="W67" s="129"/>
      <c r="X67" s="129"/>
      <c r="AE67" s="132"/>
    </row>
    <row r="68" spans="2:31" s="130" customFormat="1" ht="15.75" customHeight="1" outlineLevel="1">
      <c r="B68" s="427"/>
      <c r="C68" s="426"/>
      <c r="D68" s="370"/>
      <c r="E68" s="231" t="s">
        <v>83</v>
      </c>
      <c r="F68" s="264">
        <f>COUNTIFS(F47:F57,5,U47:U57,1)</f>
        <v>0</v>
      </c>
      <c r="G68" s="181">
        <f>COUNTIFS(G47:G57,5,U47:U57,1)</f>
        <v>0</v>
      </c>
      <c r="H68" s="181">
        <f>COUNTIFS(H47:H57,5,U47:U57,1)</f>
        <v>0</v>
      </c>
      <c r="I68" s="181">
        <f>COUNTIFS(I47:I57,5,U47:U57,1)</f>
        <v>0</v>
      </c>
      <c r="J68" s="181">
        <f>COUNTIFS(J47:J57,5,U47:U57,1)</f>
        <v>0</v>
      </c>
      <c r="K68" s="181">
        <f>COUNTIFS(K47:K57,5,U47:U57,1)</f>
        <v>0</v>
      </c>
      <c r="L68" s="181">
        <f>COUNTIFS(L47:L57,5,U47:U57,1)</f>
        <v>0</v>
      </c>
      <c r="M68" s="181">
        <f>COUNTIFS(M47:M57,5,U47:U57,1)</f>
        <v>0</v>
      </c>
      <c r="N68" s="181">
        <f>COUNTIFS(N47:N57,5,U47:U57,1)</f>
        <v>0</v>
      </c>
      <c r="O68" s="265">
        <f>COUNTIFS(O47:O57,5,U47:U57,1)</f>
        <v>0</v>
      </c>
      <c r="P68" s="272">
        <f>COUNTIFS(P47:P57,5,U47:U57,1)</f>
        <v>0</v>
      </c>
      <c r="Q68" s="231">
        <f>COUNTIFS(Q47:Q57,5,U47:U57,1)</f>
        <v>0</v>
      </c>
      <c r="R68" s="275">
        <f>COUNTIFS(R47:R57,5,U47:U57,1)</f>
        <v>0</v>
      </c>
      <c r="S68" s="356"/>
      <c r="T68" s="292" t="s">
        <v>152</v>
      </c>
      <c r="U68" s="131"/>
      <c r="V68" s="131"/>
      <c r="W68" s="129"/>
      <c r="X68" s="129"/>
      <c r="AE68" s="132"/>
    </row>
    <row r="69" spans="2:31" s="130" customFormat="1" ht="15.75" customHeight="1" outlineLevel="1">
      <c r="B69" s="427"/>
      <c r="C69" s="426"/>
      <c r="D69" s="370"/>
      <c r="E69" s="231" t="s">
        <v>85</v>
      </c>
      <c r="F69" s="264">
        <f>COUNTIFS(F47:F57,4,U47:U57,1)</f>
        <v>0</v>
      </c>
      <c r="G69" s="181">
        <f>COUNTIFS(G47:G57,4,U47:U57,1)</f>
        <v>0</v>
      </c>
      <c r="H69" s="181">
        <f>COUNTIFS(H47:H57,4,U47:U57,1)</f>
        <v>0</v>
      </c>
      <c r="I69" s="181">
        <f>COUNTIFS(I47:I57,4,U47:U57,1)</f>
        <v>0</v>
      </c>
      <c r="J69" s="181">
        <f>COUNTIFS(J47:J57,4,U47:U57,1)</f>
        <v>0</v>
      </c>
      <c r="K69" s="181">
        <f>COUNTIFS(K47:K57,4,U47:U57,1)</f>
        <v>0</v>
      </c>
      <c r="L69" s="181">
        <f>COUNTIFS(L47:L57,4,U47:U57,1)</f>
        <v>0</v>
      </c>
      <c r="M69" s="181">
        <f>COUNTIFS(M47:M57,4,U47:U57,1)</f>
        <v>0</v>
      </c>
      <c r="N69" s="181">
        <f>COUNTIFS(N47:N57,4,U47:U57,1)</f>
        <v>0</v>
      </c>
      <c r="O69" s="265">
        <f>COUNTIFS(O47:O57,4,U47:U57,1)</f>
        <v>0</v>
      </c>
      <c r="P69" s="272">
        <f>COUNTIFS(P47:P57,4,U47:U57,1)</f>
        <v>0</v>
      </c>
      <c r="Q69" s="231">
        <f>COUNTIFS(Q47:Q57,4,U47:U57,1)</f>
        <v>0</v>
      </c>
      <c r="R69" s="275">
        <f>COUNTIFS(R47:R57,4,U47:U57,1)</f>
        <v>0</v>
      </c>
      <c r="S69" s="132"/>
      <c r="T69" s="292" t="s">
        <v>152</v>
      </c>
      <c r="U69" s="131"/>
      <c r="V69" s="131"/>
      <c r="W69" s="129"/>
      <c r="X69" s="129"/>
      <c r="AE69" s="132"/>
    </row>
    <row r="70" spans="2:31" s="130" customFormat="1" ht="15.75" customHeight="1" outlineLevel="1">
      <c r="B70" s="427"/>
      <c r="C70" s="426"/>
      <c r="D70" s="370"/>
      <c r="E70" s="231" t="s">
        <v>86</v>
      </c>
      <c r="F70" s="264">
        <f>COUNTIFS(F47:F57,3,U47:U57,1)</f>
        <v>0</v>
      </c>
      <c r="G70" s="181">
        <f>COUNTIFS(G47:G57,3,U47:U57,1)</f>
        <v>0</v>
      </c>
      <c r="H70" s="181">
        <f>COUNTIFS(H47:H57,3,U47:U57,1)</f>
        <v>0</v>
      </c>
      <c r="I70" s="181">
        <f>COUNTIFS(I47:I57,3,U47:U57,1)</f>
        <v>0</v>
      </c>
      <c r="J70" s="181">
        <f>COUNTIFS(J47:J57,3,U47:U57,1)</f>
        <v>0</v>
      </c>
      <c r="K70" s="181">
        <f>COUNTIFS(K47:K57,3,U47:U57,1)</f>
        <v>0</v>
      </c>
      <c r="L70" s="181">
        <f>COUNTIFS(L47:L57,3,U47:U57,1)</f>
        <v>0</v>
      </c>
      <c r="M70" s="181">
        <f>COUNTIFS(M47:M57,3,U47:U57,1)</f>
        <v>0</v>
      </c>
      <c r="N70" s="181">
        <f>COUNTIFS(N47:N57,3,U47:U57,1)</f>
        <v>0</v>
      </c>
      <c r="O70" s="265">
        <f>COUNTIFS(O47:O57,3,U47:U57,1)</f>
        <v>0</v>
      </c>
      <c r="P70" s="272">
        <f>COUNTIFS(P47:P57,3,U47:U57,1)</f>
        <v>0</v>
      </c>
      <c r="Q70" s="231">
        <f>COUNTIFS(Q47:Q57,3,U47:U57,1)</f>
        <v>0</v>
      </c>
      <c r="R70" s="275">
        <f>COUNTIFS(R47:R57,3,U47:U57,1)</f>
        <v>0</v>
      </c>
      <c r="S70" s="132"/>
      <c r="T70" s="292" t="s">
        <v>152</v>
      </c>
      <c r="U70" s="131"/>
      <c r="V70" s="131"/>
      <c r="W70" s="129"/>
      <c r="X70" s="129"/>
      <c r="AE70" s="132"/>
    </row>
    <row r="71" spans="2:31" s="130" customFormat="1" ht="15.75" customHeight="1" outlineLevel="1" thickBot="1">
      <c r="B71" s="427"/>
      <c r="C71" s="426"/>
      <c r="D71" s="370"/>
      <c r="E71" s="231" t="s">
        <v>87</v>
      </c>
      <c r="F71" s="264">
        <f>COUNTIFS(F47:F57,2,U47:U57,1)</f>
        <v>0</v>
      </c>
      <c r="G71" s="181">
        <f>COUNTIFS(G47:G57,2,U47:U57,1)</f>
        <v>0</v>
      </c>
      <c r="H71" s="181">
        <f>COUNTIFS(H47:H57,2,U47:U57,1)</f>
        <v>0</v>
      </c>
      <c r="I71" s="181">
        <f>COUNTIFS(I47:I57,2,U47:U57,1)</f>
        <v>0</v>
      </c>
      <c r="J71" s="181">
        <f>COUNTIFS(J47:J57,2,U47:U57,1)</f>
        <v>0</v>
      </c>
      <c r="K71" s="181">
        <f>COUNTIFS(K47:K57,2,U47:U57,1)</f>
        <v>0</v>
      </c>
      <c r="L71" s="181">
        <f>COUNTIFS(L47:L57,2,U47:U57,1)</f>
        <v>0</v>
      </c>
      <c r="M71" s="181">
        <f>COUNTIFS(M47:M57,2,U47:U57,1)</f>
        <v>0</v>
      </c>
      <c r="N71" s="181">
        <f>COUNTIFS(N47:N57,2,U47:U57,1)</f>
        <v>0</v>
      </c>
      <c r="O71" s="265">
        <f>COUNTIFS(O47:O57,2,U47:U57,1)</f>
        <v>0</v>
      </c>
      <c r="P71" s="272">
        <f>COUNTIFS(P47:P57,2,U47:U57,1)</f>
        <v>0</v>
      </c>
      <c r="Q71" s="231">
        <f>COUNTIFS(Q47:Q57,2,U47:U57,1)</f>
        <v>0</v>
      </c>
      <c r="R71" s="275">
        <f>COUNTIFS(R47:R57,2,U47:U57,1)</f>
        <v>0</v>
      </c>
      <c r="S71" s="357"/>
      <c r="T71" s="292" t="s">
        <v>152</v>
      </c>
      <c r="U71" s="131"/>
      <c r="V71" s="131"/>
      <c r="W71" s="129"/>
      <c r="X71" s="129"/>
      <c r="AE71" s="132"/>
    </row>
    <row r="72" spans="2:31" s="130" customFormat="1" ht="15.75" customHeight="1">
      <c r="B72" s="427"/>
      <c r="C72" s="426"/>
      <c r="D72" s="370"/>
      <c r="E72" s="232" t="s">
        <v>88</v>
      </c>
      <c r="F72" s="266" t="str">
        <f>'Рсч-оф'!$G$17</f>
        <v>-</v>
      </c>
      <c r="G72" s="267" t="str">
        <f>'Рсч-оф'!$L$17</f>
        <v>-</v>
      </c>
      <c r="H72" s="267" t="str">
        <f>'Рсч-оф'!$Q$17</f>
        <v>-</v>
      </c>
      <c r="I72" s="267" t="str">
        <f>'Рсч-оф'!$V$17</f>
        <v>-</v>
      </c>
      <c r="J72" s="267" t="str">
        <f>'Рсч-оф'!$AA$17</f>
        <v>-</v>
      </c>
      <c r="K72" s="267" t="str">
        <f>'Рсч-оф'!$AF$17</f>
        <v>-</v>
      </c>
      <c r="L72" s="267" t="str">
        <f>'Рсч-оф'!$AK$17</f>
        <v>-</v>
      </c>
      <c r="M72" s="267" t="str">
        <f>'Рсч-оф'!$AP$17</f>
        <v>-</v>
      </c>
      <c r="N72" s="267" t="str">
        <f>'Рсч-оф'!$AU$17</f>
        <v>-</v>
      </c>
      <c r="O72" s="268" t="str">
        <f>'Рсч-оф'!$AZ$17</f>
        <v>-</v>
      </c>
      <c r="P72" s="273"/>
      <c r="Q72" s="232" t="str">
        <f>'Рсч-оф'!$BJ$17</f>
        <v>-</v>
      </c>
      <c r="R72" s="276"/>
      <c r="S72" s="358"/>
      <c r="T72" s="292" t="s">
        <v>152</v>
      </c>
      <c r="U72" s="131"/>
      <c r="V72" s="131"/>
      <c r="W72" s="129"/>
      <c r="X72" s="129"/>
      <c r="AE72" s="132"/>
    </row>
    <row r="73" spans="2:31" s="130" customFormat="1" ht="15.75" customHeight="1" thickBot="1">
      <c r="B73" s="427"/>
      <c r="C73" s="426"/>
      <c r="D73" s="370"/>
      <c r="E73" s="233" t="s">
        <v>89</v>
      </c>
      <c r="F73" s="230" t="str">
        <f>'Рсч-оф'!$G$18</f>
        <v>-</v>
      </c>
      <c r="G73" s="228" t="str">
        <f>'Рсч-оф'!$L$18</f>
        <v>-</v>
      </c>
      <c r="H73" s="228" t="str">
        <f>'Рсч-оф'!$Q$18</f>
        <v>-</v>
      </c>
      <c r="I73" s="437" t="str">
        <f>'Рсч-оф'!$V$18</f>
        <v>-</v>
      </c>
      <c r="J73" s="228" t="str">
        <f>'Рсч-оф'!$AA$18</f>
        <v>-</v>
      </c>
      <c r="K73" s="228" t="str">
        <f>'Рсч-оф'!$AF$18</f>
        <v>-</v>
      </c>
      <c r="L73" s="228" t="str">
        <f>'Рсч-оф'!$AK$18</f>
        <v>-</v>
      </c>
      <c r="M73" s="228" t="str">
        <f>'Рсч-оф'!$AP$18</f>
        <v>-</v>
      </c>
      <c r="N73" s="228" t="str">
        <f>'Рсч-оф'!$AU$18</f>
        <v>-</v>
      </c>
      <c r="O73" s="229" t="str">
        <f>'Рсч-оф'!$AZ$18</f>
        <v>-</v>
      </c>
      <c r="P73" s="274"/>
      <c r="Q73" s="278" t="str">
        <f>'Рсч-оф'!$BJ$18</f>
        <v>-</v>
      </c>
      <c r="R73" s="277"/>
      <c r="S73" s="358"/>
      <c r="T73" s="292" t="s">
        <v>152</v>
      </c>
      <c r="U73" s="131"/>
      <c r="V73" s="131"/>
      <c r="W73" s="129"/>
      <c r="X73" s="129"/>
      <c r="AE73" s="132"/>
    </row>
    <row r="74" spans="2:31" s="131" customFormat="1" ht="15.75" customHeight="1" outlineLevel="1" thickTop="1" thickBot="1">
      <c r="B74" s="359"/>
      <c r="C74" s="360"/>
      <c r="D74" s="132"/>
      <c r="E74" s="361"/>
      <c r="F74" s="362"/>
      <c r="G74" s="362"/>
      <c r="H74" s="362"/>
      <c r="I74" s="362"/>
      <c r="J74" s="362"/>
      <c r="K74" s="362"/>
      <c r="L74" s="362"/>
      <c r="M74" s="362"/>
      <c r="N74" s="362"/>
      <c r="O74" s="362"/>
      <c r="P74" s="363"/>
      <c r="Q74" s="363"/>
      <c r="R74" s="362"/>
      <c r="S74" s="132"/>
      <c r="T74" s="291" t="s">
        <v>771</v>
      </c>
      <c r="W74" s="281"/>
      <c r="X74" s="281"/>
      <c r="AE74" s="132"/>
    </row>
    <row r="75" spans="2:31" s="130" customFormat="1" ht="30" customHeight="1" outlineLevel="1" thickTop="1">
      <c r="B75" s="427"/>
      <c r="C75" s="426"/>
      <c r="D75" s="370"/>
      <c r="E75" s="282" t="s">
        <v>208</v>
      </c>
      <c r="F75" s="283" t="s">
        <v>128</v>
      </c>
      <c r="G75" s="284" t="s">
        <v>74</v>
      </c>
      <c r="H75" s="284" t="s">
        <v>75</v>
      </c>
      <c r="I75" s="284" t="s">
        <v>14</v>
      </c>
      <c r="J75" s="284" t="s">
        <v>80</v>
      </c>
      <c r="K75" s="284" t="s">
        <v>129</v>
      </c>
      <c r="L75" s="284" t="s">
        <v>15</v>
      </c>
      <c r="M75" s="284" t="s">
        <v>13</v>
      </c>
      <c r="N75" s="284" t="s">
        <v>78</v>
      </c>
      <c r="O75" s="285" t="s">
        <v>130</v>
      </c>
      <c r="P75" s="286" t="s">
        <v>132</v>
      </c>
      <c r="Q75" s="287" t="s">
        <v>81</v>
      </c>
      <c r="R75" s="288" t="s">
        <v>131</v>
      </c>
      <c r="S75" s="355"/>
      <c r="T75" s="292" t="s">
        <v>153</v>
      </c>
      <c r="U75" s="131"/>
      <c r="V75" s="131"/>
      <c r="W75" s="129"/>
      <c r="X75" s="129"/>
      <c r="AE75" s="132"/>
    </row>
    <row r="76" spans="2:31" s="130" customFormat="1" ht="15.75" customHeight="1" outlineLevel="1">
      <c r="B76" s="427"/>
      <c r="C76" s="426"/>
      <c r="D76" s="370"/>
      <c r="E76" s="231" t="s">
        <v>83</v>
      </c>
      <c r="F76" s="264">
        <f>COUNTIFS(F47:F57,5,U47:U57,2)</f>
        <v>0</v>
      </c>
      <c r="G76" s="181">
        <f>COUNTIFS(G47:G57,5,U47:U57,2)</f>
        <v>0</v>
      </c>
      <c r="H76" s="181">
        <f>COUNTIFS(H47:H57,5,U47:U57,2)</f>
        <v>0</v>
      </c>
      <c r="I76" s="181">
        <f>COUNTIFS(I47:I57,5,U47:U57,2)</f>
        <v>0</v>
      </c>
      <c r="J76" s="181">
        <f>COUNTIFS(J47:J57,5,U47:U57,2)</f>
        <v>0</v>
      </c>
      <c r="K76" s="181">
        <f>COUNTIFS(K47:K57,5,U47:U57,2)</f>
        <v>0</v>
      </c>
      <c r="L76" s="181">
        <f>COUNTIFS(L47:L57,5,U47:U57,2)</f>
        <v>0</v>
      </c>
      <c r="M76" s="181">
        <f>COUNTIFS(M47:M57,5,U47:U57,2)</f>
        <v>0</v>
      </c>
      <c r="N76" s="181">
        <f>COUNTIFS(N47:N57,5,U47:U57,2)</f>
        <v>0</v>
      </c>
      <c r="O76" s="265">
        <f>COUNTIFS(O47:O57,5,U47:U57,2)</f>
        <v>0</v>
      </c>
      <c r="P76" s="272">
        <f>COUNTIFS(P47:P57,5,U47:U57,2)</f>
        <v>0</v>
      </c>
      <c r="Q76" s="231">
        <f>COUNTIFS(Q47:Q57,5,U47:U57,2)</f>
        <v>0</v>
      </c>
      <c r="R76" s="275">
        <f>COUNTIFS(R47:R57,5,U47:U57,2)</f>
        <v>0</v>
      </c>
      <c r="S76" s="356"/>
      <c r="T76" s="292" t="s">
        <v>153</v>
      </c>
      <c r="U76" s="131"/>
      <c r="V76" s="131"/>
      <c r="W76" s="129"/>
      <c r="X76" s="129"/>
      <c r="AE76" s="132"/>
    </row>
    <row r="77" spans="2:31" s="130" customFormat="1" ht="15.75" customHeight="1" outlineLevel="1">
      <c r="B77" s="427"/>
      <c r="C77" s="426"/>
      <c r="D77" s="370"/>
      <c r="E77" s="231" t="s">
        <v>85</v>
      </c>
      <c r="F77" s="264">
        <f>COUNTIFS(F47:F57,4,U47:U57,2)</f>
        <v>0</v>
      </c>
      <c r="G77" s="181">
        <f>COUNTIFS(G47:G57,4,U47:U57,2)</f>
        <v>0</v>
      </c>
      <c r="H77" s="181">
        <f>COUNTIFS(H47:H57,4,U47:U57,2)</f>
        <v>0</v>
      </c>
      <c r="I77" s="181">
        <f>COUNTIFS(I47:I57,4,U47:U57,2)</f>
        <v>0</v>
      </c>
      <c r="J77" s="181">
        <f>COUNTIFS(J47:J57,4,U47:U57,2)</f>
        <v>0</v>
      </c>
      <c r="K77" s="181">
        <f>COUNTIFS(K47:K57,4,U47:U57,2)</f>
        <v>0</v>
      </c>
      <c r="L77" s="181">
        <f>COUNTIFS(L47:L57,4,U47:U57,2)</f>
        <v>0</v>
      </c>
      <c r="M77" s="181">
        <f>COUNTIFS(M47:M57,4,U47:U57,2)</f>
        <v>0</v>
      </c>
      <c r="N77" s="181">
        <f>COUNTIFS(N47:N57,4,U47:U57,2)</f>
        <v>0</v>
      </c>
      <c r="O77" s="265">
        <f>COUNTIFS(O47:O57,4,U47:U57,2)</f>
        <v>0</v>
      </c>
      <c r="P77" s="272">
        <f>COUNTIFS(P47:P57,4,U47:U57,2)</f>
        <v>0</v>
      </c>
      <c r="Q77" s="231">
        <f>COUNTIFS(Q47:Q57,4,U47:U57,2)</f>
        <v>0</v>
      </c>
      <c r="R77" s="275">
        <f>COUNTIFS(R47:R57,4,U47:U57,2)</f>
        <v>0</v>
      </c>
      <c r="S77" s="132"/>
      <c r="T77" s="292" t="s">
        <v>153</v>
      </c>
      <c r="U77" s="131"/>
      <c r="V77" s="131"/>
      <c r="W77" s="129"/>
      <c r="X77" s="129"/>
      <c r="AE77" s="132"/>
    </row>
    <row r="78" spans="2:31" s="130" customFormat="1" ht="15.75" customHeight="1" outlineLevel="1">
      <c r="B78" s="427"/>
      <c r="C78" s="426"/>
      <c r="D78" s="370"/>
      <c r="E78" s="231" t="s">
        <v>86</v>
      </c>
      <c r="F78" s="264">
        <f>COUNTIFS(F47:F57,3,U47:U57,2)</f>
        <v>0</v>
      </c>
      <c r="G78" s="181">
        <f>COUNTIFS(G47:G57,3,U47:U57,2)</f>
        <v>0</v>
      </c>
      <c r="H78" s="181">
        <f>COUNTIFS(H47:H57,3,U47:U57,2)</f>
        <v>0</v>
      </c>
      <c r="I78" s="181">
        <f>COUNTIFS(I47:I57,3,U47:U57,2)</f>
        <v>0</v>
      </c>
      <c r="J78" s="181">
        <f>COUNTIFS(J47:J57,3,U47:U57,2)</f>
        <v>0</v>
      </c>
      <c r="K78" s="181">
        <f>COUNTIFS(K47:K57,3,U47:U57,2)</f>
        <v>0</v>
      </c>
      <c r="L78" s="181">
        <f>COUNTIFS(L47:L57,3,U47:U57,2)</f>
        <v>0</v>
      </c>
      <c r="M78" s="181">
        <f>COUNTIFS(M47:M57,3,U47:U57,2)</f>
        <v>0</v>
      </c>
      <c r="N78" s="181">
        <f>COUNTIFS(N47:N57,3,U47:U57,2)</f>
        <v>0</v>
      </c>
      <c r="O78" s="265">
        <f>COUNTIFS(O47:O57,3,U47:U57,2)</f>
        <v>0</v>
      </c>
      <c r="P78" s="272">
        <f>COUNTIFS(P47:P57,3,U47:U57,2)</f>
        <v>0</v>
      </c>
      <c r="Q78" s="231">
        <f>COUNTIFS(Q47:Q57,3,U47:U57,2)</f>
        <v>0</v>
      </c>
      <c r="R78" s="275">
        <f>COUNTIFS(R47:R57,3,U47:U57,2)</f>
        <v>0</v>
      </c>
      <c r="S78" s="132"/>
      <c r="T78" s="292" t="s">
        <v>153</v>
      </c>
      <c r="U78" s="131"/>
      <c r="V78" s="131"/>
      <c r="W78" s="129"/>
      <c r="X78" s="129"/>
      <c r="AE78" s="132"/>
    </row>
    <row r="79" spans="2:31" s="130" customFormat="1" ht="15.75" customHeight="1" outlineLevel="1" thickBot="1">
      <c r="B79" s="427"/>
      <c r="C79" s="426"/>
      <c r="D79" s="370"/>
      <c r="E79" s="231" t="s">
        <v>87</v>
      </c>
      <c r="F79" s="264">
        <f>COUNTIFS(F47:F57,2,U47:U57,2)</f>
        <v>0</v>
      </c>
      <c r="G79" s="181">
        <f>COUNTIFS(G47:G57,2,U47:U57,2)</f>
        <v>0</v>
      </c>
      <c r="H79" s="181">
        <f>COUNTIFS(H47:H57,2,U47:U57,2)</f>
        <v>0</v>
      </c>
      <c r="I79" s="181">
        <f>COUNTIFS(I47:I57,2,U47:U57,2)</f>
        <v>0</v>
      </c>
      <c r="J79" s="181">
        <f>COUNTIFS(J47:J57,2,U47:U57,2)</f>
        <v>0</v>
      </c>
      <c r="K79" s="181">
        <f>COUNTIFS(K47:K57,2,U47:U57,2)</f>
        <v>0</v>
      </c>
      <c r="L79" s="181">
        <f>COUNTIFS(L47:L57,2,U47:U57,2)</f>
        <v>0</v>
      </c>
      <c r="M79" s="181">
        <f>COUNTIFS(M47:M57,2,U47:U57,2)</f>
        <v>0</v>
      </c>
      <c r="N79" s="181">
        <f>COUNTIFS(N47:N57,2,U47:U57,2)</f>
        <v>0</v>
      </c>
      <c r="O79" s="265">
        <f>COUNTIFS(O47:O57,2,U47:U57,2)</f>
        <v>0</v>
      </c>
      <c r="P79" s="272">
        <f>COUNTIFS(P47:P57,2,U47:U57,2)</f>
        <v>0</v>
      </c>
      <c r="Q79" s="231">
        <f>COUNTIFS(Q47:Q57,2,U47:U57,2)</f>
        <v>0</v>
      </c>
      <c r="R79" s="275">
        <f>COUNTIFS(R47:R57,2,U47:U57,2)</f>
        <v>0</v>
      </c>
      <c r="S79" s="357"/>
      <c r="T79" s="292" t="s">
        <v>153</v>
      </c>
      <c r="U79" s="131"/>
      <c r="V79" s="131"/>
      <c r="W79" s="129"/>
      <c r="X79" s="129"/>
      <c r="AE79" s="132"/>
    </row>
    <row r="80" spans="2:31" s="130" customFormat="1" ht="15.75" customHeight="1">
      <c r="B80" s="427"/>
      <c r="C80" s="426"/>
      <c r="D80" s="370"/>
      <c r="E80" s="232" t="s">
        <v>88</v>
      </c>
      <c r="F80" s="266" t="str">
        <f>'Рсч-серж'!$G$17</f>
        <v>-</v>
      </c>
      <c r="G80" s="267" t="str">
        <f>'Рсч-серж'!$L$17</f>
        <v>-</v>
      </c>
      <c r="H80" s="267" t="str">
        <f>'Рсч-серж'!$Q$17</f>
        <v>-</v>
      </c>
      <c r="I80" s="267" t="str">
        <f>'Рсч-серж'!$V$17</f>
        <v>-</v>
      </c>
      <c r="J80" s="267" t="str">
        <f>'Рсч-серж'!$AA$17</f>
        <v>-</v>
      </c>
      <c r="K80" s="267" t="str">
        <f>'Рсч-серж'!$AF$17</f>
        <v>-</v>
      </c>
      <c r="L80" s="267" t="str">
        <f>'Рсч-серж'!$AK$17</f>
        <v>-</v>
      </c>
      <c r="M80" s="267" t="str">
        <f>'Рсч-серж'!$AP$17</f>
        <v>-</v>
      </c>
      <c r="N80" s="267" t="str">
        <f>'Рсч-серж'!$AU$17</f>
        <v>-</v>
      </c>
      <c r="O80" s="268" t="str">
        <f>'Рсч-серж'!$AZ$17</f>
        <v>-</v>
      </c>
      <c r="P80" s="273"/>
      <c r="Q80" s="232" t="str">
        <f>'Рсч-серж'!$BJ$17</f>
        <v>-</v>
      </c>
      <c r="R80" s="276"/>
      <c r="S80" s="358"/>
      <c r="T80" s="292" t="s">
        <v>153</v>
      </c>
      <c r="U80" s="131"/>
      <c r="V80" s="131"/>
      <c r="W80" s="129"/>
      <c r="X80" s="129"/>
      <c r="AE80" s="132"/>
    </row>
    <row r="81" spans="2:35" s="130" customFormat="1" ht="15.75" customHeight="1" thickBot="1">
      <c r="B81" s="427"/>
      <c r="C81" s="426"/>
      <c r="D81" s="370"/>
      <c r="E81" s="233" t="s">
        <v>89</v>
      </c>
      <c r="F81" s="230" t="str">
        <f>'Рсч-серж'!$G$18</f>
        <v>-</v>
      </c>
      <c r="G81" s="228" t="str">
        <f>'Рсч-серж'!$L$18</f>
        <v>-</v>
      </c>
      <c r="H81" s="228" t="str">
        <f>'Рсч-серж'!$Q$18</f>
        <v>-</v>
      </c>
      <c r="I81" s="437" t="str">
        <f>'Рсч-серж'!$V$18</f>
        <v>-</v>
      </c>
      <c r="J81" s="228" t="str">
        <f>'Рсч-серж'!$AA$18</f>
        <v>-</v>
      </c>
      <c r="K81" s="228" t="str">
        <f>'Рсч-серж'!$AF$18</f>
        <v>-</v>
      </c>
      <c r="L81" s="228" t="str">
        <f>'Рсч-серж'!$AK$18</f>
        <v>-</v>
      </c>
      <c r="M81" s="228" t="str">
        <f>'Рсч-серж'!$AP$18</f>
        <v>-</v>
      </c>
      <c r="N81" s="228" t="str">
        <f>'Рсч-серж'!$AU$18</f>
        <v>-</v>
      </c>
      <c r="O81" s="229" t="str">
        <f>'Рсч-серж'!$AZ$18</f>
        <v>-</v>
      </c>
      <c r="P81" s="274"/>
      <c r="Q81" s="278" t="str">
        <f>'Рсч-серж'!$BJ$18</f>
        <v>-</v>
      </c>
      <c r="R81" s="277"/>
      <c r="S81" s="358"/>
      <c r="T81" s="292" t="s">
        <v>153</v>
      </c>
      <c r="U81" s="131"/>
      <c r="V81" s="131"/>
      <c r="W81" s="129"/>
      <c r="X81" s="129"/>
      <c r="AE81" s="132"/>
    </row>
    <row r="82" spans="2:35" s="131" customFormat="1" ht="15.75" customHeight="1" outlineLevel="1" thickTop="1" thickBot="1">
      <c r="B82" s="359"/>
      <c r="C82" s="360"/>
      <c r="D82" s="132"/>
      <c r="E82" s="361"/>
      <c r="F82" s="362"/>
      <c r="G82" s="362"/>
      <c r="H82" s="362"/>
      <c r="I82" s="362"/>
      <c r="J82" s="362"/>
      <c r="K82" s="362"/>
      <c r="L82" s="362"/>
      <c r="M82" s="362"/>
      <c r="N82" s="362"/>
      <c r="O82" s="362"/>
      <c r="P82" s="363"/>
      <c r="Q82" s="363"/>
      <c r="R82" s="362"/>
      <c r="S82" s="132"/>
      <c r="T82" s="291" t="s">
        <v>771</v>
      </c>
      <c r="W82" s="281"/>
      <c r="X82" s="281"/>
      <c r="AE82" s="132"/>
    </row>
    <row r="83" spans="2:35" s="130" customFormat="1" ht="30" customHeight="1" outlineLevel="1" thickTop="1">
      <c r="B83" s="427"/>
      <c r="C83" s="426"/>
      <c r="D83" s="370"/>
      <c r="E83" s="282" t="s">
        <v>776</v>
      </c>
      <c r="F83" s="283" t="s">
        <v>128</v>
      </c>
      <c r="G83" s="284" t="s">
        <v>74</v>
      </c>
      <c r="H83" s="284" t="s">
        <v>75</v>
      </c>
      <c r="I83" s="284" t="s">
        <v>14</v>
      </c>
      <c r="J83" s="284" t="s">
        <v>80</v>
      </c>
      <c r="K83" s="284" t="s">
        <v>129</v>
      </c>
      <c r="L83" s="284" t="s">
        <v>15</v>
      </c>
      <c r="M83" s="284" t="s">
        <v>13</v>
      </c>
      <c r="N83" s="284" t="s">
        <v>78</v>
      </c>
      <c r="O83" s="285" t="s">
        <v>130</v>
      </c>
      <c r="P83" s="286" t="s">
        <v>132</v>
      </c>
      <c r="Q83" s="287" t="s">
        <v>81</v>
      </c>
      <c r="R83" s="288" t="s">
        <v>131</v>
      </c>
      <c r="S83" s="355"/>
      <c r="T83" s="292" t="s">
        <v>153</v>
      </c>
      <c r="U83" s="131"/>
      <c r="V83" s="131"/>
      <c r="W83" s="129"/>
      <c r="X83" s="129"/>
      <c r="AE83" s="132"/>
    </row>
    <row r="84" spans="2:35" s="130" customFormat="1" ht="15.75" customHeight="1" outlineLevel="1">
      <c r="B84" s="427"/>
      <c r="C84" s="426"/>
      <c r="D84" s="370"/>
      <c r="E84" s="231" t="s">
        <v>83</v>
      </c>
      <c r="F84" s="264">
        <f>COUNTIFS(F47:F57,5,U47:U57,3)</f>
        <v>0</v>
      </c>
      <c r="G84" s="181">
        <f>COUNTIFS(G47:G57,5,U47:U57,3)</f>
        <v>0</v>
      </c>
      <c r="H84" s="181">
        <f>COUNTIFS(H47:H57,5,U47:U57,3)</f>
        <v>0</v>
      </c>
      <c r="I84" s="181">
        <f>COUNTIFS(I47:I57,5,U47:U57,3)</f>
        <v>0</v>
      </c>
      <c r="J84" s="181">
        <f>COUNTIFS(J47:J57,5,U47:U57,3)</f>
        <v>0</v>
      </c>
      <c r="K84" s="181">
        <f>COUNTIFS(K47:K57,5,U47:U57,3)</f>
        <v>0</v>
      </c>
      <c r="L84" s="181">
        <f>COUNTIFS(L47:L57,5,U47:U57,3)</f>
        <v>0</v>
      </c>
      <c r="M84" s="181">
        <f>COUNTIFS(M47:M57,5,U47:U57,3)</f>
        <v>0</v>
      </c>
      <c r="N84" s="181">
        <f>COUNTIFS(N47:N57,5,U47:U57,3)</f>
        <v>0</v>
      </c>
      <c r="O84" s="265">
        <f>COUNTIFS(O47:O57,5,U47:U57,3)</f>
        <v>0</v>
      </c>
      <c r="P84" s="272">
        <f>COUNTIFS(P47:P57,5,U47:U57,3)</f>
        <v>0</v>
      </c>
      <c r="Q84" s="231">
        <f>COUNTIFS(Q47:Q57,5,U47:U57,3)</f>
        <v>0</v>
      </c>
      <c r="R84" s="275">
        <f>COUNTIFS(R47:R57,5,U47:U57,3)</f>
        <v>0</v>
      </c>
      <c r="S84" s="356"/>
      <c r="T84" s="292" t="s">
        <v>153</v>
      </c>
      <c r="U84" s="131"/>
      <c r="V84" s="131"/>
      <c r="W84" s="129"/>
      <c r="X84" s="129"/>
      <c r="AE84" s="132"/>
    </row>
    <row r="85" spans="2:35" s="130" customFormat="1" ht="15.75" customHeight="1" outlineLevel="1">
      <c r="B85" s="427"/>
      <c r="C85" s="426"/>
      <c r="D85" s="370"/>
      <c r="E85" s="231" t="s">
        <v>85</v>
      </c>
      <c r="F85" s="264">
        <f>COUNTIFS(F47:F57,4,U47:U57,3)</f>
        <v>0</v>
      </c>
      <c r="G85" s="181">
        <f>COUNTIFS(G47:G57,4,U47:U57,3)</f>
        <v>0</v>
      </c>
      <c r="H85" s="181">
        <f>COUNTIFS(H47:H57,4,U47:U57,3)</f>
        <v>0</v>
      </c>
      <c r="I85" s="181">
        <f>COUNTIFS(I47:I57,4,U47:U57,3)</f>
        <v>0</v>
      </c>
      <c r="J85" s="181">
        <f>COUNTIFS(J47:J57,4,U47:U57,3)</f>
        <v>0</v>
      </c>
      <c r="K85" s="181">
        <f>COUNTIFS(K47:K57,4,U47:U57,3)</f>
        <v>0</v>
      </c>
      <c r="L85" s="181">
        <f>COUNTIFS(L47:L57,4,U47:U57,3)</f>
        <v>0</v>
      </c>
      <c r="M85" s="181">
        <f>COUNTIFS(M47:M57,4,U47:U57,3)</f>
        <v>0</v>
      </c>
      <c r="N85" s="181">
        <f>COUNTIFS(N47:N57,4,U47:U57,3)</f>
        <v>0</v>
      </c>
      <c r="O85" s="265">
        <f>COUNTIFS(O47:O57,4,U47:U57,3)</f>
        <v>0</v>
      </c>
      <c r="P85" s="272">
        <f>COUNTIFS(P47:P57,4,U47:U57,3)</f>
        <v>0</v>
      </c>
      <c r="Q85" s="231">
        <f>COUNTIFS(Q47:Q57,4,U47:U57,3)</f>
        <v>0</v>
      </c>
      <c r="R85" s="275">
        <f>COUNTIFS(R47:R57,4,U47:U57,3)</f>
        <v>0</v>
      </c>
      <c r="S85" s="132"/>
      <c r="T85" s="292" t="s">
        <v>153</v>
      </c>
      <c r="U85" s="131"/>
      <c r="V85" s="131"/>
      <c r="W85" s="129"/>
      <c r="X85" s="129"/>
      <c r="AE85" s="132"/>
    </row>
    <row r="86" spans="2:35" s="130" customFormat="1" ht="15.75" customHeight="1" outlineLevel="1">
      <c r="B86" s="427"/>
      <c r="C86" s="426"/>
      <c r="D86" s="370"/>
      <c r="E86" s="231" t="s">
        <v>86</v>
      </c>
      <c r="F86" s="264">
        <f>COUNTIFS(F47:F57,2,U47:U57,3)</f>
        <v>0</v>
      </c>
      <c r="G86" s="181">
        <f>COUNTIFS(G47:G57,2,U47:U57,3)</f>
        <v>0</v>
      </c>
      <c r="H86" s="181">
        <f>COUNTIFS(H47:H57,2,U47:U57,3)</f>
        <v>0</v>
      </c>
      <c r="I86" s="181">
        <f>COUNTIFS(I47:I57,2,U47:U57,3)</f>
        <v>0</v>
      </c>
      <c r="J86" s="181">
        <f>COUNTIFS(J47:J57,2,U47:U57,3)</f>
        <v>0</v>
      </c>
      <c r="K86" s="181">
        <f>COUNTIFS(K47:K57,2,U47:U57,3)</f>
        <v>0</v>
      </c>
      <c r="L86" s="181">
        <f>COUNTIFS(L47:L57,2,U47:U57,3)</f>
        <v>0</v>
      </c>
      <c r="M86" s="181">
        <f>COUNTIFS(M47:M57,2,U47:U57,3)</f>
        <v>0</v>
      </c>
      <c r="N86" s="181">
        <f>COUNTIFS(N47:N57,2,U47:U57,3)</f>
        <v>0</v>
      </c>
      <c r="O86" s="265">
        <f>COUNTIFS(O47:O57,2,U47:U57,3)</f>
        <v>0</v>
      </c>
      <c r="P86" s="272">
        <f>COUNTIFS(P47:P57,2,U47:U57,3)</f>
        <v>0</v>
      </c>
      <c r="Q86" s="231">
        <f>COUNTIFS(Q47:Q57,2,U47:U57,3)</f>
        <v>0</v>
      </c>
      <c r="R86" s="275">
        <f>COUNTIFS(R47:R57,2,U47:U57,3)</f>
        <v>0</v>
      </c>
      <c r="S86" s="132"/>
      <c r="T86" s="292" t="s">
        <v>153</v>
      </c>
      <c r="U86" s="131"/>
      <c r="V86" s="131"/>
      <c r="W86" s="129"/>
      <c r="X86" s="129"/>
      <c r="AE86" s="132"/>
    </row>
    <row r="87" spans="2:35" s="130" customFormat="1" ht="15.75" customHeight="1" outlineLevel="1" thickBot="1">
      <c r="B87" s="427"/>
      <c r="C87" s="426"/>
      <c r="D87" s="370"/>
      <c r="E87" s="231" t="s">
        <v>87</v>
      </c>
      <c r="F87" s="264">
        <f>COUNTIFS(F55:F65,2,U55:U65,3)</f>
        <v>0</v>
      </c>
      <c r="G87" s="181">
        <f>COUNTIFS(G55:G65,2,U55:U65,3)</f>
        <v>0</v>
      </c>
      <c r="H87" s="181">
        <f>COUNTIFS(H55:H65,2,U55:U65,3)</f>
        <v>0</v>
      </c>
      <c r="I87" s="181">
        <f>COUNTIFS(I55:I65,2,U55:U65,3)</f>
        <v>0</v>
      </c>
      <c r="J87" s="181">
        <f>COUNTIFS(J55:J65,2,U55:U65,3)</f>
        <v>0</v>
      </c>
      <c r="K87" s="181">
        <f>COUNTIFS(K55:K65,2,U55:U65,3)</f>
        <v>0</v>
      </c>
      <c r="L87" s="181">
        <f>COUNTIFS(L55:L65,2,U55:U65,3)</f>
        <v>0</v>
      </c>
      <c r="M87" s="181">
        <f>COUNTIFS(M55:M65,2,U55:U65,3)</f>
        <v>0</v>
      </c>
      <c r="N87" s="181">
        <f>COUNTIFS(N55:N65,2,U55:U65,3)</f>
        <v>0</v>
      </c>
      <c r="O87" s="265">
        <f>COUNTIFS(O55:O65,2,U55:U65,3)</f>
        <v>0</v>
      </c>
      <c r="P87" s="272">
        <f>COUNTIFS(P55:P65,2,U55:U65,3)</f>
        <v>0</v>
      </c>
      <c r="Q87" s="231">
        <f>COUNTIFS(Q55:Q65,2,U55:U65,3)</f>
        <v>0</v>
      </c>
      <c r="R87" s="275">
        <f>COUNTIFS(R55:R65,2,U55:U65,3)</f>
        <v>0</v>
      </c>
      <c r="S87" s="357"/>
      <c r="T87" s="292" t="s">
        <v>153</v>
      </c>
      <c r="U87" s="131"/>
      <c r="V87" s="131"/>
      <c r="W87" s="129"/>
      <c r="X87" s="129"/>
      <c r="AE87" s="132"/>
    </row>
    <row r="88" spans="2:35" s="130" customFormat="1" ht="15.75" customHeight="1">
      <c r="B88" s="427"/>
      <c r="C88" s="426"/>
      <c r="D88" s="370"/>
      <c r="E88" s="232" t="s">
        <v>88</v>
      </c>
      <c r="F88" s="266" t="str">
        <f>'Рсч-солд'!$G$17</f>
        <v>-</v>
      </c>
      <c r="G88" s="267" t="str">
        <f>'Рсч-солд'!$L$17</f>
        <v>-</v>
      </c>
      <c r="H88" s="267" t="str">
        <f>'Рсч-солд'!$Q$17</f>
        <v>-</v>
      </c>
      <c r="I88" s="267" t="str">
        <f>'Рсч-солд'!$V$17</f>
        <v>-</v>
      </c>
      <c r="J88" s="267" t="str">
        <f>'Рсч-солд'!$AA$17</f>
        <v>-</v>
      </c>
      <c r="K88" s="267" t="str">
        <f>'Рсч-солд'!$AF$17</f>
        <v>-</v>
      </c>
      <c r="L88" s="267" t="str">
        <f>'Рсч-солд'!$AK$17</f>
        <v>-</v>
      </c>
      <c r="M88" s="267" t="str">
        <f>'Рсч-солд'!$AP$17</f>
        <v>-</v>
      </c>
      <c r="N88" s="267" t="str">
        <f>'Рсч-солд'!$AU$17</f>
        <v>-</v>
      </c>
      <c r="O88" s="268" t="str">
        <f>'Рсч-солд'!$AZ$17</f>
        <v>-</v>
      </c>
      <c r="P88" s="273"/>
      <c r="Q88" s="232" t="str">
        <f>'Рсч-солд'!$BJ$17</f>
        <v>-</v>
      </c>
      <c r="R88" s="276"/>
      <c r="S88" s="358"/>
      <c r="T88" s="292" t="s">
        <v>153</v>
      </c>
      <c r="U88" s="131"/>
      <c r="V88" s="131"/>
      <c r="W88" s="129"/>
      <c r="X88" s="129"/>
      <c r="AE88" s="132"/>
    </row>
    <row r="89" spans="2:35" s="130" customFormat="1" ht="15.75" customHeight="1" thickBot="1">
      <c r="B89" s="427"/>
      <c r="C89" s="426"/>
      <c r="D89" s="370"/>
      <c r="E89" s="233" t="s">
        <v>89</v>
      </c>
      <c r="F89" s="676" t="str">
        <f>'Рсч-солд'!$G$18</f>
        <v>-</v>
      </c>
      <c r="G89" s="437" t="str">
        <f>'Рсч-солд'!$L$18</f>
        <v>-</v>
      </c>
      <c r="H89" s="437" t="str">
        <f>'Рсч-солд'!$Q$18</f>
        <v>-</v>
      </c>
      <c r="I89" s="437" t="str">
        <f>'Рсч-солд'!$V$18</f>
        <v>-</v>
      </c>
      <c r="J89" s="437" t="str">
        <f>'Рсч-солд'!$AA$18</f>
        <v>-</v>
      </c>
      <c r="K89" s="437" t="str">
        <f>'Рсч-солд'!$AF$18</f>
        <v>-</v>
      </c>
      <c r="L89" s="437" t="str">
        <f>'Рсч-солд'!$AK$18</f>
        <v>-</v>
      </c>
      <c r="M89" s="437" t="str">
        <f>'Рсч-солд'!$AP$18</f>
        <v>-</v>
      </c>
      <c r="N89" s="437" t="str">
        <f>'Рсч-солд'!$AU$18</f>
        <v>-</v>
      </c>
      <c r="O89" s="677" t="str">
        <f>'Рсч-солд'!$AZ$18</f>
        <v>-</v>
      </c>
      <c r="P89" s="678"/>
      <c r="Q89" s="679" t="str">
        <f>'Рсч-солд'!$BJ$18</f>
        <v>-</v>
      </c>
      <c r="R89" s="680"/>
      <c r="S89" s="358"/>
      <c r="T89" s="292" t="s">
        <v>153</v>
      </c>
      <c r="U89" s="131"/>
      <c r="V89" s="131"/>
      <c r="W89" s="129"/>
      <c r="X89" s="129"/>
      <c r="AE89" s="132"/>
    </row>
    <row r="90" spans="2:35" s="131" customFormat="1" ht="15.75" customHeight="1" outlineLevel="1" thickTop="1">
      <c r="B90" s="359"/>
      <c r="C90" s="360"/>
      <c r="D90" s="132"/>
      <c r="E90" s="361"/>
      <c r="F90" s="362"/>
      <c r="G90" s="362"/>
      <c r="H90" s="362"/>
      <c r="I90" s="362"/>
      <c r="J90" s="362"/>
      <c r="K90" s="362"/>
      <c r="L90" s="362"/>
      <c r="M90" s="362"/>
      <c r="N90" s="362"/>
      <c r="O90" s="362"/>
      <c r="P90" s="363"/>
      <c r="Q90" s="363"/>
      <c r="R90" s="362"/>
      <c r="S90" s="132"/>
      <c r="T90" s="291" t="s">
        <v>771</v>
      </c>
      <c r="W90" s="281"/>
      <c r="X90" s="281"/>
      <c r="AE90" s="132"/>
    </row>
    <row r="91" spans="2:35" s="130" customFormat="1" ht="15.75" customHeight="1" thickBot="1">
      <c r="B91" s="427"/>
      <c r="C91" s="426"/>
      <c r="D91" s="370"/>
      <c r="E91" s="370"/>
      <c r="F91" s="370"/>
      <c r="G91" s="370"/>
      <c r="H91" s="370"/>
      <c r="I91" s="370"/>
      <c r="J91" s="370"/>
      <c r="K91" s="370"/>
      <c r="L91" s="370"/>
      <c r="M91" s="370"/>
      <c r="N91" s="370"/>
      <c r="O91" s="370"/>
      <c r="P91" s="132"/>
      <c r="Q91" s="132"/>
      <c r="R91" s="114"/>
      <c r="S91" s="370"/>
      <c r="T91" s="291" t="s">
        <v>771</v>
      </c>
      <c r="U91" s="131"/>
      <c r="V91" s="131"/>
      <c r="W91" s="129"/>
      <c r="X91" s="129"/>
      <c r="AE91" s="132"/>
    </row>
    <row r="92" spans="2:35" s="114" customFormat="1" ht="30" customHeight="1" thickBot="1">
      <c r="B92" s="715" t="s">
        <v>169</v>
      </c>
      <c r="C92" s="707"/>
      <c r="D92" s="707"/>
      <c r="E92" s="707"/>
      <c r="F92" s="707"/>
      <c r="G92" s="707"/>
      <c r="H92" s="707"/>
      <c r="I92" s="707"/>
      <c r="J92" s="707"/>
      <c r="K92" s="707"/>
      <c r="L92" s="707"/>
      <c r="M92" s="707"/>
      <c r="N92" s="707"/>
      <c r="O92" s="707"/>
      <c r="P92" s="707"/>
      <c r="Q92" s="707"/>
      <c r="R92" s="707"/>
      <c r="S92" s="716"/>
      <c r="T92" s="289" t="s">
        <v>150</v>
      </c>
      <c r="W92" s="116"/>
      <c r="X92" s="116"/>
      <c r="AA92" s="711" t="s">
        <v>132</v>
      </c>
      <c r="AB92" s="711"/>
      <c r="AC92" s="711"/>
      <c r="AD92" s="711"/>
      <c r="AF92" s="711" t="s">
        <v>131</v>
      </c>
      <c r="AG92" s="711"/>
      <c r="AH92" s="711"/>
      <c r="AI92" s="711"/>
    </row>
    <row r="93" spans="2:35" ht="30" customHeight="1" outlineLevel="2" thickBot="1">
      <c r="B93" s="421" t="str">
        <f>B$1</f>
        <v>№</v>
      </c>
      <c r="C93" s="422" t="str">
        <f>C$1</f>
        <v>Должность</v>
      </c>
      <c r="D93" s="480" t="str">
        <f>D$1</f>
        <v>воинское звание</v>
      </c>
      <c r="E93" s="481" t="str">
        <f>E$1</f>
        <v>Фамилия, инициалы</v>
      </c>
      <c r="F93" s="482" t="str">
        <f>F$1</f>
        <v>ТСП</v>
      </c>
      <c r="G93" s="483" t="str">
        <f t="shared" ref="G93:R93" si="28">G$1</f>
        <v>СП</v>
      </c>
      <c r="H93" s="483" t="str">
        <f t="shared" si="28"/>
        <v>ТП</v>
      </c>
      <c r="I93" s="483" t="str">
        <f t="shared" si="28"/>
        <v>ФП</v>
      </c>
      <c r="J93" s="483" t="str">
        <f t="shared" si="28"/>
        <v>РХБЗ</v>
      </c>
      <c r="K93" s="483" t="str">
        <f t="shared" si="28"/>
        <v>МП</v>
      </c>
      <c r="L93" s="481" t="str">
        <f t="shared" si="28"/>
        <v>ОГН</v>
      </c>
      <c r="M93" s="481" t="str">
        <f t="shared" si="28"/>
        <v>СТР</v>
      </c>
      <c r="N93" s="481" t="str">
        <f t="shared" si="28"/>
        <v>ОВУ</v>
      </c>
      <c r="O93" s="603" t="str">
        <f t="shared" si="28"/>
        <v>ОГП</v>
      </c>
      <c r="P93" s="605" t="str">
        <f t="shared" si="28"/>
        <v>Все</v>
      </c>
      <c r="Q93" s="605" t="str">
        <f t="shared" si="28"/>
        <v>Общ.</v>
      </c>
      <c r="R93" s="605" t="str">
        <f t="shared" si="28"/>
        <v>Важные</v>
      </c>
      <c r="S93" s="604" t="s">
        <v>749</v>
      </c>
      <c r="T93" s="290" t="s">
        <v>150</v>
      </c>
      <c r="W93" s="125">
        <f>SUM(W94:W103)</f>
        <v>0</v>
      </c>
      <c r="X93" s="124">
        <f>SUM(X94:X103)</f>
        <v>0</v>
      </c>
      <c r="Y93" s="254"/>
      <c r="AA93" s="117">
        <v>5</v>
      </c>
      <c r="AB93" s="118">
        <v>4</v>
      </c>
      <c r="AC93" s="118">
        <v>3</v>
      </c>
      <c r="AD93" s="119">
        <v>2</v>
      </c>
      <c r="AE93" s="123"/>
      <c r="AF93" s="117">
        <v>5</v>
      </c>
      <c r="AG93" s="118">
        <v>4</v>
      </c>
      <c r="AH93" s="118">
        <v>3</v>
      </c>
      <c r="AI93" s="119">
        <v>2</v>
      </c>
    </row>
    <row r="94" spans="2:35" ht="15.75" customHeight="1" outlineLevel="2" thickBot="1">
      <c r="B94" s="607">
        <f>IF(E94="",0,1)</f>
        <v>0</v>
      </c>
      <c r="C94" s="607"/>
      <c r="D94" s="582"/>
      <c r="E94" s="640"/>
      <c r="F94" s="582"/>
      <c r="G94" s="582"/>
      <c r="H94" s="582"/>
      <c r="I94" s="582"/>
      <c r="J94" s="582"/>
      <c r="K94" s="582"/>
      <c r="L94" s="582"/>
      <c r="M94" s="582"/>
      <c r="N94" s="582"/>
      <c r="O94" s="623"/>
      <c r="P94" s="617" t="str">
        <f t="shared" ref="P94:P103" si="29">IF(Z94&gt;0,IF(AND(AA94&gt;=50,AC94=0,AD94=0),5,IF(AND(SUM(AA94:AB94)&gt;=50,AD94=0),4,IF(AD94&lt;30,3,2))),"-")</f>
        <v>-</v>
      </c>
      <c r="Q94" s="616" t="str">
        <f t="shared" ref="Q94:Q103" si="30">IF(MIN(P94,R94)=0,"-",MIN(P94,R94))</f>
        <v>-</v>
      </c>
      <c r="R94" s="617" t="str">
        <f t="shared" ref="R94:R103" si="31">IF(AE94&gt;0,IF(AI94&gt;0,2,IF(AH94&gt;0,3,IF(AG94&gt;0,4,5))),"-")</f>
        <v>-</v>
      </c>
      <c r="S94" s="647"/>
      <c r="T94" s="290" t="str">
        <f ca="1">IFERROR(VLOOKUP(U94,Главная!$AG$20:$AH$22,2,FALSE),"")</f>
        <v/>
      </c>
      <c r="U94" s="226" t="str">
        <f ca="1">IFERROR(OFFSET(Главная!$AJ$4,MATCH($D94,Главная!$AG$5:$AG$17,0),0),"")</f>
        <v/>
      </c>
      <c r="V94" s="226" t="str">
        <f ca="1">IFERROR(OFFSET(Главная!$AI$4,MATCH($D94,Главная!$AG$5:$AG$17,0),0),"")</f>
        <v/>
      </c>
      <c r="W94" s="213">
        <f t="shared" ref="W94:W103" si="32">IF(Z94&gt;0,1,0)</f>
        <v>0</v>
      </c>
      <c r="X94" s="214">
        <f t="shared" ref="X94:X103" si="33">IF(AND(W94=0,E94&lt;&gt;""),1,0)</f>
        <v>0</v>
      </c>
      <c r="Y94" s="227"/>
      <c r="Z94" s="227">
        <f t="shared" ref="Z94:Z103" si="34">IF(COUNTIF($F94:$O94,"&gt;0")=0,-1,COUNTIF($F94:$O94,"&gt;0"))</f>
        <v>-1</v>
      </c>
      <c r="AA94" s="215">
        <f t="shared" ref="AA94:AD103" si="35">COUNTIF($F94:$O94,AA$5)/$Z94*100</f>
        <v>0</v>
      </c>
      <c r="AB94" s="216">
        <f t="shared" si="35"/>
        <v>0</v>
      </c>
      <c r="AC94" s="216">
        <f t="shared" si="35"/>
        <v>0</v>
      </c>
      <c r="AD94" s="217">
        <f t="shared" si="35"/>
        <v>0</v>
      </c>
      <c r="AE94" s="218">
        <f t="shared" ref="AE94:AE103" si="36">IF(COUNTIF($F94:$K94,"&gt;0")=0,-1,COUNTIF($F94:$K94,"&gt;0"))</f>
        <v>-1</v>
      </c>
      <c r="AF94" s="219">
        <f t="shared" ref="AF94:AI103" si="37">COUNTIF($F94:$K94,AF$5)/$AE94*100</f>
        <v>0</v>
      </c>
      <c r="AG94" s="220">
        <f t="shared" si="37"/>
        <v>0</v>
      </c>
      <c r="AH94" s="220">
        <f t="shared" si="37"/>
        <v>0</v>
      </c>
      <c r="AI94" s="221">
        <f t="shared" si="37"/>
        <v>0</v>
      </c>
    </row>
    <row r="95" spans="2:35" ht="15.75" customHeight="1" outlineLevel="2" thickBot="1">
      <c r="B95" s="364">
        <f t="shared" ref="B95:B103" si="38">IF(E95="",B94,B94+1)</f>
        <v>0</v>
      </c>
      <c r="C95" s="364"/>
      <c r="D95" s="595"/>
      <c r="E95" s="353"/>
      <c r="F95" s="595"/>
      <c r="G95" s="595"/>
      <c r="H95" s="595"/>
      <c r="I95" s="595"/>
      <c r="J95" s="595"/>
      <c r="K95" s="595"/>
      <c r="L95" s="595"/>
      <c r="M95" s="595"/>
      <c r="N95" s="595"/>
      <c r="O95" s="622"/>
      <c r="P95" s="618" t="str">
        <f t="shared" si="29"/>
        <v>-</v>
      </c>
      <c r="Q95" s="478" t="str">
        <f t="shared" si="30"/>
        <v>-</v>
      </c>
      <c r="R95" s="618" t="str">
        <f t="shared" si="31"/>
        <v>-</v>
      </c>
      <c r="S95" s="621"/>
      <c r="T95" s="290" t="str">
        <f ca="1">IFERROR(VLOOKUP(U95,Главная!$AG$20:$AH$22,2,FALSE),"")</f>
        <v/>
      </c>
      <c r="U95" s="226" t="str">
        <f ca="1">IFERROR(OFFSET(Главная!$AJ$4,MATCH($D95,Главная!$AG$5:$AG$17,0),0),"")</f>
        <v/>
      </c>
      <c r="V95" s="226" t="str">
        <f ca="1">IFERROR(OFFSET(Главная!$AI$4,MATCH($D95,Главная!$AG$5:$AG$17,0),0),"")</f>
        <v/>
      </c>
      <c r="W95" s="213">
        <f t="shared" si="32"/>
        <v>0</v>
      </c>
      <c r="X95" s="214">
        <f t="shared" si="33"/>
        <v>0</v>
      </c>
      <c r="Y95" s="227"/>
      <c r="Z95" s="227">
        <f t="shared" si="34"/>
        <v>-1</v>
      </c>
      <c r="AA95" s="215">
        <f t="shared" si="35"/>
        <v>0</v>
      </c>
      <c r="AB95" s="216">
        <f t="shared" si="35"/>
        <v>0</v>
      </c>
      <c r="AC95" s="216">
        <f t="shared" si="35"/>
        <v>0</v>
      </c>
      <c r="AD95" s="217">
        <f t="shared" si="35"/>
        <v>0</v>
      </c>
      <c r="AE95" s="218">
        <f t="shared" si="36"/>
        <v>-1</v>
      </c>
      <c r="AF95" s="219">
        <f t="shared" si="37"/>
        <v>0</v>
      </c>
      <c r="AG95" s="220">
        <f t="shared" si="37"/>
        <v>0</v>
      </c>
      <c r="AH95" s="220">
        <f t="shared" si="37"/>
        <v>0</v>
      </c>
      <c r="AI95" s="221">
        <f t="shared" si="37"/>
        <v>0</v>
      </c>
    </row>
    <row r="96" spans="2:35" ht="15.75" customHeight="1" outlineLevel="2" thickBot="1">
      <c r="B96" s="364">
        <f t="shared" si="38"/>
        <v>0</v>
      </c>
      <c r="C96" s="364"/>
      <c r="D96" s="595"/>
      <c r="E96" s="353"/>
      <c r="F96" s="595"/>
      <c r="G96" s="595"/>
      <c r="H96" s="595"/>
      <c r="I96" s="595"/>
      <c r="J96" s="595"/>
      <c r="K96" s="595"/>
      <c r="L96" s="595"/>
      <c r="M96" s="595"/>
      <c r="N96" s="595"/>
      <c r="O96" s="622"/>
      <c r="P96" s="618" t="str">
        <f t="shared" si="29"/>
        <v>-</v>
      </c>
      <c r="Q96" s="478" t="str">
        <f t="shared" si="30"/>
        <v>-</v>
      </c>
      <c r="R96" s="618" t="str">
        <f t="shared" si="31"/>
        <v>-</v>
      </c>
      <c r="S96" s="621"/>
      <c r="T96" s="290" t="str">
        <f ca="1">IFERROR(VLOOKUP(U96,Главная!$AG$20:$AH$22,2,FALSE),"")</f>
        <v/>
      </c>
      <c r="U96" s="226" t="str">
        <f ca="1">IFERROR(OFFSET(Главная!$AJ$4,MATCH($D96,Главная!$AG$5:$AG$17,0),0),"")</f>
        <v/>
      </c>
      <c r="V96" s="226" t="str">
        <f ca="1">IFERROR(OFFSET(Главная!$AI$4,MATCH($D96,Главная!$AG$5:$AG$17,0),0),"")</f>
        <v/>
      </c>
      <c r="W96" s="213">
        <f t="shared" si="32"/>
        <v>0</v>
      </c>
      <c r="X96" s="214">
        <f t="shared" si="33"/>
        <v>0</v>
      </c>
      <c r="Y96" s="227"/>
      <c r="Z96" s="227">
        <f t="shared" si="34"/>
        <v>-1</v>
      </c>
      <c r="AA96" s="215">
        <f t="shared" si="35"/>
        <v>0</v>
      </c>
      <c r="AB96" s="216">
        <f t="shared" si="35"/>
        <v>0</v>
      </c>
      <c r="AC96" s="216">
        <f t="shared" si="35"/>
        <v>0</v>
      </c>
      <c r="AD96" s="217">
        <f t="shared" si="35"/>
        <v>0</v>
      </c>
      <c r="AE96" s="218">
        <f t="shared" si="36"/>
        <v>-1</v>
      </c>
      <c r="AF96" s="219">
        <f t="shared" si="37"/>
        <v>0</v>
      </c>
      <c r="AG96" s="220">
        <f t="shared" si="37"/>
        <v>0</v>
      </c>
      <c r="AH96" s="220">
        <f t="shared" si="37"/>
        <v>0</v>
      </c>
      <c r="AI96" s="221">
        <f t="shared" si="37"/>
        <v>0</v>
      </c>
    </row>
    <row r="97" spans="2:35" ht="15.75" customHeight="1" outlineLevel="2" thickBot="1">
      <c r="B97" s="364">
        <f t="shared" si="38"/>
        <v>0</v>
      </c>
      <c r="C97" s="364"/>
      <c r="D97" s="595"/>
      <c r="E97" s="353"/>
      <c r="F97" s="595"/>
      <c r="G97" s="595"/>
      <c r="H97" s="595"/>
      <c r="I97" s="595"/>
      <c r="J97" s="595"/>
      <c r="K97" s="595"/>
      <c r="L97" s="595"/>
      <c r="M97" s="595"/>
      <c r="N97" s="595"/>
      <c r="O97" s="622"/>
      <c r="P97" s="618" t="str">
        <f t="shared" si="29"/>
        <v>-</v>
      </c>
      <c r="Q97" s="478" t="str">
        <f t="shared" si="30"/>
        <v>-</v>
      </c>
      <c r="R97" s="618" t="str">
        <f t="shared" si="31"/>
        <v>-</v>
      </c>
      <c r="S97" s="621"/>
      <c r="T97" s="290" t="str">
        <f ca="1">IFERROR(VLOOKUP(U97,Главная!$AG$20:$AH$22,2,FALSE),"")</f>
        <v/>
      </c>
      <c r="U97" s="226" t="str">
        <f ca="1">IFERROR(OFFSET(Главная!$AJ$4,MATCH($D97,Главная!$AG$5:$AG$17,0),0),"")</f>
        <v/>
      </c>
      <c r="V97" s="226" t="str">
        <f ca="1">IFERROR(OFFSET(Главная!$AI$4,MATCH($D97,Главная!$AG$5:$AG$17,0),0),"")</f>
        <v/>
      </c>
      <c r="W97" s="213">
        <f t="shared" si="32"/>
        <v>0</v>
      </c>
      <c r="X97" s="214">
        <f t="shared" si="33"/>
        <v>0</v>
      </c>
      <c r="Y97" s="227"/>
      <c r="Z97" s="227">
        <f t="shared" si="34"/>
        <v>-1</v>
      </c>
      <c r="AA97" s="215">
        <f t="shared" si="35"/>
        <v>0</v>
      </c>
      <c r="AB97" s="216">
        <f t="shared" si="35"/>
        <v>0</v>
      </c>
      <c r="AC97" s="216">
        <f t="shared" si="35"/>
        <v>0</v>
      </c>
      <c r="AD97" s="217">
        <f t="shared" si="35"/>
        <v>0</v>
      </c>
      <c r="AE97" s="218">
        <f t="shared" si="36"/>
        <v>-1</v>
      </c>
      <c r="AF97" s="219">
        <f t="shared" si="37"/>
        <v>0</v>
      </c>
      <c r="AG97" s="220">
        <f t="shared" si="37"/>
        <v>0</v>
      </c>
      <c r="AH97" s="220">
        <f t="shared" si="37"/>
        <v>0</v>
      </c>
      <c r="AI97" s="221">
        <f t="shared" si="37"/>
        <v>0</v>
      </c>
    </row>
    <row r="98" spans="2:35" ht="15.75" customHeight="1" outlineLevel="2" thickBot="1">
      <c r="B98" s="364">
        <f t="shared" si="38"/>
        <v>0</v>
      </c>
      <c r="C98" s="364"/>
      <c r="D98" s="595"/>
      <c r="E98" s="353"/>
      <c r="F98" s="595"/>
      <c r="G98" s="595"/>
      <c r="H98" s="595"/>
      <c r="I98" s="595"/>
      <c r="J98" s="595"/>
      <c r="K98" s="595"/>
      <c r="L98" s="595"/>
      <c r="M98" s="365"/>
      <c r="N98" s="595"/>
      <c r="O98" s="622"/>
      <c r="P98" s="618" t="str">
        <f t="shared" si="29"/>
        <v>-</v>
      </c>
      <c r="Q98" s="478" t="str">
        <f t="shared" si="30"/>
        <v>-</v>
      </c>
      <c r="R98" s="618" t="str">
        <f t="shared" si="31"/>
        <v>-</v>
      </c>
      <c r="S98" s="621"/>
      <c r="T98" s="290" t="str">
        <f ca="1">IFERROR(VLOOKUP(U98,Главная!$AG$20:$AH$22,2,FALSE),"")</f>
        <v/>
      </c>
      <c r="U98" s="226" t="str">
        <f ca="1">IFERROR(OFFSET(Главная!$AJ$4,MATCH($D98,Главная!$AG$5:$AG$17,0),0),"")</f>
        <v/>
      </c>
      <c r="V98" s="226" t="str">
        <f ca="1">IFERROR(OFFSET(Главная!$AI$4,MATCH($D98,Главная!$AG$5:$AG$17,0),0),"")</f>
        <v/>
      </c>
      <c r="W98" s="213">
        <f t="shared" si="32"/>
        <v>0</v>
      </c>
      <c r="X98" s="214">
        <f t="shared" si="33"/>
        <v>0</v>
      </c>
      <c r="Y98" s="227"/>
      <c r="Z98" s="227">
        <f t="shared" si="34"/>
        <v>-1</v>
      </c>
      <c r="AA98" s="215">
        <f t="shared" si="35"/>
        <v>0</v>
      </c>
      <c r="AB98" s="216">
        <f t="shared" si="35"/>
        <v>0</v>
      </c>
      <c r="AC98" s="216">
        <f t="shared" si="35"/>
        <v>0</v>
      </c>
      <c r="AD98" s="217">
        <f t="shared" si="35"/>
        <v>0</v>
      </c>
      <c r="AE98" s="218">
        <f t="shared" si="36"/>
        <v>-1</v>
      </c>
      <c r="AF98" s="219">
        <f t="shared" si="37"/>
        <v>0</v>
      </c>
      <c r="AG98" s="220">
        <f t="shared" si="37"/>
        <v>0</v>
      </c>
      <c r="AH98" s="220">
        <f t="shared" si="37"/>
        <v>0</v>
      </c>
      <c r="AI98" s="221">
        <f t="shared" si="37"/>
        <v>0</v>
      </c>
    </row>
    <row r="99" spans="2:35" ht="15.75" customHeight="1" outlineLevel="2" thickBot="1">
      <c r="B99" s="364">
        <f t="shared" si="38"/>
        <v>0</v>
      </c>
      <c r="C99" s="364"/>
      <c r="D99" s="595"/>
      <c r="E99" s="353"/>
      <c r="F99" s="595"/>
      <c r="G99" s="595"/>
      <c r="H99" s="595"/>
      <c r="I99" s="595"/>
      <c r="J99" s="595"/>
      <c r="K99" s="595"/>
      <c r="L99" s="595"/>
      <c r="M99" s="595"/>
      <c r="N99" s="595"/>
      <c r="O99" s="622"/>
      <c r="P99" s="618" t="str">
        <f t="shared" si="29"/>
        <v>-</v>
      </c>
      <c r="Q99" s="478" t="str">
        <f t="shared" si="30"/>
        <v>-</v>
      </c>
      <c r="R99" s="618" t="str">
        <f t="shared" si="31"/>
        <v>-</v>
      </c>
      <c r="S99" s="621"/>
      <c r="T99" s="290" t="str">
        <f ca="1">IFERROR(VLOOKUP(U99,Главная!$AG$20:$AH$22,2,FALSE),"")</f>
        <v/>
      </c>
      <c r="U99" s="226" t="str">
        <f ca="1">IFERROR(OFFSET(Главная!$AJ$4,MATCH($D99,Главная!$AG$5:$AG$17,0),0),"")</f>
        <v/>
      </c>
      <c r="V99" s="226" t="str">
        <f ca="1">IFERROR(OFFSET(Главная!$AI$4,MATCH($D99,Главная!$AG$5:$AG$17,0),0),"")</f>
        <v/>
      </c>
      <c r="W99" s="213">
        <f t="shared" si="32"/>
        <v>0</v>
      </c>
      <c r="X99" s="214">
        <f t="shared" si="33"/>
        <v>0</v>
      </c>
      <c r="Y99" s="227"/>
      <c r="Z99" s="227">
        <f t="shared" si="34"/>
        <v>-1</v>
      </c>
      <c r="AA99" s="215">
        <f t="shared" si="35"/>
        <v>0</v>
      </c>
      <c r="AB99" s="216">
        <f t="shared" si="35"/>
        <v>0</v>
      </c>
      <c r="AC99" s="216">
        <f t="shared" si="35"/>
        <v>0</v>
      </c>
      <c r="AD99" s="217">
        <f t="shared" si="35"/>
        <v>0</v>
      </c>
      <c r="AE99" s="218">
        <f t="shared" si="36"/>
        <v>-1</v>
      </c>
      <c r="AF99" s="219">
        <f t="shared" si="37"/>
        <v>0</v>
      </c>
      <c r="AG99" s="220">
        <f t="shared" si="37"/>
        <v>0</v>
      </c>
      <c r="AH99" s="220">
        <f t="shared" si="37"/>
        <v>0</v>
      </c>
      <c r="AI99" s="221">
        <f t="shared" si="37"/>
        <v>0</v>
      </c>
    </row>
    <row r="100" spans="2:35" ht="15.75" customHeight="1" outlineLevel="2" thickBot="1">
      <c r="B100" s="364">
        <f t="shared" si="38"/>
        <v>0</v>
      </c>
      <c r="C100" s="364"/>
      <c r="D100" s="595"/>
      <c r="E100" s="353"/>
      <c r="F100" s="365"/>
      <c r="G100" s="595"/>
      <c r="H100" s="595"/>
      <c r="I100" s="595"/>
      <c r="J100" s="595"/>
      <c r="K100" s="595"/>
      <c r="L100" s="595"/>
      <c r="M100" s="595"/>
      <c r="N100" s="595"/>
      <c r="O100" s="622"/>
      <c r="P100" s="618" t="str">
        <f t="shared" si="29"/>
        <v>-</v>
      </c>
      <c r="Q100" s="478" t="str">
        <f t="shared" si="30"/>
        <v>-</v>
      </c>
      <c r="R100" s="618" t="str">
        <f t="shared" si="31"/>
        <v>-</v>
      </c>
      <c r="S100" s="621"/>
      <c r="T100" s="290" t="str">
        <f ca="1">IFERROR(VLOOKUP(U100,Главная!$AG$20:$AH$22,2,FALSE),"")</f>
        <v/>
      </c>
      <c r="U100" s="226" t="str">
        <f ca="1">IFERROR(OFFSET(Главная!$AJ$4,MATCH($D100,Главная!$AG$5:$AG$17,0),0),"")</f>
        <v/>
      </c>
      <c r="V100" s="226" t="str">
        <f ca="1">IFERROR(OFFSET(Главная!$AI$4,MATCH($D100,Главная!$AG$5:$AG$17,0),0),"")</f>
        <v/>
      </c>
      <c r="W100" s="213">
        <f t="shared" si="32"/>
        <v>0</v>
      </c>
      <c r="X100" s="214">
        <f t="shared" si="33"/>
        <v>0</v>
      </c>
      <c r="Y100" s="227"/>
      <c r="Z100" s="227">
        <f t="shared" si="34"/>
        <v>-1</v>
      </c>
      <c r="AA100" s="215">
        <f t="shared" si="35"/>
        <v>0</v>
      </c>
      <c r="AB100" s="216">
        <f t="shared" si="35"/>
        <v>0</v>
      </c>
      <c r="AC100" s="216">
        <f t="shared" si="35"/>
        <v>0</v>
      </c>
      <c r="AD100" s="217">
        <f t="shared" si="35"/>
        <v>0</v>
      </c>
      <c r="AE100" s="218">
        <f t="shared" si="36"/>
        <v>-1</v>
      </c>
      <c r="AF100" s="219">
        <f t="shared" si="37"/>
        <v>0</v>
      </c>
      <c r="AG100" s="220">
        <f t="shared" si="37"/>
        <v>0</v>
      </c>
      <c r="AH100" s="220">
        <f t="shared" si="37"/>
        <v>0</v>
      </c>
      <c r="AI100" s="221">
        <f t="shared" si="37"/>
        <v>0</v>
      </c>
    </row>
    <row r="101" spans="2:35" ht="15.75" customHeight="1" outlineLevel="2" thickBot="1">
      <c r="B101" s="364">
        <f t="shared" si="38"/>
        <v>0</v>
      </c>
      <c r="C101" s="364"/>
      <c r="D101" s="595"/>
      <c r="E101" s="366"/>
      <c r="F101" s="365"/>
      <c r="G101" s="595"/>
      <c r="H101" s="595"/>
      <c r="I101" s="595"/>
      <c r="J101" s="595"/>
      <c r="K101" s="595"/>
      <c r="L101" s="595"/>
      <c r="M101" s="595"/>
      <c r="N101" s="595"/>
      <c r="O101" s="620"/>
      <c r="P101" s="618" t="str">
        <f t="shared" si="29"/>
        <v>-</v>
      </c>
      <c r="Q101" s="478" t="str">
        <f t="shared" si="30"/>
        <v>-</v>
      </c>
      <c r="R101" s="618" t="str">
        <f t="shared" si="31"/>
        <v>-</v>
      </c>
      <c r="S101" s="621"/>
      <c r="T101" s="290" t="str">
        <f ca="1">IFERROR(VLOOKUP(U101,Главная!$AG$20:$AH$22,2,FALSE),"")</f>
        <v/>
      </c>
      <c r="U101" s="226" t="str">
        <f ca="1">IFERROR(OFFSET(Главная!$AJ$4,MATCH($D101,Главная!$AG$5:$AG$17,0),0),"")</f>
        <v/>
      </c>
      <c r="V101" s="226" t="str">
        <f ca="1">IFERROR(OFFSET(Главная!$AI$4,MATCH($D101,Главная!$AG$5:$AG$17,0),0),"")</f>
        <v/>
      </c>
      <c r="W101" s="213">
        <f t="shared" si="32"/>
        <v>0</v>
      </c>
      <c r="X101" s="214">
        <f t="shared" si="33"/>
        <v>0</v>
      </c>
      <c r="Y101" s="227"/>
      <c r="Z101" s="227">
        <f t="shared" si="34"/>
        <v>-1</v>
      </c>
      <c r="AA101" s="215">
        <f t="shared" si="35"/>
        <v>0</v>
      </c>
      <c r="AB101" s="216">
        <f t="shared" si="35"/>
        <v>0</v>
      </c>
      <c r="AC101" s="216">
        <f t="shared" si="35"/>
        <v>0</v>
      </c>
      <c r="AD101" s="217">
        <f t="shared" si="35"/>
        <v>0</v>
      </c>
      <c r="AE101" s="218">
        <f t="shared" si="36"/>
        <v>-1</v>
      </c>
      <c r="AF101" s="219">
        <f t="shared" si="37"/>
        <v>0</v>
      </c>
      <c r="AG101" s="220">
        <f t="shared" si="37"/>
        <v>0</v>
      </c>
      <c r="AH101" s="220">
        <f t="shared" si="37"/>
        <v>0</v>
      </c>
      <c r="AI101" s="221">
        <f t="shared" si="37"/>
        <v>0</v>
      </c>
    </row>
    <row r="102" spans="2:35" ht="15.75" customHeight="1" outlineLevel="2" thickBot="1">
      <c r="B102" s="364">
        <f t="shared" si="38"/>
        <v>0</v>
      </c>
      <c r="C102" s="364"/>
      <c r="D102" s="595"/>
      <c r="E102" s="353"/>
      <c r="F102" s="365"/>
      <c r="G102" s="595"/>
      <c r="H102" s="365"/>
      <c r="I102" s="365"/>
      <c r="J102" s="365"/>
      <c r="K102" s="365"/>
      <c r="L102" s="365"/>
      <c r="M102" s="365"/>
      <c r="N102" s="365"/>
      <c r="O102" s="622"/>
      <c r="P102" s="618" t="str">
        <f t="shared" si="29"/>
        <v>-</v>
      </c>
      <c r="Q102" s="478" t="str">
        <f t="shared" si="30"/>
        <v>-</v>
      </c>
      <c r="R102" s="618" t="str">
        <f t="shared" si="31"/>
        <v>-</v>
      </c>
      <c r="S102" s="621"/>
      <c r="T102" s="290" t="str">
        <f ca="1">IFERROR(VLOOKUP(U102,Главная!$AG$20:$AH$22,2,FALSE),"")</f>
        <v/>
      </c>
      <c r="U102" s="226" t="str">
        <f ca="1">IFERROR(OFFSET(Главная!$AJ$4,MATCH($D102,Главная!$AG$5:$AG$17,0),0),"")</f>
        <v/>
      </c>
      <c r="V102" s="226" t="str">
        <f ca="1">IFERROR(OFFSET(Главная!$AI$4,MATCH($D102,Главная!$AG$5:$AG$17,0),0),"")</f>
        <v/>
      </c>
      <c r="W102" s="213">
        <f t="shared" si="32"/>
        <v>0</v>
      </c>
      <c r="X102" s="214">
        <f t="shared" si="33"/>
        <v>0</v>
      </c>
      <c r="Y102" s="227"/>
      <c r="Z102" s="227">
        <f t="shared" si="34"/>
        <v>-1</v>
      </c>
      <c r="AA102" s="215">
        <f t="shared" si="35"/>
        <v>0</v>
      </c>
      <c r="AB102" s="216">
        <f t="shared" si="35"/>
        <v>0</v>
      </c>
      <c r="AC102" s="216">
        <f t="shared" si="35"/>
        <v>0</v>
      </c>
      <c r="AD102" s="217">
        <f t="shared" si="35"/>
        <v>0</v>
      </c>
      <c r="AE102" s="218">
        <f t="shared" si="36"/>
        <v>-1</v>
      </c>
      <c r="AF102" s="219">
        <f t="shared" si="37"/>
        <v>0</v>
      </c>
      <c r="AG102" s="220">
        <f t="shared" si="37"/>
        <v>0</v>
      </c>
      <c r="AH102" s="220">
        <f t="shared" si="37"/>
        <v>0</v>
      </c>
      <c r="AI102" s="221">
        <f t="shared" si="37"/>
        <v>0</v>
      </c>
    </row>
    <row r="103" spans="2:35" ht="15.75" customHeight="1" outlineLevel="2">
      <c r="B103" s="364">
        <f t="shared" si="38"/>
        <v>0</v>
      </c>
      <c r="C103" s="364"/>
      <c r="D103" s="595"/>
      <c r="E103" s="353"/>
      <c r="F103" s="365"/>
      <c r="G103" s="595"/>
      <c r="H103" s="365"/>
      <c r="I103" s="365"/>
      <c r="J103" s="365"/>
      <c r="K103" s="365"/>
      <c r="L103" s="365"/>
      <c r="M103" s="365"/>
      <c r="N103" s="365"/>
      <c r="O103" s="622"/>
      <c r="P103" s="618" t="str">
        <f t="shared" si="29"/>
        <v>-</v>
      </c>
      <c r="Q103" s="478" t="str">
        <f t="shared" si="30"/>
        <v>-</v>
      </c>
      <c r="R103" s="618" t="str">
        <f t="shared" si="31"/>
        <v>-</v>
      </c>
      <c r="S103" s="621"/>
      <c r="T103" s="290" t="str">
        <f ca="1">IFERROR(VLOOKUP(U103,Главная!$AG$20:$AH$22,2,FALSE),"")</f>
        <v/>
      </c>
      <c r="U103" s="226" t="str">
        <f ca="1">IFERROR(OFFSET(Главная!$AJ$4,MATCH($D103,Главная!$AG$5:$AG$17,0),0),"")</f>
        <v/>
      </c>
      <c r="V103" s="226" t="str">
        <f ca="1">IFERROR(OFFSET(Главная!$AI$4,MATCH($D103,Главная!$AG$5:$AG$17,0),0),"")</f>
        <v/>
      </c>
      <c r="W103" s="213">
        <f t="shared" si="32"/>
        <v>0</v>
      </c>
      <c r="X103" s="214">
        <f t="shared" si="33"/>
        <v>0</v>
      </c>
      <c r="Y103" s="227"/>
      <c r="Z103" s="227">
        <f t="shared" si="34"/>
        <v>-1</v>
      </c>
      <c r="AA103" s="215">
        <f t="shared" si="35"/>
        <v>0</v>
      </c>
      <c r="AB103" s="216">
        <f t="shared" si="35"/>
        <v>0</v>
      </c>
      <c r="AC103" s="216">
        <f t="shared" si="35"/>
        <v>0</v>
      </c>
      <c r="AD103" s="217">
        <f t="shared" si="35"/>
        <v>0</v>
      </c>
      <c r="AE103" s="218">
        <f t="shared" si="36"/>
        <v>-1</v>
      </c>
      <c r="AF103" s="219">
        <f t="shared" si="37"/>
        <v>0</v>
      </c>
      <c r="AG103" s="220">
        <f t="shared" si="37"/>
        <v>0</v>
      </c>
      <c r="AH103" s="220">
        <f t="shared" si="37"/>
        <v>0</v>
      </c>
      <c r="AI103" s="221">
        <f t="shared" si="37"/>
        <v>0</v>
      </c>
    </row>
    <row r="104" spans="2:35" s="131" customFormat="1" ht="15.75" customHeight="1" outlineLevel="1" thickBot="1">
      <c r="B104" s="359"/>
      <c r="C104" s="360"/>
      <c r="D104" s="132"/>
      <c r="E104" s="361"/>
      <c r="F104" s="362"/>
      <c r="G104" s="362"/>
      <c r="H104" s="362"/>
      <c r="I104" s="362"/>
      <c r="J104" s="362"/>
      <c r="K104" s="362"/>
      <c r="L104" s="362"/>
      <c r="M104" s="362"/>
      <c r="N104" s="362"/>
      <c r="O104" s="362"/>
      <c r="P104" s="363"/>
      <c r="Q104" s="363"/>
      <c r="R104" s="362"/>
      <c r="S104" s="132"/>
      <c r="T104" s="291" t="s">
        <v>771</v>
      </c>
      <c r="W104" s="281"/>
      <c r="X104" s="281"/>
      <c r="AE104" s="132"/>
    </row>
    <row r="105" spans="2:35" s="130" customFormat="1" ht="30" customHeight="1" outlineLevel="1" thickTop="1">
      <c r="B105" s="427"/>
      <c r="C105" s="426"/>
      <c r="D105" s="370"/>
      <c r="E105" s="282" t="s">
        <v>169</v>
      </c>
      <c r="F105" s="283" t="s">
        <v>128</v>
      </c>
      <c r="G105" s="284" t="s">
        <v>74</v>
      </c>
      <c r="H105" s="284" t="s">
        <v>75</v>
      </c>
      <c r="I105" s="284" t="s">
        <v>14</v>
      </c>
      <c r="J105" s="284" t="s">
        <v>80</v>
      </c>
      <c r="K105" s="284" t="s">
        <v>129</v>
      </c>
      <c r="L105" s="284" t="s">
        <v>15</v>
      </c>
      <c r="M105" s="284" t="s">
        <v>13</v>
      </c>
      <c r="N105" s="284" t="s">
        <v>78</v>
      </c>
      <c r="O105" s="285" t="s">
        <v>130</v>
      </c>
      <c r="P105" s="286" t="s">
        <v>132</v>
      </c>
      <c r="Q105" s="287" t="s">
        <v>81</v>
      </c>
      <c r="R105" s="288" t="s">
        <v>131</v>
      </c>
      <c r="S105" s="355"/>
      <c r="T105" s="292" t="s">
        <v>151</v>
      </c>
      <c r="U105" s="131"/>
      <c r="V105" s="131"/>
      <c r="W105" s="129"/>
      <c r="X105" s="129"/>
      <c r="AE105" s="132"/>
    </row>
    <row r="106" spans="2:35" s="130" customFormat="1" ht="15.75" customHeight="1" outlineLevel="1">
      <c r="B106" s="427"/>
      <c r="C106" s="426"/>
      <c r="D106" s="370"/>
      <c r="E106" s="231" t="s">
        <v>83</v>
      </c>
      <c r="F106" s="264">
        <f t="shared" ref="F106:R106" si="39">COUNTIF(F94:F103,5)</f>
        <v>0</v>
      </c>
      <c r="G106" s="181">
        <f t="shared" si="39"/>
        <v>0</v>
      </c>
      <c r="H106" s="181">
        <f t="shared" si="39"/>
        <v>0</v>
      </c>
      <c r="I106" s="181">
        <f t="shared" si="39"/>
        <v>0</v>
      </c>
      <c r="J106" s="181">
        <f t="shared" si="39"/>
        <v>0</v>
      </c>
      <c r="K106" s="181">
        <f t="shared" si="39"/>
        <v>0</v>
      </c>
      <c r="L106" s="181">
        <f t="shared" si="39"/>
        <v>0</v>
      </c>
      <c r="M106" s="181">
        <f t="shared" si="39"/>
        <v>0</v>
      </c>
      <c r="N106" s="181">
        <f t="shared" si="39"/>
        <v>0</v>
      </c>
      <c r="O106" s="265">
        <f t="shared" si="39"/>
        <v>0</v>
      </c>
      <c r="P106" s="272">
        <f t="shared" si="39"/>
        <v>0</v>
      </c>
      <c r="Q106" s="231">
        <f t="shared" si="39"/>
        <v>0</v>
      </c>
      <c r="R106" s="275">
        <f t="shared" si="39"/>
        <v>0</v>
      </c>
      <c r="S106" s="356"/>
      <c r="T106" s="292" t="s">
        <v>151</v>
      </c>
      <c r="U106" s="131"/>
      <c r="V106" s="131"/>
      <c r="W106" s="129"/>
      <c r="X106" s="129"/>
      <c r="AE106" s="132"/>
    </row>
    <row r="107" spans="2:35" s="130" customFormat="1" ht="15.75" customHeight="1" outlineLevel="1">
      <c r="B107" s="427"/>
      <c r="C107" s="426"/>
      <c r="D107" s="370"/>
      <c r="E107" s="231" t="s">
        <v>85</v>
      </c>
      <c r="F107" s="264">
        <f t="shared" ref="F107:R107" si="40">COUNTIF(F94:F103,4)</f>
        <v>0</v>
      </c>
      <c r="G107" s="181">
        <f t="shared" si="40"/>
        <v>0</v>
      </c>
      <c r="H107" s="181">
        <f t="shared" si="40"/>
        <v>0</v>
      </c>
      <c r="I107" s="181">
        <f t="shared" si="40"/>
        <v>0</v>
      </c>
      <c r="J107" s="181">
        <f t="shared" si="40"/>
        <v>0</v>
      </c>
      <c r="K107" s="181">
        <f t="shared" si="40"/>
        <v>0</v>
      </c>
      <c r="L107" s="181">
        <f t="shared" si="40"/>
        <v>0</v>
      </c>
      <c r="M107" s="181">
        <f t="shared" si="40"/>
        <v>0</v>
      </c>
      <c r="N107" s="181">
        <f t="shared" si="40"/>
        <v>0</v>
      </c>
      <c r="O107" s="265">
        <f t="shared" si="40"/>
        <v>0</v>
      </c>
      <c r="P107" s="272">
        <f t="shared" si="40"/>
        <v>0</v>
      </c>
      <c r="Q107" s="231">
        <f t="shared" si="40"/>
        <v>0</v>
      </c>
      <c r="R107" s="275">
        <f t="shared" si="40"/>
        <v>0</v>
      </c>
      <c r="S107" s="132"/>
      <c r="T107" s="292" t="s">
        <v>151</v>
      </c>
      <c r="U107" s="131"/>
      <c r="V107" s="131"/>
      <c r="W107" s="129"/>
      <c r="X107" s="129"/>
      <c r="AE107" s="132"/>
    </row>
    <row r="108" spans="2:35" s="130" customFormat="1" ht="15.75" customHeight="1" outlineLevel="1">
      <c r="B108" s="427"/>
      <c r="C108" s="426"/>
      <c r="D108" s="370"/>
      <c r="E108" s="231" t="s">
        <v>86</v>
      </c>
      <c r="F108" s="264">
        <f t="shared" ref="F108:R108" si="41">COUNTIF(F94:F103,3)</f>
        <v>0</v>
      </c>
      <c r="G108" s="181">
        <f t="shared" si="41"/>
        <v>0</v>
      </c>
      <c r="H108" s="181">
        <f t="shared" si="41"/>
        <v>0</v>
      </c>
      <c r="I108" s="181">
        <f t="shared" si="41"/>
        <v>0</v>
      </c>
      <c r="J108" s="181">
        <f>COUNTIF(J94:J103,3)</f>
        <v>0</v>
      </c>
      <c r="K108" s="181">
        <f t="shared" si="41"/>
        <v>0</v>
      </c>
      <c r="L108" s="181">
        <f t="shared" si="41"/>
        <v>0</v>
      </c>
      <c r="M108" s="181">
        <f t="shared" si="41"/>
        <v>0</v>
      </c>
      <c r="N108" s="181">
        <f t="shared" si="41"/>
        <v>0</v>
      </c>
      <c r="O108" s="265">
        <f t="shared" si="41"/>
        <v>0</v>
      </c>
      <c r="P108" s="272">
        <f t="shared" si="41"/>
        <v>0</v>
      </c>
      <c r="Q108" s="231">
        <f t="shared" si="41"/>
        <v>0</v>
      </c>
      <c r="R108" s="275">
        <f t="shared" si="41"/>
        <v>0</v>
      </c>
      <c r="S108" s="132"/>
      <c r="T108" s="292" t="s">
        <v>151</v>
      </c>
      <c r="U108" s="131"/>
      <c r="V108" s="131"/>
      <c r="W108" s="129"/>
      <c r="X108" s="129"/>
      <c r="AE108" s="132"/>
    </row>
    <row r="109" spans="2:35" s="130" customFormat="1" ht="15.75" customHeight="1" outlineLevel="1" thickBot="1">
      <c r="B109" s="427"/>
      <c r="C109" s="426"/>
      <c r="D109" s="370"/>
      <c r="E109" s="231" t="s">
        <v>87</v>
      </c>
      <c r="F109" s="264">
        <f t="shared" ref="F109:R109" si="42">COUNTIF(F94:F103,2)</f>
        <v>0</v>
      </c>
      <c r="G109" s="181">
        <f t="shared" si="42"/>
        <v>0</v>
      </c>
      <c r="H109" s="181">
        <f t="shared" si="42"/>
        <v>0</v>
      </c>
      <c r="I109" s="181">
        <f t="shared" si="42"/>
        <v>0</v>
      </c>
      <c r="J109" s="181">
        <f t="shared" si="42"/>
        <v>0</v>
      </c>
      <c r="K109" s="181">
        <f t="shared" si="42"/>
        <v>0</v>
      </c>
      <c r="L109" s="181">
        <f t="shared" si="42"/>
        <v>0</v>
      </c>
      <c r="M109" s="181">
        <f t="shared" si="42"/>
        <v>0</v>
      </c>
      <c r="N109" s="181">
        <f t="shared" si="42"/>
        <v>0</v>
      </c>
      <c r="O109" s="265">
        <f t="shared" si="42"/>
        <v>0</v>
      </c>
      <c r="P109" s="272">
        <f t="shared" si="42"/>
        <v>0</v>
      </c>
      <c r="Q109" s="231">
        <f t="shared" si="42"/>
        <v>0</v>
      </c>
      <c r="R109" s="275">
        <f t="shared" si="42"/>
        <v>0</v>
      </c>
      <c r="S109" s="357"/>
      <c r="T109" s="292" t="s">
        <v>151</v>
      </c>
      <c r="U109" s="131"/>
      <c r="V109" s="131"/>
      <c r="W109" s="129"/>
      <c r="X109" s="129"/>
      <c r="AE109" s="132"/>
    </row>
    <row r="110" spans="2:35" s="130" customFormat="1" ht="15.75" customHeight="1">
      <c r="B110" s="427"/>
      <c r="C110" s="426"/>
      <c r="D110" s="370"/>
      <c r="E110" s="232" t="s">
        <v>88</v>
      </c>
      <c r="F110" s="266" t="str">
        <f>Рсч!$G$19</f>
        <v>-</v>
      </c>
      <c r="G110" s="267" t="str">
        <f>Рсч!$L$19</f>
        <v>-</v>
      </c>
      <c r="H110" s="267" t="str">
        <f>Рсч!$Q$19</f>
        <v>-</v>
      </c>
      <c r="I110" s="267" t="str">
        <f>Рсч!$V$19</f>
        <v>-</v>
      </c>
      <c r="J110" s="267" t="str">
        <f>Рсч!$AA$19</f>
        <v>-</v>
      </c>
      <c r="K110" s="267" t="str">
        <f>Рсч!$AF$19</f>
        <v>-</v>
      </c>
      <c r="L110" s="267" t="str">
        <f>Рсч!$AK$19</f>
        <v>-</v>
      </c>
      <c r="M110" s="267" t="str">
        <f>Рсч!$AP$19</f>
        <v>-</v>
      </c>
      <c r="N110" s="267" t="str">
        <f>Рсч!$AU$19</f>
        <v>-</v>
      </c>
      <c r="O110" s="268" t="str">
        <f>Рсч!$AZ$19</f>
        <v>-</v>
      </c>
      <c r="P110" s="273"/>
      <c r="Q110" s="232" t="str">
        <f>Рсч!$BJ$19</f>
        <v>-</v>
      </c>
      <c r="R110" s="276"/>
      <c r="S110" s="358"/>
      <c r="T110" s="292" t="s">
        <v>151</v>
      </c>
      <c r="U110" s="131"/>
      <c r="V110" s="131"/>
      <c r="W110" s="129"/>
      <c r="X110" s="129"/>
      <c r="AE110" s="132"/>
    </row>
    <row r="111" spans="2:35" s="130" customFormat="1" ht="15.75" customHeight="1" thickBot="1">
      <c r="B111" s="427"/>
      <c r="C111" s="426"/>
      <c r="D111" s="370"/>
      <c r="E111" s="233" t="s">
        <v>89</v>
      </c>
      <c r="F111" s="230" t="str">
        <f>Рсч!$G$20</f>
        <v>-</v>
      </c>
      <c r="G111" s="228" t="str">
        <f>Рсч!$L$20</f>
        <v>-</v>
      </c>
      <c r="H111" s="228" t="str">
        <f>Рсч!$Q$20</f>
        <v>-</v>
      </c>
      <c r="I111" s="437" t="str">
        <f>Рсч!$V$20</f>
        <v>-</v>
      </c>
      <c r="J111" s="228" t="str">
        <f>Рсч!$AA$20</f>
        <v>-</v>
      </c>
      <c r="K111" s="228" t="str">
        <f>Рсч!$AF$20</f>
        <v>-</v>
      </c>
      <c r="L111" s="228" t="str">
        <f>Рсч!$AK$20</f>
        <v>-</v>
      </c>
      <c r="M111" s="228" t="str">
        <f>Рсч!$AP$20</f>
        <v>-</v>
      </c>
      <c r="N111" s="228" t="str">
        <f>Рсч!$AU$20</f>
        <v>-</v>
      </c>
      <c r="O111" s="229" t="str">
        <f>Рсч!$AZ$20</f>
        <v>-</v>
      </c>
      <c r="P111" s="274"/>
      <c r="Q111" s="278" t="str">
        <f>Рсч!$BJ$20</f>
        <v>-</v>
      </c>
      <c r="R111" s="277"/>
      <c r="S111" s="358"/>
      <c r="T111" s="292" t="s">
        <v>151</v>
      </c>
      <c r="U111" s="131"/>
      <c r="V111" s="131"/>
      <c r="W111" s="129"/>
      <c r="X111" s="129"/>
      <c r="AE111" s="132"/>
    </row>
    <row r="112" spans="2:35" s="131" customFormat="1" ht="15.75" customHeight="1" outlineLevel="1" thickTop="1" thickBot="1">
      <c r="B112" s="359"/>
      <c r="C112" s="360"/>
      <c r="D112" s="132"/>
      <c r="E112" s="361"/>
      <c r="F112" s="362"/>
      <c r="G112" s="362"/>
      <c r="H112" s="362"/>
      <c r="I112" s="362"/>
      <c r="J112" s="362"/>
      <c r="K112" s="362"/>
      <c r="L112" s="362"/>
      <c r="M112" s="362"/>
      <c r="N112" s="362"/>
      <c r="O112" s="362"/>
      <c r="P112" s="363"/>
      <c r="Q112" s="363"/>
      <c r="R112" s="362"/>
      <c r="S112" s="132"/>
      <c r="T112" s="291" t="s">
        <v>771</v>
      </c>
      <c r="W112" s="281"/>
      <c r="X112" s="281"/>
      <c r="AE112" s="132"/>
    </row>
    <row r="113" spans="2:31" s="130" customFormat="1" ht="30" customHeight="1" outlineLevel="1" thickTop="1">
      <c r="B113" s="427"/>
      <c r="C113" s="426"/>
      <c r="D113" s="370"/>
      <c r="E113" s="282" t="s">
        <v>209</v>
      </c>
      <c r="F113" s="283" t="s">
        <v>128</v>
      </c>
      <c r="G113" s="284" t="s">
        <v>74</v>
      </c>
      <c r="H113" s="284" t="s">
        <v>75</v>
      </c>
      <c r="I113" s="284" t="s">
        <v>14</v>
      </c>
      <c r="J113" s="284" t="s">
        <v>80</v>
      </c>
      <c r="K113" s="284" t="s">
        <v>129</v>
      </c>
      <c r="L113" s="284" t="s">
        <v>15</v>
      </c>
      <c r="M113" s="284" t="s">
        <v>13</v>
      </c>
      <c r="N113" s="284" t="s">
        <v>78</v>
      </c>
      <c r="O113" s="285" t="s">
        <v>130</v>
      </c>
      <c r="P113" s="286" t="s">
        <v>132</v>
      </c>
      <c r="Q113" s="287" t="s">
        <v>81</v>
      </c>
      <c r="R113" s="288" t="s">
        <v>131</v>
      </c>
      <c r="S113" s="355"/>
      <c r="T113" s="292" t="s">
        <v>152</v>
      </c>
      <c r="U113" s="131"/>
      <c r="V113" s="131"/>
      <c r="W113" s="129"/>
      <c r="X113" s="129"/>
      <c r="AE113" s="132"/>
    </row>
    <row r="114" spans="2:31" s="130" customFormat="1" ht="15.75" customHeight="1" outlineLevel="1">
      <c r="B114" s="427"/>
      <c r="C114" s="426"/>
      <c r="D114" s="370"/>
      <c r="E114" s="231" t="s">
        <v>83</v>
      </c>
      <c r="F114" s="264">
        <f>COUNTIFS(F94:F103,5,U94:U103,1)</f>
        <v>0</v>
      </c>
      <c r="G114" s="181">
        <f>COUNTIFS(G94:G103,5,U94:U103,1)</f>
        <v>0</v>
      </c>
      <c r="H114" s="181">
        <f>COUNTIFS(H94:H103,5,U94:U103,1)</f>
        <v>0</v>
      </c>
      <c r="I114" s="181">
        <f>COUNTIFS(I94:I103,5,U94:U103,1)</f>
        <v>0</v>
      </c>
      <c r="J114" s="181">
        <f>COUNTIFS(J94:J103,5,U94:U103,1)</f>
        <v>0</v>
      </c>
      <c r="K114" s="181">
        <f>COUNTIFS(K94:K103,5,U94:U103,1)</f>
        <v>0</v>
      </c>
      <c r="L114" s="181">
        <f>COUNTIFS(L94:L103,5,U94:U103,1)</f>
        <v>0</v>
      </c>
      <c r="M114" s="181">
        <f>COUNTIFS(M94:M103,5,U94:U103,1)</f>
        <v>0</v>
      </c>
      <c r="N114" s="181">
        <f>COUNTIFS(N94:N103,5,U94:U103,1)</f>
        <v>0</v>
      </c>
      <c r="O114" s="265">
        <f>COUNTIFS(O94:O103,5,U94:U103,1)</f>
        <v>0</v>
      </c>
      <c r="P114" s="272">
        <f>COUNTIFS(P94:P103,5,U94:U103,1)</f>
        <v>0</v>
      </c>
      <c r="Q114" s="231">
        <f>COUNTIFS(Q94:Q103,5,U94:U103,1)</f>
        <v>0</v>
      </c>
      <c r="R114" s="275">
        <f>COUNTIFS(R94:R103,5,U94:U103,1)</f>
        <v>0</v>
      </c>
      <c r="S114" s="356"/>
      <c r="T114" s="292" t="s">
        <v>152</v>
      </c>
      <c r="U114" s="131"/>
      <c r="V114" s="131"/>
      <c r="W114" s="129"/>
      <c r="X114" s="129"/>
      <c r="AE114" s="132"/>
    </row>
    <row r="115" spans="2:31" s="130" customFormat="1" ht="15.75" customHeight="1" outlineLevel="1">
      <c r="B115" s="427"/>
      <c r="C115" s="426"/>
      <c r="D115" s="370"/>
      <c r="E115" s="231" t="s">
        <v>85</v>
      </c>
      <c r="F115" s="264">
        <f>COUNTIFS(F94:F103,4,U94:U103,1)</f>
        <v>0</v>
      </c>
      <c r="G115" s="181">
        <f>COUNTIFS(G94:G103,4,U94:U103,1)</f>
        <v>0</v>
      </c>
      <c r="H115" s="181">
        <f>COUNTIFS(H94:H103,4,U94:U103,1)</f>
        <v>0</v>
      </c>
      <c r="I115" s="181">
        <f>COUNTIFS(I94:I103,4,U94:U103,1)</f>
        <v>0</v>
      </c>
      <c r="J115" s="181">
        <f>COUNTIFS(J94:J103,4,U94:U103,1)</f>
        <v>0</v>
      </c>
      <c r="K115" s="181">
        <f>COUNTIFS(K94:K103,4,U94:U103,1)</f>
        <v>0</v>
      </c>
      <c r="L115" s="181">
        <f>COUNTIFS(L94:L103,4,U94:U103,1)</f>
        <v>0</v>
      </c>
      <c r="M115" s="181">
        <f>COUNTIFS(M94:M103,4,U94:U103,1)</f>
        <v>0</v>
      </c>
      <c r="N115" s="181">
        <f>COUNTIFS(N94:N103,4,U94:U103,1)</f>
        <v>0</v>
      </c>
      <c r="O115" s="265">
        <f>COUNTIFS(O94:O103,4,U94:U103,1)</f>
        <v>0</v>
      </c>
      <c r="P115" s="272">
        <f>COUNTIFS(P94:P103,4,U94:U103,1)</f>
        <v>0</v>
      </c>
      <c r="Q115" s="231">
        <f>COUNTIFS(Q94:Q103,4,U94:U103,1)</f>
        <v>0</v>
      </c>
      <c r="R115" s="275">
        <f>COUNTIFS(R94:R103,4,U94:U103,1)</f>
        <v>0</v>
      </c>
      <c r="S115" s="132"/>
      <c r="T115" s="292" t="s">
        <v>152</v>
      </c>
      <c r="U115" s="131"/>
      <c r="V115" s="131"/>
      <c r="W115" s="129"/>
      <c r="X115" s="129"/>
      <c r="AE115" s="132"/>
    </row>
    <row r="116" spans="2:31" s="130" customFormat="1" ht="15.75" customHeight="1" outlineLevel="1">
      <c r="B116" s="427"/>
      <c r="C116" s="426"/>
      <c r="D116" s="370"/>
      <c r="E116" s="231" t="s">
        <v>86</v>
      </c>
      <c r="F116" s="264">
        <f>COUNTIFS(F94:F103,3,U94:U103,1)</f>
        <v>0</v>
      </c>
      <c r="G116" s="181">
        <f>COUNTIFS(G94:G103,3,U94:U103,1)</f>
        <v>0</v>
      </c>
      <c r="H116" s="181">
        <f>COUNTIFS(H94:H103,3,U94:U103,1)</f>
        <v>0</v>
      </c>
      <c r="I116" s="181">
        <f>COUNTIFS(I94:I103,3,U94:U103,1)</f>
        <v>0</v>
      </c>
      <c r="J116" s="181">
        <f>COUNTIFS(J94:J103,3,U94:U103,1)</f>
        <v>0</v>
      </c>
      <c r="K116" s="181">
        <f>COUNTIFS(K94:K103,3,U94:U103,1)</f>
        <v>0</v>
      </c>
      <c r="L116" s="181">
        <f>COUNTIFS(L94:L103,3,U94:U103,1)</f>
        <v>0</v>
      </c>
      <c r="M116" s="181">
        <f>COUNTIFS(M94:M103,3,U94:U103,1)</f>
        <v>0</v>
      </c>
      <c r="N116" s="181">
        <f>COUNTIFS(N94:N103,3,U94:U103,1)</f>
        <v>0</v>
      </c>
      <c r="O116" s="265">
        <f>COUNTIFS(O94:O103,3,U94:U103,1)</f>
        <v>0</v>
      </c>
      <c r="P116" s="272">
        <f>COUNTIFS(P94:P103,3,U94:U103,1)</f>
        <v>0</v>
      </c>
      <c r="Q116" s="231">
        <f>COUNTIFS(Q94:Q103,3,U94:U103,1)</f>
        <v>0</v>
      </c>
      <c r="R116" s="275">
        <f>COUNTIFS(R94:R103,3,U94:U103,1)</f>
        <v>0</v>
      </c>
      <c r="S116" s="132"/>
      <c r="T116" s="292" t="s">
        <v>152</v>
      </c>
      <c r="U116" s="131"/>
      <c r="V116" s="131"/>
      <c r="W116" s="129"/>
      <c r="X116" s="129"/>
      <c r="AE116" s="132"/>
    </row>
    <row r="117" spans="2:31" s="130" customFormat="1" ht="15.75" customHeight="1" outlineLevel="1" thickBot="1">
      <c r="B117" s="427"/>
      <c r="C117" s="426"/>
      <c r="D117" s="370"/>
      <c r="E117" s="231" t="s">
        <v>87</v>
      </c>
      <c r="F117" s="264">
        <f>COUNTIFS(F94:F103,2,U94:U103,1)</f>
        <v>0</v>
      </c>
      <c r="G117" s="181">
        <f>COUNTIFS(G94:G103,2,U94:U103,1)</f>
        <v>0</v>
      </c>
      <c r="H117" s="181">
        <f>COUNTIFS(H94:H103,2,U94:U103,1)</f>
        <v>0</v>
      </c>
      <c r="I117" s="181">
        <f>COUNTIFS(I94:I103,2,U94:U103,1)</f>
        <v>0</v>
      </c>
      <c r="J117" s="181">
        <f>COUNTIFS(J94:J103,2,U94:U103,1)</f>
        <v>0</v>
      </c>
      <c r="K117" s="181">
        <f>COUNTIFS(K94:K103,2,U94:U103,1)</f>
        <v>0</v>
      </c>
      <c r="L117" s="181">
        <f>COUNTIFS(L94:L103,2,U94:U103,1)</f>
        <v>0</v>
      </c>
      <c r="M117" s="181">
        <f>COUNTIFS(M94:M103,2,U94:U103,1)</f>
        <v>0</v>
      </c>
      <c r="N117" s="181">
        <f>COUNTIFS(N94:N103,2,U94:U103,1)</f>
        <v>0</v>
      </c>
      <c r="O117" s="265">
        <f>COUNTIFS(O94:O103,2,U94:U103,1)</f>
        <v>0</v>
      </c>
      <c r="P117" s="272">
        <f>COUNTIFS(P94:P103,2,U94:U103,1)</f>
        <v>0</v>
      </c>
      <c r="Q117" s="231">
        <f>COUNTIFS(Q94:Q103,2,U94:U103,1)</f>
        <v>0</v>
      </c>
      <c r="R117" s="275">
        <f>COUNTIFS(R94:R103,2,U94:U103,1)</f>
        <v>0</v>
      </c>
      <c r="S117" s="357"/>
      <c r="T117" s="292" t="s">
        <v>152</v>
      </c>
      <c r="U117" s="131"/>
      <c r="V117" s="131"/>
      <c r="W117" s="129"/>
      <c r="X117" s="129"/>
      <c r="AE117" s="132"/>
    </row>
    <row r="118" spans="2:31" s="130" customFormat="1" ht="15.75" customHeight="1">
      <c r="B118" s="427"/>
      <c r="C118" s="426"/>
      <c r="D118" s="370"/>
      <c r="E118" s="232" t="s">
        <v>88</v>
      </c>
      <c r="F118" s="266" t="str">
        <f>'Рсч-оф'!$G$19</f>
        <v>-</v>
      </c>
      <c r="G118" s="267" t="str">
        <f>'Рсч-оф'!$L$19</f>
        <v>-</v>
      </c>
      <c r="H118" s="267" t="str">
        <f>'Рсч-оф'!$Q$19</f>
        <v>-</v>
      </c>
      <c r="I118" s="267" t="str">
        <f>'Рсч-оф'!$V$19</f>
        <v>-</v>
      </c>
      <c r="J118" s="267" t="str">
        <f>'Рсч-оф'!$AA$19</f>
        <v>-</v>
      </c>
      <c r="K118" s="267" t="str">
        <f>'Рсч-оф'!$AF$19</f>
        <v>-</v>
      </c>
      <c r="L118" s="267" t="str">
        <f>'Рсч-оф'!$AK$19</f>
        <v>-</v>
      </c>
      <c r="M118" s="267" t="str">
        <f>'Рсч-оф'!$AP$19</f>
        <v>-</v>
      </c>
      <c r="N118" s="267" t="str">
        <f>'Рсч-оф'!$AU$19</f>
        <v>-</v>
      </c>
      <c r="O118" s="268" t="str">
        <f>'Рсч-оф'!$AZ$19</f>
        <v>-</v>
      </c>
      <c r="P118" s="273"/>
      <c r="Q118" s="232" t="str">
        <f>'Рсч-оф'!$BJ$19</f>
        <v>-</v>
      </c>
      <c r="R118" s="276"/>
      <c r="S118" s="358"/>
      <c r="T118" s="292" t="s">
        <v>152</v>
      </c>
      <c r="U118" s="131"/>
      <c r="V118" s="131"/>
      <c r="W118" s="129"/>
      <c r="X118" s="129"/>
      <c r="AE118" s="132"/>
    </row>
    <row r="119" spans="2:31" s="130" customFormat="1" ht="15.75" customHeight="1" thickBot="1">
      <c r="B119" s="427"/>
      <c r="C119" s="426"/>
      <c r="D119" s="370"/>
      <c r="E119" s="233" t="s">
        <v>89</v>
      </c>
      <c r="F119" s="230" t="str">
        <f>'Рсч-оф'!$G$20</f>
        <v>-</v>
      </c>
      <c r="G119" s="228" t="str">
        <f>'Рсч-оф'!$L$20</f>
        <v>-</v>
      </c>
      <c r="H119" s="228" t="str">
        <f>'Рсч-оф'!$Q$20</f>
        <v>-</v>
      </c>
      <c r="I119" s="437" t="str">
        <f>'Рсч-оф'!$V$20</f>
        <v>-</v>
      </c>
      <c r="J119" s="228" t="str">
        <f>'Рсч-оф'!$AA$20</f>
        <v>-</v>
      </c>
      <c r="K119" s="228" t="str">
        <f>'Рсч-оф'!$AF$20</f>
        <v>-</v>
      </c>
      <c r="L119" s="228" t="str">
        <f>'Рсч-оф'!$AK$20</f>
        <v>-</v>
      </c>
      <c r="M119" s="228" t="str">
        <f>'Рсч-оф'!$AP$20</f>
        <v>-</v>
      </c>
      <c r="N119" s="228" t="str">
        <f>'Рсч-оф'!$AU$20</f>
        <v>-</v>
      </c>
      <c r="O119" s="229" t="str">
        <f>'Рсч-оф'!$AZ$20</f>
        <v>-</v>
      </c>
      <c r="P119" s="274"/>
      <c r="Q119" s="278" t="str">
        <f>'Рсч-оф'!$BJ$20</f>
        <v>-</v>
      </c>
      <c r="R119" s="277"/>
      <c r="S119" s="358"/>
      <c r="T119" s="292" t="s">
        <v>152</v>
      </c>
      <c r="U119" s="131"/>
      <c r="V119" s="131"/>
      <c r="W119" s="129"/>
      <c r="X119" s="129"/>
      <c r="AE119" s="132"/>
    </row>
    <row r="120" spans="2:31" s="131" customFormat="1" ht="15.75" customHeight="1" outlineLevel="1" thickTop="1" thickBot="1">
      <c r="B120" s="359"/>
      <c r="C120" s="360"/>
      <c r="D120" s="132"/>
      <c r="E120" s="361"/>
      <c r="F120" s="362"/>
      <c r="G120" s="362"/>
      <c r="H120" s="362"/>
      <c r="I120" s="362"/>
      <c r="J120" s="362"/>
      <c r="K120" s="362"/>
      <c r="L120" s="362"/>
      <c r="M120" s="362"/>
      <c r="N120" s="362"/>
      <c r="O120" s="362"/>
      <c r="P120" s="363"/>
      <c r="Q120" s="363"/>
      <c r="R120" s="362"/>
      <c r="S120" s="132"/>
      <c r="T120" s="291" t="s">
        <v>771</v>
      </c>
      <c r="W120" s="281"/>
      <c r="X120" s="281"/>
      <c r="AE120" s="132"/>
    </row>
    <row r="121" spans="2:31" s="130" customFormat="1" ht="30" customHeight="1" outlineLevel="1" thickTop="1">
      <c r="B121" s="427"/>
      <c r="C121" s="426"/>
      <c r="D121" s="370"/>
      <c r="E121" s="282" t="s">
        <v>210</v>
      </c>
      <c r="F121" s="283" t="s">
        <v>128</v>
      </c>
      <c r="G121" s="284" t="s">
        <v>74</v>
      </c>
      <c r="H121" s="284" t="s">
        <v>75</v>
      </c>
      <c r="I121" s="284" t="s">
        <v>14</v>
      </c>
      <c r="J121" s="284" t="s">
        <v>80</v>
      </c>
      <c r="K121" s="284" t="s">
        <v>129</v>
      </c>
      <c r="L121" s="284" t="s">
        <v>15</v>
      </c>
      <c r="M121" s="284" t="s">
        <v>13</v>
      </c>
      <c r="N121" s="284" t="s">
        <v>78</v>
      </c>
      <c r="O121" s="285" t="s">
        <v>130</v>
      </c>
      <c r="P121" s="286" t="s">
        <v>132</v>
      </c>
      <c r="Q121" s="287" t="s">
        <v>81</v>
      </c>
      <c r="R121" s="288" t="s">
        <v>131</v>
      </c>
      <c r="S121" s="355"/>
      <c r="T121" s="292" t="s">
        <v>153</v>
      </c>
      <c r="U121" s="131"/>
      <c r="V121" s="131"/>
      <c r="W121" s="129"/>
      <c r="X121" s="129"/>
      <c r="AE121" s="132"/>
    </row>
    <row r="122" spans="2:31" s="130" customFormat="1" ht="15.75" customHeight="1" outlineLevel="1">
      <c r="B122" s="427"/>
      <c r="C122" s="426"/>
      <c r="D122" s="370"/>
      <c r="E122" s="231" t="s">
        <v>83</v>
      </c>
      <c r="F122" s="264">
        <f>COUNTIFS(F94:F103,5,U94:U103,2)</f>
        <v>0</v>
      </c>
      <c r="G122" s="181">
        <f>COUNTIFS(G94:G103,5,U94:U103,2)</f>
        <v>0</v>
      </c>
      <c r="H122" s="181">
        <f>COUNTIFS(H94:H103,5,U94:U103,2)</f>
        <v>0</v>
      </c>
      <c r="I122" s="181">
        <f>COUNTIFS(I94:I103,5,U94:U103,2)</f>
        <v>0</v>
      </c>
      <c r="J122" s="181">
        <f>COUNTIFS(J94:J103,5,U94:U103,2)</f>
        <v>0</v>
      </c>
      <c r="K122" s="181">
        <f>COUNTIFS(K94:K103,5,U94:U103,2)</f>
        <v>0</v>
      </c>
      <c r="L122" s="181">
        <f>COUNTIFS(L94:L103,5,U94:U103,2)</f>
        <v>0</v>
      </c>
      <c r="M122" s="181">
        <f>COUNTIFS(M94:M103,5,U94:U103,2)</f>
        <v>0</v>
      </c>
      <c r="N122" s="181">
        <f>COUNTIFS(N94:N103,5,U94:U103,2)</f>
        <v>0</v>
      </c>
      <c r="O122" s="265">
        <f>COUNTIFS(O94:O103,5,U94:U103,2)</f>
        <v>0</v>
      </c>
      <c r="P122" s="272">
        <f>COUNTIFS(P94:P103,5,U94:U103,2)</f>
        <v>0</v>
      </c>
      <c r="Q122" s="231">
        <f>COUNTIFS(Q94:Q103,5,U94:U103,2)</f>
        <v>0</v>
      </c>
      <c r="R122" s="275">
        <f>COUNTIFS(R94:R103,5,U94:U103,2)</f>
        <v>0</v>
      </c>
      <c r="S122" s="356"/>
      <c r="T122" s="292" t="s">
        <v>153</v>
      </c>
      <c r="U122" s="131"/>
      <c r="V122" s="131"/>
      <c r="W122" s="129"/>
      <c r="X122" s="129"/>
      <c r="AE122" s="132"/>
    </row>
    <row r="123" spans="2:31" s="130" customFormat="1" ht="15.75" customHeight="1" outlineLevel="1">
      <c r="B123" s="427"/>
      <c r="C123" s="426"/>
      <c r="D123" s="370"/>
      <c r="E123" s="231" t="s">
        <v>85</v>
      </c>
      <c r="F123" s="264">
        <f>COUNTIFS(F94:F103,4,U94:U103,2)</f>
        <v>0</v>
      </c>
      <c r="G123" s="181">
        <f>COUNTIFS(G94:G103,4,U94:U103,2)</f>
        <v>0</v>
      </c>
      <c r="H123" s="181">
        <f>COUNTIFS(H94:H103,4,U94:U103,2)</f>
        <v>0</v>
      </c>
      <c r="I123" s="181">
        <f>COUNTIFS(I94:I103,4,U94:U103,2)</f>
        <v>0</v>
      </c>
      <c r="J123" s="181">
        <f>COUNTIFS(J94:J103,4,U94:U103,2)</f>
        <v>0</v>
      </c>
      <c r="K123" s="181">
        <f>COUNTIFS(K94:K103,4,U94:U103,2)</f>
        <v>0</v>
      </c>
      <c r="L123" s="181">
        <f>COUNTIFS(L94:L103,4,U94:U103,2)</f>
        <v>0</v>
      </c>
      <c r="M123" s="181">
        <f>COUNTIFS(M94:M103,4,U94:U103,2)</f>
        <v>0</v>
      </c>
      <c r="N123" s="181">
        <f>COUNTIFS(N94:N103,4,U94:U103,2)</f>
        <v>0</v>
      </c>
      <c r="O123" s="265">
        <f>COUNTIFS(O94:O103,4,U94:U103,2)</f>
        <v>0</v>
      </c>
      <c r="P123" s="272">
        <f>COUNTIFS(P94:P103,4,U94:U103,2)</f>
        <v>0</v>
      </c>
      <c r="Q123" s="231">
        <f>COUNTIFS(Q94:Q103,4,U94:U103,2)</f>
        <v>0</v>
      </c>
      <c r="R123" s="275">
        <f>COUNTIFS(R94:R103,4,U94:U103,2)</f>
        <v>0</v>
      </c>
      <c r="S123" s="132"/>
      <c r="T123" s="292" t="s">
        <v>153</v>
      </c>
      <c r="U123" s="131"/>
      <c r="V123" s="131"/>
      <c r="W123" s="129"/>
      <c r="X123" s="129"/>
      <c r="AE123" s="132"/>
    </row>
    <row r="124" spans="2:31" s="130" customFormat="1" ht="15.75" customHeight="1" outlineLevel="1">
      <c r="B124" s="427"/>
      <c r="C124" s="426"/>
      <c r="D124" s="370"/>
      <c r="E124" s="231" t="s">
        <v>86</v>
      </c>
      <c r="F124" s="264">
        <f>COUNTIFS(F94:F103,3,U94:U103,2)</f>
        <v>0</v>
      </c>
      <c r="G124" s="181">
        <f>COUNTIFS(G94:G103,3,U94:U103,2)</f>
        <v>0</v>
      </c>
      <c r="H124" s="181">
        <f>COUNTIFS(H94:H103,3,U94:U103,2)</f>
        <v>0</v>
      </c>
      <c r="I124" s="181">
        <f>COUNTIFS(I94:I103,3,U94:U103,2)</f>
        <v>0</v>
      </c>
      <c r="J124" s="181">
        <f>COUNTIFS(J94:J103,3,U94:U103,2)</f>
        <v>0</v>
      </c>
      <c r="K124" s="181">
        <f>COUNTIFS(K94:K103,3,U94:U103,2)</f>
        <v>0</v>
      </c>
      <c r="L124" s="181">
        <f>COUNTIFS(L94:L103,3,U94:U103,2)</f>
        <v>0</v>
      </c>
      <c r="M124" s="181">
        <f>COUNTIFS(M94:M103,3,U94:U103,2)</f>
        <v>0</v>
      </c>
      <c r="N124" s="181">
        <f>COUNTIFS(N94:N103,3,U94:U103,2)</f>
        <v>0</v>
      </c>
      <c r="O124" s="265">
        <f>COUNTIFS(O94:O103,3,U94:U103,2)</f>
        <v>0</v>
      </c>
      <c r="P124" s="272">
        <f>COUNTIFS(P94:P103,3,U94:U103,2)</f>
        <v>0</v>
      </c>
      <c r="Q124" s="231">
        <f>COUNTIFS(Q94:Q103,3,U94:U103,2)</f>
        <v>0</v>
      </c>
      <c r="R124" s="275">
        <f>COUNTIFS(R94:R103,3,U94:U103,2)</f>
        <v>0</v>
      </c>
      <c r="S124" s="132"/>
      <c r="T124" s="292" t="s">
        <v>153</v>
      </c>
      <c r="U124" s="131"/>
      <c r="V124" s="131"/>
      <c r="W124" s="129"/>
      <c r="X124" s="129"/>
      <c r="AE124" s="132"/>
    </row>
    <row r="125" spans="2:31" s="130" customFormat="1" ht="15.75" customHeight="1" outlineLevel="1" thickBot="1">
      <c r="B125" s="427"/>
      <c r="C125" s="426"/>
      <c r="D125" s="370"/>
      <c r="E125" s="231" t="s">
        <v>87</v>
      </c>
      <c r="F125" s="264">
        <f>COUNTIFS(F94:F103,2,U94:U103,2)</f>
        <v>0</v>
      </c>
      <c r="G125" s="181">
        <f>COUNTIFS(G94:G103,2,U94:U103,2)</f>
        <v>0</v>
      </c>
      <c r="H125" s="181">
        <f>COUNTIFS(H94:H103,2,U94:U103,2)</f>
        <v>0</v>
      </c>
      <c r="I125" s="181">
        <f>COUNTIFS(I94:I103,2,U94:U103,2)</f>
        <v>0</v>
      </c>
      <c r="J125" s="181">
        <f>COUNTIFS(J94:J103,2,U94:U103,2)</f>
        <v>0</v>
      </c>
      <c r="K125" s="181">
        <f>COUNTIFS(K94:K103,2,U94:U103,2)</f>
        <v>0</v>
      </c>
      <c r="L125" s="181">
        <f>COUNTIFS(L94:L103,2,U94:U103,2)</f>
        <v>0</v>
      </c>
      <c r="M125" s="181">
        <f>COUNTIFS(M94:M103,2,U94:U103,2)</f>
        <v>0</v>
      </c>
      <c r="N125" s="181">
        <f>COUNTIFS(N94:N103,2,U94:U103,2)</f>
        <v>0</v>
      </c>
      <c r="O125" s="265">
        <f>COUNTIFS(O94:O103,2,U94:U103,2)</f>
        <v>0</v>
      </c>
      <c r="P125" s="272">
        <f>COUNTIFS(P94:P103,2,U94:U103,2)</f>
        <v>0</v>
      </c>
      <c r="Q125" s="231">
        <f>COUNTIFS(Q94:Q103,2,U94:U103,2)</f>
        <v>0</v>
      </c>
      <c r="R125" s="275">
        <f>COUNTIFS(R94:R103,2,U94:U103,2)</f>
        <v>0</v>
      </c>
      <c r="S125" s="357"/>
      <c r="T125" s="292" t="s">
        <v>153</v>
      </c>
      <c r="U125" s="131"/>
      <c r="V125" s="131"/>
      <c r="W125" s="129"/>
      <c r="X125" s="129"/>
      <c r="AE125" s="132"/>
    </row>
    <row r="126" spans="2:31" s="130" customFormat="1" ht="15.75" customHeight="1">
      <c r="B126" s="427"/>
      <c r="C126" s="426"/>
      <c r="D126" s="370"/>
      <c r="E126" s="232" t="s">
        <v>88</v>
      </c>
      <c r="F126" s="266" t="str">
        <f>'Рсч-серж'!$G$19</f>
        <v>-</v>
      </c>
      <c r="G126" s="267" t="str">
        <f>'Рсч-серж'!$L$19</f>
        <v>-</v>
      </c>
      <c r="H126" s="267" t="str">
        <f>'Рсч-серж'!$Q$19</f>
        <v>-</v>
      </c>
      <c r="I126" s="267" t="str">
        <f>'Рсч-серж'!$V$19</f>
        <v>-</v>
      </c>
      <c r="J126" s="267" t="str">
        <f>'Рсч-серж'!$AA$19</f>
        <v>-</v>
      </c>
      <c r="K126" s="267" t="str">
        <f>'Рсч-серж'!$AF$19</f>
        <v>-</v>
      </c>
      <c r="L126" s="267" t="str">
        <f>'Рсч-серж'!$AK$19</f>
        <v>-</v>
      </c>
      <c r="M126" s="267" t="str">
        <f>'Рсч-серж'!$AP$19</f>
        <v>-</v>
      </c>
      <c r="N126" s="267" t="str">
        <f>'Рсч-серж'!$AU$19</f>
        <v>-</v>
      </c>
      <c r="O126" s="268" t="str">
        <f>'Рсч-серж'!$AZ$19</f>
        <v>-</v>
      </c>
      <c r="P126" s="273"/>
      <c r="Q126" s="232" t="str">
        <f>'Рсч-серж'!$BJ$19</f>
        <v>-</v>
      </c>
      <c r="R126" s="276"/>
      <c r="S126" s="358"/>
      <c r="T126" s="292" t="s">
        <v>153</v>
      </c>
      <c r="U126" s="131"/>
      <c r="V126" s="131"/>
      <c r="W126" s="129"/>
      <c r="X126" s="129"/>
      <c r="AE126" s="132"/>
    </row>
    <row r="127" spans="2:31" s="130" customFormat="1" ht="15.75" customHeight="1" thickBot="1">
      <c r="B127" s="427"/>
      <c r="C127" s="426"/>
      <c r="D127" s="370"/>
      <c r="E127" s="233" t="s">
        <v>89</v>
      </c>
      <c r="F127" s="230" t="str">
        <f>'Рсч-серж'!$G$20</f>
        <v>-</v>
      </c>
      <c r="G127" s="228" t="str">
        <f>'Рсч-серж'!$L$20</f>
        <v>-</v>
      </c>
      <c r="H127" s="228" t="str">
        <f>'Рсч-серж'!$Q$20</f>
        <v>-</v>
      </c>
      <c r="I127" s="437" t="str">
        <f>'Рсч-серж'!$V$20</f>
        <v>-</v>
      </c>
      <c r="J127" s="228" t="str">
        <f>'Рсч-серж'!$AA$20</f>
        <v>-</v>
      </c>
      <c r="K127" s="228" t="str">
        <f>'Рсч-серж'!$AF$20</f>
        <v>-</v>
      </c>
      <c r="L127" s="228" t="str">
        <f>'Рсч-серж'!$AK$20</f>
        <v>-</v>
      </c>
      <c r="M127" s="228" t="str">
        <f>'Рсч-серж'!$AP$20</f>
        <v>-</v>
      </c>
      <c r="N127" s="228" t="str">
        <f>'Рсч-серж'!$AU$20</f>
        <v>-</v>
      </c>
      <c r="O127" s="229" t="str">
        <f>'Рсч-серж'!$AZ$20</f>
        <v>-</v>
      </c>
      <c r="P127" s="274"/>
      <c r="Q127" s="278" t="str">
        <f>'Рсч-серж'!$BJ$20</f>
        <v>-</v>
      </c>
      <c r="R127" s="277"/>
      <c r="S127" s="358"/>
      <c r="T127" s="292" t="s">
        <v>153</v>
      </c>
      <c r="U127" s="131"/>
      <c r="V127" s="131"/>
      <c r="W127" s="129"/>
      <c r="X127" s="129"/>
      <c r="AE127" s="132"/>
    </row>
    <row r="128" spans="2:31" s="131" customFormat="1" ht="15.75" customHeight="1" outlineLevel="1" thickTop="1" thickBot="1">
      <c r="B128" s="359"/>
      <c r="C128" s="360"/>
      <c r="D128" s="132"/>
      <c r="E128" s="361"/>
      <c r="F128" s="362"/>
      <c r="G128" s="362"/>
      <c r="H128" s="362"/>
      <c r="I128" s="362"/>
      <c r="J128" s="362"/>
      <c r="K128" s="362"/>
      <c r="L128" s="362"/>
      <c r="M128" s="362"/>
      <c r="N128" s="362"/>
      <c r="O128" s="362"/>
      <c r="P128" s="363"/>
      <c r="Q128" s="363"/>
      <c r="R128" s="362"/>
      <c r="S128" s="132"/>
      <c r="T128" s="291" t="s">
        <v>771</v>
      </c>
      <c r="W128" s="281"/>
      <c r="X128" s="281"/>
      <c r="AE128" s="132"/>
    </row>
    <row r="129" spans="2:35" s="130" customFormat="1" ht="30" customHeight="1" outlineLevel="1" thickTop="1">
      <c r="B129" s="427"/>
      <c r="C129" s="426"/>
      <c r="D129" s="370"/>
      <c r="E129" s="282" t="s">
        <v>777</v>
      </c>
      <c r="F129" s="283" t="s">
        <v>128</v>
      </c>
      <c r="G129" s="284" t="s">
        <v>74</v>
      </c>
      <c r="H129" s="284" t="s">
        <v>75</v>
      </c>
      <c r="I129" s="284" t="s">
        <v>14</v>
      </c>
      <c r="J129" s="284" t="s">
        <v>80</v>
      </c>
      <c r="K129" s="284" t="s">
        <v>129</v>
      </c>
      <c r="L129" s="284" t="s">
        <v>15</v>
      </c>
      <c r="M129" s="284" t="s">
        <v>13</v>
      </c>
      <c r="N129" s="284" t="s">
        <v>78</v>
      </c>
      <c r="O129" s="285" t="s">
        <v>130</v>
      </c>
      <c r="P129" s="286" t="s">
        <v>132</v>
      </c>
      <c r="Q129" s="287" t="s">
        <v>81</v>
      </c>
      <c r="R129" s="288" t="s">
        <v>131</v>
      </c>
      <c r="S129" s="355"/>
      <c r="T129" s="292" t="s">
        <v>153</v>
      </c>
      <c r="U129" s="131"/>
      <c r="V129" s="131"/>
      <c r="W129" s="129"/>
      <c r="X129" s="129"/>
      <c r="AE129" s="132"/>
    </row>
    <row r="130" spans="2:35" s="130" customFormat="1" ht="15.75" customHeight="1" outlineLevel="1">
      <c r="B130" s="427"/>
      <c r="C130" s="426"/>
      <c r="D130" s="370"/>
      <c r="E130" s="231" t="s">
        <v>83</v>
      </c>
      <c r="F130" s="264">
        <f>COUNTIFS(F94:F103,5,U94:U103,3)</f>
        <v>0</v>
      </c>
      <c r="G130" s="181">
        <f>COUNTIFS(G94:G103,5,U94:U103,3)</f>
        <v>0</v>
      </c>
      <c r="H130" s="181">
        <f>COUNTIFS(H94:H103,5,U94:U103,3)</f>
        <v>0</v>
      </c>
      <c r="I130" s="181">
        <f>COUNTIFS(I94:I103,5,U94:U103,3)</f>
        <v>0</v>
      </c>
      <c r="J130" s="181">
        <f>COUNTIFS(J94:J103,5,U94:U103,3)</f>
        <v>0</v>
      </c>
      <c r="K130" s="181">
        <f>COUNTIFS(K94:K103,5,U94:U103,3)</f>
        <v>0</v>
      </c>
      <c r="L130" s="181">
        <f>COUNTIFS(L94:L103,5,U94:U103,3)</f>
        <v>0</v>
      </c>
      <c r="M130" s="181">
        <f>COUNTIFS(M94:M103,5,U94:U103,3)</f>
        <v>0</v>
      </c>
      <c r="N130" s="181">
        <f>COUNTIFS(N94:N103,5,U94:U103,3)</f>
        <v>0</v>
      </c>
      <c r="O130" s="265">
        <f>COUNTIFS(O94:O103,5,U94:U103,3)</f>
        <v>0</v>
      </c>
      <c r="P130" s="272">
        <f>COUNTIFS(P94:P103,5,U94:U103,3)</f>
        <v>0</v>
      </c>
      <c r="Q130" s="231">
        <f>COUNTIFS(Q94:Q103,5,U94:U103,3)</f>
        <v>0</v>
      </c>
      <c r="R130" s="275">
        <f>COUNTIFS(R94:R103,5,U94:U103,3)</f>
        <v>0</v>
      </c>
      <c r="S130" s="356"/>
      <c r="T130" s="292" t="s">
        <v>153</v>
      </c>
      <c r="U130" s="131"/>
      <c r="V130" s="131"/>
      <c r="W130" s="129"/>
      <c r="X130" s="129"/>
      <c r="AE130" s="132"/>
    </row>
    <row r="131" spans="2:35" s="130" customFormat="1" ht="15.75" customHeight="1" outlineLevel="1">
      <c r="B131" s="427"/>
      <c r="C131" s="426"/>
      <c r="D131" s="370"/>
      <c r="E131" s="231" t="s">
        <v>85</v>
      </c>
      <c r="F131" s="264">
        <f>COUNTIFS(F94:F103,4,U94:U103,3)</f>
        <v>0</v>
      </c>
      <c r="G131" s="181">
        <f>COUNTIFS(G94:G103,4,U94:U103,3)</f>
        <v>0</v>
      </c>
      <c r="H131" s="181">
        <f>COUNTIFS(H94:H103,4,U94:U103,3)</f>
        <v>0</v>
      </c>
      <c r="I131" s="181">
        <f>COUNTIFS(I94:I103,4,U94:U103,3)</f>
        <v>0</v>
      </c>
      <c r="J131" s="181">
        <f>COUNTIFS(J94:J103,4,U94:U103,3)</f>
        <v>0</v>
      </c>
      <c r="K131" s="181">
        <f>COUNTIFS(K94:K103,4,U94:U103,3)</f>
        <v>0</v>
      </c>
      <c r="L131" s="181">
        <f>COUNTIFS(L94:L103,4,U94:U103,3)</f>
        <v>0</v>
      </c>
      <c r="M131" s="181">
        <f>COUNTIFS(M94:M103,4,U94:U103,3)</f>
        <v>0</v>
      </c>
      <c r="N131" s="181">
        <f>COUNTIFS(N94:N103,4,U94:U103,3)</f>
        <v>0</v>
      </c>
      <c r="O131" s="265">
        <f>COUNTIFS(O94:O103,4,U94:U103,3)</f>
        <v>0</v>
      </c>
      <c r="P131" s="272">
        <f>COUNTIFS(P94:P103,4,U94:U103,3)</f>
        <v>0</v>
      </c>
      <c r="Q131" s="231">
        <f>COUNTIFS(Q94:Q103,4,U94:U103,3)</f>
        <v>0</v>
      </c>
      <c r="R131" s="275">
        <f>COUNTIFS(R94:R103,4,U94:U103,3)</f>
        <v>0</v>
      </c>
      <c r="S131" s="132"/>
      <c r="T131" s="292" t="s">
        <v>153</v>
      </c>
      <c r="U131" s="131"/>
      <c r="V131" s="131"/>
      <c r="W131" s="129"/>
      <c r="X131" s="129"/>
      <c r="AE131" s="132"/>
    </row>
    <row r="132" spans="2:35" s="130" customFormat="1" ht="15.75" customHeight="1" outlineLevel="1">
      <c r="B132" s="427"/>
      <c r="C132" s="426"/>
      <c r="D132" s="370"/>
      <c r="E132" s="231" t="s">
        <v>86</v>
      </c>
      <c r="F132" s="264">
        <f>COUNTIFS(F94:F103,3,U94:U103,3)</f>
        <v>0</v>
      </c>
      <c r="G132" s="181">
        <f>COUNTIFS(G94:G103,3,U94:U103,3)</f>
        <v>0</v>
      </c>
      <c r="H132" s="181">
        <f>COUNTIFS(H94:H103,3,U94:U103,3)</f>
        <v>0</v>
      </c>
      <c r="I132" s="181">
        <f>COUNTIFS(I94:I103,3,U94:U103,3)</f>
        <v>0</v>
      </c>
      <c r="J132" s="181">
        <f>COUNTIFS(J94:J103,3,U94:U103,3)</f>
        <v>0</v>
      </c>
      <c r="K132" s="181">
        <f>COUNTIFS(K94:K103,3,U94:U103,3)</f>
        <v>0</v>
      </c>
      <c r="L132" s="181">
        <f>COUNTIFS(L94:L103,3,U94:U103,3)</f>
        <v>0</v>
      </c>
      <c r="M132" s="181">
        <f>COUNTIFS(M94:M103,3,U94:U103,3)</f>
        <v>0</v>
      </c>
      <c r="N132" s="181">
        <f>COUNTIFS(N94:N103,3,U94:U103,3)</f>
        <v>0</v>
      </c>
      <c r="O132" s="265">
        <f>COUNTIFS(O94:O103,3,U94:U103,3)</f>
        <v>0</v>
      </c>
      <c r="P132" s="272">
        <f>COUNTIFS(P94:P103,3,U94:U103,3)</f>
        <v>0</v>
      </c>
      <c r="Q132" s="231">
        <f>COUNTIFS(Q94:Q103,3,U94:U103,3)</f>
        <v>0</v>
      </c>
      <c r="R132" s="275">
        <f>COUNTIFS(R94:R103,3,U94:U103,3)</f>
        <v>0</v>
      </c>
      <c r="S132" s="132"/>
      <c r="T132" s="292" t="s">
        <v>153</v>
      </c>
      <c r="U132" s="131"/>
      <c r="V132" s="131"/>
      <c r="W132" s="129"/>
      <c r="X132" s="129"/>
      <c r="AE132" s="132"/>
    </row>
    <row r="133" spans="2:35" s="130" customFormat="1" ht="15.75" customHeight="1" outlineLevel="1" thickBot="1">
      <c r="B133" s="427"/>
      <c r="C133" s="426"/>
      <c r="D133" s="370"/>
      <c r="E133" s="231" t="s">
        <v>87</v>
      </c>
      <c r="F133" s="264">
        <f>COUNTIFS(F94:F103,2,U94:U103,3)</f>
        <v>0</v>
      </c>
      <c r="G133" s="181">
        <f>COUNTIFS(G94:G103,2,U94:U103,3)</f>
        <v>0</v>
      </c>
      <c r="H133" s="181">
        <f>COUNTIFS(H94:H103,2,U94:U103,3)</f>
        <v>0</v>
      </c>
      <c r="I133" s="181">
        <f>COUNTIFS(I94:I103,2,U94:U103,3)</f>
        <v>0</v>
      </c>
      <c r="J133" s="181">
        <f>COUNTIFS(J94:J103,2,U94:U103,3)</f>
        <v>0</v>
      </c>
      <c r="K133" s="181">
        <f>COUNTIFS(K94:K103,2,U94:U103,3)</f>
        <v>0</v>
      </c>
      <c r="L133" s="181">
        <f>COUNTIFS(L94:L103,2,U94:U103,3)</f>
        <v>0</v>
      </c>
      <c r="M133" s="181">
        <f>COUNTIFS(M94:M103,2,U94:U103,3)</f>
        <v>0</v>
      </c>
      <c r="N133" s="181">
        <f>COUNTIFS(N94:N103,2,U94:U103,3)</f>
        <v>0</v>
      </c>
      <c r="O133" s="265">
        <f>COUNTIFS(O94:O103,2,U94:U103,3)</f>
        <v>0</v>
      </c>
      <c r="P133" s="272">
        <f>COUNTIFS(P94:P103,2,U94:U103,3)</f>
        <v>0</v>
      </c>
      <c r="Q133" s="231">
        <f>COUNTIFS(Q94:Q103,2,U94:U103,3)</f>
        <v>0</v>
      </c>
      <c r="R133" s="275">
        <f>COUNTIFS(R94:R103,2,U94:U103,3)</f>
        <v>0</v>
      </c>
      <c r="S133" s="357"/>
      <c r="T133" s="292" t="s">
        <v>153</v>
      </c>
      <c r="U133" s="131"/>
      <c r="V133" s="131"/>
      <c r="W133" s="129"/>
      <c r="X133" s="129"/>
      <c r="AE133" s="132"/>
    </row>
    <row r="134" spans="2:35" s="130" customFormat="1" ht="15.75" customHeight="1">
      <c r="B134" s="427"/>
      <c r="C134" s="426"/>
      <c r="D134" s="370"/>
      <c r="E134" s="232" t="s">
        <v>88</v>
      </c>
      <c r="F134" s="266" t="str">
        <f>'Рсч-солд'!$G$19</f>
        <v>-</v>
      </c>
      <c r="G134" s="267" t="str">
        <f>'Рсч-солд'!$L$19</f>
        <v>-</v>
      </c>
      <c r="H134" s="267" t="str">
        <f>'Рсч-солд'!$Q$19</f>
        <v>-</v>
      </c>
      <c r="I134" s="267" t="str">
        <f>'Рсч-солд'!$V$19</f>
        <v>-</v>
      </c>
      <c r="J134" s="267" t="str">
        <f>'Рсч-солд'!$AA$19</f>
        <v>-</v>
      </c>
      <c r="K134" s="267" t="str">
        <f>'Рсч-солд'!$AF$19</f>
        <v>-</v>
      </c>
      <c r="L134" s="267" t="str">
        <f>'Рсч-солд'!$AK$19</f>
        <v>-</v>
      </c>
      <c r="M134" s="267" t="str">
        <f>'Рсч-солд'!$AP$19</f>
        <v>-</v>
      </c>
      <c r="N134" s="267" t="str">
        <f>'Рсч-солд'!$AU$19</f>
        <v>-</v>
      </c>
      <c r="O134" s="268" t="str">
        <f>'Рсч-солд'!$AZ$19</f>
        <v>-</v>
      </c>
      <c r="P134" s="273"/>
      <c r="Q134" s="232" t="str">
        <f>'Рсч-солд'!$BJ$19</f>
        <v>-</v>
      </c>
      <c r="R134" s="276"/>
      <c r="S134" s="358"/>
      <c r="T134" s="292" t="s">
        <v>153</v>
      </c>
      <c r="U134" s="131"/>
      <c r="V134" s="131"/>
      <c r="W134" s="129"/>
      <c r="X134" s="129"/>
      <c r="AE134" s="132"/>
    </row>
    <row r="135" spans="2:35" s="130" customFormat="1" ht="15.75" customHeight="1" thickBot="1">
      <c r="B135" s="427"/>
      <c r="C135" s="426"/>
      <c r="D135" s="370"/>
      <c r="E135" s="233" t="s">
        <v>89</v>
      </c>
      <c r="F135" s="676" t="str">
        <f>'Рсч-солд'!$G$20</f>
        <v>-</v>
      </c>
      <c r="G135" s="437" t="str">
        <f>'Рсч-солд'!$L$20</f>
        <v>-</v>
      </c>
      <c r="H135" s="437" t="str">
        <f>'Рсч-солд'!$Q$20</f>
        <v>-</v>
      </c>
      <c r="I135" s="437" t="str">
        <f>'Рсч-солд'!$V$20</f>
        <v>-</v>
      </c>
      <c r="J135" s="437" t="str">
        <f>'Рсч-солд'!$AA$20</f>
        <v>-</v>
      </c>
      <c r="K135" s="437" t="str">
        <f>'Рсч-солд'!$AF$20</f>
        <v>-</v>
      </c>
      <c r="L135" s="437" t="str">
        <f>'Рсч-солд'!$AK$20</f>
        <v>-</v>
      </c>
      <c r="M135" s="437" t="str">
        <f>'Рсч-солд'!$AP$20</f>
        <v>-</v>
      </c>
      <c r="N135" s="437" t="str">
        <f>'Рсч-солд'!$AU$20</f>
        <v>-</v>
      </c>
      <c r="O135" s="677" t="str">
        <f>'Рсч-солд'!$AZ$20</f>
        <v>-</v>
      </c>
      <c r="P135" s="678"/>
      <c r="Q135" s="679" t="str">
        <f>'Рсч-солд'!$BJ$20</f>
        <v>-</v>
      </c>
      <c r="R135" s="680"/>
      <c r="S135" s="358"/>
      <c r="T135" s="292" t="s">
        <v>153</v>
      </c>
      <c r="U135" s="131"/>
      <c r="V135" s="131"/>
      <c r="W135" s="129"/>
      <c r="X135" s="129"/>
      <c r="AE135" s="132"/>
    </row>
    <row r="136" spans="2:35" s="131" customFormat="1" ht="15.75" customHeight="1" outlineLevel="1" thickTop="1">
      <c r="B136" s="359"/>
      <c r="C136" s="360"/>
      <c r="D136" s="132"/>
      <c r="E136" s="361"/>
      <c r="F136" s="362"/>
      <c r="G136" s="362"/>
      <c r="H136" s="362"/>
      <c r="I136" s="362"/>
      <c r="J136" s="362"/>
      <c r="K136" s="362"/>
      <c r="L136" s="362"/>
      <c r="M136" s="362"/>
      <c r="N136" s="362"/>
      <c r="O136" s="362"/>
      <c r="P136" s="363"/>
      <c r="Q136" s="363"/>
      <c r="R136" s="362"/>
      <c r="S136" s="132"/>
      <c r="T136" s="291" t="s">
        <v>771</v>
      </c>
      <c r="W136" s="281"/>
      <c r="X136" s="281"/>
      <c r="AE136" s="132"/>
    </row>
    <row r="137" spans="2:35" ht="15.75" customHeight="1" thickBot="1">
      <c r="B137" s="666"/>
      <c r="C137" s="667"/>
      <c r="D137" s="668"/>
      <c r="E137" s="668"/>
      <c r="F137" s="668"/>
      <c r="G137" s="668"/>
      <c r="H137" s="668"/>
      <c r="I137" s="668"/>
      <c r="J137" s="668"/>
      <c r="K137" s="668"/>
      <c r="L137" s="668"/>
      <c r="M137" s="668"/>
      <c r="N137" s="668"/>
      <c r="O137" s="668"/>
      <c r="P137" s="669"/>
      <c r="Q137" s="669"/>
      <c r="R137" s="669"/>
      <c r="S137" s="668"/>
      <c r="T137" s="290" t="s">
        <v>771</v>
      </c>
    </row>
    <row r="138" spans="2:35" s="114" customFormat="1" ht="30" customHeight="1" thickBot="1">
      <c r="B138" s="715" t="s">
        <v>170</v>
      </c>
      <c r="C138" s="707"/>
      <c r="D138" s="707"/>
      <c r="E138" s="707"/>
      <c r="F138" s="707"/>
      <c r="G138" s="707"/>
      <c r="H138" s="707"/>
      <c r="I138" s="707"/>
      <c r="J138" s="707"/>
      <c r="K138" s="707"/>
      <c r="L138" s="707"/>
      <c r="M138" s="707"/>
      <c r="N138" s="707"/>
      <c r="O138" s="707"/>
      <c r="P138" s="707"/>
      <c r="Q138" s="707"/>
      <c r="R138" s="707"/>
      <c r="S138" s="716"/>
      <c r="T138" s="289" t="s">
        <v>150</v>
      </c>
      <c r="W138" s="116"/>
      <c r="X138" s="116"/>
      <c r="AA138" s="711" t="s">
        <v>132</v>
      </c>
      <c r="AB138" s="711"/>
      <c r="AC138" s="711"/>
      <c r="AD138" s="711"/>
      <c r="AF138" s="711" t="s">
        <v>131</v>
      </c>
      <c r="AG138" s="711"/>
      <c r="AH138" s="711"/>
      <c r="AI138" s="711"/>
    </row>
    <row r="139" spans="2:35" ht="30" customHeight="1" outlineLevel="2" thickBot="1">
      <c r="B139" s="421" t="str">
        <f>B$1</f>
        <v>№</v>
      </c>
      <c r="C139" s="422" t="str">
        <f>C$1</f>
        <v>Должность</v>
      </c>
      <c r="D139" s="480" t="str">
        <f>D$1</f>
        <v>воинское звание</v>
      </c>
      <c r="E139" s="481" t="str">
        <f>E$1</f>
        <v>Фамилия, инициалы</v>
      </c>
      <c r="F139" s="482" t="str">
        <f>F$1</f>
        <v>ТСП</v>
      </c>
      <c r="G139" s="483" t="str">
        <f t="shared" ref="G139:R139" si="43">G$1</f>
        <v>СП</v>
      </c>
      <c r="H139" s="483" t="str">
        <f t="shared" si="43"/>
        <v>ТП</v>
      </c>
      <c r="I139" s="483" t="str">
        <f t="shared" si="43"/>
        <v>ФП</v>
      </c>
      <c r="J139" s="483" t="str">
        <f t="shared" si="43"/>
        <v>РХБЗ</v>
      </c>
      <c r="K139" s="483" t="str">
        <f t="shared" si="43"/>
        <v>МП</v>
      </c>
      <c r="L139" s="481" t="str">
        <f t="shared" si="43"/>
        <v>ОГН</v>
      </c>
      <c r="M139" s="481" t="str">
        <f t="shared" si="43"/>
        <v>СТР</v>
      </c>
      <c r="N139" s="481" t="str">
        <f t="shared" si="43"/>
        <v>ОВУ</v>
      </c>
      <c r="O139" s="603" t="str">
        <f t="shared" si="43"/>
        <v>ОГП</v>
      </c>
      <c r="P139" s="605" t="str">
        <f t="shared" si="43"/>
        <v>Все</v>
      </c>
      <c r="Q139" s="605" t="str">
        <f t="shared" si="43"/>
        <v>Общ.</v>
      </c>
      <c r="R139" s="605" t="str">
        <f t="shared" si="43"/>
        <v>Важные</v>
      </c>
      <c r="S139" s="604" t="s">
        <v>749</v>
      </c>
      <c r="T139" s="290" t="s">
        <v>150</v>
      </c>
      <c r="W139" s="125">
        <f>SUM(W140:W155)</f>
        <v>0</v>
      </c>
      <c r="X139" s="124">
        <f>SUM(X140:X155)</f>
        <v>0</v>
      </c>
      <c r="Y139" s="254"/>
      <c r="AA139" s="117">
        <v>5</v>
      </c>
      <c r="AB139" s="118">
        <v>4</v>
      </c>
      <c r="AC139" s="118">
        <v>3</v>
      </c>
      <c r="AD139" s="119">
        <v>2</v>
      </c>
      <c r="AE139" s="123"/>
      <c r="AF139" s="117">
        <v>5</v>
      </c>
      <c r="AG139" s="118">
        <v>4</v>
      </c>
      <c r="AH139" s="118">
        <v>3</v>
      </c>
      <c r="AI139" s="119">
        <v>2</v>
      </c>
    </row>
    <row r="140" spans="2:35" ht="15.75" customHeight="1" outlineLevel="2" thickBot="1">
      <c r="B140" s="607">
        <f>IF(E140="",0,1)</f>
        <v>0</v>
      </c>
      <c r="C140" s="607"/>
      <c r="D140" s="582"/>
      <c r="E140" s="640"/>
      <c r="F140" s="582"/>
      <c r="G140" s="582"/>
      <c r="H140" s="582"/>
      <c r="I140" s="582"/>
      <c r="J140" s="582"/>
      <c r="K140" s="582"/>
      <c r="L140" s="582"/>
      <c r="M140" s="582"/>
      <c r="N140" s="582"/>
      <c r="O140" s="623"/>
      <c r="P140" s="617" t="str">
        <f t="shared" ref="P140:P155" si="44">IF(Z140&gt;0,IF(AND(AA140&gt;=50,AC140=0,AD140=0),5,IF(AND(SUM(AA140:AB140)&gt;=50,AD140=0),4,IF(AD140&lt;30,3,2))),"-")</f>
        <v>-</v>
      </c>
      <c r="Q140" s="616" t="str">
        <f t="shared" ref="Q140:Q155" si="45">IF(MIN(P140,R140)=0,"-",MIN(P140,R140))</f>
        <v>-</v>
      </c>
      <c r="R140" s="617" t="str">
        <f t="shared" ref="R140:R155" si="46">IF(AE140&gt;0,IF(AI140&gt;0,2,IF(AH140&gt;0,3,IF(AG140&gt;0,4,5))),"-")</f>
        <v>-</v>
      </c>
      <c r="S140" s="647"/>
      <c r="T140" s="290" t="str">
        <f ca="1">IFERROR(VLOOKUP(U140,Главная!$AG$20:$AH$22,2,FALSE),"")</f>
        <v/>
      </c>
      <c r="U140" s="226" t="str">
        <f ca="1">IFERROR(OFFSET(Главная!$AJ$4,MATCH($D140,Главная!$AG$5:$AG$17,0),0),"")</f>
        <v/>
      </c>
      <c r="V140" s="226" t="str">
        <f ca="1">IFERROR(OFFSET(Главная!$AI$4,MATCH($D140,Главная!$AG$5:$AG$17,0),0),"")</f>
        <v/>
      </c>
      <c r="W140" s="213">
        <f t="shared" ref="W140:W155" si="47">IF(Z140&gt;0,1,0)</f>
        <v>0</v>
      </c>
      <c r="X140" s="214">
        <f t="shared" ref="X140:X155" si="48">IF(AND(W140=0,E140&lt;&gt;""),1,0)</f>
        <v>0</v>
      </c>
      <c r="Y140" s="227"/>
      <c r="Z140" s="227">
        <f t="shared" ref="Z140:Z155" si="49">IF(COUNTIF($F140:$O140,"&gt;0")=0,-1,COUNTIF($F140:$O140,"&gt;0"))</f>
        <v>-1</v>
      </c>
      <c r="AA140" s="215">
        <f t="shared" ref="AA140:AD155" si="50">COUNTIF($F140:$O140,AA$5)/$Z140*100</f>
        <v>0</v>
      </c>
      <c r="AB140" s="216">
        <f t="shared" si="50"/>
        <v>0</v>
      </c>
      <c r="AC140" s="216">
        <f t="shared" si="50"/>
        <v>0</v>
      </c>
      <c r="AD140" s="217">
        <f t="shared" si="50"/>
        <v>0</v>
      </c>
      <c r="AE140" s="218">
        <f t="shared" ref="AE140:AE155" si="51">IF(COUNTIF($F140:$K140,"&gt;0")=0,-1,COUNTIF($F140:$K140,"&gt;0"))</f>
        <v>-1</v>
      </c>
      <c r="AF140" s="219">
        <f t="shared" ref="AF140:AI155" si="52">COUNTIF($F140:$K140,AF$5)/$AE140*100</f>
        <v>0</v>
      </c>
      <c r="AG140" s="220">
        <f t="shared" si="52"/>
        <v>0</v>
      </c>
      <c r="AH140" s="220">
        <f t="shared" si="52"/>
        <v>0</v>
      </c>
      <c r="AI140" s="221">
        <f t="shared" si="52"/>
        <v>0</v>
      </c>
    </row>
    <row r="141" spans="2:35" ht="15.75" customHeight="1" outlineLevel="2" thickBot="1">
      <c r="B141" s="364">
        <f t="shared" ref="B141:B155" si="53">IF(E141="",B140,B140+1)</f>
        <v>0</v>
      </c>
      <c r="C141" s="364"/>
      <c r="D141" s="595"/>
      <c r="E141" s="353"/>
      <c r="F141" s="595"/>
      <c r="G141" s="562"/>
      <c r="H141" s="562"/>
      <c r="I141" s="562"/>
      <c r="J141" s="562"/>
      <c r="K141" s="562"/>
      <c r="L141" s="562"/>
      <c r="M141" s="562"/>
      <c r="N141" s="562"/>
      <c r="O141" s="673"/>
      <c r="P141" s="618" t="str">
        <f t="shared" si="44"/>
        <v>-</v>
      </c>
      <c r="Q141" s="478" t="str">
        <f t="shared" si="45"/>
        <v>-</v>
      </c>
      <c r="R141" s="618" t="str">
        <f t="shared" si="46"/>
        <v>-</v>
      </c>
      <c r="S141" s="621"/>
      <c r="T141" s="290" t="str">
        <f ca="1">IFERROR(VLOOKUP(U141,Главная!$AG$20:$AH$22,2,FALSE),"")</f>
        <v/>
      </c>
      <c r="U141" s="226" t="str">
        <f ca="1">IFERROR(OFFSET(Главная!$AJ$4,MATCH($D141,Главная!$AG$5:$AG$17,0),0),"")</f>
        <v/>
      </c>
      <c r="V141" s="226" t="str">
        <f ca="1">IFERROR(OFFSET(Главная!$AI$4,MATCH($D141,Главная!$AG$5:$AG$17,0),0),"")</f>
        <v/>
      </c>
      <c r="W141" s="213">
        <f t="shared" si="47"/>
        <v>0</v>
      </c>
      <c r="X141" s="214">
        <f t="shared" si="48"/>
        <v>0</v>
      </c>
      <c r="Y141" s="227"/>
      <c r="Z141" s="227">
        <f t="shared" si="49"/>
        <v>-1</v>
      </c>
      <c r="AA141" s="215">
        <f t="shared" si="50"/>
        <v>0</v>
      </c>
      <c r="AB141" s="216">
        <f t="shared" si="50"/>
        <v>0</v>
      </c>
      <c r="AC141" s="216">
        <f t="shared" si="50"/>
        <v>0</v>
      </c>
      <c r="AD141" s="217">
        <f t="shared" si="50"/>
        <v>0</v>
      </c>
      <c r="AE141" s="218">
        <f t="shared" si="51"/>
        <v>-1</v>
      </c>
      <c r="AF141" s="219">
        <f t="shared" si="52"/>
        <v>0</v>
      </c>
      <c r="AG141" s="220">
        <f t="shared" si="52"/>
        <v>0</v>
      </c>
      <c r="AH141" s="220">
        <f t="shared" si="52"/>
        <v>0</v>
      </c>
      <c r="AI141" s="221">
        <f t="shared" si="52"/>
        <v>0</v>
      </c>
    </row>
    <row r="142" spans="2:35" ht="15.75" customHeight="1" outlineLevel="2" thickBot="1">
      <c r="B142" s="364">
        <f t="shared" si="53"/>
        <v>0</v>
      </c>
      <c r="C142" s="364"/>
      <c r="D142" s="595"/>
      <c r="E142" s="353"/>
      <c r="F142" s="595"/>
      <c r="G142" s="562"/>
      <c r="H142" s="562"/>
      <c r="I142" s="562"/>
      <c r="J142" s="562"/>
      <c r="K142" s="562"/>
      <c r="L142" s="562"/>
      <c r="M142" s="562"/>
      <c r="N142" s="562"/>
      <c r="O142" s="673"/>
      <c r="P142" s="618" t="str">
        <f t="shared" si="44"/>
        <v>-</v>
      </c>
      <c r="Q142" s="478" t="str">
        <f t="shared" si="45"/>
        <v>-</v>
      </c>
      <c r="R142" s="618" t="str">
        <f t="shared" si="46"/>
        <v>-</v>
      </c>
      <c r="S142" s="621"/>
      <c r="T142" s="290" t="str">
        <f ca="1">IFERROR(VLOOKUP(U142,Главная!$AG$20:$AH$22,2,FALSE),"")</f>
        <v/>
      </c>
      <c r="U142" s="226" t="str">
        <f ca="1">IFERROR(OFFSET(Главная!$AJ$4,MATCH($D142,Главная!$AG$5:$AG$17,0),0),"")</f>
        <v/>
      </c>
      <c r="V142" s="226" t="str">
        <f ca="1">IFERROR(OFFSET(Главная!$AI$4,MATCH($D142,Главная!$AG$5:$AG$17,0),0),"")</f>
        <v/>
      </c>
      <c r="W142" s="213">
        <f t="shared" si="47"/>
        <v>0</v>
      </c>
      <c r="X142" s="214">
        <f t="shared" si="48"/>
        <v>0</v>
      </c>
      <c r="Y142" s="227"/>
      <c r="Z142" s="227">
        <f t="shared" si="49"/>
        <v>-1</v>
      </c>
      <c r="AA142" s="215">
        <f t="shared" si="50"/>
        <v>0</v>
      </c>
      <c r="AB142" s="216">
        <f t="shared" si="50"/>
        <v>0</v>
      </c>
      <c r="AC142" s="216">
        <f t="shared" si="50"/>
        <v>0</v>
      </c>
      <c r="AD142" s="217">
        <f t="shared" si="50"/>
        <v>0</v>
      </c>
      <c r="AE142" s="218">
        <f t="shared" si="51"/>
        <v>-1</v>
      </c>
      <c r="AF142" s="219">
        <f t="shared" si="52"/>
        <v>0</v>
      </c>
      <c r="AG142" s="220">
        <f t="shared" si="52"/>
        <v>0</v>
      </c>
      <c r="AH142" s="220">
        <f t="shared" si="52"/>
        <v>0</v>
      </c>
      <c r="AI142" s="221">
        <f t="shared" si="52"/>
        <v>0</v>
      </c>
    </row>
    <row r="143" spans="2:35" ht="15.75" customHeight="1" outlineLevel="2" thickBot="1">
      <c r="B143" s="364">
        <f t="shared" si="53"/>
        <v>0</v>
      </c>
      <c r="C143" s="364"/>
      <c r="D143" s="595"/>
      <c r="E143" s="353"/>
      <c r="F143" s="595"/>
      <c r="G143" s="562"/>
      <c r="H143" s="562"/>
      <c r="I143" s="562"/>
      <c r="J143" s="562"/>
      <c r="K143" s="562"/>
      <c r="L143" s="562"/>
      <c r="M143" s="562"/>
      <c r="N143" s="562"/>
      <c r="O143" s="673"/>
      <c r="P143" s="618" t="str">
        <f t="shared" si="44"/>
        <v>-</v>
      </c>
      <c r="Q143" s="478" t="str">
        <f t="shared" si="45"/>
        <v>-</v>
      </c>
      <c r="R143" s="618" t="str">
        <f t="shared" si="46"/>
        <v>-</v>
      </c>
      <c r="S143" s="621"/>
      <c r="T143" s="290" t="str">
        <f ca="1">IFERROR(VLOOKUP(U143,Главная!$AG$20:$AH$22,2,FALSE),"")</f>
        <v/>
      </c>
      <c r="U143" s="226" t="str">
        <f ca="1">IFERROR(OFFSET(Главная!$AJ$4,MATCH($D143,Главная!$AG$5:$AG$17,0),0),"")</f>
        <v/>
      </c>
      <c r="V143" s="226" t="str">
        <f ca="1">IFERROR(OFFSET(Главная!$AI$4,MATCH($D143,Главная!$AG$5:$AG$17,0),0),"")</f>
        <v/>
      </c>
      <c r="W143" s="213">
        <f t="shared" si="47"/>
        <v>0</v>
      </c>
      <c r="X143" s="214">
        <f t="shared" si="48"/>
        <v>0</v>
      </c>
      <c r="Y143" s="227"/>
      <c r="Z143" s="227">
        <f t="shared" si="49"/>
        <v>-1</v>
      </c>
      <c r="AA143" s="215">
        <f t="shared" si="50"/>
        <v>0</v>
      </c>
      <c r="AB143" s="216">
        <f t="shared" si="50"/>
        <v>0</v>
      </c>
      <c r="AC143" s="216">
        <f t="shared" si="50"/>
        <v>0</v>
      </c>
      <c r="AD143" s="217">
        <f t="shared" si="50"/>
        <v>0</v>
      </c>
      <c r="AE143" s="218">
        <f t="shared" si="51"/>
        <v>-1</v>
      </c>
      <c r="AF143" s="219">
        <f t="shared" si="52"/>
        <v>0</v>
      </c>
      <c r="AG143" s="220">
        <f t="shared" si="52"/>
        <v>0</v>
      </c>
      <c r="AH143" s="220">
        <f t="shared" si="52"/>
        <v>0</v>
      </c>
      <c r="AI143" s="221">
        <f t="shared" si="52"/>
        <v>0</v>
      </c>
    </row>
    <row r="144" spans="2:35" ht="15.75" customHeight="1" outlineLevel="2" thickBot="1">
      <c r="B144" s="364">
        <f t="shared" si="53"/>
        <v>0</v>
      </c>
      <c r="C144" s="364"/>
      <c r="D144" s="595"/>
      <c r="E144" s="353"/>
      <c r="F144" s="595"/>
      <c r="G144" s="562"/>
      <c r="H144" s="562"/>
      <c r="I144" s="562"/>
      <c r="J144" s="562"/>
      <c r="K144" s="562"/>
      <c r="L144" s="562"/>
      <c r="M144" s="562"/>
      <c r="N144" s="562"/>
      <c r="O144" s="673"/>
      <c r="P144" s="618" t="str">
        <f t="shared" si="44"/>
        <v>-</v>
      </c>
      <c r="Q144" s="478" t="str">
        <f t="shared" si="45"/>
        <v>-</v>
      </c>
      <c r="R144" s="618" t="str">
        <f t="shared" si="46"/>
        <v>-</v>
      </c>
      <c r="S144" s="621"/>
      <c r="T144" s="290" t="str">
        <f ca="1">IFERROR(VLOOKUP(U144,Главная!$AG$20:$AH$22,2,FALSE),"")</f>
        <v/>
      </c>
      <c r="U144" s="226" t="str">
        <f ca="1">IFERROR(OFFSET(Главная!$AJ$4,MATCH($D144,Главная!$AG$5:$AG$17,0),0),"")</f>
        <v/>
      </c>
      <c r="V144" s="226" t="str">
        <f ca="1">IFERROR(OFFSET(Главная!$AI$4,MATCH($D144,Главная!$AG$5:$AG$17,0),0),"")</f>
        <v/>
      </c>
      <c r="W144" s="213">
        <f t="shared" si="47"/>
        <v>0</v>
      </c>
      <c r="X144" s="214">
        <f t="shared" si="48"/>
        <v>0</v>
      </c>
      <c r="Y144" s="227"/>
      <c r="Z144" s="227">
        <f t="shared" si="49"/>
        <v>-1</v>
      </c>
      <c r="AA144" s="215">
        <f t="shared" si="50"/>
        <v>0</v>
      </c>
      <c r="AB144" s="216">
        <f t="shared" si="50"/>
        <v>0</v>
      </c>
      <c r="AC144" s="216">
        <f t="shared" si="50"/>
        <v>0</v>
      </c>
      <c r="AD144" s="217">
        <f t="shared" si="50"/>
        <v>0</v>
      </c>
      <c r="AE144" s="218">
        <f t="shared" si="51"/>
        <v>-1</v>
      </c>
      <c r="AF144" s="219">
        <f t="shared" si="52"/>
        <v>0</v>
      </c>
      <c r="AG144" s="220">
        <f t="shared" si="52"/>
        <v>0</v>
      </c>
      <c r="AH144" s="220">
        <f t="shared" si="52"/>
        <v>0</v>
      </c>
      <c r="AI144" s="221">
        <f t="shared" si="52"/>
        <v>0</v>
      </c>
    </row>
    <row r="145" spans="2:35" ht="15.75" customHeight="1" outlineLevel="2" thickBot="1">
      <c r="B145" s="364">
        <f t="shared" si="53"/>
        <v>0</v>
      </c>
      <c r="C145" s="364"/>
      <c r="D145" s="595"/>
      <c r="E145" s="353"/>
      <c r="F145" s="595"/>
      <c r="G145" s="562"/>
      <c r="H145" s="562"/>
      <c r="I145" s="562"/>
      <c r="J145" s="562"/>
      <c r="K145" s="562"/>
      <c r="L145" s="562"/>
      <c r="M145" s="562"/>
      <c r="N145" s="562"/>
      <c r="O145" s="673"/>
      <c r="P145" s="618" t="str">
        <f t="shared" si="44"/>
        <v>-</v>
      </c>
      <c r="Q145" s="478" t="str">
        <f t="shared" si="45"/>
        <v>-</v>
      </c>
      <c r="R145" s="618" t="str">
        <f t="shared" si="46"/>
        <v>-</v>
      </c>
      <c r="S145" s="621"/>
      <c r="T145" s="290" t="str">
        <f ca="1">IFERROR(VLOOKUP(U145,Главная!$AG$20:$AH$22,2,FALSE),"")</f>
        <v/>
      </c>
      <c r="U145" s="226" t="str">
        <f ca="1">IFERROR(OFFSET(Главная!$AJ$4,MATCH($D145,Главная!$AG$5:$AG$17,0),0),"")</f>
        <v/>
      </c>
      <c r="V145" s="226" t="str">
        <f ca="1">IFERROR(OFFSET(Главная!$AI$4,MATCH($D145,Главная!$AG$5:$AG$17,0),0),"")</f>
        <v/>
      </c>
      <c r="W145" s="213">
        <f t="shared" si="47"/>
        <v>0</v>
      </c>
      <c r="X145" s="214">
        <f t="shared" si="48"/>
        <v>0</v>
      </c>
      <c r="Y145" s="227"/>
      <c r="Z145" s="227">
        <f t="shared" si="49"/>
        <v>-1</v>
      </c>
      <c r="AA145" s="215">
        <f t="shared" si="50"/>
        <v>0</v>
      </c>
      <c r="AB145" s="216">
        <f t="shared" si="50"/>
        <v>0</v>
      </c>
      <c r="AC145" s="216">
        <f t="shared" si="50"/>
        <v>0</v>
      </c>
      <c r="AD145" s="217">
        <f t="shared" si="50"/>
        <v>0</v>
      </c>
      <c r="AE145" s="218">
        <f t="shared" si="51"/>
        <v>-1</v>
      </c>
      <c r="AF145" s="219">
        <f t="shared" si="52"/>
        <v>0</v>
      </c>
      <c r="AG145" s="220">
        <f t="shared" si="52"/>
        <v>0</v>
      </c>
      <c r="AH145" s="220">
        <f t="shared" si="52"/>
        <v>0</v>
      </c>
      <c r="AI145" s="221">
        <f t="shared" si="52"/>
        <v>0</v>
      </c>
    </row>
    <row r="146" spans="2:35" ht="15.75" customHeight="1" outlineLevel="2" thickBot="1">
      <c r="B146" s="364">
        <f t="shared" si="53"/>
        <v>0</v>
      </c>
      <c r="C146" s="364"/>
      <c r="D146" s="595"/>
      <c r="E146" s="353"/>
      <c r="F146" s="595"/>
      <c r="G146" s="562"/>
      <c r="H146" s="562"/>
      <c r="I146" s="562"/>
      <c r="J146" s="562"/>
      <c r="K146" s="562"/>
      <c r="L146" s="562"/>
      <c r="M146" s="562"/>
      <c r="N146" s="562"/>
      <c r="O146" s="673"/>
      <c r="P146" s="618" t="str">
        <f t="shared" si="44"/>
        <v>-</v>
      </c>
      <c r="Q146" s="478" t="str">
        <f t="shared" si="45"/>
        <v>-</v>
      </c>
      <c r="R146" s="618" t="str">
        <f t="shared" si="46"/>
        <v>-</v>
      </c>
      <c r="S146" s="621"/>
      <c r="T146" s="290" t="str">
        <f ca="1">IFERROR(VLOOKUP(U146,Главная!$AG$20:$AH$22,2,FALSE),"")</f>
        <v/>
      </c>
      <c r="U146" s="226" t="str">
        <f ca="1">IFERROR(OFFSET(Главная!$AJ$4,MATCH($D146,Главная!$AG$5:$AG$17,0),0),"")</f>
        <v/>
      </c>
      <c r="V146" s="226" t="str">
        <f ca="1">IFERROR(OFFSET(Главная!$AI$4,MATCH($D146,Главная!$AG$5:$AG$17,0),0),"")</f>
        <v/>
      </c>
      <c r="W146" s="213">
        <f t="shared" si="47"/>
        <v>0</v>
      </c>
      <c r="X146" s="214">
        <f t="shared" si="48"/>
        <v>0</v>
      </c>
      <c r="Y146" s="227"/>
      <c r="Z146" s="227">
        <f t="shared" si="49"/>
        <v>-1</v>
      </c>
      <c r="AA146" s="215">
        <f t="shared" si="50"/>
        <v>0</v>
      </c>
      <c r="AB146" s="216">
        <f t="shared" si="50"/>
        <v>0</v>
      </c>
      <c r="AC146" s="216">
        <f t="shared" si="50"/>
        <v>0</v>
      </c>
      <c r="AD146" s="217">
        <f t="shared" si="50"/>
        <v>0</v>
      </c>
      <c r="AE146" s="218">
        <f t="shared" si="51"/>
        <v>-1</v>
      </c>
      <c r="AF146" s="219">
        <f t="shared" si="52"/>
        <v>0</v>
      </c>
      <c r="AG146" s="220">
        <f t="shared" si="52"/>
        <v>0</v>
      </c>
      <c r="AH146" s="220">
        <f t="shared" si="52"/>
        <v>0</v>
      </c>
      <c r="AI146" s="221">
        <f t="shared" si="52"/>
        <v>0</v>
      </c>
    </row>
    <row r="147" spans="2:35" ht="15.75" customHeight="1" outlineLevel="2" thickBot="1">
      <c r="B147" s="364">
        <f t="shared" si="53"/>
        <v>0</v>
      </c>
      <c r="C147" s="364"/>
      <c r="D147" s="595"/>
      <c r="E147" s="353"/>
      <c r="F147" s="595"/>
      <c r="G147" s="562"/>
      <c r="H147" s="562"/>
      <c r="I147" s="562"/>
      <c r="J147" s="562"/>
      <c r="K147" s="562"/>
      <c r="L147" s="562"/>
      <c r="M147" s="562"/>
      <c r="N147" s="562"/>
      <c r="O147" s="673"/>
      <c r="P147" s="618" t="str">
        <f t="shared" si="44"/>
        <v>-</v>
      </c>
      <c r="Q147" s="478" t="str">
        <f t="shared" si="45"/>
        <v>-</v>
      </c>
      <c r="R147" s="618" t="str">
        <f t="shared" si="46"/>
        <v>-</v>
      </c>
      <c r="S147" s="621"/>
      <c r="T147" s="290" t="str">
        <f ca="1">IFERROR(VLOOKUP(U147,Главная!$AG$20:$AH$22,2,FALSE),"")</f>
        <v/>
      </c>
      <c r="U147" s="226" t="str">
        <f ca="1">IFERROR(OFFSET(Главная!$AJ$4,MATCH($D147,Главная!$AG$5:$AG$17,0),0),"")</f>
        <v/>
      </c>
      <c r="V147" s="226" t="str">
        <f ca="1">IFERROR(OFFSET(Главная!$AI$4,MATCH($D147,Главная!$AG$5:$AG$17,0),0),"")</f>
        <v/>
      </c>
      <c r="W147" s="213">
        <f t="shared" si="47"/>
        <v>0</v>
      </c>
      <c r="X147" s="214">
        <f t="shared" si="48"/>
        <v>0</v>
      </c>
      <c r="Y147" s="227"/>
      <c r="Z147" s="227">
        <f t="shared" si="49"/>
        <v>-1</v>
      </c>
      <c r="AA147" s="215">
        <f t="shared" si="50"/>
        <v>0</v>
      </c>
      <c r="AB147" s="216">
        <f t="shared" si="50"/>
        <v>0</v>
      </c>
      <c r="AC147" s="216">
        <f t="shared" si="50"/>
        <v>0</v>
      </c>
      <c r="AD147" s="217">
        <f t="shared" si="50"/>
        <v>0</v>
      </c>
      <c r="AE147" s="218">
        <f t="shared" si="51"/>
        <v>-1</v>
      </c>
      <c r="AF147" s="219">
        <f t="shared" si="52"/>
        <v>0</v>
      </c>
      <c r="AG147" s="220">
        <f t="shared" si="52"/>
        <v>0</v>
      </c>
      <c r="AH147" s="220">
        <f t="shared" si="52"/>
        <v>0</v>
      </c>
      <c r="AI147" s="221">
        <f t="shared" si="52"/>
        <v>0</v>
      </c>
    </row>
    <row r="148" spans="2:35" ht="15.75" customHeight="1" outlineLevel="2" thickBot="1">
      <c r="B148" s="364">
        <f t="shared" si="53"/>
        <v>0</v>
      </c>
      <c r="C148" s="364"/>
      <c r="D148" s="595"/>
      <c r="E148" s="353"/>
      <c r="F148" s="595"/>
      <c r="G148" s="562"/>
      <c r="H148" s="562"/>
      <c r="I148" s="562"/>
      <c r="J148" s="562"/>
      <c r="K148" s="562"/>
      <c r="L148" s="562"/>
      <c r="M148" s="562"/>
      <c r="N148" s="562"/>
      <c r="O148" s="673"/>
      <c r="P148" s="618" t="str">
        <f t="shared" si="44"/>
        <v>-</v>
      </c>
      <c r="Q148" s="478" t="str">
        <f t="shared" si="45"/>
        <v>-</v>
      </c>
      <c r="R148" s="618" t="str">
        <f t="shared" si="46"/>
        <v>-</v>
      </c>
      <c r="S148" s="621"/>
      <c r="T148" s="290" t="str">
        <f ca="1">IFERROR(VLOOKUP(U148,Главная!$AG$20:$AH$22,2,FALSE),"")</f>
        <v/>
      </c>
      <c r="U148" s="226" t="str">
        <f ca="1">IFERROR(OFFSET(Главная!$AJ$4,MATCH($D148,Главная!$AG$5:$AG$17,0),0),"")</f>
        <v/>
      </c>
      <c r="V148" s="226" t="str">
        <f ca="1">IFERROR(OFFSET(Главная!$AI$4,MATCH($D148,Главная!$AG$5:$AG$17,0),0),"")</f>
        <v/>
      </c>
      <c r="W148" s="213">
        <f t="shared" si="47"/>
        <v>0</v>
      </c>
      <c r="X148" s="214">
        <f t="shared" si="48"/>
        <v>0</v>
      </c>
      <c r="Y148" s="227"/>
      <c r="Z148" s="227">
        <f t="shared" si="49"/>
        <v>-1</v>
      </c>
      <c r="AA148" s="215">
        <f t="shared" si="50"/>
        <v>0</v>
      </c>
      <c r="AB148" s="216">
        <f t="shared" si="50"/>
        <v>0</v>
      </c>
      <c r="AC148" s="216">
        <f t="shared" si="50"/>
        <v>0</v>
      </c>
      <c r="AD148" s="217">
        <f t="shared" si="50"/>
        <v>0</v>
      </c>
      <c r="AE148" s="218">
        <f t="shared" si="51"/>
        <v>-1</v>
      </c>
      <c r="AF148" s="219">
        <f t="shared" si="52"/>
        <v>0</v>
      </c>
      <c r="AG148" s="220">
        <f t="shared" si="52"/>
        <v>0</v>
      </c>
      <c r="AH148" s="220">
        <f t="shared" si="52"/>
        <v>0</v>
      </c>
      <c r="AI148" s="221">
        <f t="shared" si="52"/>
        <v>0</v>
      </c>
    </row>
    <row r="149" spans="2:35" ht="15.75" customHeight="1" outlineLevel="2" thickBot="1">
      <c r="B149" s="364">
        <f t="shared" si="53"/>
        <v>0</v>
      </c>
      <c r="C149" s="364"/>
      <c r="D149" s="595"/>
      <c r="E149" s="353"/>
      <c r="F149" s="595"/>
      <c r="G149" s="562"/>
      <c r="H149" s="562"/>
      <c r="I149" s="562"/>
      <c r="J149" s="562"/>
      <c r="K149" s="562"/>
      <c r="L149" s="562"/>
      <c r="M149" s="562"/>
      <c r="N149" s="562"/>
      <c r="O149" s="673"/>
      <c r="P149" s="618" t="str">
        <f t="shared" si="44"/>
        <v>-</v>
      </c>
      <c r="Q149" s="478" t="str">
        <f t="shared" si="45"/>
        <v>-</v>
      </c>
      <c r="R149" s="618" t="str">
        <f t="shared" si="46"/>
        <v>-</v>
      </c>
      <c r="S149" s="621"/>
      <c r="T149" s="290" t="str">
        <f ca="1">IFERROR(VLOOKUP(U149,Главная!$AG$20:$AH$22,2,FALSE),"")</f>
        <v/>
      </c>
      <c r="U149" s="226" t="str">
        <f ca="1">IFERROR(OFFSET(Главная!$AJ$4,MATCH($D149,Главная!$AG$5:$AG$17,0),0),"")</f>
        <v/>
      </c>
      <c r="V149" s="226" t="str">
        <f ca="1">IFERROR(OFFSET(Главная!$AI$4,MATCH($D149,Главная!$AG$5:$AG$17,0),0),"")</f>
        <v/>
      </c>
      <c r="W149" s="213">
        <f t="shared" si="47"/>
        <v>0</v>
      </c>
      <c r="X149" s="214">
        <f t="shared" si="48"/>
        <v>0</v>
      </c>
      <c r="Y149" s="227"/>
      <c r="Z149" s="227">
        <f t="shared" si="49"/>
        <v>-1</v>
      </c>
      <c r="AA149" s="215">
        <f t="shared" si="50"/>
        <v>0</v>
      </c>
      <c r="AB149" s="216">
        <f t="shared" si="50"/>
        <v>0</v>
      </c>
      <c r="AC149" s="216">
        <f t="shared" si="50"/>
        <v>0</v>
      </c>
      <c r="AD149" s="217">
        <f t="shared" si="50"/>
        <v>0</v>
      </c>
      <c r="AE149" s="218">
        <f t="shared" si="51"/>
        <v>-1</v>
      </c>
      <c r="AF149" s="219">
        <f t="shared" si="52"/>
        <v>0</v>
      </c>
      <c r="AG149" s="220">
        <f t="shared" si="52"/>
        <v>0</v>
      </c>
      <c r="AH149" s="220">
        <f t="shared" si="52"/>
        <v>0</v>
      </c>
      <c r="AI149" s="221">
        <f t="shared" si="52"/>
        <v>0</v>
      </c>
    </row>
    <row r="150" spans="2:35" ht="15.75" customHeight="1" outlineLevel="2" thickBot="1">
      <c r="B150" s="364">
        <f t="shared" si="53"/>
        <v>0</v>
      </c>
      <c r="C150" s="364"/>
      <c r="D150" s="595"/>
      <c r="E150" s="353"/>
      <c r="F150" s="595"/>
      <c r="G150" s="595"/>
      <c r="H150" s="595"/>
      <c r="I150" s="595"/>
      <c r="J150" s="365"/>
      <c r="K150" s="365"/>
      <c r="L150" s="365"/>
      <c r="M150" s="365"/>
      <c r="N150" s="365"/>
      <c r="O150" s="622"/>
      <c r="P150" s="618" t="str">
        <f t="shared" si="44"/>
        <v>-</v>
      </c>
      <c r="Q150" s="478" t="str">
        <f t="shared" si="45"/>
        <v>-</v>
      </c>
      <c r="R150" s="618" t="str">
        <f t="shared" si="46"/>
        <v>-</v>
      </c>
      <c r="S150" s="621"/>
      <c r="T150" s="290" t="str">
        <f ca="1">IFERROR(VLOOKUP(U150,Главная!$AG$20:$AH$22,2,FALSE),"")</f>
        <v/>
      </c>
      <c r="U150" s="226" t="str">
        <f ca="1">IFERROR(OFFSET(Главная!$AJ$4,MATCH($D150,Главная!$AG$5:$AG$17,0),0),"")</f>
        <v/>
      </c>
      <c r="V150" s="226" t="str">
        <f ca="1">IFERROR(OFFSET(Главная!$AI$4,MATCH($D150,Главная!$AG$5:$AG$17,0),0),"")</f>
        <v/>
      </c>
      <c r="W150" s="213">
        <f t="shared" si="47"/>
        <v>0</v>
      </c>
      <c r="X150" s="214">
        <f t="shared" si="48"/>
        <v>0</v>
      </c>
      <c r="Y150" s="227"/>
      <c r="Z150" s="227">
        <f t="shared" si="49"/>
        <v>-1</v>
      </c>
      <c r="AA150" s="215">
        <f t="shared" si="50"/>
        <v>0</v>
      </c>
      <c r="AB150" s="216">
        <f t="shared" si="50"/>
        <v>0</v>
      </c>
      <c r="AC150" s="216">
        <f t="shared" si="50"/>
        <v>0</v>
      </c>
      <c r="AD150" s="217">
        <f t="shared" si="50"/>
        <v>0</v>
      </c>
      <c r="AE150" s="218">
        <f t="shared" si="51"/>
        <v>-1</v>
      </c>
      <c r="AF150" s="219">
        <f t="shared" si="52"/>
        <v>0</v>
      </c>
      <c r="AG150" s="220">
        <f t="shared" si="52"/>
        <v>0</v>
      </c>
      <c r="AH150" s="220">
        <f t="shared" si="52"/>
        <v>0</v>
      </c>
      <c r="AI150" s="221">
        <f t="shared" si="52"/>
        <v>0</v>
      </c>
    </row>
    <row r="151" spans="2:35" ht="15.75" customHeight="1" outlineLevel="2" thickBot="1">
      <c r="B151" s="364">
        <f t="shared" si="53"/>
        <v>0</v>
      </c>
      <c r="C151" s="364"/>
      <c r="D151" s="595"/>
      <c r="E151" s="353"/>
      <c r="F151" s="595"/>
      <c r="G151" s="595"/>
      <c r="H151" s="595"/>
      <c r="I151" s="365"/>
      <c r="J151" s="365"/>
      <c r="K151" s="365"/>
      <c r="L151" s="365"/>
      <c r="M151" s="365"/>
      <c r="N151" s="365"/>
      <c r="O151" s="622"/>
      <c r="P151" s="618" t="str">
        <f t="shared" si="44"/>
        <v>-</v>
      </c>
      <c r="Q151" s="478" t="str">
        <f t="shared" si="45"/>
        <v>-</v>
      </c>
      <c r="R151" s="618" t="str">
        <f t="shared" si="46"/>
        <v>-</v>
      </c>
      <c r="S151" s="621"/>
      <c r="T151" s="290" t="str">
        <f ca="1">IFERROR(VLOOKUP(U151,Главная!$AG$20:$AH$22,2,FALSE),"")</f>
        <v/>
      </c>
      <c r="U151" s="226" t="str">
        <f ca="1">IFERROR(OFFSET(Главная!$AJ$4,MATCH($D151,Главная!$AG$5:$AG$17,0),0),"")</f>
        <v/>
      </c>
      <c r="V151" s="226" t="str">
        <f ca="1">IFERROR(OFFSET(Главная!$AI$4,MATCH($D151,Главная!$AG$5:$AG$17,0),0),"")</f>
        <v/>
      </c>
      <c r="W151" s="213">
        <f t="shared" si="47"/>
        <v>0</v>
      </c>
      <c r="X151" s="214">
        <f t="shared" si="48"/>
        <v>0</v>
      </c>
      <c r="Y151" s="227"/>
      <c r="Z151" s="227">
        <f t="shared" si="49"/>
        <v>-1</v>
      </c>
      <c r="AA151" s="215">
        <f t="shared" si="50"/>
        <v>0</v>
      </c>
      <c r="AB151" s="216">
        <f t="shared" si="50"/>
        <v>0</v>
      </c>
      <c r="AC151" s="216">
        <f t="shared" si="50"/>
        <v>0</v>
      </c>
      <c r="AD151" s="217">
        <f t="shared" si="50"/>
        <v>0</v>
      </c>
      <c r="AE151" s="218">
        <f t="shared" si="51"/>
        <v>-1</v>
      </c>
      <c r="AF151" s="219">
        <f t="shared" si="52"/>
        <v>0</v>
      </c>
      <c r="AG151" s="220">
        <f t="shared" si="52"/>
        <v>0</v>
      </c>
      <c r="AH151" s="220">
        <f t="shared" si="52"/>
        <v>0</v>
      </c>
      <c r="AI151" s="221">
        <f t="shared" si="52"/>
        <v>0</v>
      </c>
    </row>
    <row r="152" spans="2:35" ht="15.75" customHeight="1" outlineLevel="2" thickBot="1">
      <c r="B152" s="364">
        <f t="shared" si="53"/>
        <v>0</v>
      </c>
      <c r="C152" s="364"/>
      <c r="D152" s="595"/>
      <c r="E152" s="353"/>
      <c r="F152" s="595"/>
      <c r="G152" s="595"/>
      <c r="H152" s="595"/>
      <c r="I152" s="365"/>
      <c r="J152" s="365"/>
      <c r="K152" s="365"/>
      <c r="L152" s="365"/>
      <c r="M152" s="365"/>
      <c r="N152" s="365"/>
      <c r="O152" s="622"/>
      <c r="P152" s="618" t="str">
        <f t="shared" si="44"/>
        <v>-</v>
      </c>
      <c r="Q152" s="478" t="str">
        <f t="shared" si="45"/>
        <v>-</v>
      </c>
      <c r="R152" s="618" t="str">
        <f t="shared" si="46"/>
        <v>-</v>
      </c>
      <c r="S152" s="621"/>
      <c r="T152" s="290" t="str">
        <f ca="1">IFERROR(VLOOKUP(U152,Главная!$AG$20:$AH$22,2,FALSE),"")</f>
        <v/>
      </c>
      <c r="U152" s="226" t="str">
        <f ca="1">IFERROR(OFFSET(Главная!$AJ$4,MATCH($D152,Главная!$AG$5:$AG$17,0),0),"")</f>
        <v/>
      </c>
      <c r="V152" s="226" t="str">
        <f ca="1">IFERROR(OFFSET(Главная!$AI$4,MATCH($D152,Главная!$AG$5:$AG$17,0),0),"")</f>
        <v/>
      </c>
      <c r="W152" s="213">
        <f t="shared" si="47"/>
        <v>0</v>
      </c>
      <c r="X152" s="214">
        <f t="shared" si="48"/>
        <v>0</v>
      </c>
      <c r="Y152" s="227"/>
      <c r="Z152" s="227">
        <f t="shared" si="49"/>
        <v>-1</v>
      </c>
      <c r="AA152" s="215">
        <f t="shared" si="50"/>
        <v>0</v>
      </c>
      <c r="AB152" s="216">
        <f t="shared" si="50"/>
        <v>0</v>
      </c>
      <c r="AC152" s="216">
        <f t="shared" si="50"/>
        <v>0</v>
      </c>
      <c r="AD152" s="217">
        <f t="shared" si="50"/>
        <v>0</v>
      </c>
      <c r="AE152" s="218">
        <f t="shared" si="51"/>
        <v>-1</v>
      </c>
      <c r="AF152" s="219">
        <f t="shared" si="52"/>
        <v>0</v>
      </c>
      <c r="AG152" s="220">
        <f t="shared" si="52"/>
        <v>0</v>
      </c>
      <c r="AH152" s="220">
        <f t="shared" si="52"/>
        <v>0</v>
      </c>
      <c r="AI152" s="221">
        <f t="shared" si="52"/>
        <v>0</v>
      </c>
    </row>
    <row r="153" spans="2:35" ht="15.75" customHeight="1" outlineLevel="2" thickBot="1">
      <c r="B153" s="364">
        <f t="shared" si="53"/>
        <v>0</v>
      </c>
      <c r="C153" s="364"/>
      <c r="D153" s="595"/>
      <c r="E153" s="353"/>
      <c r="F153" s="365"/>
      <c r="G153" s="595"/>
      <c r="H153" s="365"/>
      <c r="I153" s="365"/>
      <c r="J153" s="365"/>
      <c r="K153" s="365"/>
      <c r="L153" s="365"/>
      <c r="M153" s="365"/>
      <c r="N153" s="365"/>
      <c r="O153" s="622"/>
      <c r="P153" s="618" t="str">
        <f t="shared" si="44"/>
        <v>-</v>
      </c>
      <c r="Q153" s="478" t="str">
        <f t="shared" si="45"/>
        <v>-</v>
      </c>
      <c r="R153" s="618" t="str">
        <f t="shared" si="46"/>
        <v>-</v>
      </c>
      <c r="S153" s="621"/>
      <c r="T153" s="290" t="str">
        <f ca="1">IFERROR(VLOOKUP(U153,Главная!$AG$20:$AH$22,2,FALSE),"")</f>
        <v/>
      </c>
      <c r="U153" s="226" t="str">
        <f ca="1">IFERROR(OFFSET(Главная!$AJ$4,MATCH($D153,Главная!$AG$5:$AG$17,0),0),"")</f>
        <v/>
      </c>
      <c r="V153" s="226" t="str">
        <f ca="1">IFERROR(OFFSET(Главная!$AI$4,MATCH($D153,Главная!$AG$5:$AG$17,0),0),"")</f>
        <v/>
      </c>
      <c r="W153" s="213">
        <f t="shared" si="47"/>
        <v>0</v>
      </c>
      <c r="X153" s="214">
        <f t="shared" si="48"/>
        <v>0</v>
      </c>
      <c r="Y153" s="227"/>
      <c r="Z153" s="227">
        <f t="shared" si="49"/>
        <v>-1</v>
      </c>
      <c r="AA153" s="215">
        <f t="shared" si="50"/>
        <v>0</v>
      </c>
      <c r="AB153" s="216">
        <f t="shared" si="50"/>
        <v>0</v>
      </c>
      <c r="AC153" s="216">
        <f t="shared" si="50"/>
        <v>0</v>
      </c>
      <c r="AD153" s="217">
        <f t="shared" si="50"/>
        <v>0</v>
      </c>
      <c r="AE153" s="218">
        <f t="shared" si="51"/>
        <v>-1</v>
      </c>
      <c r="AF153" s="219">
        <f t="shared" si="52"/>
        <v>0</v>
      </c>
      <c r="AG153" s="220">
        <f t="shared" si="52"/>
        <v>0</v>
      </c>
      <c r="AH153" s="220">
        <f t="shared" si="52"/>
        <v>0</v>
      </c>
      <c r="AI153" s="221">
        <f t="shared" si="52"/>
        <v>0</v>
      </c>
    </row>
    <row r="154" spans="2:35" ht="15.75" customHeight="1" outlineLevel="2" thickBot="1">
      <c r="B154" s="364">
        <f t="shared" si="53"/>
        <v>0</v>
      </c>
      <c r="C154" s="364"/>
      <c r="D154" s="595"/>
      <c r="E154" s="353"/>
      <c r="F154" s="365"/>
      <c r="G154" s="595"/>
      <c r="H154" s="365"/>
      <c r="I154" s="365"/>
      <c r="J154" s="365"/>
      <c r="K154" s="365"/>
      <c r="L154" s="365"/>
      <c r="M154" s="365"/>
      <c r="N154" s="365"/>
      <c r="O154" s="622"/>
      <c r="P154" s="618" t="str">
        <f t="shared" si="44"/>
        <v>-</v>
      </c>
      <c r="Q154" s="478" t="str">
        <f t="shared" si="45"/>
        <v>-</v>
      </c>
      <c r="R154" s="618" t="str">
        <f t="shared" si="46"/>
        <v>-</v>
      </c>
      <c r="S154" s="621"/>
      <c r="T154" s="290" t="str">
        <f ca="1">IFERROR(VLOOKUP(U154,Главная!$AG$20:$AH$22,2,FALSE),"")</f>
        <v/>
      </c>
      <c r="U154" s="226" t="str">
        <f ca="1">IFERROR(OFFSET(Главная!$AJ$4,MATCH($D154,Главная!$AG$5:$AG$17,0),0),"")</f>
        <v/>
      </c>
      <c r="V154" s="226" t="str">
        <f ca="1">IFERROR(OFFSET(Главная!$AI$4,MATCH($D154,Главная!$AG$5:$AG$17,0),0),"")</f>
        <v/>
      </c>
      <c r="W154" s="213">
        <f t="shared" si="47"/>
        <v>0</v>
      </c>
      <c r="X154" s="214">
        <f t="shared" si="48"/>
        <v>0</v>
      </c>
      <c r="Y154" s="227"/>
      <c r="Z154" s="227">
        <f t="shared" si="49"/>
        <v>-1</v>
      </c>
      <c r="AA154" s="215">
        <f t="shared" si="50"/>
        <v>0</v>
      </c>
      <c r="AB154" s="216">
        <f t="shared" si="50"/>
        <v>0</v>
      </c>
      <c r="AC154" s="216">
        <f t="shared" si="50"/>
        <v>0</v>
      </c>
      <c r="AD154" s="217">
        <f t="shared" si="50"/>
        <v>0</v>
      </c>
      <c r="AE154" s="218">
        <f t="shared" si="51"/>
        <v>-1</v>
      </c>
      <c r="AF154" s="219">
        <f t="shared" si="52"/>
        <v>0</v>
      </c>
      <c r="AG154" s="220">
        <f t="shared" si="52"/>
        <v>0</v>
      </c>
      <c r="AH154" s="220">
        <f t="shared" si="52"/>
        <v>0</v>
      </c>
      <c r="AI154" s="221">
        <f t="shared" si="52"/>
        <v>0</v>
      </c>
    </row>
    <row r="155" spans="2:35" ht="15.75" customHeight="1" outlineLevel="2">
      <c r="B155" s="364">
        <f t="shared" si="53"/>
        <v>0</v>
      </c>
      <c r="C155" s="364"/>
      <c r="D155" s="595"/>
      <c r="E155" s="353"/>
      <c r="F155" s="365"/>
      <c r="G155" s="595"/>
      <c r="H155" s="365"/>
      <c r="I155" s="365"/>
      <c r="J155" s="365"/>
      <c r="K155" s="365"/>
      <c r="L155" s="365"/>
      <c r="M155" s="365"/>
      <c r="N155" s="365"/>
      <c r="O155" s="622"/>
      <c r="P155" s="618" t="str">
        <f t="shared" si="44"/>
        <v>-</v>
      </c>
      <c r="Q155" s="478" t="str">
        <f t="shared" si="45"/>
        <v>-</v>
      </c>
      <c r="R155" s="618" t="str">
        <f t="shared" si="46"/>
        <v>-</v>
      </c>
      <c r="S155" s="621"/>
      <c r="T155" s="290" t="str">
        <f ca="1">IFERROR(VLOOKUP(U155,Главная!$AG$20:$AH$22,2,FALSE),"")</f>
        <v/>
      </c>
      <c r="U155" s="226" t="str">
        <f ca="1">IFERROR(OFFSET(Главная!$AJ$4,MATCH($D155,Главная!$AG$5:$AG$17,0),0),"")</f>
        <v/>
      </c>
      <c r="V155" s="226" t="str">
        <f ca="1">IFERROR(OFFSET(Главная!$AI$4,MATCH($D155,Главная!$AG$5:$AG$17,0),0),"")</f>
        <v/>
      </c>
      <c r="W155" s="213">
        <f t="shared" si="47"/>
        <v>0</v>
      </c>
      <c r="X155" s="214">
        <f t="shared" si="48"/>
        <v>0</v>
      </c>
      <c r="Y155" s="227"/>
      <c r="Z155" s="227">
        <f t="shared" si="49"/>
        <v>-1</v>
      </c>
      <c r="AA155" s="215">
        <f t="shared" si="50"/>
        <v>0</v>
      </c>
      <c r="AB155" s="216">
        <f t="shared" si="50"/>
        <v>0</v>
      </c>
      <c r="AC155" s="216">
        <f t="shared" si="50"/>
        <v>0</v>
      </c>
      <c r="AD155" s="217">
        <f t="shared" si="50"/>
        <v>0</v>
      </c>
      <c r="AE155" s="218">
        <f t="shared" si="51"/>
        <v>-1</v>
      </c>
      <c r="AF155" s="219">
        <f t="shared" si="52"/>
        <v>0</v>
      </c>
      <c r="AG155" s="220">
        <f t="shared" si="52"/>
        <v>0</v>
      </c>
      <c r="AH155" s="220">
        <f t="shared" si="52"/>
        <v>0</v>
      </c>
      <c r="AI155" s="221">
        <f t="shared" si="52"/>
        <v>0</v>
      </c>
    </row>
    <row r="156" spans="2:35" s="112" customFormat="1" ht="15.75" customHeight="1" outlineLevel="1" thickBot="1">
      <c r="B156" s="359"/>
      <c r="C156" s="360"/>
      <c r="D156" s="132"/>
      <c r="E156" s="361"/>
      <c r="F156" s="362"/>
      <c r="G156" s="362"/>
      <c r="H156" s="362"/>
      <c r="I156" s="362"/>
      <c r="J156" s="362"/>
      <c r="K156" s="362"/>
      <c r="L156" s="362"/>
      <c r="M156" s="362"/>
      <c r="N156" s="362"/>
      <c r="O156" s="362"/>
      <c r="P156" s="363"/>
      <c r="Q156" s="363"/>
      <c r="R156" s="362"/>
      <c r="S156" s="132"/>
      <c r="T156" s="291" t="s">
        <v>771</v>
      </c>
      <c r="U156" s="131"/>
      <c r="V156" s="131"/>
      <c r="W156" s="281"/>
      <c r="X156" s="281"/>
      <c r="Y156" s="131"/>
      <c r="Z156" s="131"/>
      <c r="AA156" s="131"/>
      <c r="AB156" s="131"/>
      <c r="AC156" s="131"/>
      <c r="AD156" s="131"/>
      <c r="AE156" s="132"/>
      <c r="AF156" s="131"/>
      <c r="AG156" s="131"/>
      <c r="AH156" s="131"/>
      <c r="AI156" s="131"/>
    </row>
    <row r="157" spans="2:35" s="130" customFormat="1" ht="30" customHeight="1" outlineLevel="1" thickTop="1">
      <c r="B157" s="128"/>
      <c r="C157" s="129"/>
      <c r="E157" s="282" t="s">
        <v>170</v>
      </c>
      <c r="F157" s="283" t="s">
        <v>128</v>
      </c>
      <c r="G157" s="284" t="s">
        <v>74</v>
      </c>
      <c r="H157" s="284" t="s">
        <v>75</v>
      </c>
      <c r="I157" s="284" t="s">
        <v>14</v>
      </c>
      <c r="J157" s="284" t="s">
        <v>80</v>
      </c>
      <c r="K157" s="284" t="s">
        <v>129</v>
      </c>
      <c r="L157" s="284" t="s">
        <v>15</v>
      </c>
      <c r="M157" s="284" t="s">
        <v>13</v>
      </c>
      <c r="N157" s="284" t="s">
        <v>78</v>
      </c>
      <c r="O157" s="285" t="s">
        <v>130</v>
      </c>
      <c r="P157" s="286" t="s">
        <v>132</v>
      </c>
      <c r="Q157" s="287" t="s">
        <v>81</v>
      </c>
      <c r="R157" s="288" t="s">
        <v>131</v>
      </c>
      <c r="S157" s="355"/>
      <c r="T157" s="292" t="s">
        <v>151</v>
      </c>
      <c r="U157" s="131"/>
      <c r="V157" s="131"/>
      <c r="W157" s="129"/>
      <c r="X157" s="129"/>
      <c r="AE157" s="132"/>
    </row>
    <row r="158" spans="2:35" s="130" customFormat="1" ht="15.75" customHeight="1" outlineLevel="1">
      <c r="B158" s="128"/>
      <c r="C158" s="129"/>
      <c r="E158" s="231" t="s">
        <v>83</v>
      </c>
      <c r="F158" s="264">
        <f t="shared" ref="F158:R158" si="54">COUNTIF(F140:F155,5)</f>
        <v>0</v>
      </c>
      <c r="G158" s="181">
        <f t="shared" si="54"/>
        <v>0</v>
      </c>
      <c r="H158" s="181">
        <f t="shared" si="54"/>
        <v>0</v>
      </c>
      <c r="I158" s="181">
        <f t="shared" si="54"/>
        <v>0</v>
      </c>
      <c r="J158" s="181">
        <f t="shared" si="54"/>
        <v>0</v>
      </c>
      <c r="K158" s="181">
        <f t="shared" si="54"/>
        <v>0</v>
      </c>
      <c r="L158" s="181">
        <f t="shared" si="54"/>
        <v>0</v>
      </c>
      <c r="M158" s="181">
        <f t="shared" si="54"/>
        <v>0</v>
      </c>
      <c r="N158" s="181">
        <f t="shared" si="54"/>
        <v>0</v>
      </c>
      <c r="O158" s="265">
        <f t="shared" si="54"/>
        <v>0</v>
      </c>
      <c r="P158" s="272">
        <f t="shared" si="54"/>
        <v>0</v>
      </c>
      <c r="Q158" s="231">
        <f t="shared" si="54"/>
        <v>0</v>
      </c>
      <c r="R158" s="275">
        <f t="shared" si="54"/>
        <v>0</v>
      </c>
      <c r="S158" s="356"/>
      <c r="T158" s="292" t="s">
        <v>151</v>
      </c>
      <c r="U158" s="131"/>
      <c r="V158" s="131"/>
      <c r="W158" s="129"/>
      <c r="X158" s="129"/>
      <c r="AE158" s="132"/>
    </row>
    <row r="159" spans="2:35" s="130" customFormat="1" ht="15.75" customHeight="1" outlineLevel="1">
      <c r="B159" s="128"/>
      <c r="C159" s="129"/>
      <c r="E159" s="231" t="s">
        <v>85</v>
      </c>
      <c r="F159" s="264">
        <f t="shared" ref="F159:R159" si="55">COUNTIF(F140:F155,4)</f>
        <v>0</v>
      </c>
      <c r="G159" s="181">
        <f t="shared" si="55"/>
        <v>0</v>
      </c>
      <c r="H159" s="181">
        <f t="shared" si="55"/>
        <v>0</v>
      </c>
      <c r="I159" s="181">
        <f t="shared" si="55"/>
        <v>0</v>
      </c>
      <c r="J159" s="181">
        <f t="shared" si="55"/>
        <v>0</v>
      </c>
      <c r="K159" s="181">
        <f t="shared" si="55"/>
        <v>0</v>
      </c>
      <c r="L159" s="181">
        <f t="shared" si="55"/>
        <v>0</v>
      </c>
      <c r="M159" s="181">
        <f t="shared" si="55"/>
        <v>0</v>
      </c>
      <c r="N159" s="181">
        <f t="shared" si="55"/>
        <v>0</v>
      </c>
      <c r="O159" s="265">
        <f t="shared" si="55"/>
        <v>0</v>
      </c>
      <c r="P159" s="272">
        <f t="shared" si="55"/>
        <v>0</v>
      </c>
      <c r="Q159" s="231">
        <f t="shared" si="55"/>
        <v>0</v>
      </c>
      <c r="R159" s="275">
        <f t="shared" si="55"/>
        <v>0</v>
      </c>
      <c r="S159" s="132"/>
      <c r="T159" s="292" t="s">
        <v>151</v>
      </c>
      <c r="U159" s="131"/>
      <c r="V159" s="131"/>
      <c r="W159" s="129"/>
      <c r="X159" s="129"/>
      <c r="AE159" s="132"/>
    </row>
    <row r="160" spans="2:35" s="130" customFormat="1" ht="15.75" customHeight="1" outlineLevel="1">
      <c r="B160" s="128"/>
      <c r="C160" s="129"/>
      <c r="E160" s="231" t="s">
        <v>86</v>
      </c>
      <c r="F160" s="264">
        <f t="shared" ref="F160:R160" si="56">COUNTIF(F140:F155,3)</f>
        <v>0</v>
      </c>
      <c r="G160" s="181">
        <f t="shared" si="56"/>
        <v>0</v>
      </c>
      <c r="H160" s="181">
        <f t="shared" si="56"/>
        <v>0</v>
      </c>
      <c r="I160" s="181">
        <f t="shared" si="56"/>
        <v>0</v>
      </c>
      <c r="J160" s="181">
        <f t="shared" si="56"/>
        <v>0</v>
      </c>
      <c r="K160" s="181">
        <f t="shared" si="56"/>
        <v>0</v>
      </c>
      <c r="L160" s="181">
        <f t="shared" si="56"/>
        <v>0</v>
      </c>
      <c r="M160" s="181">
        <f t="shared" si="56"/>
        <v>0</v>
      </c>
      <c r="N160" s="181">
        <f t="shared" si="56"/>
        <v>0</v>
      </c>
      <c r="O160" s="265">
        <f t="shared" si="56"/>
        <v>0</v>
      </c>
      <c r="P160" s="272">
        <f t="shared" si="56"/>
        <v>0</v>
      </c>
      <c r="Q160" s="231">
        <f t="shared" si="56"/>
        <v>0</v>
      </c>
      <c r="R160" s="275">
        <f t="shared" si="56"/>
        <v>0</v>
      </c>
      <c r="S160" s="132"/>
      <c r="T160" s="292" t="s">
        <v>151</v>
      </c>
      <c r="U160" s="131"/>
      <c r="V160" s="131"/>
      <c r="W160" s="129"/>
      <c r="X160" s="129"/>
      <c r="AE160" s="132"/>
    </row>
    <row r="161" spans="2:31" s="130" customFormat="1" ht="15.75" customHeight="1" outlineLevel="1" thickBot="1">
      <c r="B161" s="128"/>
      <c r="C161" s="129"/>
      <c r="E161" s="231" t="s">
        <v>87</v>
      </c>
      <c r="F161" s="264">
        <f t="shared" ref="F161:R161" si="57">COUNTIF(F140:F155,2)</f>
        <v>0</v>
      </c>
      <c r="G161" s="181">
        <f t="shared" si="57"/>
        <v>0</v>
      </c>
      <c r="H161" s="181">
        <f t="shared" si="57"/>
        <v>0</v>
      </c>
      <c r="I161" s="181">
        <f t="shared" si="57"/>
        <v>0</v>
      </c>
      <c r="J161" s="181">
        <f t="shared" si="57"/>
        <v>0</v>
      </c>
      <c r="K161" s="181">
        <f t="shared" si="57"/>
        <v>0</v>
      </c>
      <c r="L161" s="181">
        <f t="shared" si="57"/>
        <v>0</v>
      </c>
      <c r="M161" s="181">
        <f t="shared" si="57"/>
        <v>0</v>
      </c>
      <c r="N161" s="181">
        <f t="shared" si="57"/>
        <v>0</v>
      </c>
      <c r="O161" s="265">
        <f t="shared" si="57"/>
        <v>0</v>
      </c>
      <c r="P161" s="272">
        <f t="shared" si="57"/>
        <v>0</v>
      </c>
      <c r="Q161" s="231">
        <f t="shared" si="57"/>
        <v>0</v>
      </c>
      <c r="R161" s="275">
        <f t="shared" si="57"/>
        <v>0</v>
      </c>
      <c r="S161" s="357"/>
      <c r="T161" s="292" t="s">
        <v>151</v>
      </c>
      <c r="U161" s="131"/>
      <c r="V161" s="131"/>
      <c r="W161" s="129"/>
      <c r="X161" s="129"/>
      <c r="AE161" s="132"/>
    </row>
    <row r="162" spans="2:31" s="130" customFormat="1" ht="15.75" customHeight="1">
      <c r="B162" s="128"/>
      <c r="C162" s="129"/>
      <c r="E162" s="232" t="s">
        <v>88</v>
      </c>
      <c r="F162" s="266" t="str">
        <f>Рсч!$G$21</f>
        <v>-</v>
      </c>
      <c r="G162" s="267" t="str">
        <f>Рсч!$L$21</f>
        <v>-</v>
      </c>
      <c r="H162" s="267" t="str">
        <f>Рсч!$Q$21</f>
        <v>-</v>
      </c>
      <c r="I162" s="267" t="str">
        <f>Рсч!$V$21</f>
        <v>-</v>
      </c>
      <c r="J162" s="267" t="str">
        <f>Рсч!$AA$21</f>
        <v>-</v>
      </c>
      <c r="K162" s="267" t="str">
        <f>Рсч!$AF$21</f>
        <v>-</v>
      </c>
      <c r="L162" s="267" t="str">
        <f>Рсч!$AK$21</f>
        <v>-</v>
      </c>
      <c r="M162" s="267" t="str">
        <f>Рсч!$AP$21</f>
        <v>-</v>
      </c>
      <c r="N162" s="267" t="str">
        <f>Рсч!$AU$21</f>
        <v>-</v>
      </c>
      <c r="O162" s="268" t="str">
        <f>Рсч!$AZ$21</f>
        <v>-</v>
      </c>
      <c r="P162" s="273"/>
      <c r="Q162" s="232" t="str">
        <f>Рсч!$BJ$21</f>
        <v>-</v>
      </c>
      <c r="R162" s="276"/>
      <c r="S162" s="358"/>
      <c r="T162" s="292" t="s">
        <v>151</v>
      </c>
      <c r="U162" s="131"/>
      <c r="V162" s="131"/>
      <c r="W162" s="129"/>
      <c r="X162" s="129"/>
      <c r="AE162" s="132"/>
    </row>
    <row r="163" spans="2:31" s="130" customFormat="1" ht="15.75" customHeight="1" thickBot="1">
      <c r="B163" s="128"/>
      <c r="C163" s="129"/>
      <c r="E163" s="233" t="s">
        <v>89</v>
      </c>
      <c r="F163" s="230" t="str">
        <f>Рсч!$G$22</f>
        <v>-</v>
      </c>
      <c r="G163" s="228" t="str">
        <f>Рсч!$L$22</f>
        <v>-</v>
      </c>
      <c r="H163" s="228" t="str">
        <f>Рсч!$Q$22</f>
        <v>-</v>
      </c>
      <c r="I163" s="437" t="str">
        <f>Рсч!$V$22</f>
        <v>-</v>
      </c>
      <c r="J163" s="228" t="str">
        <f>Рсч!$AA$22</f>
        <v>-</v>
      </c>
      <c r="K163" s="228" t="str">
        <f>Рсч!$AF$22</f>
        <v>-</v>
      </c>
      <c r="L163" s="228" t="str">
        <f>Рсч!$AK$22</f>
        <v>-</v>
      </c>
      <c r="M163" s="228" t="str">
        <f>Рсч!$AP$22</f>
        <v>-</v>
      </c>
      <c r="N163" s="228" t="str">
        <f>Рсч!$AU$22</f>
        <v>-</v>
      </c>
      <c r="O163" s="229" t="str">
        <f>Рсч!$AZ$22</f>
        <v>-</v>
      </c>
      <c r="P163" s="274"/>
      <c r="Q163" s="278" t="str">
        <f>Рсч!$BJ$22</f>
        <v>-</v>
      </c>
      <c r="R163" s="277"/>
      <c r="S163" s="358"/>
      <c r="T163" s="292" t="s">
        <v>151</v>
      </c>
      <c r="U163" s="131"/>
      <c r="V163" s="131"/>
      <c r="W163" s="129"/>
      <c r="X163" s="129"/>
      <c r="AE163" s="132"/>
    </row>
    <row r="164" spans="2:31" s="131" customFormat="1" ht="15.75" customHeight="1" outlineLevel="1" thickTop="1" thickBot="1">
      <c r="B164" s="280"/>
      <c r="C164" s="281"/>
      <c r="E164" s="279"/>
      <c r="F164" s="154"/>
      <c r="G164" s="154"/>
      <c r="H164" s="154"/>
      <c r="I164" s="154"/>
      <c r="J164" s="154"/>
      <c r="K164" s="154"/>
      <c r="L164" s="154"/>
      <c r="M164" s="154"/>
      <c r="N164" s="154"/>
      <c r="O164" s="154"/>
      <c r="P164" s="153"/>
      <c r="Q164" s="153"/>
      <c r="R164" s="154"/>
      <c r="T164" s="291" t="s">
        <v>771</v>
      </c>
      <c r="W164" s="281"/>
      <c r="X164" s="281"/>
      <c r="AE164" s="132"/>
    </row>
    <row r="165" spans="2:31" s="130" customFormat="1" ht="30" customHeight="1" outlineLevel="1" thickTop="1">
      <c r="B165" s="128"/>
      <c r="C165" s="129"/>
      <c r="E165" s="282" t="s">
        <v>204</v>
      </c>
      <c r="F165" s="283" t="s">
        <v>128</v>
      </c>
      <c r="G165" s="284" t="s">
        <v>74</v>
      </c>
      <c r="H165" s="284" t="s">
        <v>75</v>
      </c>
      <c r="I165" s="284" t="s">
        <v>14</v>
      </c>
      <c r="J165" s="284" t="s">
        <v>80</v>
      </c>
      <c r="K165" s="284" t="s">
        <v>129</v>
      </c>
      <c r="L165" s="284" t="s">
        <v>15</v>
      </c>
      <c r="M165" s="284" t="s">
        <v>13</v>
      </c>
      <c r="N165" s="284" t="s">
        <v>78</v>
      </c>
      <c r="O165" s="285" t="s">
        <v>130</v>
      </c>
      <c r="P165" s="286" t="s">
        <v>132</v>
      </c>
      <c r="Q165" s="287" t="s">
        <v>81</v>
      </c>
      <c r="R165" s="288" t="s">
        <v>131</v>
      </c>
      <c r="S165" s="355"/>
      <c r="T165" s="292" t="s">
        <v>152</v>
      </c>
      <c r="U165" s="131"/>
      <c r="V165" s="131"/>
      <c r="W165" s="129"/>
      <c r="X165" s="129"/>
      <c r="AE165" s="132"/>
    </row>
    <row r="166" spans="2:31" s="130" customFormat="1" ht="15.75" customHeight="1" outlineLevel="1">
      <c r="B166" s="128"/>
      <c r="C166" s="129"/>
      <c r="E166" s="231" t="s">
        <v>83</v>
      </c>
      <c r="F166" s="264">
        <f>COUNTIFS(F140:F155,5,U140:U155,1)</f>
        <v>0</v>
      </c>
      <c r="G166" s="181">
        <f>COUNTIFS(G140:G155,5,U140:U155,1)</f>
        <v>0</v>
      </c>
      <c r="H166" s="181">
        <f>COUNTIFS(H140:H155,5,U140:U155,1)</f>
        <v>0</v>
      </c>
      <c r="I166" s="181">
        <f>COUNTIFS(I140:I155,5,U140:U155,1)</f>
        <v>0</v>
      </c>
      <c r="J166" s="181">
        <f>COUNTIFS(J140:J155,5,U140:U155,1)</f>
        <v>0</v>
      </c>
      <c r="K166" s="181">
        <f>COUNTIFS(K140:K155,5,U140:U155,1)</f>
        <v>0</v>
      </c>
      <c r="L166" s="181">
        <f>COUNTIFS(L140:L155,5,U140:U155,1)</f>
        <v>0</v>
      </c>
      <c r="M166" s="181">
        <f>COUNTIFS(M140:M155,5,U140:U155,1)</f>
        <v>0</v>
      </c>
      <c r="N166" s="181">
        <f>COUNTIFS(N140:N155,5,U140:U155,1)</f>
        <v>0</v>
      </c>
      <c r="O166" s="265">
        <f>COUNTIFS(O140:O155,5,U140:U155,1)</f>
        <v>0</v>
      </c>
      <c r="P166" s="272">
        <f>COUNTIFS(P140:P155,5,U140:U155,1)</f>
        <v>0</v>
      </c>
      <c r="Q166" s="231">
        <f>COUNTIFS(Q140:Q155,5,U140:U155,1)</f>
        <v>0</v>
      </c>
      <c r="R166" s="275">
        <f>COUNTIFS(R140:R155,5,U140:U155,1)</f>
        <v>0</v>
      </c>
      <c r="S166" s="356"/>
      <c r="T166" s="292" t="s">
        <v>152</v>
      </c>
      <c r="U166" s="131"/>
      <c r="V166" s="131"/>
      <c r="W166" s="129"/>
      <c r="X166" s="129"/>
      <c r="AE166" s="132"/>
    </row>
    <row r="167" spans="2:31" s="130" customFormat="1" ht="15.75" customHeight="1" outlineLevel="1">
      <c r="B167" s="128"/>
      <c r="C167" s="129"/>
      <c r="E167" s="231" t="s">
        <v>85</v>
      </c>
      <c r="F167" s="264">
        <f>COUNTIFS(F140:F155,4,U140:U155,1)</f>
        <v>0</v>
      </c>
      <c r="G167" s="181">
        <f>COUNTIFS(G140:G155,4,U140:U155,1)</f>
        <v>0</v>
      </c>
      <c r="H167" s="181">
        <f>COUNTIFS(H140:H155,4,U140:U155,1)</f>
        <v>0</v>
      </c>
      <c r="I167" s="181">
        <f>COUNTIFS(I140:I155,4,U140:U155,1)</f>
        <v>0</v>
      </c>
      <c r="J167" s="181">
        <f>COUNTIFS(J140:J155,4,U140:U155,1)</f>
        <v>0</v>
      </c>
      <c r="K167" s="181">
        <f>COUNTIFS(K140:K155,4,U140:U155,1)</f>
        <v>0</v>
      </c>
      <c r="L167" s="181">
        <f>COUNTIFS(L140:L155,4,U140:U155,1)</f>
        <v>0</v>
      </c>
      <c r="M167" s="181">
        <f>COUNTIFS(M140:M155,4,U140:U155,1)</f>
        <v>0</v>
      </c>
      <c r="N167" s="181">
        <f>COUNTIFS(N140:N155,4,U140:U155,1)</f>
        <v>0</v>
      </c>
      <c r="O167" s="265">
        <f>COUNTIFS(O140:O155,4,U140:U155,1)</f>
        <v>0</v>
      </c>
      <c r="P167" s="272">
        <f>COUNTIFS(P140:P155,4,U140:U155,1)</f>
        <v>0</v>
      </c>
      <c r="Q167" s="231">
        <f>COUNTIFS(Q140:Q155,4,U140:U155,1)</f>
        <v>0</v>
      </c>
      <c r="R167" s="275">
        <f>COUNTIFS(R140:R155,4,U140:U155,1)</f>
        <v>0</v>
      </c>
      <c r="S167" s="132"/>
      <c r="T167" s="292" t="s">
        <v>152</v>
      </c>
      <c r="U167" s="131"/>
      <c r="V167" s="131"/>
      <c r="W167" s="129"/>
      <c r="X167" s="129"/>
      <c r="AE167" s="132"/>
    </row>
    <row r="168" spans="2:31" s="130" customFormat="1" ht="15.75" customHeight="1" outlineLevel="1">
      <c r="B168" s="128"/>
      <c r="C168" s="129"/>
      <c r="E168" s="231" t="s">
        <v>86</v>
      </c>
      <c r="F168" s="264">
        <f>COUNTIFS(F140:F155,3,U140:U155,1)</f>
        <v>0</v>
      </c>
      <c r="G168" s="181">
        <f>COUNTIFS(G140:G155,3,U140:U155,1)</f>
        <v>0</v>
      </c>
      <c r="H168" s="181">
        <f>COUNTIFS(H140:H155,3,U140:U155,1)</f>
        <v>0</v>
      </c>
      <c r="I168" s="181">
        <f>COUNTIFS(I140:I155,3,U140:U155,1)</f>
        <v>0</v>
      </c>
      <c r="J168" s="181">
        <f>COUNTIFS(J140:J155,3,U140:U155,1)</f>
        <v>0</v>
      </c>
      <c r="K168" s="181">
        <f>COUNTIFS(K140:K155,3,U140:U155,1)</f>
        <v>0</v>
      </c>
      <c r="L168" s="181">
        <f>COUNTIFS(L140:L155,3,U140:U155,1)</f>
        <v>0</v>
      </c>
      <c r="M168" s="181">
        <f>COUNTIFS(M140:M155,3,U140:U155,1)</f>
        <v>0</v>
      </c>
      <c r="N168" s="181">
        <f>COUNTIFS(N140:N155,3,U140:U155,1)</f>
        <v>0</v>
      </c>
      <c r="O168" s="265">
        <f>COUNTIFS(O140:O155,3,U140:U155,1)</f>
        <v>0</v>
      </c>
      <c r="P168" s="272">
        <f>COUNTIFS(P140:P155,3,U140:U155,1)</f>
        <v>0</v>
      </c>
      <c r="Q168" s="231">
        <f>COUNTIFS(Q140:Q155,3,U140:U155,1)</f>
        <v>0</v>
      </c>
      <c r="R168" s="275">
        <f>COUNTIFS(R140:R155,3,U140:U155,1)</f>
        <v>0</v>
      </c>
      <c r="S168" s="132"/>
      <c r="T168" s="292" t="s">
        <v>152</v>
      </c>
      <c r="U168" s="131"/>
      <c r="V168" s="131"/>
      <c r="W168" s="129"/>
      <c r="X168" s="129"/>
      <c r="AE168" s="132"/>
    </row>
    <row r="169" spans="2:31" s="130" customFormat="1" ht="15.75" customHeight="1" outlineLevel="1" thickBot="1">
      <c r="B169" s="128"/>
      <c r="C169" s="129"/>
      <c r="E169" s="231" t="s">
        <v>87</v>
      </c>
      <c r="F169" s="264">
        <f>COUNTIFS(F140:F155,2,U140:U155,1)</f>
        <v>0</v>
      </c>
      <c r="G169" s="181">
        <f>COUNTIFS(G140:G155,2,U140:U155,1)</f>
        <v>0</v>
      </c>
      <c r="H169" s="181">
        <f>COUNTIFS(H140:H155,2,U140:U155,1)</f>
        <v>0</v>
      </c>
      <c r="I169" s="181">
        <f>COUNTIFS(I140:I155,2,U140:U155,1)</f>
        <v>0</v>
      </c>
      <c r="J169" s="181">
        <f>COUNTIFS(J140:J155,2,U140:U155,1)</f>
        <v>0</v>
      </c>
      <c r="K169" s="181">
        <f>COUNTIFS(K140:K155,2,U140:U155,1)</f>
        <v>0</v>
      </c>
      <c r="L169" s="181">
        <f>COUNTIFS(L140:L155,2,U140:U155,1)</f>
        <v>0</v>
      </c>
      <c r="M169" s="181">
        <f>COUNTIFS(M140:M155,2,U140:U155,1)</f>
        <v>0</v>
      </c>
      <c r="N169" s="181">
        <f>COUNTIFS(N140:N155,2,U140:U155,1)</f>
        <v>0</v>
      </c>
      <c r="O169" s="265">
        <f>COUNTIFS(O140:O155,2,U140:U155,1)</f>
        <v>0</v>
      </c>
      <c r="P169" s="272">
        <f>COUNTIFS(P140:P155,2,U140:U155,1)</f>
        <v>0</v>
      </c>
      <c r="Q169" s="231">
        <f>COUNTIFS(Q140:Q155,2,U140:U155,1)</f>
        <v>0</v>
      </c>
      <c r="R169" s="275">
        <f>COUNTIFS(R140:R155,2,U140:U155,1)</f>
        <v>0</v>
      </c>
      <c r="S169" s="357"/>
      <c r="T169" s="292" t="s">
        <v>152</v>
      </c>
      <c r="U169" s="131"/>
      <c r="V169" s="131"/>
      <c r="W169" s="129"/>
      <c r="X169" s="129"/>
      <c r="AE169" s="132"/>
    </row>
    <row r="170" spans="2:31" s="130" customFormat="1" ht="15.75" customHeight="1">
      <c r="B170" s="128"/>
      <c r="C170" s="129"/>
      <c r="E170" s="232" t="s">
        <v>88</v>
      </c>
      <c r="F170" s="266" t="str">
        <f>'Рсч-оф'!$G$21</f>
        <v>-</v>
      </c>
      <c r="G170" s="267" t="str">
        <f>'Рсч-оф'!$L$21</f>
        <v>-</v>
      </c>
      <c r="H170" s="267" t="str">
        <f>'Рсч-оф'!$Q$21</f>
        <v>-</v>
      </c>
      <c r="I170" s="267" t="str">
        <f>'Рсч-оф'!$V$21</f>
        <v>-</v>
      </c>
      <c r="J170" s="267" t="str">
        <f>'Рсч-оф'!$AA$21</f>
        <v>-</v>
      </c>
      <c r="K170" s="267" t="str">
        <f>'Рсч-оф'!$AF$21</f>
        <v>-</v>
      </c>
      <c r="L170" s="267" t="str">
        <f>'Рсч-оф'!$AK$21</f>
        <v>-</v>
      </c>
      <c r="M170" s="267" t="str">
        <f>'Рсч-оф'!$AP$21</f>
        <v>-</v>
      </c>
      <c r="N170" s="267" t="str">
        <f>'Рсч-оф'!$AU$21</f>
        <v>-</v>
      </c>
      <c r="O170" s="268" t="str">
        <f>'Рсч-оф'!$AZ$21</f>
        <v>-</v>
      </c>
      <c r="P170" s="273"/>
      <c r="Q170" s="232" t="str">
        <f>'Рсч-оф'!$BJ$21</f>
        <v>-</v>
      </c>
      <c r="R170" s="276"/>
      <c r="S170" s="358"/>
      <c r="T170" s="292" t="s">
        <v>152</v>
      </c>
      <c r="U170" s="131"/>
      <c r="V170" s="131"/>
      <c r="W170" s="129"/>
      <c r="X170" s="129"/>
      <c r="AE170" s="132"/>
    </row>
    <row r="171" spans="2:31" s="130" customFormat="1" ht="15.75" customHeight="1" thickBot="1">
      <c r="B171" s="128"/>
      <c r="C171" s="129"/>
      <c r="E171" s="233" t="s">
        <v>89</v>
      </c>
      <c r="F171" s="230" t="str">
        <f>'Рсч-оф'!$G$22</f>
        <v>-</v>
      </c>
      <c r="G171" s="228" t="str">
        <f>'Рсч-оф'!$L$22</f>
        <v>-</v>
      </c>
      <c r="H171" s="228" t="str">
        <f>'Рсч-оф'!$Q$22</f>
        <v>-</v>
      </c>
      <c r="I171" s="437" t="str">
        <f>'Рсч-оф'!$V$22</f>
        <v>-</v>
      </c>
      <c r="J171" s="228" t="str">
        <f>'Рсч-оф'!$AA$22</f>
        <v>-</v>
      </c>
      <c r="K171" s="228" t="str">
        <f>'Рсч-оф'!$AF$22</f>
        <v>-</v>
      </c>
      <c r="L171" s="228" t="str">
        <f>'Рсч-оф'!$AK$22</f>
        <v>-</v>
      </c>
      <c r="M171" s="228" t="str">
        <f>'Рсч-оф'!$AP$22</f>
        <v>-</v>
      </c>
      <c r="N171" s="228" t="str">
        <f>'Рсч-оф'!$AU$22</f>
        <v>-</v>
      </c>
      <c r="O171" s="229" t="str">
        <f>'Рсч-оф'!$AZ$22</f>
        <v>-</v>
      </c>
      <c r="P171" s="274"/>
      <c r="Q171" s="278" t="str">
        <f>'Рсч-оф'!$BJ$22</f>
        <v>-</v>
      </c>
      <c r="R171" s="277"/>
      <c r="S171" s="358"/>
      <c r="T171" s="292" t="s">
        <v>152</v>
      </c>
      <c r="U171" s="131"/>
      <c r="V171" s="131"/>
      <c r="W171" s="129"/>
      <c r="X171" s="129"/>
      <c r="AE171" s="132"/>
    </row>
    <row r="172" spans="2:31" s="131" customFormat="1" ht="15.75" customHeight="1" outlineLevel="1" thickTop="1" thickBot="1">
      <c r="B172" s="280"/>
      <c r="C172" s="281"/>
      <c r="E172" s="279"/>
      <c r="F172" s="154"/>
      <c r="G172" s="154"/>
      <c r="H172" s="154"/>
      <c r="I172" s="154"/>
      <c r="J172" s="154"/>
      <c r="K172" s="154"/>
      <c r="L172" s="154"/>
      <c r="M172" s="154"/>
      <c r="N172" s="154"/>
      <c r="O172" s="154"/>
      <c r="P172" s="153"/>
      <c r="Q172" s="153"/>
      <c r="R172" s="154"/>
      <c r="T172" s="291" t="s">
        <v>771</v>
      </c>
      <c r="W172" s="281"/>
      <c r="X172" s="281"/>
      <c r="AE172" s="132"/>
    </row>
    <row r="173" spans="2:31" s="130" customFormat="1" ht="30" customHeight="1" outlineLevel="1" thickTop="1">
      <c r="B173" s="128"/>
      <c r="C173" s="129"/>
      <c r="E173" s="282" t="s">
        <v>203</v>
      </c>
      <c r="F173" s="283" t="s">
        <v>128</v>
      </c>
      <c r="G173" s="284" t="s">
        <v>74</v>
      </c>
      <c r="H173" s="284" t="s">
        <v>75</v>
      </c>
      <c r="I173" s="284" t="s">
        <v>14</v>
      </c>
      <c r="J173" s="284" t="s">
        <v>80</v>
      </c>
      <c r="K173" s="284" t="s">
        <v>129</v>
      </c>
      <c r="L173" s="284" t="s">
        <v>15</v>
      </c>
      <c r="M173" s="284" t="s">
        <v>13</v>
      </c>
      <c r="N173" s="284" t="s">
        <v>78</v>
      </c>
      <c r="O173" s="285" t="s">
        <v>130</v>
      </c>
      <c r="P173" s="286" t="s">
        <v>132</v>
      </c>
      <c r="Q173" s="287" t="s">
        <v>81</v>
      </c>
      <c r="R173" s="288" t="s">
        <v>131</v>
      </c>
      <c r="S173" s="355"/>
      <c r="T173" s="292" t="s">
        <v>153</v>
      </c>
      <c r="U173" s="131"/>
      <c r="V173" s="131"/>
      <c r="W173" s="129"/>
      <c r="X173" s="129"/>
      <c r="AE173" s="132"/>
    </row>
    <row r="174" spans="2:31" s="130" customFormat="1" ht="15.75" customHeight="1" outlineLevel="1">
      <c r="B174" s="128"/>
      <c r="C174" s="129"/>
      <c r="E174" s="231" t="s">
        <v>83</v>
      </c>
      <c r="F174" s="264">
        <f>COUNTIFS(F140:F155,5,U140:U155,2)</f>
        <v>0</v>
      </c>
      <c r="G174" s="181">
        <f>COUNTIFS(G140:G155,5,U140:U155,2)</f>
        <v>0</v>
      </c>
      <c r="H174" s="181">
        <f>COUNTIFS(H140:H155,5,U140:U155,2)</f>
        <v>0</v>
      </c>
      <c r="I174" s="181">
        <f>COUNTIFS(I140:I155,5,U140:U155,2)</f>
        <v>0</v>
      </c>
      <c r="J174" s="181">
        <f>COUNTIFS(J140:J155,5,U140:U155,2)</f>
        <v>0</v>
      </c>
      <c r="K174" s="181">
        <f>COUNTIFS(K140:K155,5,U140:U155,2)</f>
        <v>0</v>
      </c>
      <c r="L174" s="181">
        <f>COUNTIFS(L140:L155,5,U140:U155,2)</f>
        <v>0</v>
      </c>
      <c r="M174" s="181">
        <f>COUNTIFS(M140:M155,5,U140:U155,2)</f>
        <v>0</v>
      </c>
      <c r="N174" s="181">
        <f>COUNTIFS(N140:N155,5,U140:U155,2)</f>
        <v>0</v>
      </c>
      <c r="O174" s="265">
        <f>COUNTIFS(O140:O155,5,U140:U155,2)</f>
        <v>0</v>
      </c>
      <c r="P174" s="272">
        <f>COUNTIFS(P140:P155,5,U140:U155,2)</f>
        <v>0</v>
      </c>
      <c r="Q174" s="231">
        <f>COUNTIFS(Q140:Q155,5,U140:U155,2)</f>
        <v>0</v>
      </c>
      <c r="R174" s="275">
        <f>COUNTIFS(R140:R155,5,U140:U155,2)</f>
        <v>0</v>
      </c>
      <c r="S174" s="356"/>
      <c r="T174" s="292" t="s">
        <v>153</v>
      </c>
      <c r="U174" s="131"/>
      <c r="V174" s="131"/>
      <c r="W174" s="129"/>
      <c r="X174" s="129"/>
      <c r="AE174" s="132"/>
    </row>
    <row r="175" spans="2:31" s="130" customFormat="1" ht="15.75" customHeight="1" outlineLevel="1">
      <c r="B175" s="128"/>
      <c r="C175" s="129"/>
      <c r="E175" s="231" t="s">
        <v>85</v>
      </c>
      <c r="F175" s="264">
        <f>COUNTIFS(F140:F155,4,U140:U155,2)</f>
        <v>0</v>
      </c>
      <c r="G175" s="181">
        <f>COUNTIFS(G140:G155,4,U140:U155,2)</f>
        <v>0</v>
      </c>
      <c r="H175" s="181">
        <f>COUNTIFS(H140:H155,4,U140:U155,2)</f>
        <v>0</v>
      </c>
      <c r="I175" s="181">
        <f>COUNTIFS(I140:I155,4,U140:U155,2)</f>
        <v>0</v>
      </c>
      <c r="J175" s="181">
        <f>COUNTIFS(J140:J155,4,U140:U155,2)</f>
        <v>0</v>
      </c>
      <c r="K175" s="181">
        <f>COUNTIFS(K140:K155,4,U140:U155,2)</f>
        <v>0</v>
      </c>
      <c r="L175" s="181">
        <f>COUNTIFS(L140:L155,4,U140:U155,2)</f>
        <v>0</v>
      </c>
      <c r="M175" s="181">
        <f>COUNTIFS(M140:M155,4,U140:U155,2)</f>
        <v>0</v>
      </c>
      <c r="N175" s="181">
        <f>COUNTIFS(N140:N155,4,U140:U155,2)</f>
        <v>0</v>
      </c>
      <c r="O175" s="265">
        <f>COUNTIFS(O140:O155,4,U140:U155,2)</f>
        <v>0</v>
      </c>
      <c r="P175" s="272">
        <f>COUNTIFS(P140:P155,4,U140:U155,2)</f>
        <v>0</v>
      </c>
      <c r="Q175" s="231">
        <f>COUNTIFS(Q140:Q155,4,U140:U155,2)</f>
        <v>0</v>
      </c>
      <c r="R175" s="275">
        <f>COUNTIFS(R140:R155,4,U140:U155,2)</f>
        <v>0</v>
      </c>
      <c r="S175" s="132"/>
      <c r="T175" s="292" t="s">
        <v>153</v>
      </c>
      <c r="U175" s="131"/>
      <c r="V175" s="131"/>
      <c r="W175" s="129"/>
      <c r="X175" s="129"/>
      <c r="AE175" s="132"/>
    </row>
    <row r="176" spans="2:31" s="130" customFormat="1" ht="15.75" customHeight="1" outlineLevel="1">
      <c r="B176" s="128"/>
      <c r="C176" s="129"/>
      <c r="E176" s="231" t="s">
        <v>86</v>
      </c>
      <c r="F176" s="264">
        <f>COUNTIFS(F140:F155,3,U140:U155,2)</f>
        <v>0</v>
      </c>
      <c r="G176" s="181">
        <f>COUNTIFS(G140:G155,3,U140:U155,2)</f>
        <v>0</v>
      </c>
      <c r="H176" s="181">
        <f>COUNTIFS(H140:H155,3,U140:U155,2)</f>
        <v>0</v>
      </c>
      <c r="I176" s="181">
        <f>COUNTIFS(I140:I155,3,U140:U155,2)</f>
        <v>0</v>
      </c>
      <c r="J176" s="181">
        <f>COUNTIFS(J140:J155,3,U140:U155,2)</f>
        <v>0</v>
      </c>
      <c r="K176" s="181">
        <f>COUNTIFS(K140:K155,3,U140:U155,2)</f>
        <v>0</v>
      </c>
      <c r="L176" s="181">
        <f>COUNTIFS(L140:L155,3,U140:U155,2)</f>
        <v>0</v>
      </c>
      <c r="M176" s="181">
        <f>COUNTIFS(M140:M155,3,U140:U155,2)</f>
        <v>0</v>
      </c>
      <c r="N176" s="181">
        <f>COUNTIFS(N140:N155,3,U140:U155,2)</f>
        <v>0</v>
      </c>
      <c r="O176" s="265">
        <f>COUNTIFS(O140:O155,3,U140:U155,2)</f>
        <v>0</v>
      </c>
      <c r="P176" s="272">
        <f>COUNTIFS(P140:P155,3,U140:U155,2)</f>
        <v>0</v>
      </c>
      <c r="Q176" s="231">
        <f>COUNTIFS(Q140:Q155,3,U140:U155,2)</f>
        <v>0</v>
      </c>
      <c r="R176" s="275">
        <f>COUNTIFS(R140:R155,3,U140:U155,2)</f>
        <v>0</v>
      </c>
      <c r="S176" s="132"/>
      <c r="T176" s="292" t="s">
        <v>153</v>
      </c>
      <c r="U176" s="131"/>
      <c r="V176" s="131"/>
      <c r="W176" s="129"/>
      <c r="X176" s="129"/>
      <c r="AE176" s="132"/>
    </row>
    <row r="177" spans="2:31" s="130" customFormat="1" ht="15.75" customHeight="1" outlineLevel="1" thickBot="1">
      <c r="B177" s="128"/>
      <c r="C177" s="129"/>
      <c r="E177" s="231" t="s">
        <v>87</v>
      </c>
      <c r="F177" s="264">
        <f>COUNTIFS(F140:F155,2,U140:U155,2)</f>
        <v>0</v>
      </c>
      <c r="G177" s="181">
        <f>COUNTIFS(G140:G155,2,U140:U155,2)</f>
        <v>0</v>
      </c>
      <c r="H177" s="181">
        <f>COUNTIFS(H140:H155,2,U140:U155,2)</f>
        <v>0</v>
      </c>
      <c r="I177" s="181">
        <f>COUNTIFS(I140:I155,2,U140:U155,2)</f>
        <v>0</v>
      </c>
      <c r="J177" s="181">
        <f>COUNTIFS(J140:J155,2,U140:U155,2)</f>
        <v>0</v>
      </c>
      <c r="K177" s="181">
        <f>COUNTIFS(K140:K155,2,U140:U155,2)</f>
        <v>0</v>
      </c>
      <c r="L177" s="181">
        <f>COUNTIFS(L140:L155,2,U140:U155,2)</f>
        <v>0</v>
      </c>
      <c r="M177" s="181">
        <f>COUNTIFS(M140:M155,2,U140:U155,2)</f>
        <v>0</v>
      </c>
      <c r="N177" s="181">
        <f>COUNTIFS(N140:N155,2,U140:U155,2)</f>
        <v>0</v>
      </c>
      <c r="O177" s="265">
        <f>COUNTIFS(O140:O155,2,U140:U155,2)</f>
        <v>0</v>
      </c>
      <c r="P177" s="272">
        <f>COUNTIFS(P140:P155,2,U140:U155,2)</f>
        <v>0</v>
      </c>
      <c r="Q177" s="231">
        <f>COUNTIFS(Q140:Q155,2,U140:U155,2)</f>
        <v>0</v>
      </c>
      <c r="R177" s="275">
        <f>COUNTIFS(R140:R155,2,U140:U155,2)</f>
        <v>0</v>
      </c>
      <c r="S177" s="357"/>
      <c r="T177" s="292" t="s">
        <v>153</v>
      </c>
      <c r="U177" s="131"/>
      <c r="V177" s="131"/>
      <c r="W177" s="129"/>
      <c r="X177" s="129"/>
      <c r="AE177" s="132"/>
    </row>
    <row r="178" spans="2:31" s="130" customFormat="1" ht="15.75" customHeight="1">
      <c r="B178" s="128"/>
      <c r="C178" s="129"/>
      <c r="E178" s="232" t="s">
        <v>88</v>
      </c>
      <c r="F178" s="266" t="str">
        <f>'Рсч-серж'!$G$21</f>
        <v>-</v>
      </c>
      <c r="G178" s="267" t="str">
        <f>'Рсч-серж'!$L$21</f>
        <v>-</v>
      </c>
      <c r="H178" s="267" t="str">
        <f>'Рсч-серж'!$Q$21</f>
        <v>-</v>
      </c>
      <c r="I178" s="267" t="str">
        <f>'Рсч-серж'!$V$21</f>
        <v>-</v>
      </c>
      <c r="J178" s="267" t="str">
        <f>'Рсч-серж'!$AA$21</f>
        <v>-</v>
      </c>
      <c r="K178" s="267" t="str">
        <f>'Рсч-серж'!$AF$21</f>
        <v>-</v>
      </c>
      <c r="L178" s="267" t="str">
        <f>'Рсч-серж'!$AK$21</f>
        <v>-</v>
      </c>
      <c r="M178" s="267" t="str">
        <f>'Рсч-серж'!$AP$21</f>
        <v>-</v>
      </c>
      <c r="N178" s="267" t="str">
        <f>'Рсч-серж'!$AU$21</f>
        <v>-</v>
      </c>
      <c r="O178" s="268" t="str">
        <f>'Рсч-серж'!$AZ$21</f>
        <v>-</v>
      </c>
      <c r="P178" s="273"/>
      <c r="Q178" s="232" t="str">
        <f>'Рсч-серж'!$BJ$21</f>
        <v>-</v>
      </c>
      <c r="R178" s="276"/>
      <c r="S178" s="358"/>
      <c r="T178" s="292" t="s">
        <v>153</v>
      </c>
      <c r="U178" s="131"/>
      <c r="V178" s="131"/>
      <c r="W178" s="129"/>
      <c r="X178" s="129"/>
      <c r="AE178" s="132"/>
    </row>
    <row r="179" spans="2:31" s="130" customFormat="1" ht="15.75" customHeight="1" thickBot="1">
      <c r="B179" s="128"/>
      <c r="C179" s="129"/>
      <c r="E179" s="233" t="s">
        <v>89</v>
      </c>
      <c r="F179" s="230" t="str">
        <f>'Рсч-серж'!$G$22</f>
        <v>-</v>
      </c>
      <c r="G179" s="228" t="str">
        <f>'Рсч-серж'!$L$22</f>
        <v>-</v>
      </c>
      <c r="H179" s="228" t="str">
        <f>'Рсч-серж'!$Q$22</f>
        <v>-</v>
      </c>
      <c r="I179" s="437" t="str">
        <f>'Рсч-серж'!$V$22</f>
        <v>-</v>
      </c>
      <c r="J179" s="228" t="str">
        <f>'Рсч-серж'!$AA$22</f>
        <v>-</v>
      </c>
      <c r="K179" s="228" t="str">
        <f>'Рсч-серж'!$AF$22</f>
        <v>-</v>
      </c>
      <c r="L179" s="228" t="str">
        <f>'Рсч-серж'!$AK$22</f>
        <v>-</v>
      </c>
      <c r="M179" s="228" t="str">
        <f>'Рсч-серж'!$AP$22</f>
        <v>-</v>
      </c>
      <c r="N179" s="228" t="str">
        <f>'Рсч-серж'!$AU$22</f>
        <v>-</v>
      </c>
      <c r="O179" s="229" t="str">
        <f>'Рсч-серж'!$AZ$22</f>
        <v>-</v>
      </c>
      <c r="P179" s="274"/>
      <c r="Q179" s="278" t="str">
        <f>'Рсч-серж'!$BJ$22</f>
        <v>-</v>
      </c>
      <c r="R179" s="277"/>
      <c r="S179" s="358"/>
      <c r="T179" s="292" t="s">
        <v>153</v>
      </c>
      <c r="U179" s="131"/>
      <c r="V179" s="131"/>
      <c r="W179" s="129"/>
      <c r="X179" s="129"/>
      <c r="AE179" s="132"/>
    </row>
    <row r="180" spans="2:31" s="131" customFormat="1" ht="15.75" customHeight="1" outlineLevel="1" thickTop="1" thickBot="1">
      <c r="B180" s="280"/>
      <c r="C180" s="281"/>
      <c r="E180" s="279"/>
      <c r="F180" s="154"/>
      <c r="G180" s="154"/>
      <c r="H180" s="154"/>
      <c r="I180" s="154"/>
      <c r="J180" s="154"/>
      <c r="K180" s="154"/>
      <c r="L180" s="154"/>
      <c r="M180" s="154"/>
      <c r="N180" s="154"/>
      <c r="O180" s="154"/>
      <c r="P180" s="153"/>
      <c r="Q180" s="153"/>
      <c r="R180" s="154"/>
      <c r="T180" s="291" t="s">
        <v>771</v>
      </c>
      <c r="W180" s="281"/>
      <c r="X180" s="281"/>
      <c r="AE180" s="132"/>
    </row>
    <row r="181" spans="2:31" s="130" customFormat="1" ht="30" customHeight="1" outlineLevel="1" thickTop="1">
      <c r="B181" s="128"/>
      <c r="C181" s="129"/>
      <c r="E181" s="282" t="s">
        <v>202</v>
      </c>
      <c r="F181" s="283" t="s">
        <v>128</v>
      </c>
      <c r="G181" s="284" t="s">
        <v>74</v>
      </c>
      <c r="H181" s="284" t="s">
        <v>75</v>
      </c>
      <c r="I181" s="284" t="s">
        <v>14</v>
      </c>
      <c r="J181" s="284" t="s">
        <v>80</v>
      </c>
      <c r="K181" s="284" t="s">
        <v>129</v>
      </c>
      <c r="L181" s="284" t="s">
        <v>15</v>
      </c>
      <c r="M181" s="284" t="s">
        <v>13</v>
      </c>
      <c r="N181" s="284" t="s">
        <v>78</v>
      </c>
      <c r="O181" s="285" t="s">
        <v>130</v>
      </c>
      <c r="P181" s="286" t="s">
        <v>132</v>
      </c>
      <c r="Q181" s="287" t="s">
        <v>81</v>
      </c>
      <c r="R181" s="288" t="s">
        <v>131</v>
      </c>
      <c r="S181" s="355"/>
      <c r="T181" s="292" t="s">
        <v>154</v>
      </c>
      <c r="U181" s="131"/>
      <c r="V181" s="131"/>
      <c r="W181" s="129"/>
      <c r="X181" s="129"/>
      <c r="AE181" s="132"/>
    </row>
    <row r="182" spans="2:31" s="130" customFormat="1" ht="15.75" customHeight="1" outlineLevel="1">
      <c r="B182" s="128"/>
      <c r="C182" s="129"/>
      <c r="E182" s="231" t="s">
        <v>83</v>
      </c>
      <c r="F182" s="264">
        <f>COUNTIFS(F140:F155,5,U140:U155,3)</f>
        <v>0</v>
      </c>
      <c r="G182" s="181">
        <f>COUNTIFS(G140:G155,5,U140:U155,3)</f>
        <v>0</v>
      </c>
      <c r="H182" s="181">
        <f>COUNTIFS(H140:H155,5,U140:U155,3)</f>
        <v>0</v>
      </c>
      <c r="I182" s="181">
        <f>COUNTIFS(I140:I155,5,U140:U155,3)</f>
        <v>0</v>
      </c>
      <c r="J182" s="181">
        <f>COUNTIFS(J140:J155,5,U140:U155,3)</f>
        <v>0</v>
      </c>
      <c r="K182" s="181">
        <f>COUNTIFS(K140:K155,5,U140:U155,3)</f>
        <v>0</v>
      </c>
      <c r="L182" s="181">
        <f>COUNTIFS(L140:L155,5,U140:U155,3)</f>
        <v>0</v>
      </c>
      <c r="M182" s="181">
        <f>COUNTIFS(M140:M155,5,U140:U155,3)</f>
        <v>0</v>
      </c>
      <c r="N182" s="181">
        <f>COUNTIFS(N140:N155,5,U140:U155,3)</f>
        <v>0</v>
      </c>
      <c r="O182" s="265">
        <f>COUNTIFS(O140:O155,5,U140:U155,3)</f>
        <v>0</v>
      </c>
      <c r="P182" s="272">
        <f>COUNTIFS(P140:P155,5,U140:U155,3)</f>
        <v>0</v>
      </c>
      <c r="Q182" s="231">
        <f>COUNTIFS(Q140:Q155,5,U140:U155,3)</f>
        <v>0</v>
      </c>
      <c r="R182" s="275">
        <f>COUNTIFS(R140:R155,5,U140:U155,3)</f>
        <v>0</v>
      </c>
      <c r="S182" s="356"/>
      <c r="T182" s="292" t="s">
        <v>154</v>
      </c>
      <c r="U182" s="131"/>
      <c r="V182" s="131"/>
      <c r="W182" s="129"/>
      <c r="X182" s="129"/>
      <c r="AE182" s="132"/>
    </row>
    <row r="183" spans="2:31" s="130" customFormat="1" ht="15.75" customHeight="1" outlineLevel="1">
      <c r="B183" s="128"/>
      <c r="C183" s="129"/>
      <c r="E183" s="231" t="s">
        <v>85</v>
      </c>
      <c r="F183" s="264">
        <f>COUNTIFS(F140:F155,4,U140:U155,3)</f>
        <v>0</v>
      </c>
      <c r="G183" s="181">
        <f>COUNTIFS(G140:G155,4,U140:U155,3)</f>
        <v>0</v>
      </c>
      <c r="H183" s="181">
        <f>COUNTIFS(H140:H155,4,U140:U155,3)</f>
        <v>0</v>
      </c>
      <c r="I183" s="181">
        <f>COUNTIFS(I140:I155,4,U140:U155,3)</f>
        <v>0</v>
      </c>
      <c r="J183" s="181">
        <f>COUNTIFS(J140:J155,4,U140:U155,3)</f>
        <v>0</v>
      </c>
      <c r="K183" s="181">
        <f>COUNTIFS(K140:K155,4,U140:U155,3)</f>
        <v>0</v>
      </c>
      <c r="L183" s="181">
        <f>COUNTIFS(L140:L155,4,U140:U155,3)</f>
        <v>0</v>
      </c>
      <c r="M183" s="181">
        <f>COUNTIFS(M140:M155,4,U140:U155,3)</f>
        <v>0</v>
      </c>
      <c r="N183" s="181">
        <f>COUNTIFS(N140:N155,4,U140:U155,3)</f>
        <v>0</v>
      </c>
      <c r="O183" s="265">
        <f>COUNTIFS(O140:O155,4,U140:U155,3)</f>
        <v>0</v>
      </c>
      <c r="P183" s="272">
        <f>COUNTIFS(P140:P155,4,U140:U155,3)</f>
        <v>0</v>
      </c>
      <c r="Q183" s="231">
        <f>COUNTIFS(Q140:Q155,4,U140:U155,3)</f>
        <v>0</v>
      </c>
      <c r="R183" s="275">
        <f>COUNTIFS(R140:R155,4,U140:U155,3)</f>
        <v>0</v>
      </c>
      <c r="S183" s="132"/>
      <c r="T183" s="292" t="s">
        <v>154</v>
      </c>
      <c r="U183" s="131"/>
      <c r="V183" s="131"/>
      <c r="W183" s="129"/>
      <c r="X183" s="129"/>
      <c r="AE183" s="132"/>
    </row>
    <row r="184" spans="2:31" s="130" customFormat="1" ht="15.75" customHeight="1" outlineLevel="1">
      <c r="B184" s="128"/>
      <c r="C184" s="129"/>
      <c r="E184" s="231" t="s">
        <v>86</v>
      </c>
      <c r="F184" s="264">
        <f>COUNTIFS(F140:F155,3,U140:U155,3)</f>
        <v>0</v>
      </c>
      <c r="G184" s="181">
        <f>COUNTIFS(G140:G155,3,U140:U155,3)</f>
        <v>0</v>
      </c>
      <c r="H184" s="181">
        <f>COUNTIFS(H140:H155,3,U140:U155,3)</f>
        <v>0</v>
      </c>
      <c r="I184" s="181">
        <f>COUNTIFS(I140:I155,3,U140:U155,3)</f>
        <v>0</v>
      </c>
      <c r="J184" s="181">
        <f>COUNTIFS(J140:J155,3,U140:U155,3)</f>
        <v>0</v>
      </c>
      <c r="K184" s="181">
        <f>COUNTIFS(K140:K155,3,U140:U155,3)</f>
        <v>0</v>
      </c>
      <c r="L184" s="181">
        <f>COUNTIFS(L140:L155,3,U140:U155,3)</f>
        <v>0</v>
      </c>
      <c r="M184" s="181">
        <f>COUNTIFS(M140:M155,3,U140:U155,3)</f>
        <v>0</v>
      </c>
      <c r="N184" s="181">
        <f>COUNTIFS(N140:N155,3,U140:U155,3)</f>
        <v>0</v>
      </c>
      <c r="O184" s="265">
        <f>COUNTIFS(O140:O155,3,U140:U155,3)</f>
        <v>0</v>
      </c>
      <c r="P184" s="272">
        <f>COUNTIFS(P140:P155,3,U140:U155,3)</f>
        <v>0</v>
      </c>
      <c r="Q184" s="231">
        <f>COUNTIFS(Q140:Q155,3,U140:U155,3)</f>
        <v>0</v>
      </c>
      <c r="R184" s="275">
        <f>COUNTIFS(R140:R155,3,U140:U155,3)</f>
        <v>0</v>
      </c>
      <c r="S184" s="132"/>
      <c r="T184" s="292" t="s">
        <v>154</v>
      </c>
      <c r="U184" s="131"/>
      <c r="V184" s="131"/>
      <c r="W184" s="129"/>
      <c r="X184" s="129"/>
      <c r="AE184" s="132"/>
    </row>
    <row r="185" spans="2:31" s="130" customFormat="1" ht="15.75" customHeight="1" outlineLevel="1" thickBot="1">
      <c r="B185" s="128"/>
      <c r="C185" s="129"/>
      <c r="E185" s="231" t="s">
        <v>87</v>
      </c>
      <c r="F185" s="264">
        <f>COUNTIFS(F140:F155,2,U140:U155,3)</f>
        <v>0</v>
      </c>
      <c r="G185" s="181">
        <f>COUNTIFS(G140:G155,2,U140:U155,3)</f>
        <v>0</v>
      </c>
      <c r="H185" s="181">
        <f>COUNTIFS(H140:H155,2,U140:U155,3)</f>
        <v>0</v>
      </c>
      <c r="I185" s="181">
        <f>COUNTIFS(I140:I155,2,U140:U155,3)</f>
        <v>0</v>
      </c>
      <c r="J185" s="181">
        <f>COUNTIFS(J140:J155,2,U140:U155,3)</f>
        <v>0</v>
      </c>
      <c r="K185" s="181">
        <f>COUNTIFS(K140:K155,2,U140:U155,3)</f>
        <v>0</v>
      </c>
      <c r="L185" s="181">
        <f>COUNTIFS(L140:L155,2,U140:U155,3)</f>
        <v>0</v>
      </c>
      <c r="M185" s="181">
        <f>COUNTIFS(M140:M155,2,U140:U155,3)</f>
        <v>0</v>
      </c>
      <c r="N185" s="181">
        <f>COUNTIFS(N140:N155,2,U140:U155,3)</f>
        <v>0</v>
      </c>
      <c r="O185" s="265">
        <f>COUNTIFS(O140:O155,2,U140:U155,3)</f>
        <v>0</v>
      </c>
      <c r="P185" s="272">
        <f>COUNTIFS(P140:P155,2,U140:U155,3)</f>
        <v>0</v>
      </c>
      <c r="Q185" s="231">
        <f>COUNTIFS(Q140:Q155,2,U140:U155,3)</f>
        <v>0</v>
      </c>
      <c r="R185" s="275">
        <f>COUNTIFS(R140:R155,2,U140:U155,3)</f>
        <v>0</v>
      </c>
      <c r="S185" s="357"/>
      <c r="T185" s="292" t="s">
        <v>154</v>
      </c>
      <c r="U185" s="131"/>
      <c r="V185" s="131"/>
      <c r="W185" s="129"/>
      <c r="X185" s="129"/>
      <c r="AE185" s="132"/>
    </row>
    <row r="186" spans="2:31" s="130" customFormat="1" ht="15.75" customHeight="1">
      <c r="B186" s="128"/>
      <c r="C186" s="129"/>
      <c r="E186" s="232" t="s">
        <v>88</v>
      </c>
      <c r="F186" s="266" t="str">
        <f>'Рсч-солд'!$G$21</f>
        <v>-</v>
      </c>
      <c r="G186" s="267" t="str">
        <f>'Рсч-солд'!$L$21</f>
        <v>-</v>
      </c>
      <c r="H186" s="267" t="str">
        <f>'Рсч-солд'!$Q$21</f>
        <v>-</v>
      </c>
      <c r="I186" s="267" t="str">
        <f>'Рсч-солд'!$V$21</f>
        <v>-</v>
      </c>
      <c r="J186" s="267" t="str">
        <f>'Рсч-солд'!$AA$21</f>
        <v>-</v>
      </c>
      <c r="K186" s="267" t="str">
        <f>'Рсч-солд'!$AF$21</f>
        <v>-</v>
      </c>
      <c r="L186" s="267" t="str">
        <f>'Рсч-солд'!$AK$21</f>
        <v>-</v>
      </c>
      <c r="M186" s="267" t="str">
        <f>'Рсч-солд'!$AP$21</f>
        <v>-</v>
      </c>
      <c r="N186" s="267" t="str">
        <f>'Рсч-солд'!$AU$21</f>
        <v>-</v>
      </c>
      <c r="O186" s="268" t="str">
        <f>'Рсч-солд'!$AZ$21</f>
        <v>-</v>
      </c>
      <c r="P186" s="273"/>
      <c r="Q186" s="232" t="str">
        <f>'Рсч-солд'!$BJ$21</f>
        <v>-</v>
      </c>
      <c r="R186" s="276"/>
      <c r="S186" s="358"/>
      <c r="T186" s="292" t="s">
        <v>154</v>
      </c>
      <c r="U186" s="131"/>
      <c r="V186" s="131"/>
      <c r="W186" s="129"/>
      <c r="X186" s="129"/>
      <c r="AE186" s="132"/>
    </row>
    <row r="187" spans="2:31" s="130" customFormat="1" ht="15.75" customHeight="1" thickBot="1">
      <c r="B187" s="128"/>
      <c r="C187" s="129"/>
      <c r="E187" s="233" t="s">
        <v>89</v>
      </c>
      <c r="F187" s="230" t="str">
        <f>'Рсч-солд'!$G$22</f>
        <v>-</v>
      </c>
      <c r="G187" s="228" t="str">
        <f>'Рсч-солд'!$L$22</f>
        <v>-</v>
      </c>
      <c r="H187" s="228" t="str">
        <f>'Рсч-солд'!$Q$22</f>
        <v>-</v>
      </c>
      <c r="I187" s="437" t="str">
        <f>'Рсч-солд'!$V$22</f>
        <v>-</v>
      </c>
      <c r="J187" s="228" t="str">
        <f>'Рсч-солд'!$AA$22</f>
        <v>-</v>
      </c>
      <c r="K187" s="228" t="str">
        <f>'Рсч-солд'!$AF$22</f>
        <v>-</v>
      </c>
      <c r="L187" s="228" t="str">
        <f>'Рсч-солд'!$AK$22</f>
        <v>-</v>
      </c>
      <c r="M187" s="228" t="str">
        <f>'Рсч-солд'!$AP$22</f>
        <v>-</v>
      </c>
      <c r="N187" s="228" t="str">
        <f>'Рсч-солд'!$AU$22</f>
        <v>-</v>
      </c>
      <c r="O187" s="229" t="str">
        <f>'Рсч-солд'!$AZ$22</f>
        <v>-</v>
      </c>
      <c r="P187" s="274"/>
      <c r="Q187" s="278" t="str">
        <f>'Рсч-солд'!$BJ$22</f>
        <v>-</v>
      </c>
      <c r="R187" s="277"/>
      <c r="S187" s="358"/>
      <c r="T187" s="292" t="s">
        <v>154</v>
      </c>
      <c r="U187" s="131"/>
      <c r="V187" s="131"/>
      <c r="W187" s="129"/>
      <c r="X187" s="129"/>
      <c r="AE187" s="132"/>
    </row>
    <row r="188" spans="2:31" ht="15.75" customHeight="1" thickTop="1" thickBot="1">
      <c r="T188" s="290" t="s">
        <v>771</v>
      </c>
    </row>
    <row r="189" spans="2:31" ht="30" customHeight="1" thickBot="1">
      <c r="B189" s="715" t="s">
        <v>67</v>
      </c>
      <c r="C189" s="707"/>
      <c r="D189" s="707"/>
      <c r="E189" s="707"/>
      <c r="F189" s="707"/>
      <c r="G189" s="707"/>
      <c r="H189" s="707"/>
      <c r="I189" s="707"/>
      <c r="J189" s="707"/>
      <c r="K189" s="707"/>
      <c r="L189" s="707"/>
      <c r="M189" s="707"/>
      <c r="N189" s="707"/>
      <c r="O189" s="707"/>
      <c r="P189" s="707"/>
      <c r="Q189" s="707"/>
      <c r="R189" s="707"/>
      <c r="S189" s="716"/>
      <c r="T189" s="289" t="s">
        <v>633</v>
      </c>
    </row>
    <row r="190" spans="2:31" ht="15.75" customHeight="1" thickBot="1"/>
    <row r="191" spans="2:31" ht="30" customHeight="1" thickTop="1">
      <c r="E191" s="282" t="s">
        <v>67</v>
      </c>
      <c r="F191" s="283" t="s">
        <v>128</v>
      </c>
      <c r="G191" s="284" t="s">
        <v>74</v>
      </c>
      <c r="H191" s="284" t="s">
        <v>75</v>
      </c>
      <c r="I191" s="284" t="s">
        <v>14</v>
      </c>
      <c r="J191" s="284" t="s">
        <v>80</v>
      </c>
      <c r="K191" s="284" t="s">
        <v>129</v>
      </c>
      <c r="L191" s="284" t="s">
        <v>15</v>
      </c>
      <c r="M191" s="284" t="s">
        <v>13</v>
      </c>
      <c r="N191" s="284" t="s">
        <v>78</v>
      </c>
      <c r="O191" s="285" t="s">
        <v>130</v>
      </c>
      <c r="P191" s="286" t="s">
        <v>132</v>
      </c>
      <c r="Q191" s="287" t="s">
        <v>81</v>
      </c>
      <c r="R191" s="288" t="s">
        <v>131</v>
      </c>
      <c r="T191" s="292" t="s">
        <v>151</v>
      </c>
    </row>
    <row r="192" spans="2:31" ht="15.75" customHeight="1">
      <c r="E192" s="231" t="s">
        <v>83</v>
      </c>
      <c r="F192" s="264">
        <f t="shared" ref="F192:R192" si="58">SUM(F13,F60,F106,F158)</f>
        <v>0</v>
      </c>
      <c r="G192" s="181">
        <f t="shared" si="58"/>
        <v>0</v>
      </c>
      <c r="H192" s="181">
        <f t="shared" si="58"/>
        <v>0</v>
      </c>
      <c r="I192" s="181">
        <f t="shared" si="58"/>
        <v>0</v>
      </c>
      <c r="J192" s="181">
        <f t="shared" si="58"/>
        <v>0</v>
      </c>
      <c r="K192" s="181">
        <f t="shared" si="58"/>
        <v>0</v>
      </c>
      <c r="L192" s="181">
        <f t="shared" si="58"/>
        <v>0</v>
      </c>
      <c r="M192" s="181">
        <f t="shared" si="58"/>
        <v>0</v>
      </c>
      <c r="N192" s="181">
        <f t="shared" si="58"/>
        <v>0</v>
      </c>
      <c r="O192" s="265">
        <f t="shared" si="58"/>
        <v>0</v>
      </c>
      <c r="P192" s="272">
        <f t="shared" si="58"/>
        <v>0</v>
      </c>
      <c r="Q192" s="231">
        <f t="shared" si="58"/>
        <v>0</v>
      </c>
      <c r="R192" s="275">
        <f t="shared" si="58"/>
        <v>0</v>
      </c>
      <c r="T192" s="292" t="s">
        <v>151</v>
      </c>
    </row>
    <row r="193" spans="5:20" ht="15.75" customHeight="1">
      <c r="E193" s="231" t="s">
        <v>85</v>
      </c>
      <c r="F193" s="264">
        <f t="shared" ref="F193:R193" si="59">SUM(F14,F61,F107,F159)</f>
        <v>0</v>
      </c>
      <c r="G193" s="181">
        <f t="shared" si="59"/>
        <v>0</v>
      </c>
      <c r="H193" s="181">
        <f t="shared" si="59"/>
        <v>0</v>
      </c>
      <c r="I193" s="181">
        <f t="shared" si="59"/>
        <v>0</v>
      </c>
      <c r="J193" s="181">
        <f t="shared" si="59"/>
        <v>0</v>
      </c>
      <c r="K193" s="181">
        <f t="shared" si="59"/>
        <v>0</v>
      </c>
      <c r="L193" s="181">
        <f t="shared" si="59"/>
        <v>0</v>
      </c>
      <c r="M193" s="181">
        <f t="shared" si="59"/>
        <v>0</v>
      </c>
      <c r="N193" s="181">
        <f t="shared" si="59"/>
        <v>0</v>
      </c>
      <c r="O193" s="265">
        <f t="shared" si="59"/>
        <v>0</v>
      </c>
      <c r="P193" s="272">
        <f t="shared" si="59"/>
        <v>0</v>
      </c>
      <c r="Q193" s="231">
        <f t="shared" si="59"/>
        <v>0</v>
      </c>
      <c r="R193" s="275">
        <f t="shared" si="59"/>
        <v>0</v>
      </c>
      <c r="T193" s="292" t="s">
        <v>151</v>
      </c>
    </row>
    <row r="194" spans="5:20" ht="15.75" customHeight="1">
      <c r="E194" s="231" t="s">
        <v>86</v>
      </c>
      <c r="F194" s="264">
        <f t="shared" ref="F194:R194" si="60">SUM(F15,F62,F108,F160)</f>
        <v>0</v>
      </c>
      <c r="G194" s="181">
        <f t="shared" si="60"/>
        <v>0</v>
      </c>
      <c r="H194" s="181">
        <f t="shared" si="60"/>
        <v>0</v>
      </c>
      <c r="I194" s="181">
        <f t="shared" si="60"/>
        <v>0</v>
      </c>
      <c r="J194" s="181">
        <f t="shared" si="60"/>
        <v>0</v>
      </c>
      <c r="K194" s="181">
        <f t="shared" si="60"/>
        <v>0</v>
      </c>
      <c r="L194" s="181">
        <f t="shared" si="60"/>
        <v>0</v>
      </c>
      <c r="M194" s="181">
        <f t="shared" si="60"/>
        <v>0</v>
      </c>
      <c r="N194" s="181">
        <f t="shared" si="60"/>
        <v>0</v>
      </c>
      <c r="O194" s="265">
        <f t="shared" si="60"/>
        <v>0</v>
      </c>
      <c r="P194" s="272">
        <f t="shared" si="60"/>
        <v>0</v>
      </c>
      <c r="Q194" s="231">
        <f t="shared" si="60"/>
        <v>0</v>
      </c>
      <c r="R194" s="275">
        <f t="shared" si="60"/>
        <v>0</v>
      </c>
      <c r="T194" s="292" t="s">
        <v>151</v>
      </c>
    </row>
    <row r="195" spans="5:20" ht="15.75" customHeight="1" thickBot="1">
      <c r="E195" s="231" t="s">
        <v>87</v>
      </c>
      <c r="F195" s="264">
        <f t="shared" ref="F195:R195" si="61">SUM(F16,F63,F109,F161)</f>
        <v>0</v>
      </c>
      <c r="G195" s="181">
        <f t="shared" si="61"/>
        <v>0</v>
      </c>
      <c r="H195" s="181">
        <f t="shared" si="61"/>
        <v>0</v>
      </c>
      <c r="I195" s="181">
        <f t="shared" si="61"/>
        <v>0</v>
      </c>
      <c r="J195" s="181">
        <f t="shared" si="61"/>
        <v>0</v>
      </c>
      <c r="K195" s="181">
        <f t="shared" si="61"/>
        <v>0</v>
      </c>
      <c r="L195" s="181">
        <f t="shared" si="61"/>
        <v>0</v>
      </c>
      <c r="M195" s="181">
        <f t="shared" si="61"/>
        <v>0</v>
      </c>
      <c r="N195" s="181">
        <f t="shared" si="61"/>
        <v>0</v>
      </c>
      <c r="O195" s="265">
        <f t="shared" si="61"/>
        <v>0</v>
      </c>
      <c r="P195" s="272">
        <f t="shared" si="61"/>
        <v>0</v>
      </c>
      <c r="Q195" s="231">
        <f t="shared" si="61"/>
        <v>0</v>
      </c>
      <c r="R195" s="275">
        <f t="shared" si="61"/>
        <v>0</v>
      </c>
      <c r="T195" s="292" t="s">
        <v>151</v>
      </c>
    </row>
    <row r="196" spans="5:20" ht="15.75" customHeight="1">
      <c r="E196" s="232" t="s">
        <v>88</v>
      </c>
      <c r="F196" s="266" t="str">
        <f>Рсч!$G$60</f>
        <v>-</v>
      </c>
      <c r="G196" s="267" t="str">
        <f>Рсч!$L$60</f>
        <v>-</v>
      </c>
      <c r="H196" s="267" t="str">
        <f>Рсч!$Q$60</f>
        <v>-</v>
      </c>
      <c r="I196" s="267" t="str">
        <f>Рсч!$V$60</f>
        <v>-</v>
      </c>
      <c r="J196" s="267" t="str">
        <f>Рсч!$AA$60</f>
        <v>-</v>
      </c>
      <c r="K196" s="267" t="str">
        <f>Рсч!$AF$60</f>
        <v>-</v>
      </c>
      <c r="L196" s="267" t="str">
        <f>Рсч!$AK$60</f>
        <v>-</v>
      </c>
      <c r="M196" s="267" t="str">
        <f>Рсч!$AP$60</f>
        <v>-</v>
      </c>
      <c r="N196" s="267" t="str">
        <f>Рсч!$AU$60</f>
        <v>-</v>
      </c>
      <c r="O196" s="268" t="str">
        <f>Рсч!$AZ$60</f>
        <v>-</v>
      </c>
      <c r="P196" s="273"/>
      <c r="Q196" s="232" t="str">
        <f>Рсч!$BJ$60</f>
        <v>-</v>
      </c>
      <c r="R196" s="276"/>
      <c r="T196" s="292" t="s">
        <v>151</v>
      </c>
    </row>
    <row r="197" spans="5:20" ht="15.75" customHeight="1" thickBot="1">
      <c r="E197" s="233" t="s">
        <v>89</v>
      </c>
      <c r="F197" s="230" t="str">
        <f>Рсч!$G$61</f>
        <v>-</v>
      </c>
      <c r="G197" s="228" t="str">
        <f>Рсч!$L$61</f>
        <v>-</v>
      </c>
      <c r="H197" s="228" t="str">
        <f>Рсч!$Q$61</f>
        <v>-</v>
      </c>
      <c r="I197" s="437" t="str">
        <f>Рсч!$V$61</f>
        <v>-</v>
      </c>
      <c r="J197" s="228" t="str">
        <f>Рсч!$AA$61</f>
        <v>-</v>
      </c>
      <c r="K197" s="228" t="str">
        <f>Рсч!$AF$61</f>
        <v>-</v>
      </c>
      <c r="L197" s="228" t="str">
        <f>Рсч!$AK$61</f>
        <v>-</v>
      </c>
      <c r="M197" s="228" t="str">
        <f>Рсч!$AP$61</f>
        <v>-</v>
      </c>
      <c r="N197" s="228" t="str">
        <f>Рсч!$AU$61</f>
        <v>-</v>
      </c>
      <c r="O197" s="229" t="str">
        <f>Рсч!$AZ$61</f>
        <v>-</v>
      </c>
      <c r="P197" s="274"/>
      <c r="Q197" s="278" t="str">
        <f>Рсч!$BJ$61</f>
        <v>-</v>
      </c>
      <c r="R197" s="277"/>
      <c r="T197" s="292" t="s">
        <v>151</v>
      </c>
    </row>
    <row r="198" spans="5:20" ht="15.75" customHeight="1" thickTop="1" thickBot="1">
      <c r="E198" s="279"/>
      <c r="F198" s="154"/>
      <c r="G198" s="154"/>
      <c r="H198" s="154"/>
      <c r="I198" s="154"/>
      <c r="J198" s="154"/>
      <c r="K198" s="154"/>
      <c r="L198" s="154">
        <v>2</v>
      </c>
      <c r="M198" s="154"/>
      <c r="N198" s="154"/>
      <c r="O198" s="154"/>
      <c r="P198" s="153"/>
      <c r="Q198" s="153"/>
      <c r="R198" s="154"/>
      <c r="T198" s="291" t="s">
        <v>771</v>
      </c>
    </row>
    <row r="199" spans="5:20" ht="30" customHeight="1" thickTop="1">
      <c r="E199" s="282" t="s">
        <v>199</v>
      </c>
      <c r="F199" s="283" t="s">
        <v>128</v>
      </c>
      <c r="G199" s="284" t="s">
        <v>74</v>
      </c>
      <c r="H199" s="284" t="s">
        <v>75</v>
      </c>
      <c r="I199" s="284" t="s">
        <v>14</v>
      </c>
      <c r="J199" s="284" t="s">
        <v>80</v>
      </c>
      <c r="K199" s="284" t="s">
        <v>129</v>
      </c>
      <c r="L199" s="284" t="s">
        <v>15</v>
      </c>
      <c r="M199" s="284" t="s">
        <v>13</v>
      </c>
      <c r="N199" s="284" t="s">
        <v>78</v>
      </c>
      <c r="O199" s="285" t="s">
        <v>130</v>
      </c>
      <c r="P199" s="286" t="s">
        <v>132</v>
      </c>
      <c r="Q199" s="287" t="s">
        <v>81</v>
      </c>
      <c r="R199" s="288" t="s">
        <v>131</v>
      </c>
      <c r="T199" s="292" t="s">
        <v>152</v>
      </c>
    </row>
    <row r="200" spans="5:20" ht="15.75" customHeight="1">
      <c r="E200" s="231" t="s">
        <v>83</v>
      </c>
      <c r="F200" s="264">
        <f t="shared" ref="F200:R200" si="62">SUM(F21,F68,F114,F166)</f>
        <v>0</v>
      </c>
      <c r="G200" s="181">
        <f t="shared" si="62"/>
        <v>0</v>
      </c>
      <c r="H200" s="181">
        <f t="shared" si="62"/>
        <v>0</v>
      </c>
      <c r="I200" s="181">
        <f t="shared" si="62"/>
        <v>0</v>
      </c>
      <c r="J200" s="181">
        <f t="shared" si="62"/>
        <v>0</v>
      </c>
      <c r="K200" s="181">
        <f t="shared" si="62"/>
        <v>0</v>
      </c>
      <c r="L200" s="181">
        <f t="shared" si="62"/>
        <v>0</v>
      </c>
      <c r="M200" s="181">
        <f t="shared" si="62"/>
        <v>0</v>
      </c>
      <c r="N200" s="181">
        <f t="shared" si="62"/>
        <v>0</v>
      </c>
      <c r="O200" s="265">
        <f t="shared" si="62"/>
        <v>0</v>
      </c>
      <c r="P200" s="272">
        <f t="shared" si="62"/>
        <v>0</v>
      </c>
      <c r="Q200" s="231">
        <f t="shared" si="62"/>
        <v>0</v>
      </c>
      <c r="R200" s="275">
        <f t="shared" si="62"/>
        <v>0</v>
      </c>
      <c r="T200" s="292" t="s">
        <v>152</v>
      </c>
    </row>
    <row r="201" spans="5:20" ht="15.75" customHeight="1">
      <c r="E201" s="231" t="s">
        <v>85</v>
      </c>
      <c r="F201" s="264">
        <f t="shared" ref="F201:R201" si="63">SUM(F22,F69,F115,F167)</f>
        <v>0</v>
      </c>
      <c r="G201" s="181">
        <f t="shared" si="63"/>
        <v>0</v>
      </c>
      <c r="H201" s="181">
        <f t="shared" si="63"/>
        <v>0</v>
      </c>
      <c r="I201" s="181">
        <f t="shared" si="63"/>
        <v>0</v>
      </c>
      <c r="J201" s="181">
        <f t="shared" si="63"/>
        <v>0</v>
      </c>
      <c r="K201" s="181">
        <f t="shared" si="63"/>
        <v>0</v>
      </c>
      <c r="L201" s="181">
        <f t="shared" si="63"/>
        <v>0</v>
      </c>
      <c r="M201" s="181">
        <f t="shared" si="63"/>
        <v>0</v>
      </c>
      <c r="N201" s="181">
        <f t="shared" si="63"/>
        <v>0</v>
      </c>
      <c r="O201" s="265">
        <f t="shared" si="63"/>
        <v>0</v>
      </c>
      <c r="P201" s="272">
        <f t="shared" si="63"/>
        <v>0</v>
      </c>
      <c r="Q201" s="231">
        <f t="shared" si="63"/>
        <v>0</v>
      </c>
      <c r="R201" s="275">
        <f t="shared" si="63"/>
        <v>0</v>
      </c>
      <c r="T201" s="292" t="s">
        <v>152</v>
      </c>
    </row>
    <row r="202" spans="5:20" ht="15.75" customHeight="1">
      <c r="E202" s="231" t="s">
        <v>86</v>
      </c>
      <c r="F202" s="264">
        <f t="shared" ref="F202:R202" si="64">SUM(F23,F70,F116,F168)</f>
        <v>0</v>
      </c>
      <c r="G202" s="181">
        <f t="shared" si="64"/>
        <v>0</v>
      </c>
      <c r="H202" s="181">
        <f t="shared" si="64"/>
        <v>0</v>
      </c>
      <c r="I202" s="181">
        <f t="shared" si="64"/>
        <v>0</v>
      </c>
      <c r="J202" s="181">
        <f t="shared" si="64"/>
        <v>0</v>
      </c>
      <c r="K202" s="181">
        <f t="shared" si="64"/>
        <v>0</v>
      </c>
      <c r="L202" s="181">
        <f t="shared" si="64"/>
        <v>0</v>
      </c>
      <c r="M202" s="181">
        <f t="shared" si="64"/>
        <v>0</v>
      </c>
      <c r="N202" s="181">
        <f t="shared" si="64"/>
        <v>0</v>
      </c>
      <c r="O202" s="265">
        <f t="shared" si="64"/>
        <v>0</v>
      </c>
      <c r="P202" s="272">
        <f t="shared" si="64"/>
        <v>0</v>
      </c>
      <c r="Q202" s="231">
        <f t="shared" si="64"/>
        <v>0</v>
      </c>
      <c r="R202" s="275">
        <f t="shared" si="64"/>
        <v>0</v>
      </c>
      <c r="T202" s="292" t="s">
        <v>152</v>
      </c>
    </row>
    <row r="203" spans="5:20" ht="15.75" customHeight="1" thickBot="1">
      <c r="E203" s="231" t="s">
        <v>87</v>
      </c>
      <c r="F203" s="264">
        <f t="shared" ref="F203:R203" si="65">SUM(F24,F71,F117,F169)</f>
        <v>0</v>
      </c>
      <c r="G203" s="181">
        <f t="shared" si="65"/>
        <v>0</v>
      </c>
      <c r="H203" s="181">
        <f t="shared" si="65"/>
        <v>0</v>
      </c>
      <c r="I203" s="181">
        <f t="shared" si="65"/>
        <v>0</v>
      </c>
      <c r="J203" s="181">
        <f t="shared" si="65"/>
        <v>0</v>
      </c>
      <c r="K203" s="181">
        <f t="shared" si="65"/>
        <v>0</v>
      </c>
      <c r="L203" s="181">
        <f t="shared" si="65"/>
        <v>0</v>
      </c>
      <c r="M203" s="181">
        <f t="shared" si="65"/>
        <v>0</v>
      </c>
      <c r="N203" s="181">
        <f t="shared" si="65"/>
        <v>0</v>
      </c>
      <c r="O203" s="265">
        <f t="shared" si="65"/>
        <v>0</v>
      </c>
      <c r="P203" s="272">
        <f t="shared" si="65"/>
        <v>0</v>
      </c>
      <c r="Q203" s="231">
        <f t="shared" si="65"/>
        <v>0</v>
      </c>
      <c r="R203" s="275">
        <f t="shared" si="65"/>
        <v>0</v>
      </c>
      <c r="T203" s="292" t="s">
        <v>152</v>
      </c>
    </row>
    <row r="204" spans="5:20" ht="15.75" customHeight="1">
      <c r="E204" s="232" t="s">
        <v>88</v>
      </c>
      <c r="F204" s="266" t="str">
        <f>'Рсч-оф'!$G$60</f>
        <v>-</v>
      </c>
      <c r="G204" s="267" t="str">
        <f>'Рсч-оф'!$L$60</f>
        <v>-</v>
      </c>
      <c r="H204" s="267" t="str">
        <f>'Рсч-оф'!$Q$60</f>
        <v>-</v>
      </c>
      <c r="I204" s="267" t="str">
        <f>'Рсч-оф'!$V$60</f>
        <v>-</v>
      </c>
      <c r="J204" s="267" t="str">
        <f>'Рсч-оф'!$AA$60</f>
        <v>-</v>
      </c>
      <c r="K204" s="267" t="str">
        <f>'Рсч-оф'!$AF$60</f>
        <v>-</v>
      </c>
      <c r="L204" s="267" t="str">
        <f>'Рсч-оф'!$AK$60</f>
        <v>-</v>
      </c>
      <c r="M204" s="267" t="str">
        <f>'Рсч-оф'!$AP$60</f>
        <v>-</v>
      </c>
      <c r="N204" s="267" t="str">
        <f>'Рсч-оф'!$AU$60</f>
        <v>-</v>
      </c>
      <c r="O204" s="268" t="str">
        <f>'Рсч-оф'!$AZ$60</f>
        <v>-</v>
      </c>
      <c r="P204" s="273"/>
      <c r="Q204" s="232" t="str">
        <f>'Рсч-оф'!$BJ$60</f>
        <v>-</v>
      </c>
      <c r="R204" s="276"/>
      <c r="T204" s="292" t="s">
        <v>152</v>
      </c>
    </row>
    <row r="205" spans="5:20" ht="15.75" customHeight="1" thickBot="1">
      <c r="E205" s="233" t="s">
        <v>89</v>
      </c>
      <c r="F205" s="230" t="str">
        <f>'Рсч-оф'!$G$61</f>
        <v>-</v>
      </c>
      <c r="G205" s="228" t="str">
        <f>'Рсч-оф'!$L$61</f>
        <v>-</v>
      </c>
      <c r="H205" s="228" t="str">
        <f>'Рсч-оф'!$Q$61</f>
        <v>-</v>
      </c>
      <c r="I205" s="437" t="str">
        <f>'Рсч-оф'!$V$61</f>
        <v>-</v>
      </c>
      <c r="J205" s="228" t="str">
        <f>'Рсч-оф'!$AA$61</f>
        <v>-</v>
      </c>
      <c r="K205" s="228" t="str">
        <f>'Рсч-оф'!$AF$61</f>
        <v>-</v>
      </c>
      <c r="L205" s="228" t="str">
        <f>'Рсч-оф'!$AK$61</f>
        <v>-</v>
      </c>
      <c r="M205" s="228" t="str">
        <f>'Рсч-оф'!$AP$61</f>
        <v>-</v>
      </c>
      <c r="N205" s="228" t="str">
        <f>'Рсч-оф'!$AU$61</f>
        <v>-</v>
      </c>
      <c r="O205" s="229" t="str">
        <f>'Рсч-оф'!$AZ$61</f>
        <v>-</v>
      </c>
      <c r="P205" s="274"/>
      <c r="Q205" s="278" t="str">
        <f>'Рсч-оф'!$BJ$61</f>
        <v>-</v>
      </c>
      <c r="R205" s="277"/>
      <c r="T205" s="292" t="s">
        <v>152</v>
      </c>
    </row>
    <row r="206" spans="5:20" ht="15.75" customHeight="1" thickTop="1" thickBot="1">
      <c r="E206" s="279"/>
      <c r="F206" s="154"/>
      <c r="G206" s="154"/>
      <c r="H206" s="154"/>
      <c r="I206" s="154"/>
      <c r="J206" s="154"/>
      <c r="K206" s="154"/>
      <c r="L206" s="154"/>
      <c r="M206" s="154"/>
      <c r="N206" s="154"/>
      <c r="O206" s="154"/>
      <c r="P206" s="153"/>
      <c r="Q206" s="153"/>
      <c r="R206" s="154"/>
      <c r="T206" s="291" t="s">
        <v>771</v>
      </c>
    </row>
    <row r="207" spans="5:20" ht="30" customHeight="1" thickTop="1">
      <c r="E207" s="282" t="s">
        <v>200</v>
      </c>
      <c r="F207" s="283" t="s">
        <v>128</v>
      </c>
      <c r="G207" s="284" t="s">
        <v>74</v>
      </c>
      <c r="H207" s="284" t="s">
        <v>75</v>
      </c>
      <c r="I207" s="284" t="s">
        <v>14</v>
      </c>
      <c r="J207" s="284" t="s">
        <v>80</v>
      </c>
      <c r="K207" s="284" t="s">
        <v>129</v>
      </c>
      <c r="L207" s="284" t="s">
        <v>15</v>
      </c>
      <c r="M207" s="284" t="s">
        <v>13</v>
      </c>
      <c r="N207" s="284" t="s">
        <v>78</v>
      </c>
      <c r="O207" s="285" t="s">
        <v>130</v>
      </c>
      <c r="P207" s="286" t="s">
        <v>132</v>
      </c>
      <c r="Q207" s="287" t="s">
        <v>81</v>
      </c>
      <c r="R207" s="288" t="s">
        <v>131</v>
      </c>
      <c r="T207" s="292" t="s">
        <v>153</v>
      </c>
    </row>
    <row r="208" spans="5:20" ht="15.75" customHeight="1">
      <c r="E208" s="231" t="s">
        <v>83</v>
      </c>
      <c r="F208" s="264">
        <f t="shared" ref="F208:R208" si="66">SUM(F29,F76,F122,F174)</f>
        <v>0</v>
      </c>
      <c r="G208" s="181">
        <f t="shared" si="66"/>
        <v>0</v>
      </c>
      <c r="H208" s="181">
        <f t="shared" si="66"/>
        <v>0</v>
      </c>
      <c r="I208" s="181">
        <f t="shared" si="66"/>
        <v>0</v>
      </c>
      <c r="J208" s="181">
        <f t="shared" si="66"/>
        <v>0</v>
      </c>
      <c r="K208" s="181">
        <f t="shared" si="66"/>
        <v>0</v>
      </c>
      <c r="L208" s="181">
        <f t="shared" si="66"/>
        <v>0</v>
      </c>
      <c r="M208" s="181">
        <f t="shared" si="66"/>
        <v>0</v>
      </c>
      <c r="N208" s="181">
        <f t="shared" si="66"/>
        <v>0</v>
      </c>
      <c r="O208" s="265">
        <f t="shared" si="66"/>
        <v>0</v>
      </c>
      <c r="P208" s="272">
        <f t="shared" si="66"/>
        <v>0</v>
      </c>
      <c r="Q208" s="231">
        <f t="shared" si="66"/>
        <v>0</v>
      </c>
      <c r="R208" s="275">
        <f t="shared" si="66"/>
        <v>0</v>
      </c>
      <c r="T208" s="292" t="s">
        <v>153</v>
      </c>
    </row>
    <row r="209" spans="2:24" ht="15.75" customHeight="1">
      <c r="E209" s="231" t="s">
        <v>85</v>
      </c>
      <c r="F209" s="264">
        <f t="shared" ref="F209:R209" si="67">SUM(F30,F77,F123,F175)</f>
        <v>0</v>
      </c>
      <c r="G209" s="181">
        <f t="shared" si="67"/>
        <v>0</v>
      </c>
      <c r="H209" s="181">
        <f t="shared" si="67"/>
        <v>0</v>
      </c>
      <c r="I209" s="181">
        <f t="shared" si="67"/>
        <v>0</v>
      </c>
      <c r="J209" s="181">
        <f t="shared" si="67"/>
        <v>0</v>
      </c>
      <c r="K209" s="181">
        <f t="shared" si="67"/>
        <v>0</v>
      </c>
      <c r="L209" s="181">
        <f t="shared" si="67"/>
        <v>0</v>
      </c>
      <c r="M209" s="181">
        <f t="shared" si="67"/>
        <v>0</v>
      </c>
      <c r="N209" s="181">
        <f t="shared" si="67"/>
        <v>0</v>
      </c>
      <c r="O209" s="265">
        <f t="shared" si="67"/>
        <v>0</v>
      </c>
      <c r="P209" s="272">
        <f t="shared" si="67"/>
        <v>0</v>
      </c>
      <c r="Q209" s="231">
        <f t="shared" si="67"/>
        <v>0</v>
      </c>
      <c r="R209" s="275">
        <f t="shared" si="67"/>
        <v>0</v>
      </c>
      <c r="T209" s="292" t="s">
        <v>153</v>
      </c>
    </row>
    <row r="210" spans="2:24" ht="15.75" customHeight="1">
      <c r="E210" s="231" t="s">
        <v>86</v>
      </c>
      <c r="F210" s="264">
        <f t="shared" ref="F210:R210" si="68">SUM(F31,F78,F124,F176)</f>
        <v>0</v>
      </c>
      <c r="G210" s="181">
        <f t="shared" si="68"/>
        <v>0</v>
      </c>
      <c r="H210" s="181">
        <f t="shared" si="68"/>
        <v>0</v>
      </c>
      <c r="I210" s="181">
        <f t="shared" si="68"/>
        <v>0</v>
      </c>
      <c r="J210" s="181">
        <f t="shared" si="68"/>
        <v>0</v>
      </c>
      <c r="K210" s="181">
        <f t="shared" si="68"/>
        <v>0</v>
      </c>
      <c r="L210" s="181">
        <f t="shared" si="68"/>
        <v>0</v>
      </c>
      <c r="M210" s="181">
        <f t="shared" si="68"/>
        <v>0</v>
      </c>
      <c r="N210" s="181">
        <f t="shared" si="68"/>
        <v>0</v>
      </c>
      <c r="O210" s="265">
        <f t="shared" si="68"/>
        <v>0</v>
      </c>
      <c r="P210" s="272">
        <f t="shared" si="68"/>
        <v>0</v>
      </c>
      <c r="Q210" s="231">
        <f t="shared" si="68"/>
        <v>0</v>
      </c>
      <c r="R210" s="275">
        <f t="shared" si="68"/>
        <v>0</v>
      </c>
      <c r="T210" s="292" t="s">
        <v>153</v>
      </c>
    </row>
    <row r="211" spans="2:24" ht="15.75" customHeight="1" thickBot="1">
      <c r="E211" s="231" t="s">
        <v>87</v>
      </c>
      <c r="F211" s="264">
        <f t="shared" ref="F211:R211" si="69">SUM(F32,F79,F125,F177)</f>
        <v>0</v>
      </c>
      <c r="G211" s="181">
        <f t="shared" si="69"/>
        <v>0</v>
      </c>
      <c r="H211" s="181">
        <f t="shared" si="69"/>
        <v>0</v>
      </c>
      <c r="I211" s="181">
        <f t="shared" si="69"/>
        <v>0</v>
      </c>
      <c r="J211" s="181">
        <f t="shared" si="69"/>
        <v>0</v>
      </c>
      <c r="K211" s="181">
        <f t="shared" si="69"/>
        <v>0</v>
      </c>
      <c r="L211" s="181">
        <f t="shared" si="69"/>
        <v>0</v>
      </c>
      <c r="M211" s="181">
        <f t="shared" si="69"/>
        <v>0</v>
      </c>
      <c r="N211" s="181">
        <f t="shared" si="69"/>
        <v>0</v>
      </c>
      <c r="O211" s="265">
        <f t="shared" si="69"/>
        <v>0</v>
      </c>
      <c r="P211" s="272">
        <f t="shared" si="69"/>
        <v>0</v>
      </c>
      <c r="Q211" s="231">
        <f t="shared" si="69"/>
        <v>0</v>
      </c>
      <c r="R211" s="275">
        <f t="shared" si="69"/>
        <v>0</v>
      </c>
      <c r="T211" s="292" t="s">
        <v>153</v>
      </c>
    </row>
    <row r="212" spans="2:24" ht="15.75" customHeight="1">
      <c r="E212" s="232" t="s">
        <v>88</v>
      </c>
      <c r="F212" s="266" t="str">
        <f>'Рсч-серж'!$G$48</f>
        <v>-</v>
      </c>
      <c r="G212" s="267" t="str">
        <f>'Рсч-серж'!$L$48</f>
        <v>-</v>
      </c>
      <c r="H212" s="267" t="str">
        <f>'Рсч-серж'!$Q$48</f>
        <v>-</v>
      </c>
      <c r="I212" s="267" t="str">
        <f>'Рсч-серж'!$V$48</f>
        <v>-</v>
      </c>
      <c r="J212" s="267" t="str">
        <f>'Рсч-серж'!$AA$48</f>
        <v>-</v>
      </c>
      <c r="K212" s="267" t="str">
        <f>'Рсч-серж'!$AF$48</f>
        <v>-</v>
      </c>
      <c r="L212" s="267" t="str">
        <f>'Рсч-серж'!$AK$48</f>
        <v>-</v>
      </c>
      <c r="M212" s="267" t="str">
        <f>'Рсч-серж'!$AP$48</f>
        <v>-</v>
      </c>
      <c r="N212" s="267" t="str">
        <f>'Рсч-серж'!$AU$48</f>
        <v>-</v>
      </c>
      <c r="O212" s="268" t="str">
        <f>'Рсч-серж'!$AZ$48</f>
        <v>-</v>
      </c>
      <c r="P212" s="273"/>
      <c r="Q212" s="232" t="str">
        <f>'Рсч-серж'!$BJ$48</f>
        <v>-</v>
      </c>
      <c r="R212" s="276"/>
      <c r="T212" s="292" t="s">
        <v>153</v>
      </c>
    </row>
    <row r="213" spans="2:24" ht="15.75" customHeight="1" thickBot="1">
      <c r="E213" s="233" t="s">
        <v>89</v>
      </c>
      <c r="F213" s="230" t="str">
        <f>'Рсч-серж'!$G$49</f>
        <v>-</v>
      </c>
      <c r="G213" s="228" t="str">
        <f>'Рсч-серж'!$L$49</f>
        <v>-</v>
      </c>
      <c r="H213" s="228" t="str">
        <f>'Рсч-серж'!$Q$49</f>
        <v>-</v>
      </c>
      <c r="I213" s="437" t="str">
        <f>'Рсч-серж'!$V$49</f>
        <v>-</v>
      </c>
      <c r="J213" s="228" t="str">
        <f>'Рсч-серж'!$AA$49</f>
        <v>-</v>
      </c>
      <c r="K213" s="228" t="str">
        <f>'Рсч-серж'!$AF$49</f>
        <v>-</v>
      </c>
      <c r="L213" s="228" t="str">
        <f>'Рсч-серж'!$AK$49</f>
        <v>-</v>
      </c>
      <c r="M213" s="228" t="str">
        <f>'Рсч-серж'!$AP$49</f>
        <v>-</v>
      </c>
      <c r="N213" s="228" t="str">
        <f>'Рсч-серж'!$AU$49</f>
        <v>-</v>
      </c>
      <c r="O213" s="229" t="str">
        <f>'Рсч-серж'!$AZ$49</f>
        <v>-</v>
      </c>
      <c r="P213" s="274"/>
      <c r="Q213" s="278" t="str">
        <f>'Рсч-серж'!$BJ$49</f>
        <v>-</v>
      </c>
      <c r="R213" s="277"/>
      <c r="T213" s="292" t="s">
        <v>153</v>
      </c>
    </row>
    <row r="214" spans="2:24" ht="15.75" customHeight="1" thickTop="1" thickBot="1">
      <c r="E214" s="279"/>
      <c r="F214" s="154"/>
      <c r="G214" s="154"/>
      <c r="H214" s="154"/>
      <c r="I214" s="154"/>
      <c r="J214" s="154"/>
      <c r="K214" s="154"/>
      <c r="L214" s="154"/>
      <c r="M214" s="154"/>
      <c r="N214" s="154"/>
      <c r="O214" s="154"/>
      <c r="P214" s="153"/>
      <c r="Q214" s="153"/>
      <c r="R214" s="154"/>
      <c r="T214" s="291" t="s">
        <v>771</v>
      </c>
    </row>
    <row r="215" spans="2:24" ht="30" customHeight="1" thickTop="1">
      <c r="E215" s="282" t="s">
        <v>201</v>
      </c>
      <c r="F215" s="283" t="s">
        <v>128</v>
      </c>
      <c r="G215" s="284" t="s">
        <v>74</v>
      </c>
      <c r="H215" s="284" t="s">
        <v>75</v>
      </c>
      <c r="I215" s="284" t="s">
        <v>14</v>
      </c>
      <c r="J215" s="284" t="s">
        <v>80</v>
      </c>
      <c r="K215" s="284" t="s">
        <v>129</v>
      </c>
      <c r="L215" s="284" t="s">
        <v>15</v>
      </c>
      <c r="M215" s="284" t="s">
        <v>13</v>
      </c>
      <c r="N215" s="284" t="s">
        <v>78</v>
      </c>
      <c r="O215" s="285" t="s">
        <v>130</v>
      </c>
      <c r="P215" s="286" t="s">
        <v>132</v>
      </c>
      <c r="Q215" s="287" t="s">
        <v>81</v>
      </c>
      <c r="R215" s="288" t="s">
        <v>131</v>
      </c>
      <c r="T215" s="292" t="s">
        <v>154</v>
      </c>
    </row>
    <row r="216" spans="2:24" ht="15.75" customHeight="1">
      <c r="E216" s="231" t="s">
        <v>83</v>
      </c>
      <c r="F216" s="264">
        <f t="shared" ref="F216:R216" si="70">SUM(F37,F84,F130,F182)</f>
        <v>0</v>
      </c>
      <c r="G216" s="181">
        <f t="shared" si="70"/>
        <v>0</v>
      </c>
      <c r="H216" s="181">
        <f t="shared" si="70"/>
        <v>0</v>
      </c>
      <c r="I216" s="181">
        <f t="shared" si="70"/>
        <v>0</v>
      </c>
      <c r="J216" s="181">
        <f t="shared" si="70"/>
        <v>0</v>
      </c>
      <c r="K216" s="181">
        <f t="shared" si="70"/>
        <v>0</v>
      </c>
      <c r="L216" s="181">
        <f t="shared" si="70"/>
        <v>0</v>
      </c>
      <c r="M216" s="181">
        <f t="shared" si="70"/>
        <v>0</v>
      </c>
      <c r="N216" s="181">
        <f t="shared" si="70"/>
        <v>0</v>
      </c>
      <c r="O216" s="265">
        <f t="shared" si="70"/>
        <v>0</v>
      </c>
      <c r="P216" s="272">
        <f t="shared" si="70"/>
        <v>0</v>
      </c>
      <c r="Q216" s="231">
        <f t="shared" si="70"/>
        <v>0</v>
      </c>
      <c r="R216" s="275">
        <f t="shared" si="70"/>
        <v>0</v>
      </c>
      <c r="T216" s="292" t="s">
        <v>154</v>
      </c>
    </row>
    <row r="217" spans="2:24" ht="15.75" customHeight="1">
      <c r="E217" s="231" t="s">
        <v>85</v>
      </c>
      <c r="F217" s="264">
        <f t="shared" ref="F217:R217" si="71">SUM(F38,F85,F131,F183)</f>
        <v>0</v>
      </c>
      <c r="G217" s="181">
        <f t="shared" si="71"/>
        <v>0</v>
      </c>
      <c r="H217" s="181">
        <f t="shared" si="71"/>
        <v>0</v>
      </c>
      <c r="I217" s="181">
        <f t="shared" si="71"/>
        <v>0</v>
      </c>
      <c r="J217" s="181">
        <f t="shared" si="71"/>
        <v>0</v>
      </c>
      <c r="K217" s="181">
        <f t="shared" si="71"/>
        <v>0</v>
      </c>
      <c r="L217" s="181">
        <f t="shared" si="71"/>
        <v>0</v>
      </c>
      <c r="M217" s="181">
        <f t="shared" si="71"/>
        <v>0</v>
      </c>
      <c r="N217" s="181">
        <f t="shared" si="71"/>
        <v>0</v>
      </c>
      <c r="O217" s="265">
        <f t="shared" si="71"/>
        <v>0</v>
      </c>
      <c r="P217" s="272">
        <f t="shared" si="71"/>
        <v>0</v>
      </c>
      <c r="Q217" s="231">
        <f t="shared" si="71"/>
        <v>0</v>
      </c>
      <c r="R217" s="275">
        <f t="shared" si="71"/>
        <v>0</v>
      </c>
      <c r="T217" s="292" t="s">
        <v>154</v>
      </c>
    </row>
    <row r="218" spans="2:24" ht="15.75" customHeight="1">
      <c r="E218" s="231" t="s">
        <v>86</v>
      </c>
      <c r="F218" s="264">
        <f t="shared" ref="F218:R218" si="72">SUM(F39,F86,F132,F184)</f>
        <v>0</v>
      </c>
      <c r="G218" s="181">
        <f t="shared" si="72"/>
        <v>0</v>
      </c>
      <c r="H218" s="181">
        <f t="shared" si="72"/>
        <v>0</v>
      </c>
      <c r="I218" s="181">
        <f t="shared" si="72"/>
        <v>0</v>
      </c>
      <c r="J218" s="181">
        <f t="shared" si="72"/>
        <v>0</v>
      </c>
      <c r="K218" s="181">
        <f t="shared" si="72"/>
        <v>0</v>
      </c>
      <c r="L218" s="181">
        <f t="shared" si="72"/>
        <v>0</v>
      </c>
      <c r="M218" s="181">
        <f t="shared" si="72"/>
        <v>0</v>
      </c>
      <c r="N218" s="181">
        <f t="shared" si="72"/>
        <v>0</v>
      </c>
      <c r="O218" s="265">
        <f t="shared" si="72"/>
        <v>0</v>
      </c>
      <c r="P218" s="272">
        <f t="shared" si="72"/>
        <v>0</v>
      </c>
      <c r="Q218" s="231">
        <f t="shared" si="72"/>
        <v>0</v>
      </c>
      <c r="R218" s="275">
        <f t="shared" si="72"/>
        <v>0</v>
      </c>
      <c r="T218" s="292" t="s">
        <v>154</v>
      </c>
    </row>
    <row r="219" spans="2:24" ht="15.75" customHeight="1" thickBot="1">
      <c r="E219" s="231" t="s">
        <v>87</v>
      </c>
      <c r="F219" s="264">
        <f t="shared" ref="F219:R219" si="73">SUM(F40,F87,F133,F185)</f>
        <v>0</v>
      </c>
      <c r="G219" s="181">
        <f t="shared" si="73"/>
        <v>0</v>
      </c>
      <c r="H219" s="181">
        <f t="shared" si="73"/>
        <v>0</v>
      </c>
      <c r="I219" s="181">
        <f t="shared" si="73"/>
        <v>0</v>
      </c>
      <c r="J219" s="181">
        <f t="shared" si="73"/>
        <v>0</v>
      </c>
      <c r="K219" s="181">
        <f t="shared" si="73"/>
        <v>0</v>
      </c>
      <c r="L219" s="181">
        <f t="shared" si="73"/>
        <v>0</v>
      </c>
      <c r="M219" s="181">
        <f t="shared" si="73"/>
        <v>0</v>
      </c>
      <c r="N219" s="181">
        <f t="shared" si="73"/>
        <v>0</v>
      </c>
      <c r="O219" s="265">
        <f t="shared" si="73"/>
        <v>0</v>
      </c>
      <c r="P219" s="272">
        <f t="shared" si="73"/>
        <v>0</v>
      </c>
      <c r="Q219" s="231">
        <f t="shared" si="73"/>
        <v>0</v>
      </c>
      <c r="R219" s="275">
        <f t="shared" si="73"/>
        <v>0</v>
      </c>
      <c r="T219" s="292" t="s">
        <v>154</v>
      </c>
    </row>
    <row r="220" spans="2:24" ht="15.75" customHeight="1">
      <c r="E220" s="232" t="s">
        <v>88</v>
      </c>
      <c r="F220" s="266" t="str">
        <f>'Рсч-солд'!$G$48</f>
        <v>-</v>
      </c>
      <c r="G220" s="267" t="str">
        <f>'Рсч-солд'!$L$48</f>
        <v>-</v>
      </c>
      <c r="H220" s="267" t="str">
        <f>'Рсч-солд'!$Q$48</f>
        <v>-</v>
      </c>
      <c r="I220" s="267" t="str">
        <f>'Рсч-солд'!$V$48</f>
        <v>-</v>
      </c>
      <c r="J220" s="267" t="str">
        <f>'Рсч-солд'!$AA$48</f>
        <v>-</v>
      </c>
      <c r="K220" s="267" t="str">
        <f>'Рсч-солд'!$AF$48</f>
        <v>-</v>
      </c>
      <c r="L220" s="267" t="str">
        <f>'Рсч-солд'!$AK$48</f>
        <v>-</v>
      </c>
      <c r="M220" s="267" t="str">
        <f>'Рсч-солд'!$AP$48</f>
        <v>-</v>
      </c>
      <c r="N220" s="267" t="str">
        <f>'Рсч-солд'!$AU$48</f>
        <v>-</v>
      </c>
      <c r="O220" s="268" t="str">
        <f>'Рсч-солд'!$AZ$48</f>
        <v>-</v>
      </c>
      <c r="P220" s="273"/>
      <c r="Q220" s="232" t="str">
        <f>'Рсч-солд'!$BJ$48</f>
        <v>-</v>
      </c>
      <c r="R220" s="276"/>
      <c r="T220" s="292" t="s">
        <v>154</v>
      </c>
    </row>
    <row r="221" spans="2:24" ht="15.75" customHeight="1" thickBot="1">
      <c r="E221" s="233" t="s">
        <v>89</v>
      </c>
      <c r="F221" s="230" t="str">
        <f>'Рсч-солд'!$G$49</f>
        <v>-</v>
      </c>
      <c r="G221" s="228" t="str">
        <f>'Рсч-солд'!$L$49</f>
        <v>-</v>
      </c>
      <c r="H221" s="228" t="str">
        <f>'Рсч-солд'!$Q$49</f>
        <v>-</v>
      </c>
      <c r="I221" s="437" t="str">
        <f>'Рсч-солд'!$V$49</f>
        <v>-</v>
      </c>
      <c r="J221" s="228" t="str">
        <f>'Рсч-солд'!$AA$49</f>
        <v>-</v>
      </c>
      <c r="K221" s="228" t="str">
        <f>'Рсч-солд'!$AF$49</f>
        <v>-</v>
      </c>
      <c r="L221" s="228" t="str">
        <f>'Рсч-солд'!$AK$49</f>
        <v>-</v>
      </c>
      <c r="M221" s="228" t="str">
        <f>'Рсч-солд'!$AP$49</f>
        <v>-</v>
      </c>
      <c r="N221" s="228" t="str">
        <f>'Рсч-солд'!$AU$49</f>
        <v>-</v>
      </c>
      <c r="O221" s="229" t="str">
        <f>'Рсч-солд'!$AZ$49</f>
        <v>-</v>
      </c>
      <c r="P221" s="274"/>
      <c r="Q221" s="278" t="str">
        <f>'Рсч-солд'!$BJ$49</f>
        <v>-</v>
      </c>
      <c r="R221" s="277"/>
      <c r="T221" s="292" t="s">
        <v>154</v>
      </c>
    </row>
    <row r="222" spans="2:24" ht="15.75" customHeight="1" thickTop="1">
      <c r="B222" s="700"/>
      <c r="C222" s="700"/>
      <c r="D222" s="700"/>
      <c r="E222" s="700"/>
      <c r="F222" s="700"/>
      <c r="G222" s="700"/>
      <c r="H222" s="700"/>
      <c r="I222" s="700"/>
      <c r="J222" s="700"/>
      <c r="K222" s="700"/>
      <c r="L222" s="700"/>
      <c r="M222" s="700"/>
      <c r="N222" s="700"/>
      <c r="O222" s="700"/>
      <c r="P222" s="700"/>
      <c r="Q222" s="700"/>
      <c r="R222" s="700"/>
      <c r="S222" s="700"/>
      <c r="T222" s="290" t="s">
        <v>188</v>
      </c>
      <c r="W222" s="594"/>
      <c r="X222" s="594"/>
    </row>
    <row r="223" spans="2:24" ht="36" customHeight="1">
      <c r="B223" s="703" t="str">
        <f>Подпись.Должность</f>
        <v>ЗАМЕСТИТЕЛЬ КОМАНДИРА ВОЙСКОВОЙ ЧАСТИ 74400 - 
НАЧАЛЬНИК УЧЕБНОГО ОТДЕЛЕНИЯ</v>
      </c>
      <c r="C223" s="703"/>
      <c r="D223" s="703"/>
      <c r="E223" s="703"/>
      <c r="F223" s="703"/>
      <c r="G223" s="703"/>
      <c r="H223" s="703"/>
      <c r="I223" s="703"/>
      <c r="J223" s="703"/>
      <c r="K223" s="703"/>
      <c r="L223" s="703"/>
      <c r="M223" s="703"/>
      <c r="N223" s="703"/>
      <c r="O223" s="703"/>
      <c r="P223" s="703"/>
      <c r="Q223" s="703"/>
      <c r="R223" s="703"/>
      <c r="S223" s="703"/>
      <c r="T223" s="290" t="s">
        <v>188</v>
      </c>
      <c r="W223" s="594"/>
      <c r="X223" s="594"/>
    </row>
    <row r="224" spans="2:24" ht="15.75" customHeight="1">
      <c r="B224" s="704" t="str">
        <f>Подпись.Звание</f>
        <v>подполковник</v>
      </c>
      <c r="C224" s="704"/>
      <c r="D224" s="704"/>
      <c r="E224" s="704"/>
      <c r="F224" s="704"/>
      <c r="G224" s="704"/>
      <c r="H224" s="704"/>
      <c r="I224" s="704"/>
      <c r="J224" s="704"/>
      <c r="K224" s="704"/>
      <c r="L224" s="704"/>
      <c r="M224" s="704"/>
      <c r="N224" s="704"/>
      <c r="O224" s="704"/>
      <c r="P224" s="704"/>
      <c r="Q224" s="704"/>
      <c r="R224" s="704"/>
      <c r="S224" s="704"/>
      <c r="T224" s="290" t="s">
        <v>188</v>
      </c>
      <c r="W224" s="594"/>
      <c r="X224" s="594"/>
    </row>
    <row r="225" spans="2:24" ht="15.75" customHeight="1">
      <c r="B225" s="699" t="str">
        <f>Подпись.ИФамилия</f>
        <v>А.Федосеев</v>
      </c>
      <c r="C225" s="699"/>
      <c r="D225" s="699"/>
      <c r="E225" s="699"/>
      <c r="F225" s="699"/>
      <c r="G225" s="699"/>
      <c r="H225" s="699"/>
      <c r="I225" s="699"/>
      <c r="J225" s="699"/>
      <c r="K225" s="699"/>
      <c r="L225" s="699"/>
      <c r="M225" s="699"/>
      <c r="N225" s="699"/>
      <c r="O225" s="699"/>
      <c r="P225" s="699"/>
      <c r="Q225" s="699"/>
      <c r="R225" s="699"/>
      <c r="S225" s="699"/>
      <c r="T225" s="290" t="s">
        <v>188</v>
      </c>
      <c r="W225" s="594"/>
      <c r="X225" s="594"/>
    </row>
    <row r="226" spans="2:24" ht="15.75" customHeight="1">
      <c r="B226" s="383"/>
      <c r="C226" s="383"/>
      <c r="D226" s="383"/>
      <c r="E226" s="383"/>
      <c r="F226" s="384"/>
      <c r="G226" s="383"/>
      <c r="H226" s="383"/>
      <c r="I226" s="383"/>
      <c r="J226" s="383"/>
      <c r="K226" s="383"/>
      <c r="L226" s="383"/>
      <c r="M226" s="383"/>
      <c r="N226" s="383"/>
      <c r="O226" s="384"/>
      <c r="P226" s="384"/>
      <c r="Q226" s="383"/>
      <c r="R226" s="384"/>
      <c r="S226" s="383"/>
    </row>
    <row r="227" spans="2:24" ht="15.75" customHeight="1">
      <c r="B227" s="703"/>
      <c r="C227" s="704"/>
      <c r="D227" s="704"/>
      <c r="E227" s="704"/>
      <c r="F227" s="710"/>
      <c r="G227" s="704"/>
      <c r="H227" s="704"/>
      <c r="I227" s="704"/>
      <c r="J227" s="704"/>
      <c r="K227" s="704"/>
      <c r="L227" s="704"/>
      <c r="M227" s="704"/>
      <c r="N227" s="704"/>
      <c r="O227" s="710"/>
      <c r="P227" s="710"/>
      <c r="Q227" s="704"/>
      <c r="R227" s="710"/>
      <c r="S227" s="704"/>
    </row>
    <row r="228" spans="2:24" ht="15.75" customHeight="1">
      <c r="B228" s="704"/>
      <c r="C228" s="704"/>
      <c r="D228" s="704"/>
      <c r="E228" s="704"/>
      <c r="F228" s="710"/>
      <c r="G228" s="704"/>
      <c r="H228" s="704"/>
      <c r="I228" s="704"/>
      <c r="J228" s="704"/>
      <c r="K228" s="704"/>
      <c r="L228" s="704"/>
      <c r="M228" s="704"/>
      <c r="N228" s="704"/>
      <c r="O228" s="710"/>
      <c r="P228" s="710"/>
      <c r="Q228" s="704"/>
      <c r="R228" s="710"/>
      <c r="S228" s="704"/>
    </row>
    <row r="229" spans="2:24" ht="15.75" customHeight="1">
      <c r="B229" s="699"/>
      <c r="C229" s="699"/>
      <c r="D229" s="699"/>
      <c r="E229" s="699"/>
      <c r="F229" s="710"/>
      <c r="G229" s="699"/>
      <c r="H229" s="699"/>
      <c r="I229" s="699"/>
      <c r="J229" s="699"/>
      <c r="K229" s="699"/>
      <c r="L229" s="699"/>
      <c r="M229" s="699"/>
      <c r="N229" s="699"/>
      <c r="O229" s="710"/>
      <c r="P229" s="710"/>
      <c r="Q229" s="699"/>
      <c r="R229" s="710"/>
      <c r="S229" s="699"/>
    </row>
    <row r="422" spans="2:19" ht="15.75" customHeight="1">
      <c r="B422" s="455"/>
      <c r="C422" s="456"/>
      <c r="D422" s="457"/>
      <c r="E422" s="457"/>
      <c r="F422" s="457"/>
      <c r="G422" s="457"/>
      <c r="H422" s="457"/>
      <c r="I422" s="457"/>
      <c r="J422" s="457"/>
      <c r="K422" s="457"/>
      <c r="L422" s="457"/>
      <c r="M422" s="457"/>
      <c r="N422" s="457"/>
      <c r="O422" s="457"/>
      <c r="P422" s="439"/>
      <c r="Q422" s="439"/>
      <c r="R422" s="439"/>
      <c r="S422" s="457"/>
    </row>
  </sheetData>
  <sheetProtection formatCells="0" selectLockedCells="1" autoFilter="0"/>
  <autoFilter ref="T1:T1155"/>
  <mergeCells count="22">
    <mergeCell ref="B227:S227"/>
    <mergeCell ref="B228:S228"/>
    <mergeCell ref="B229:S229"/>
    <mergeCell ref="AF138:AI138"/>
    <mergeCell ref="AF4:AI4"/>
    <mergeCell ref="AA45:AD45"/>
    <mergeCell ref="AF45:AI45"/>
    <mergeCell ref="AA92:AD92"/>
    <mergeCell ref="AF92:AI92"/>
    <mergeCell ref="B224:S224"/>
    <mergeCell ref="B225:S225"/>
    <mergeCell ref="B223:S223"/>
    <mergeCell ref="B222:S222"/>
    <mergeCell ref="B189:S189"/>
    <mergeCell ref="B3:S3"/>
    <mergeCell ref="B2:S2"/>
    <mergeCell ref="AA4:AD4"/>
    <mergeCell ref="AA138:AD138"/>
    <mergeCell ref="B4:S4"/>
    <mergeCell ref="B45:S45"/>
    <mergeCell ref="B92:S92"/>
    <mergeCell ref="B138:S138"/>
  </mergeCells>
  <printOptions horizontalCentered="1"/>
  <pageMargins left="0.25" right="0.25" top="0.75" bottom="0.75" header="0.3" footer="0.3"/>
  <pageSetup paperSize="9" scale="1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theme="9"/>
    <pageSetUpPr fitToPage="1"/>
  </sheetPr>
  <dimension ref="B1:AI1195"/>
  <sheetViews>
    <sheetView view="pageBreakPreview" zoomScale="80" zoomScaleNormal="70" zoomScaleSheetLayoutView="80" workbookViewId="0">
      <pane ySplit="1" topLeftCell="A2" activePane="bottomLeft" state="frozen"/>
      <selection activeCell="K110" sqref="K110"/>
      <selection pane="bottomLeft" activeCell="I148" sqref="I148"/>
    </sheetView>
  </sheetViews>
  <sheetFormatPr defaultRowHeight="15.75" customHeight="1" outlineLevelRow="2"/>
  <cols>
    <col min="1" max="1" width="2.140625" style="113" customWidth="1"/>
    <col min="2" max="2" width="5.7109375" style="120" customWidth="1"/>
    <col min="3" max="3" width="15.7109375" style="115" hidden="1" customWidth="1"/>
    <col min="4" max="4" width="13.7109375" style="113" customWidth="1"/>
    <col min="5" max="5" width="23.7109375" style="113" customWidth="1"/>
    <col min="6" max="15" width="6.28515625" style="113" customWidth="1"/>
    <col min="16" max="16" width="6.28515625" style="112" hidden="1" customWidth="1"/>
    <col min="17" max="17" width="6.28515625" style="439" customWidth="1"/>
    <col min="18" max="18" width="8.7109375" style="112" hidden="1" customWidth="1"/>
    <col min="19" max="19" width="15.7109375" style="113" customWidth="1"/>
    <col min="20" max="20" width="19" style="290" bestFit="1" customWidth="1"/>
    <col min="21" max="22" width="4.28515625" style="112" customWidth="1"/>
    <col min="23" max="23" width="3.85546875" style="115" customWidth="1"/>
    <col min="24" max="24" width="3.7109375" style="115" customWidth="1"/>
    <col min="25" max="25" width="8.85546875" style="113" customWidth="1"/>
    <col min="26" max="26" width="5.85546875" style="113" customWidth="1"/>
    <col min="27" max="30" width="4.7109375" style="113" customWidth="1"/>
    <col min="31" max="31" width="6.5703125" style="114" customWidth="1"/>
    <col min="32" max="35" width="4.7109375" style="113" customWidth="1"/>
    <col min="36" max="16384" width="9.140625" style="113"/>
  </cols>
  <sheetData>
    <row r="1" spans="2:35" s="114" customFormat="1" ht="30" customHeight="1" thickBot="1">
      <c r="B1" s="121" t="s">
        <v>6</v>
      </c>
      <c r="C1" s="122" t="s">
        <v>127</v>
      </c>
      <c r="D1" s="269" t="s">
        <v>134</v>
      </c>
      <c r="E1" s="122" t="s">
        <v>143</v>
      </c>
      <c r="F1" s="351" t="s">
        <v>128</v>
      </c>
      <c r="G1" s="351" t="s">
        <v>74</v>
      </c>
      <c r="H1" s="351" t="s">
        <v>75</v>
      </c>
      <c r="I1" s="351" t="s">
        <v>14</v>
      </c>
      <c r="J1" s="351" t="s">
        <v>80</v>
      </c>
      <c r="K1" s="351" t="s">
        <v>129</v>
      </c>
      <c r="L1" s="122" t="s">
        <v>15</v>
      </c>
      <c r="M1" s="122" t="s">
        <v>13</v>
      </c>
      <c r="N1" s="122" t="s">
        <v>78</v>
      </c>
      <c r="O1" s="602" t="s">
        <v>130</v>
      </c>
      <c r="P1" s="352" t="s">
        <v>132</v>
      </c>
      <c r="Q1" s="352" t="s">
        <v>81</v>
      </c>
      <c r="R1" s="352" t="s">
        <v>131</v>
      </c>
      <c r="S1" s="484" t="s">
        <v>749</v>
      </c>
      <c r="T1" s="289"/>
      <c r="W1" s="116"/>
      <c r="X1" s="116"/>
    </row>
    <row r="2" spans="2:35" s="114" customFormat="1" ht="30" customHeight="1">
      <c r="B2" s="701" t="str">
        <f>Главная!U1 &amp; " за " &amp; Главная!U2 &amp; " " &amp; Главная!AA2</f>
        <v>Ведомость контрольных занятий за апрель 2014 года</v>
      </c>
      <c r="C2" s="701"/>
      <c r="D2" s="701"/>
      <c r="E2" s="701"/>
      <c r="F2" s="701"/>
      <c r="G2" s="701"/>
      <c r="H2" s="701"/>
      <c r="I2" s="701"/>
      <c r="J2" s="701"/>
      <c r="K2" s="701"/>
      <c r="L2" s="701"/>
      <c r="M2" s="701"/>
      <c r="N2" s="701"/>
      <c r="O2" s="701"/>
      <c r="P2" s="701"/>
      <c r="Q2" s="701"/>
      <c r="R2" s="701"/>
      <c r="S2" s="701"/>
      <c r="T2" s="289" t="s">
        <v>619</v>
      </c>
      <c r="W2" s="116"/>
      <c r="X2" s="116"/>
    </row>
    <row r="3" spans="2:35" s="114" customFormat="1" ht="30" customHeight="1" thickBot="1">
      <c r="B3" s="701" t="s">
        <v>230</v>
      </c>
      <c r="C3" s="701"/>
      <c r="D3" s="701"/>
      <c r="E3" s="701"/>
      <c r="F3" s="701"/>
      <c r="G3" s="701"/>
      <c r="H3" s="701"/>
      <c r="I3" s="701"/>
      <c r="J3" s="701"/>
      <c r="K3" s="701"/>
      <c r="L3" s="701"/>
      <c r="M3" s="701"/>
      <c r="N3" s="701"/>
      <c r="O3" s="701"/>
      <c r="P3" s="701"/>
      <c r="Q3" s="701"/>
      <c r="R3" s="701"/>
      <c r="S3" s="701"/>
      <c r="T3" s="289" t="s">
        <v>619</v>
      </c>
      <c r="W3" s="116"/>
      <c r="X3" s="116"/>
    </row>
    <row r="4" spans="2:35" s="114" customFormat="1" ht="30" customHeight="1" thickBot="1">
      <c r="B4" s="715" t="s">
        <v>184</v>
      </c>
      <c r="C4" s="707"/>
      <c r="D4" s="707"/>
      <c r="E4" s="707"/>
      <c r="F4" s="707"/>
      <c r="G4" s="707"/>
      <c r="H4" s="707"/>
      <c r="I4" s="707"/>
      <c r="J4" s="707"/>
      <c r="K4" s="707"/>
      <c r="L4" s="707"/>
      <c r="M4" s="707"/>
      <c r="N4" s="707"/>
      <c r="O4" s="707"/>
      <c r="P4" s="707"/>
      <c r="Q4" s="707"/>
      <c r="R4" s="707"/>
      <c r="S4" s="716"/>
      <c r="T4" s="289" t="s">
        <v>150</v>
      </c>
      <c r="W4" s="116"/>
      <c r="X4" s="116"/>
      <c r="AA4" s="711" t="s">
        <v>132</v>
      </c>
      <c r="AB4" s="711"/>
      <c r="AC4" s="711"/>
      <c r="AD4" s="711"/>
      <c r="AF4" s="711" t="s">
        <v>131</v>
      </c>
      <c r="AG4" s="711"/>
      <c r="AH4" s="711"/>
      <c r="AI4" s="711"/>
    </row>
    <row r="5" spans="2:35" ht="30" customHeight="1" outlineLevel="2" thickBot="1">
      <c r="B5" s="421" t="str">
        <f>B$1</f>
        <v>№</v>
      </c>
      <c r="C5" s="422" t="str">
        <f>C$1</f>
        <v>Должность</v>
      </c>
      <c r="D5" s="480" t="str">
        <f>D$1</f>
        <v>воинское звание</v>
      </c>
      <c r="E5" s="481" t="str">
        <f>E$1</f>
        <v>Фамилия, инициалы</v>
      </c>
      <c r="F5" s="482" t="str">
        <f>F$1</f>
        <v>ТСП</v>
      </c>
      <c r="G5" s="483" t="str">
        <f t="shared" ref="G5:R5" si="0">G$1</f>
        <v>СП</v>
      </c>
      <c r="H5" s="483" t="str">
        <f t="shared" si="0"/>
        <v>ТП</v>
      </c>
      <c r="I5" s="483" t="str">
        <f t="shared" si="0"/>
        <v>ФП</v>
      </c>
      <c r="J5" s="483" t="str">
        <f t="shared" si="0"/>
        <v>РХБЗ</v>
      </c>
      <c r="K5" s="483" t="str">
        <f t="shared" si="0"/>
        <v>МП</v>
      </c>
      <c r="L5" s="481" t="str">
        <f t="shared" si="0"/>
        <v>ОГН</v>
      </c>
      <c r="M5" s="481" t="str">
        <f t="shared" si="0"/>
        <v>СТР</v>
      </c>
      <c r="N5" s="481" t="str">
        <f t="shared" si="0"/>
        <v>ОВУ</v>
      </c>
      <c r="O5" s="603" t="str">
        <f t="shared" si="0"/>
        <v>ОГП</v>
      </c>
      <c r="P5" s="605" t="str">
        <f t="shared" si="0"/>
        <v>Все</v>
      </c>
      <c r="Q5" s="605" t="str">
        <f t="shared" si="0"/>
        <v>Общ.</v>
      </c>
      <c r="R5" s="605" t="str">
        <f t="shared" si="0"/>
        <v>Важные</v>
      </c>
      <c r="S5" s="604" t="s">
        <v>749</v>
      </c>
      <c r="T5" s="289" t="s">
        <v>619</v>
      </c>
      <c r="W5" s="125">
        <f>SUM(W6:W9)</f>
        <v>0</v>
      </c>
      <c r="X5" s="124">
        <f>SUM(X6:X9)</f>
        <v>0</v>
      </c>
      <c r="Y5" s="254"/>
      <c r="AA5" s="117">
        <v>5</v>
      </c>
      <c r="AB5" s="118">
        <v>4</v>
      </c>
      <c r="AC5" s="118">
        <v>3</v>
      </c>
      <c r="AD5" s="119">
        <v>2</v>
      </c>
      <c r="AE5" s="123"/>
      <c r="AF5" s="117">
        <v>5</v>
      </c>
      <c r="AG5" s="118">
        <v>4</v>
      </c>
      <c r="AH5" s="118">
        <v>3</v>
      </c>
      <c r="AI5" s="119">
        <v>2</v>
      </c>
    </row>
    <row r="6" spans="2:35" ht="15.75" customHeight="1" outlineLevel="2">
      <c r="B6" s="611">
        <f>IF(E6="",0,1)</f>
        <v>0</v>
      </c>
      <c r="C6" s="611"/>
      <c r="D6" s="612"/>
      <c r="E6" s="619"/>
      <c r="F6" s="582"/>
      <c r="G6" s="612"/>
      <c r="H6" s="612"/>
      <c r="I6" s="612"/>
      <c r="J6" s="612"/>
      <c r="K6" s="612"/>
      <c r="L6" s="612"/>
      <c r="M6" s="612"/>
      <c r="N6" s="612"/>
      <c r="O6" s="623"/>
      <c r="P6" s="617" t="str">
        <f>IF(Z6&gt;0,IF(AND(AA6&gt;=50,AC6=0,AD6=0),5,IF(AND(SUM(AA6:AB6)&gt;=50,AD6=0),4,IF(AD6&lt;30,3,2))),"-")</f>
        <v>-</v>
      </c>
      <c r="Q6" s="645" t="str">
        <f t="shared" ref="Q6:Q9" si="1">IF(MIN(P6,R6)=0,"-",MIN(P6,R6))</f>
        <v>-</v>
      </c>
      <c r="R6" s="617" t="str">
        <f>IF(AE6&gt;0,IF(AI6&gt;0,2,IF(AH6&gt;0,3,IF(AG6&gt;0,4,5))),"-")</f>
        <v>-</v>
      </c>
      <c r="S6" s="615"/>
      <c r="T6" s="290" t="str">
        <f ca="1">IFERROR(VLOOKUP(U6,Главная!$AG$20:$AH$22,2,FALSE),"")</f>
        <v/>
      </c>
      <c r="U6" s="226" t="str">
        <f ca="1">IFERROR(OFFSET(Главная!$AJ$4,MATCH($D6,Главная!$AG$5:$AG$17,0),0),"")</f>
        <v/>
      </c>
      <c r="V6" s="226" t="str">
        <f ca="1">IFERROR(OFFSET(Главная!$AI$4,MATCH($D6,Главная!$AG$5:$AG$17,0),0),"")</f>
        <v/>
      </c>
      <c r="W6" s="214">
        <f t="shared" ref="W6:W9" si="2">IF(Z6&gt;0,1,0)</f>
        <v>0</v>
      </c>
      <c r="X6" s="214">
        <f>IF(AND(W6=0,E6&lt;&gt;""),1,0)</f>
        <v>0</v>
      </c>
      <c r="Y6" s="227"/>
      <c r="Z6" s="227">
        <f>IF(COUNTIF($F6:$O6,"&gt;0")=0,-1,COUNTIF($F6:$O6,"&gt;0"))</f>
        <v>-1</v>
      </c>
      <c r="AA6" s="215">
        <f t="shared" ref="AA6:AD9" si="3">COUNTIF($F6:$O6,AA$5)/$Z6*100</f>
        <v>0</v>
      </c>
      <c r="AB6" s="216">
        <f t="shared" si="3"/>
        <v>0</v>
      </c>
      <c r="AC6" s="216">
        <f t="shared" si="3"/>
        <v>0</v>
      </c>
      <c r="AD6" s="217">
        <f t="shared" si="3"/>
        <v>0</v>
      </c>
      <c r="AE6" s="218">
        <f>IF(COUNTIF($F6:$K6,"&gt;0")=0,-1,COUNTIF($F6:$K6,"&gt;0"))</f>
        <v>-1</v>
      </c>
      <c r="AF6" s="219">
        <f t="shared" ref="AF6:AI9" si="4">COUNTIF($F6:$K6,AF$5)/$AE6*100</f>
        <v>0</v>
      </c>
      <c r="AG6" s="220">
        <f t="shared" si="4"/>
        <v>0</v>
      </c>
      <c r="AH6" s="220">
        <f t="shared" si="4"/>
        <v>0</v>
      </c>
      <c r="AI6" s="221">
        <f t="shared" si="4"/>
        <v>0</v>
      </c>
    </row>
    <row r="7" spans="2:35" ht="15.75" customHeight="1" outlineLevel="2">
      <c r="B7" s="371">
        <f>IF(E7="",B6,B6+1)</f>
        <v>0</v>
      </c>
      <c r="C7" s="371"/>
      <c r="D7" s="563"/>
      <c r="E7" s="372"/>
      <c r="F7" s="595"/>
      <c r="G7" s="563"/>
      <c r="H7" s="563"/>
      <c r="I7" s="563"/>
      <c r="J7" s="563"/>
      <c r="K7" s="563"/>
      <c r="L7" s="563"/>
      <c r="M7" s="563"/>
      <c r="N7" s="563"/>
      <c r="O7" s="622"/>
      <c r="P7" s="618" t="str">
        <f>IF(Z7&gt;0,IF(AND(AA7&gt;=50,AC7=0,AD7=0),5,IF(AND(SUM(AA7:AB7)&gt;=50,AD7=0),4,IF(AD7&lt;30,3,2))),"-")</f>
        <v>-</v>
      </c>
      <c r="Q7" s="479" t="str">
        <f t="shared" si="1"/>
        <v>-</v>
      </c>
      <c r="R7" s="618" t="str">
        <f>IF(AE7&gt;0,IF(AI7&gt;0,2,IF(AH7&gt;0,3,IF(AG7&gt;0,4,5))),"-")</f>
        <v>-</v>
      </c>
      <c r="S7" s="425"/>
      <c r="T7" s="290" t="str">
        <f ca="1">IFERROR(VLOOKUP(U7,Главная!$AG$20:$AH$22,2,FALSE),"")</f>
        <v/>
      </c>
      <c r="U7" s="226" t="str">
        <f ca="1">IFERROR(OFFSET(Главная!$AJ$4,MATCH($D7,Главная!$AG$5:$AG$17,0),0),"")</f>
        <v/>
      </c>
      <c r="V7" s="226" t="str">
        <f ca="1">IFERROR(OFFSET(Главная!$AI$4,MATCH($D7,Главная!$AG$5:$AG$17,0),0),"")</f>
        <v/>
      </c>
      <c r="W7" s="270">
        <f t="shared" si="2"/>
        <v>0</v>
      </c>
      <c r="X7" s="270">
        <f>IF(AND(W7=0,E7&lt;&gt;""),1,0)</f>
        <v>0</v>
      </c>
      <c r="Y7" s="227"/>
      <c r="Z7" s="227">
        <f>IF(COUNTIF($F7:$O7,"&gt;0")=0,-1,COUNTIF($F7:$O7,"&gt;0"))</f>
        <v>-1</v>
      </c>
      <c r="AA7" s="215">
        <f t="shared" si="3"/>
        <v>0</v>
      </c>
      <c r="AB7" s="216">
        <f t="shared" si="3"/>
        <v>0</v>
      </c>
      <c r="AC7" s="216">
        <f t="shared" si="3"/>
        <v>0</v>
      </c>
      <c r="AD7" s="217">
        <f t="shared" si="3"/>
        <v>0</v>
      </c>
      <c r="AE7" s="218">
        <f>IF(COUNTIF($F7:$K7,"&gt;0")=0,-1,COUNTIF($F7:$K7,"&gt;0"))</f>
        <v>-1</v>
      </c>
      <c r="AF7" s="219">
        <f t="shared" si="4"/>
        <v>0</v>
      </c>
      <c r="AG7" s="220">
        <f t="shared" si="4"/>
        <v>0</v>
      </c>
      <c r="AH7" s="220">
        <f t="shared" si="4"/>
        <v>0</v>
      </c>
      <c r="AI7" s="221">
        <f t="shared" si="4"/>
        <v>0</v>
      </c>
    </row>
    <row r="8" spans="2:35" ht="15.75" customHeight="1" outlineLevel="2">
      <c r="B8" s="508">
        <f t="shared" ref="B8:B9" si="5">IF(E8="",B7,B7+1)</f>
        <v>0</v>
      </c>
      <c r="C8" s="508"/>
      <c r="D8" s="438"/>
      <c r="E8" s="509"/>
      <c r="F8" s="595"/>
      <c r="G8" s="438"/>
      <c r="H8" s="438"/>
      <c r="I8" s="438"/>
      <c r="J8" s="438"/>
      <c r="K8" s="438"/>
      <c r="L8" s="438"/>
      <c r="M8" s="438"/>
      <c r="N8" s="438"/>
      <c r="O8" s="622"/>
      <c r="P8" s="618" t="str">
        <f>IF(Z8&gt;0,IF(AND(AA8&gt;=50,AC8=0,AD8=0),5,IF(AND(SUM(AA8:AB8)&gt;=50,AD8=0),4,IF(AD8&lt;30,3,2))),"-")</f>
        <v>-</v>
      </c>
      <c r="Q8" s="479" t="str">
        <f t="shared" si="1"/>
        <v>-</v>
      </c>
      <c r="R8" s="618" t="str">
        <f>IF(AE8&gt;0,IF(AI8&gt;0,2,IF(AH8&gt;0,3,IF(AG8&gt;0,4,5))),"-")</f>
        <v>-</v>
      </c>
      <c r="S8" s="644"/>
      <c r="T8" s="290" t="str">
        <f ca="1">IFERROR(VLOOKUP(U8,Главная!$AG$20:$AH$22,2,FALSE),"")</f>
        <v/>
      </c>
      <c r="U8" s="226" t="str">
        <f ca="1">IFERROR(OFFSET(Главная!$AJ$4,MATCH($D8,Главная!$AG$5:$AG$17,0),0),"")</f>
        <v/>
      </c>
      <c r="V8" s="226" t="str">
        <f ca="1">IFERROR(OFFSET(Главная!$AI$4,MATCH($D8,Главная!$AG$5:$AG$17,0),0),"")</f>
        <v/>
      </c>
      <c r="W8" s="270">
        <f t="shared" si="2"/>
        <v>0</v>
      </c>
      <c r="X8" s="270">
        <f>IF(AND(W8=0,E8&lt;&gt;""),1,0)</f>
        <v>0</v>
      </c>
      <c r="Y8" s="227"/>
      <c r="Z8" s="227">
        <f>IF(COUNTIF($F8:$O8,"&gt;0")=0,-1,COUNTIF($F8:$O8,"&gt;0"))</f>
        <v>-1</v>
      </c>
      <c r="AA8" s="215">
        <f t="shared" si="3"/>
        <v>0</v>
      </c>
      <c r="AB8" s="216">
        <f t="shared" si="3"/>
        <v>0</v>
      </c>
      <c r="AC8" s="216">
        <f t="shared" si="3"/>
        <v>0</v>
      </c>
      <c r="AD8" s="217">
        <f t="shared" si="3"/>
        <v>0</v>
      </c>
      <c r="AE8" s="218">
        <f>IF(COUNTIF($F8:$K8,"&gt;0")=0,-1,COUNTIF($F8:$K8,"&gt;0"))</f>
        <v>-1</v>
      </c>
      <c r="AF8" s="219">
        <f t="shared" si="4"/>
        <v>0</v>
      </c>
      <c r="AG8" s="220">
        <f t="shared" si="4"/>
        <v>0</v>
      </c>
      <c r="AH8" s="220">
        <f t="shared" si="4"/>
        <v>0</v>
      </c>
      <c r="AI8" s="221">
        <f t="shared" si="4"/>
        <v>0</v>
      </c>
    </row>
    <row r="9" spans="2:35" ht="15.75" customHeight="1" outlineLevel="2">
      <c r="B9" s="364">
        <f t="shared" si="5"/>
        <v>0</v>
      </c>
      <c r="C9" s="364"/>
      <c r="D9" s="595"/>
      <c r="E9" s="353"/>
      <c r="F9" s="595"/>
      <c r="G9" s="595"/>
      <c r="H9" s="595"/>
      <c r="I9" s="595"/>
      <c r="J9" s="595"/>
      <c r="K9" s="595"/>
      <c r="L9" s="595"/>
      <c r="M9" s="595"/>
      <c r="N9" s="595"/>
      <c r="O9" s="622"/>
      <c r="P9" s="618" t="str">
        <f>IF(Z9&gt;0,IF(AND(AA9&gt;=50,AC9=0,AD9=0),5,IF(AND(SUM(AA9:AB9)&gt;=50,AD9=0),4,IF(AD9&lt;30,3,2))),"-")</f>
        <v>-</v>
      </c>
      <c r="Q9" s="618" t="str">
        <f t="shared" si="1"/>
        <v>-</v>
      </c>
      <c r="R9" s="618" t="str">
        <f>IF(AE9&gt;0,IF(AI9&gt;0,2,IF(AH9&gt;0,3,IF(AG9&gt;0,4,5))),"-")</f>
        <v>-</v>
      </c>
      <c r="S9" s="621"/>
      <c r="T9" s="290" t="str">
        <f ca="1">IFERROR(VLOOKUP(U9,Главная!$AG$20:$AH$22,2,FALSE),"")</f>
        <v/>
      </c>
      <c r="U9" s="226" t="str">
        <f ca="1">IFERROR(OFFSET(Главная!$AJ$4,MATCH($D9,Главная!$AG$5:$AG$17,0),0),"")</f>
        <v/>
      </c>
      <c r="V9" s="226" t="str">
        <f ca="1">IFERROR(OFFSET(Главная!$AI$4,MATCH($D9,Главная!$AG$5:$AG$17,0),0),"")</f>
        <v/>
      </c>
      <c r="W9" s="270">
        <f t="shared" si="2"/>
        <v>0</v>
      </c>
      <c r="X9" s="270">
        <f>IF(AND(W9=0,E9&lt;&gt;""),1,0)</f>
        <v>0</v>
      </c>
      <c r="Y9" s="227"/>
      <c r="Z9" s="227">
        <f>IF(COUNTIF($F9:$O9,"&gt;0")=0,-1,COUNTIF($F9:$O9,"&gt;0"))</f>
        <v>-1</v>
      </c>
      <c r="AA9" s="215">
        <f t="shared" si="3"/>
        <v>0</v>
      </c>
      <c r="AB9" s="216">
        <f t="shared" si="3"/>
        <v>0</v>
      </c>
      <c r="AC9" s="216">
        <f t="shared" si="3"/>
        <v>0</v>
      </c>
      <c r="AD9" s="217">
        <f t="shared" si="3"/>
        <v>0</v>
      </c>
      <c r="AE9" s="218">
        <f>IF(COUNTIF($F9:$K9,"&gt;0")=0,-1,COUNTIF($F9:$K9,"&gt;0"))</f>
        <v>-1</v>
      </c>
      <c r="AF9" s="219">
        <f t="shared" si="4"/>
        <v>0</v>
      </c>
      <c r="AG9" s="220">
        <f t="shared" si="4"/>
        <v>0</v>
      </c>
      <c r="AH9" s="220">
        <f t="shared" si="4"/>
        <v>0</v>
      </c>
      <c r="AI9" s="221">
        <f t="shared" si="4"/>
        <v>0</v>
      </c>
    </row>
    <row r="10" spans="2:35" s="131" customFormat="1" ht="15.75" customHeight="1" outlineLevel="1" thickBot="1">
      <c r="B10" s="359"/>
      <c r="C10" s="360"/>
      <c r="D10" s="132"/>
      <c r="E10" s="361"/>
      <c r="F10" s="362"/>
      <c r="G10" s="362"/>
      <c r="H10" s="362"/>
      <c r="I10" s="362"/>
      <c r="J10" s="362"/>
      <c r="K10" s="362"/>
      <c r="L10" s="362"/>
      <c r="M10" s="362"/>
      <c r="N10" s="362"/>
      <c r="O10" s="362"/>
      <c r="P10" s="363"/>
      <c r="Q10" s="363"/>
      <c r="R10" s="362"/>
      <c r="S10" s="132"/>
      <c r="T10" s="291" t="s">
        <v>771</v>
      </c>
      <c r="W10" s="281"/>
      <c r="X10" s="281"/>
      <c r="AE10" s="132"/>
    </row>
    <row r="11" spans="2:35" s="130" customFormat="1" ht="30" customHeight="1" outlineLevel="1" thickTop="1">
      <c r="B11" s="641"/>
      <c r="C11" s="642"/>
      <c r="D11" s="643"/>
      <c r="E11" s="674" t="s">
        <v>185</v>
      </c>
      <c r="F11" s="283" t="s">
        <v>128</v>
      </c>
      <c r="G11" s="284" t="s">
        <v>74</v>
      </c>
      <c r="H11" s="284" t="s">
        <v>75</v>
      </c>
      <c r="I11" s="284" t="s">
        <v>14</v>
      </c>
      <c r="J11" s="284" t="s">
        <v>80</v>
      </c>
      <c r="K11" s="284" t="s">
        <v>129</v>
      </c>
      <c r="L11" s="284" t="s">
        <v>15</v>
      </c>
      <c r="M11" s="284" t="s">
        <v>13</v>
      </c>
      <c r="N11" s="284" t="s">
        <v>78</v>
      </c>
      <c r="O11" s="285" t="s">
        <v>130</v>
      </c>
      <c r="P11" s="286" t="s">
        <v>132</v>
      </c>
      <c r="Q11" s="287" t="s">
        <v>81</v>
      </c>
      <c r="R11" s="288" t="s">
        <v>131</v>
      </c>
      <c r="S11" s="451"/>
      <c r="T11" s="292" t="s">
        <v>151</v>
      </c>
      <c r="U11" s="131"/>
      <c r="V11" s="131"/>
      <c r="W11" s="129"/>
      <c r="X11" s="129"/>
      <c r="AE11" s="132"/>
    </row>
    <row r="12" spans="2:35" s="130" customFormat="1" ht="15.75" customHeight="1" outlineLevel="1">
      <c r="B12" s="641"/>
      <c r="C12" s="642"/>
      <c r="D12" s="643"/>
      <c r="E12" s="231" t="s">
        <v>83</v>
      </c>
      <c r="F12" s="264">
        <f t="shared" ref="F12:R12" si="6">COUNTIF(F6:F9,5)</f>
        <v>0</v>
      </c>
      <c r="G12" s="181">
        <f t="shared" si="6"/>
        <v>0</v>
      </c>
      <c r="H12" s="181">
        <f t="shared" si="6"/>
        <v>0</v>
      </c>
      <c r="I12" s="181">
        <f t="shared" si="6"/>
        <v>0</v>
      </c>
      <c r="J12" s="181">
        <f t="shared" si="6"/>
        <v>0</v>
      </c>
      <c r="K12" s="181">
        <f t="shared" si="6"/>
        <v>0</v>
      </c>
      <c r="L12" s="181">
        <f t="shared" si="6"/>
        <v>0</v>
      </c>
      <c r="M12" s="181">
        <f t="shared" si="6"/>
        <v>0</v>
      </c>
      <c r="N12" s="181">
        <f t="shared" si="6"/>
        <v>0</v>
      </c>
      <c r="O12" s="265">
        <f t="shared" si="6"/>
        <v>0</v>
      </c>
      <c r="P12" s="272">
        <f t="shared" si="6"/>
        <v>0</v>
      </c>
      <c r="Q12" s="231">
        <f t="shared" si="6"/>
        <v>0</v>
      </c>
      <c r="R12" s="275">
        <f t="shared" si="6"/>
        <v>0</v>
      </c>
      <c r="S12" s="452"/>
      <c r="T12" s="292" t="s">
        <v>151</v>
      </c>
      <c r="U12" s="131"/>
      <c r="V12" s="131"/>
      <c r="W12" s="129"/>
      <c r="X12" s="129"/>
      <c r="AE12" s="132"/>
    </row>
    <row r="13" spans="2:35" s="130" customFormat="1" ht="15.75" customHeight="1" outlineLevel="1">
      <c r="B13" s="641"/>
      <c r="C13" s="642"/>
      <c r="D13" s="643"/>
      <c r="E13" s="231" t="s">
        <v>85</v>
      </c>
      <c r="F13" s="264">
        <f t="shared" ref="F13:R13" si="7">COUNTIF(F6:F9,4)</f>
        <v>0</v>
      </c>
      <c r="G13" s="181">
        <f t="shared" si="7"/>
        <v>0</v>
      </c>
      <c r="H13" s="181">
        <f t="shared" si="7"/>
        <v>0</v>
      </c>
      <c r="I13" s="181">
        <f t="shared" si="7"/>
        <v>0</v>
      </c>
      <c r="J13" s="181">
        <f t="shared" si="7"/>
        <v>0</v>
      </c>
      <c r="K13" s="181">
        <f t="shared" si="7"/>
        <v>0</v>
      </c>
      <c r="L13" s="181">
        <f t="shared" si="7"/>
        <v>0</v>
      </c>
      <c r="M13" s="181">
        <f t="shared" si="7"/>
        <v>0</v>
      </c>
      <c r="N13" s="181">
        <f t="shared" si="7"/>
        <v>0</v>
      </c>
      <c r="O13" s="265">
        <f t="shared" si="7"/>
        <v>0</v>
      </c>
      <c r="P13" s="272">
        <f t="shared" si="7"/>
        <v>0</v>
      </c>
      <c r="Q13" s="231">
        <f t="shared" si="7"/>
        <v>0</v>
      </c>
      <c r="R13" s="275">
        <f t="shared" si="7"/>
        <v>0</v>
      </c>
      <c r="S13" s="453"/>
      <c r="T13" s="292" t="s">
        <v>151</v>
      </c>
      <c r="U13" s="131"/>
      <c r="V13" s="131"/>
      <c r="W13" s="129"/>
      <c r="X13" s="129"/>
      <c r="AE13" s="132"/>
    </row>
    <row r="14" spans="2:35" s="130" customFormat="1" ht="15.75" customHeight="1" outlineLevel="1">
      <c r="B14" s="641"/>
      <c r="C14" s="642"/>
      <c r="D14" s="643"/>
      <c r="E14" s="231" t="s">
        <v>86</v>
      </c>
      <c r="F14" s="264">
        <f t="shared" ref="F14:R14" si="8">COUNTIF(F6:F9,3)</f>
        <v>0</v>
      </c>
      <c r="G14" s="181">
        <f t="shared" si="8"/>
        <v>0</v>
      </c>
      <c r="H14" s="181">
        <f t="shared" si="8"/>
        <v>0</v>
      </c>
      <c r="I14" s="181">
        <f t="shared" si="8"/>
        <v>0</v>
      </c>
      <c r="J14" s="181">
        <f t="shared" si="8"/>
        <v>0</v>
      </c>
      <c r="K14" s="181">
        <f t="shared" si="8"/>
        <v>0</v>
      </c>
      <c r="L14" s="181">
        <f t="shared" si="8"/>
        <v>0</v>
      </c>
      <c r="M14" s="181">
        <f t="shared" si="8"/>
        <v>0</v>
      </c>
      <c r="N14" s="181">
        <f t="shared" si="8"/>
        <v>0</v>
      </c>
      <c r="O14" s="265">
        <f t="shared" si="8"/>
        <v>0</v>
      </c>
      <c r="P14" s="272">
        <f t="shared" si="8"/>
        <v>0</v>
      </c>
      <c r="Q14" s="231">
        <f t="shared" si="8"/>
        <v>0</v>
      </c>
      <c r="R14" s="275">
        <f t="shared" si="8"/>
        <v>0</v>
      </c>
      <c r="S14" s="453"/>
      <c r="T14" s="292" t="s">
        <v>151</v>
      </c>
      <c r="U14" s="131"/>
      <c r="V14" s="131"/>
      <c r="W14" s="129"/>
      <c r="X14" s="129"/>
      <c r="AE14" s="132"/>
    </row>
    <row r="15" spans="2:35" s="130" customFormat="1" ht="15.75" customHeight="1" outlineLevel="1" thickBot="1">
      <c r="B15" s="641"/>
      <c r="C15" s="642"/>
      <c r="D15" s="643"/>
      <c r="E15" s="231" t="s">
        <v>87</v>
      </c>
      <c r="F15" s="264">
        <f t="shared" ref="F15:R15" si="9">COUNTIF(F6:F9,2)</f>
        <v>0</v>
      </c>
      <c r="G15" s="181">
        <f t="shared" si="9"/>
        <v>0</v>
      </c>
      <c r="H15" s="181">
        <f t="shared" si="9"/>
        <v>0</v>
      </c>
      <c r="I15" s="181">
        <f t="shared" si="9"/>
        <v>0</v>
      </c>
      <c r="J15" s="181">
        <f t="shared" si="9"/>
        <v>0</v>
      </c>
      <c r="K15" s="181">
        <f t="shared" si="9"/>
        <v>0</v>
      </c>
      <c r="L15" s="181">
        <f t="shared" si="9"/>
        <v>0</v>
      </c>
      <c r="M15" s="181">
        <f t="shared" si="9"/>
        <v>0</v>
      </c>
      <c r="N15" s="181">
        <f t="shared" si="9"/>
        <v>0</v>
      </c>
      <c r="O15" s="265">
        <f t="shared" si="9"/>
        <v>0</v>
      </c>
      <c r="P15" s="272">
        <f t="shared" si="9"/>
        <v>0</v>
      </c>
      <c r="Q15" s="231">
        <f t="shared" si="9"/>
        <v>0</v>
      </c>
      <c r="R15" s="275">
        <f t="shared" si="9"/>
        <v>0</v>
      </c>
      <c r="S15" s="454"/>
      <c r="T15" s="292" t="s">
        <v>151</v>
      </c>
      <c r="U15" s="131"/>
      <c r="V15" s="131"/>
      <c r="W15" s="129"/>
      <c r="X15" s="129"/>
      <c r="AE15" s="132"/>
    </row>
    <row r="16" spans="2:35" s="130" customFormat="1" ht="15.75" customHeight="1">
      <c r="B16" s="641"/>
      <c r="C16" s="642"/>
      <c r="D16" s="643"/>
      <c r="E16" s="232" t="s">
        <v>88</v>
      </c>
      <c r="F16" s="266" t="str">
        <f>Рсч!$G$23</f>
        <v>-</v>
      </c>
      <c r="G16" s="267" t="str">
        <f>Рсч!$L$23</f>
        <v>-</v>
      </c>
      <c r="H16" s="267" t="str">
        <f>Рсч!$Q$23</f>
        <v>-</v>
      </c>
      <c r="I16" s="267" t="str">
        <f>Рсч!$V$23</f>
        <v>-</v>
      </c>
      <c r="J16" s="267" t="str">
        <f>Рсч!$AA$23</f>
        <v>-</v>
      </c>
      <c r="K16" s="267" t="str">
        <f>Рсч!$AF$23</f>
        <v>-</v>
      </c>
      <c r="L16" s="267" t="str">
        <f>Рсч!$AK$23</f>
        <v>-</v>
      </c>
      <c r="M16" s="267" t="str">
        <f>Рсч!$AP$23</f>
        <v>-</v>
      </c>
      <c r="N16" s="267" t="str">
        <f>Рсч!$AU$23</f>
        <v>-</v>
      </c>
      <c r="O16" s="268" t="str">
        <f>Рсч!$AZ$23</f>
        <v>-</v>
      </c>
      <c r="P16" s="273"/>
      <c r="Q16" s="232" t="str">
        <f>Рсч!$BJ$23</f>
        <v>-</v>
      </c>
      <c r="R16" s="276"/>
      <c r="S16" s="358"/>
      <c r="T16" s="292" t="s">
        <v>151</v>
      </c>
      <c r="U16" s="131"/>
      <c r="V16" s="131"/>
      <c r="W16" s="129"/>
      <c r="X16" s="129"/>
      <c r="AE16" s="132"/>
    </row>
    <row r="17" spans="2:31" s="130" customFormat="1" ht="15.75" customHeight="1" thickBot="1">
      <c r="B17" s="641"/>
      <c r="C17" s="642"/>
      <c r="D17" s="643"/>
      <c r="E17" s="233" t="s">
        <v>89</v>
      </c>
      <c r="F17" s="230" t="str">
        <f>Рсч!$G$24</f>
        <v>-</v>
      </c>
      <c r="G17" s="228" t="str">
        <f>Рсч!$L$24</f>
        <v>-</v>
      </c>
      <c r="H17" s="228" t="str">
        <f>Рсч!$Q$24</f>
        <v>-</v>
      </c>
      <c r="I17" s="437" t="str">
        <f>Рсч!$V$24</f>
        <v>-</v>
      </c>
      <c r="J17" s="228" t="str">
        <f>Рсч!$AA$24</f>
        <v>-</v>
      </c>
      <c r="K17" s="228" t="str">
        <f>Рсч!$AF$24</f>
        <v>-</v>
      </c>
      <c r="L17" s="228" t="str">
        <f>Рсч!$AK$24</f>
        <v>-</v>
      </c>
      <c r="M17" s="228" t="str">
        <f>Рсч!$AP$24</f>
        <v>-</v>
      </c>
      <c r="N17" s="228" t="str">
        <f>Рсч!$AU$24</f>
        <v>-</v>
      </c>
      <c r="O17" s="229" t="str">
        <f>Рсч!$AZ$24</f>
        <v>-</v>
      </c>
      <c r="P17" s="274"/>
      <c r="Q17" s="278" t="str">
        <f>Рсч!$BJ$24</f>
        <v>-</v>
      </c>
      <c r="R17" s="277"/>
      <c r="S17" s="358"/>
      <c r="T17" s="292" t="s">
        <v>151</v>
      </c>
      <c r="U17" s="131"/>
      <c r="V17" s="131"/>
      <c r="W17" s="129"/>
      <c r="X17" s="129"/>
      <c r="AE17" s="132"/>
    </row>
    <row r="18" spans="2:31" s="131" customFormat="1" ht="15.75" customHeight="1" outlineLevel="1" thickTop="1" thickBot="1">
      <c r="B18" s="359"/>
      <c r="C18" s="360"/>
      <c r="D18" s="132"/>
      <c r="E18" s="361"/>
      <c r="F18" s="362"/>
      <c r="G18" s="362"/>
      <c r="H18" s="362"/>
      <c r="I18" s="362"/>
      <c r="J18" s="362"/>
      <c r="K18" s="362"/>
      <c r="L18" s="362"/>
      <c r="M18" s="362"/>
      <c r="N18" s="362"/>
      <c r="O18" s="362"/>
      <c r="P18" s="363"/>
      <c r="Q18" s="363"/>
      <c r="R18" s="362"/>
      <c r="S18" s="132"/>
      <c r="T18" s="291" t="s">
        <v>771</v>
      </c>
      <c r="W18" s="281"/>
      <c r="X18" s="281"/>
      <c r="AE18" s="132"/>
    </row>
    <row r="19" spans="2:31" s="130" customFormat="1" ht="30" customHeight="1" outlineLevel="1" thickTop="1">
      <c r="B19" s="427"/>
      <c r="C19" s="426"/>
      <c r="D19" s="370"/>
      <c r="E19" s="674" t="s">
        <v>211</v>
      </c>
      <c r="F19" s="283" t="s">
        <v>128</v>
      </c>
      <c r="G19" s="284" t="s">
        <v>74</v>
      </c>
      <c r="H19" s="284" t="s">
        <v>75</v>
      </c>
      <c r="I19" s="284" t="s">
        <v>14</v>
      </c>
      <c r="J19" s="284" t="s">
        <v>80</v>
      </c>
      <c r="K19" s="284" t="s">
        <v>129</v>
      </c>
      <c r="L19" s="284" t="s">
        <v>15</v>
      </c>
      <c r="M19" s="284" t="s">
        <v>13</v>
      </c>
      <c r="N19" s="284" t="s">
        <v>78</v>
      </c>
      <c r="O19" s="285" t="s">
        <v>130</v>
      </c>
      <c r="P19" s="286" t="s">
        <v>132</v>
      </c>
      <c r="Q19" s="287" t="s">
        <v>81</v>
      </c>
      <c r="R19" s="288" t="s">
        <v>131</v>
      </c>
      <c r="S19" s="355"/>
      <c r="T19" s="292" t="s">
        <v>152</v>
      </c>
      <c r="U19" s="131"/>
      <c r="V19" s="131"/>
      <c r="W19" s="129"/>
      <c r="X19" s="129"/>
      <c r="AE19" s="132"/>
    </row>
    <row r="20" spans="2:31" s="130" customFormat="1" ht="15.75" customHeight="1" outlineLevel="1">
      <c r="B20" s="427"/>
      <c r="C20" s="426"/>
      <c r="D20" s="370"/>
      <c r="E20" s="231" t="s">
        <v>83</v>
      </c>
      <c r="F20" s="264">
        <f>COUNTIFS(F6:F9,5,U6:U9,1)</f>
        <v>0</v>
      </c>
      <c r="G20" s="181">
        <f>COUNTIFS(G6:G9,5,U6:U9,1)</f>
        <v>0</v>
      </c>
      <c r="H20" s="181">
        <f>COUNTIFS(H6:H9,5,U6:U9,1)</f>
        <v>0</v>
      </c>
      <c r="I20" s="181">
        <f>COUNTIFS(I6:I9,5,U6:U9,1)</f>
        <v>0</v>
      </c>
      <c r="J20" s="181">
        <f>COUNTIFS(J6:J9,5,U6:U9,1)</f>
        <v>0</v>
      </c>
      <c r="K20" s="181">
        <f>COUNTIFS(K6:K9,5,U6:U9,1)</f>
        <v>0</v>
      </c>
      <c r="L20" s="181">
        <f>COUNTIFS(L6:L9,5,U6:U9,1)</f>
        <v>0</v>
      </c>
      <c r="M20" s="181">
        <f>COUNTIFS(M6:M9,5,U6:U9,1)</f>
        <v>0</v>
      </c>
      <c r="N20" s="181">
        <f>COUNTIFS(N6:N9,5,U6:U9,1)</f>
        <v>0</v>
      </c>
      <c r="O20" s="265">
        <f>COUNTIFS(O6:O9,5,U6:U9,1)</f>
        <v>0</v>
      </c>
      <c r="P20" s="272">
        <f>COUNTIFS(P6:P9,5,U6:U9,1)</f>
        <v>0</v>
      </c>
      <c r="Q20" s="231">
        <f>COUNTIFS(Q6:Q9,5,U6:U9,1)</f>
        <v>0</v>
      </c>
      <c r="R20" s="275">
        <f>COUNTIFS(R6:R9,5,U6:U9,1)</f>
        <v>0</v>
      </c>
      <c r="S20" s="356"/>
      <c r="T20" s="292" t="s">
        <v>152</v>
      </c>
      <c r="U20" s="131"/>
      <c r="V20" s="131"/>
      <c r="W20" s="129"/>
      <c r="X20" s="129"/>
      <c r="AE20" s="132"/>
    </row>
    <row r="21" spans="2:31" s="130" customFormat="1" ht="15.75" customHeight="1" outlineLevel="1">
      <c r="B21" s="427"/>
      <c r="C21" s="426"/>
      <c r="D21" s="370"/>
      <c r="E21" s="231" t="s">
        <v>85</v>
      </c>
      <c r="F21" s="264">
        <f>COUNTIFS(F6:F9,4,U6:U9,1)</f>
        <v>0</v>
      </c>
      <c r="G21" s="181">
        <f>COUNTIFS(G6:G9,4,U6:U9,1)</f>
        <v>0</v>
      </c>
      <c r="H21" s="181">
        <f>COUNTIFS(H6:H9,4,U6:U9,1)</f>
        <v>0</v>
      </c>
      <c r="I21" s="181">
        <f>COUNTIFS(I6:I9,4,U6:U9,1)</f>
        <v>0</v>
      </c>
      <c r="J21" s="181">
        <f>COUNTIFS(J6:J9,4,U6:U9,1)</f>
        <v>0</v>
      </c>
      <c r="K21" s="181">
        <f>COUNTIFS(K6:K9,4,U6:U9,1)</f>
        <v>0</v>
      </c>
      <c r="L21" s="181">
        <f>COUNTIFS(L6:L9,4,U6:U9,1)</f>
        <v>0</v>
      </c>
      <c r="M21" s="181">
        <f>COUNTIFS(M6:M9,4,U6:U9,1)</f>
        <v>0</v>
      </c>
      <c r="N21" s="181">
        <f>COUNTIFS(N6:N9,4,U6:U9,1)</f>
        <v>0</v>
      </c>
      <c r="O21" s="265">
        <f>COUNTIFS(O6:O9,4,U6:U9,1)</f>
        <v>0</v>
      </c>
      <c r="P21" s="272">
        <f>COUNTIFS(P6:P9,4,U6:U9,1)</f>
        <v>0</v>
      </c>
      <c r="Q21" s="231">
        <f>COUNTIFS(Q6:Q9,4,U6:U9,1)</f>
        <v>0</v>
      </c>
      <c r="R21" s="275">
        <f>COUNTIFS(R6:R9,4,U6:U9,1)</f>
        <v>0</v>
      </c>
      <c r="S21" s="132"/>
      <c r="T21" s="292" t="s">
        <v>152</v>
      </c>
      <c r="U21" s="131"/>
      <c r="V21" s="131"/>
      <c r="W21" s="129"/>
      <c r="X21" s="129"/>
      <c r="AE21" s="132"/>
    </row>
    <row r="22" spans="2:31" s="130" customFormat="1" ht="15.75" customHeight="1" outlineLevel="1">
      <c r="B22" s="427"/>
      <c r="C22" s="426"/>
      <c r="D22" s="370"/>
      <c r="E22" s="231" t="s">
        <v>86</v>
      </c>
      <c r="F22" s="264">
        <f>COUNTIFS(F6:F9,3,U6:U9,1)</f>
        <v>0</v>
      </c>
      <c r="G22" s="181">
        <f>COUNTIFS(G6:G9,3,U6:U9,1)</f>
        <v>0</v>
      </c>
      <c r="H22" s="181">
        <f>COUNTIFS(H6:H9,3,U6:U9,1)</f>
        <v>0</v>
      </c>
      <c r="I22" s="181">
        <f>COUNTIFS(I6:I9,3,U6:U9,1)</f>
        <v>0</v>
      </c>
      <c r="J22" s="181">
        <f>COUNTIFS(J6:J9,3,U6:U9,1)</f>
        <v>0</v>
      </c>
      <c r="K22" s="181">
        <f>COUNTIFS(K6:K9,3,U6:U9,1)</f>
        <v>0</v>
      </c>
      <c r="L22" s="181">
        <f>COUNTIFS(L6:L9,3,U6:U9,1)</f>
        <v>0</v>
      </c>
      <c r="M22" s="181">
        <f>COUNTIFS(M6:M9,3,U6:U9,1)</f>
        <v>0</v>
      </c>
      <c r="N22" s="181">
        <f>COUNTIFS(N6:N9,3,U6:U9,1)</f>
        <v>0</v>
      </c>
      <c r="O22" s="265">
        <f>COUNTIFS(O6:O9,3,U6:U9,1)</f>
        <v>0</v>
      </c>
      <c r="P22" s="272">
        <f>COUNTIFS(P6:P9,3,U6:U9,1)</f>
        <v>0</v>
      </c>
      <c r="Q22" s="231">
        <f>COUNTIFS(Q6:Q9,3,U6:U9,1)</f>
        <v>0</v>
      </c>
      <c r="R22" s="275">
        <f>COUNTIFS(R6:R9,3,U6:U9,1)</f>
        <v>0</v>
      </c>
      <c r="S22" s="132"/>
      <c r="T22" s="292" t="s">
        <v>152</v>
      </c>
      <c r="U22" s="131"/>
      <c r="V22" s="131"/>
      <c r="W22" s="129"/>
      <c r="X22" s="129"/>
      <c r="AE22" s="132"/>
    </row>
    <row r="23" spans="2:31" s="130" customFormat="1" ht="15.75" customHeight="1" outlineLevel="1" thickBot="1">
      <c r="B23" s="427"/>
      <c r="C23" s="426"/>
      <c r="D23" s="370"/>
      <c r="E23" s="231" t="s">
        <v>87</v>
      </c>
      <c r="F23" s="264">
        <f>COUNTIFS(F6:F9,2,U6:U9,1)</f>
        <v>0</v>
      </c>
      <c r="G23" s="181">
        <f>COUNTIFS(G6:G9,2,U6:U9,1)</f>
        <v>0</v>
      </c>
      <c r="H23" s="181">
        <f>COUNTIFS(H6:H9,2,U6:U9,1)</f>
        <v>0</v>
      </c>
      <c r="I23" s="181">
        <f>COUNTIFS(I6:I9,2,U6:U9,1)</f>
        <v>0</v>
      </c>
      <c r="J23" s="181">
        <f>COUNTIFS(J6:J9,2,U6:U9,1)</f>
        <v>0</v>
      </c>
      <c r="K23" s="181">
        <f>COUNTIFS(K6:K9,2,U6:U9,1)</f>
        <v>0</v>
      </c>
      <c r="L23" s="181">
        <f>COUNTIFS(L6:L9,2,U6:U9,1)</f>
        <v>0</v>
      </c>
      <c r="M23" s="181">
        <f>COUNTIFS(M6:M9,2,U6:U9,1)</f>
        <v>0</v>
      </c>
      <c r="N23" s="181">
        <f>COUNTIFS(N6:N9,2,U6:U9,1)</f>
        <v>0</v>
      </c>
      <c r="O23" s="265">
        <f>COUNTIFS(O6:O9,2,U6:U9,1)</f>
        <v>0</v>
      </c>
      <c r="P23" s="272">
        <f>COUNTIFS(P6:P9,2,U6:U9,1)</f>
        <v>0</v>
      </c>
      <c r="Q23" s="231">
        <f>COUNTIFS(Q6:Q9,2,U6:U9,1)</f>
        <v>0</v>
      </c>
      <c r="R23" s="275">
        <f>COUNTIFS(R6:R9,2,U6:U9,1)</f>
        <v>0</v>
      </c>
      <c r="S23" s="357"/>
      <c r="T23" s="292" t="s">
        <v>152</v>
      </c>
      <c r="U23" s="131"/>
      <c r="V23" s="131"/>
      <c r="W23" s="129"/>
      <c r="X23" s="129"/>
      <c r="AE23" s="132"/>
    </row>
    <row r="24" spans="2:31" s="130" customFormat="1" ht="15.75" customHeight="1">
      <c r="B24" s="427"/>
      <c r="C24" s="426"/>
      <c r="D24" s="370"/>
      <c r="E24" s="232" t="s">
        <v>88</v>
      </c>
      <c r="F24" s="266" t="str">
        <f>'Рсч-оф'!$G$23</f>
        <v>-</v>
      </c>
      <c r="G24" s="267" t="str">
        <f>'Рсч-оф'!$L$23</f>
        <v>-</v>
      </c>
      <c r="H24" s="267" t="str">
        <f>'Рсч-оф'!$Q$23</f>
        <v>-</v>
      </c>
      <c r="I24" s="267" t="str">
        <f>'Рсч-оф'!$V$23</f>
        <v>-</v>
      </c>
      <c r="J24" s="267" t="str">
        <f>'Рсч-оф'!$AA$23</f>
        <v>-</v>
      </c>
      <c r="K24" s="267" t="str">
        <f>'Рсч-оф'!$AF$23</f>
        <v>-</v>
      </c>
      <c r="L24" s="267" t="str">
        <f>'Рсч-оф'!$AK$23</f>
        <v>-</v>
      </c>
      <c r="M24" s="267" t="str">
        <f>'Рсч-оф'!$AP$23</f>
        <v>-</v>
      </c>
      <c r="N24" s="267" t="str">
        <f>'Рсч-оф'!$AU$23</f>
        <v>-</v>
      </c>
      <c r="O24" s="268" t="str">
        <f>'Рсч-оф'!$AZ$23</f>
        <v>-</v>
      </c>
      <c r="P24" s="273"/>
      <c r="Q24" s="232" t="str">
        <f>'Рсч-оф'!$BJ$23</f>
        <v>-</v>
      </c>
      <c r="R24" s="276"/>
      <c r="S24" s="358"/>
      <c r="T24" s="292" t="s">
        <v>152</v>
      </c>
      <c r="U24" s="131"/>
      <c r="V24" s="131"/>
      <c r="W24" s="129"/>
      <c r="X24" s="129"/>
      <c r="AE24" s="132"/>
    </row>
    <row r="25" spans="2:31" s="130" customFormat="1" ht="15.75" customHeight="1" thickBot="1">
      <c r="B25" s="427"/>
      <c r="C25" s="426"/>
      <c r="D25" s="370"/>
      <c r="E25" s="233" t="s">
        <v>89</v>
      </c>
      <c r="F25" s="230" t="str">
        <f>'Рсч-оф'!$G$24</f>
        <v>-</v>
      </c>
      <c r="G25" s="228" t="str">
        <f>'Рсч-оф'!$L$24</f>
        <v>-</v>
      </c>
      <c r="H25" s="228" t="str">
        <f>'Рсч-оф'!$Q$24</f>
        <v>-</v>
      </c>
      <c r="I25" s="437" t="str">
        <f>'Рсч-оф'!$V$24</f>
        <v>-</v>
      </c>
      <c r="J25" s="228" t="str">
        <f>'Рсч-оф'!$AA$24</f>
        <v>-</v>
      </c>
      <c r="K25" s="228" t="str">
        <f>'Рсч-оф'!$AF$24</f>
        <v>-</v>
      </c>
      <c r="L25" s="228" t="str">
        <f>'Рсч-оф'!$AK$24</f>
        <v>-</v>
      </c>
      <c r="M25" s="228" t="str">
        <f>'Рсч-оф'!$AP$24</f>
        <v>-</v>
      </c>
      <c r="N25" s="228" t="str">
        <f>'Рсч-оф'!$AU$24</f>
        <v>-</v>
      </c>
      <c r="O25" s="229" t="str">
        <f>'Рсч-оф'!$AZ$24</f>
        <v>-</v>
      </c>
      <c r="P25" s="274"/>
      <c r="Q25" s="278" t="str">
        <f>'Рсч-оф'!$BJ$24</f>
        <v>-</v>
      </c>
      <c r="R25" s="277"/>
      <c r="S25" s="358"/>
      <c r="T25" s="292" t="s">
        <v>152</v>
      </c>
      <c r="U25" s="131"/>
      <c r="V25" s="131"/>
      <c r="W25" s="129"/>
      <c r="X25" s="129"/>
      <c r="AE25" s="132"/>
    </row>
    <row r="26" spans="2:31" s="131" customFormat="1" ht="15.75" customHeight="1" outlineLevel="1" thickTop="1" thickBot="1">
      <c r="B26" s="359"/>
      <c r="C26" s="360"/>
      <c r="D26" s="132"/>
      <c r="E26" s="361"/>
      <c r="F26" s="362"/>
      <c r="G26" s="362"/>
      <c r="H26" s="362"/>
      <c r="I26" s="362"/>
      <c r="J26" s="362"/>
      <c r="K26" s="362"/>
      <c r="L26" s="362"/>
      <c r="M26" s="362"/>
      <c r="N26" s="362"/>
      <c r="O26" s="362"/>
      <c r="P26" s="363"/>
      <c r="Q26" s="363"/>
      <c r="R26" s="362"/>
      <c r="S26" s="132"/>
      <c r="T26" s="291" t="s">
        <v>771</v>
      </c>
      <c r="W26" s="281"/>
      <c r="X26" s="281"/>
      <c r="AE26" s="132"/>
    </row>
    <row r="27" spans="2:31" s="130" customFormat="1" ht="30" customHeight="1" outlineLevel="1" thickTop="1">
      <c r="B27" s="427"/>
      <c r="C27" s="426"/>
      <c r="D27" s="370"/>
      <c r="E27" s="674" t="s">
        <v>212</v>
      </c>
      <c r="F27" s="283" t="s">
        <v>128</v>
      </c>
      <c r="G27" s="284" t="s">
        <v>74</v>
      </c>
      <c r="H27" s="284" t="s">
        <v>75</v>
      </c>
      <c r="I27" s="284" t="s">
        <v>14</v>
      </c>
      <c r="J27" s="284" t="s">
        <v>80</v>
      </c>
      <c r="K27" s="284" t="s">
        <v>129</v>
      </c>
      <c r="L27" s="284" t="s">
        <v>15</v>
      </c>
      <c r="M27" s="284" t="s">
        <v>13</v>
      </c>
      <c r="N27" s="284" t="s">
        <v>78</v>
      </c>
      <c r="O27" s="285" t="s">
        <v>130</v>
      </c>
      <c r="P27" s="286" t="s">
        <v>132</v>
      </c>
      <c r="Q27" s="287" t="s">
        <v>81</v>
      </c>
      <c r="R27" s="288" t="s">
        <v>131</v>
      </c>
      <c r="S27" s="355"/>
      <c r="T27" s="292" t="s">
        <v>153</v>
      </c>
      <c r="U27" s="131"/>
      <c r="V27" s="131"/>
      <c r="W27" s="129"/>
      <c r="X27" s="129"/>
      <c r="AE27" s="132"/>
    </row>
    <row r="28" spans="2:31" s="130" customFormat="1" ht="15.75" customHeight="1" outlineLevel="1">
      <c r="B28" s="427"/>
      <c r="C28" s="426"/>
      <c r="D28" s="370"/>
      <c r="E28" s="231" t="s">
        <v>83</v>
      </c>
      <c r="F28" s="264">
        <f>COUNTIFS(F6:F9,5,U6:U9,2)</f>
        <v>0</v>
      </c>
      <c r="G28" s="181">
        <f>COUNTIFS(G6:G9,5,U6:U9,2)</f>
        <v>0</v>
      </c>
      <c r="H28" s="181">
        <f>COUNTIFS(H6:H9,5,U6:U9,2)</f>
        <v>0</v>
      </c>
      <c r="I28" s="181">
        <f>COUNTIFS(I6:I9,5,U6:U9,2)</f>
        <v>0</v>
      </c>
      <c r="J28" s="181">
        <f>COUNTIFS(J6:J9,5,U6:U9,2)</f>
        <v>0</v>
      </c>
      <c r="K28" s="181">
        <f>COUNTIFS(K6:K9,5,U6:U9,2)</f>
        <v>0</v>
      </c>
      <c r="L28" s="181">
        <f>COUNTIFS(L6:L9,5,U6:U9,2)</f>
        <v>0</v>
      </c>
      <c r="M28" s="181">
        <f>COUNTIFS(M6:M9,5,U6:U9,2)</f>
        <v>0</v>
      </c>
      <c r="N28" s="181">
        <f>COUNTIFS(N6:N9,5,U6:U9,2)</f>
        <v>0</v>
      </c>
      <c r="O28" s="265">
        <f>COUNTIFS(O6:O9,5,U6:U9,2)</f>
        <v>0</v>
      </c>
      <c r="P28" s="272">
        <f>COUNTIFS(P6:P9,5,U6:U9,2)</f>
        <v>0</v>
      </c>
      <c r="Q28" s="231">
        <f>COUNTIFS(Q6:Q9,5,U6:U9,2)</f>
        <v>0</v>
      </c>
      <c r="R28" s="275">
        <f>COUNTIFS(R6:R9,5,U6:U9,2)</f>
        <v>0</v>
      </c>
      <c r="S28" s="356"/>
      <c r="T28" s="292" t="s">
        <v>153</v>
      </c>
      <c r="U28" s="131"/>
      <c r="V28" s="131"/>
      <c r="W28" s="129"/>
      <c r="X28" s="129"/>
      <c r="AE28" s="132"/>
    </row>
    <row r="29" spans="2:31" s="130" customFormat="1" ht="15.75" customHeight="1" outlineLevel="1">
      <c r="B29" s="427"/>
      <c r="C29" s="426"/>
      <c r="D29" s="370"/>
      <c r="E29" s="231" t="s">
        <v>85</v>
      </c>
      <c r="F29" s="264">
        <f>COUNTIFS(F6:F9,4,U6:U9,2)</f>
        <v>0</v>
      </c>
      <c r="G29" s="181">
        <f>COUNTIFS(G6:G9,4,U6:U9,2)</f>
        <v>0</v>
      </c>
      <c r="H29" s="181">
        <f>COUNTIFS(H6:H9,4,U6:U9,2)</f>
        <v>0</v>
      </c>
      <c r="I29" s="181">
        <f>COUNTIFS(I6:I9,4,U6:U9,2)</f>
        <v>0</v>
      </c>
      <c r="J29" s="181">
        <f>COUNTIFS(J6:J9,4,U6:U9,2)</f>
        <v>0</v>
      </c>
      <c r="K29" s="181">
        <f>COUNTIFS(K6:K9,4,U6:U9,2)</f>
        <v>0</v>
      </c>
      <c r="L29" s="181">
        <f>COUNTIFS(L6:L9,4,U6:U9,2)</f>
        <v>0</v>
      </c>
      <c r="M29" s="181">
        <f>COUNTIFS(M6:M9,4,U6:U9,2)</f>
        <v>0</v>
      </c>
      <c r="N29" s="181">
        <f>COUNTIFS(N6:N9,4,U6:U9,2)</f>
        <v>0</v>
      </c>
      <c r="O29" s="265">
        <f>COUNTIFS(O6:O9,4,U6:U9,2)</f>
        <v>0</v>
      </c>
      <c r="P29" s="272">
        <f>COUNTIFS(P6:P9,4,U6:U9,2)</f>
        <v>0</v>
      </c>
      <c r="Q29" s="231">
        <f>COUNTIFS(Q6:Q9,4,U6:U9,2)</f>
        <v>0</v>
      </c>
      <c r="R29" s="275">
        <f>COUNTIFS(R6:R9,4,U6:U9,2)</f>
        <v>0</v>
      </c>
      <c r="S29" s="132"/>
      <c r="T29" s="292" t="s">
        <v>153</v>
      </c>
      <c r="U29" s="131"/>
      <c r="V29" s="131"/>
      <c r="W29" s="129"/>
      <c r="X29" s="129"/>
      <c r="AE29" s="132"/>
    </row>
    <row r="30" spans="2:31" s="130" customFormat="1" ht="15.75" customHeight="1" outlineLevel="1">
      <c r="B30" s="427"/>
      <c r="C30" s="426"/>
      <c r="D30" s="370"/>
      <c r="E30" s="231" t="s">
        <v>86</v>
      </c>
      <c r="F30" s="264">
        <f>COUNTIFS(F6:F9,3,U6:U9,2)</f>
        <v>0</v>
      </c>
      <c r="G30" s="181">
        <f>COUNTIFS(G6:G9,3,U6:U9,2)</f>
        <v>0</v>
      </c>
      <c r="H30" s="181">
        <f>COUNTIFS(H6:H9,3,U6:U9,2)</f>
        <v>0</v>
      </c>
      <c r="I30" s="181">
        <f>COUNTIFS(I6:I9,3,U6:U9,2)</f>
        <v>0</v>
      </c>
      <c r="J30" s="181">
        <f>COUNTIFS(J6:J9,3,U6:U9,2)</f>
        <v>0</v>
      </c>
      <c r="K30" s="181">
        <f>COUNTIFS(K6:K9,3,U6:U9,2)</f>
        <v>0</v>
      </c>
      <c r="L30" s="181">
        <f>COUNTIFS(L6:L9,3,U6:U9,2)</f>
        <v>0</v>
      </c>
      <c r="M30" s="181">
        <f>COUNTIFS(M6:M9,3,U6:U9,2)</f>
        <v>0</v>
      </c>
      <c r="N30" s="181">
        <f>COUNTIFS(N6:N9,3,U6:U9,2)</f>
        <v>0</v>
      </c>
      <c r="O30" s="265">
        <f>COUNTIFS(O6:O9,3,U6:U9,2)</f>
        <v>0</v>
      </c>
      <c r="P30" s="272">
        <f>COUNTIFS(P6:P9,3,U6:U9,2)</f>
        <v>0</v>
      </c>
      <c r="Q30" s="231">
        <f>COUNTIFS(Q6:Q9,3,U6:U9,2)</f>
        <v>0</v>
      </c>
      <c r="R30" s="275">
        <f>COUNTIFS(R6:R9,3,U6:U9,2)</f>
        <v>0</v>
      </c>
      <c r="S30" s="132"/>
      <c r="T30" s="292" t="s">
        <v>153</v>
      </c>
      <c r="U30" s="131"/>
      <c r="V30" s="131"/>
      <c r="W30" s="129"/>
      <c r="X30" s="129"/>
      <c r="AE30" s="132"/>
    </row>
    <row r="31" spans="2:31" s="130" customFormat="1" ht="15.75" customHeight="1" outlineLevel="1" thickBot="1">
      <c r="B31" s="427"/>
      <c r="C31" s="426"/>
      <c r="D31" s="370"/>
      <c r="E31" s="231" t="s">
        <v>87</v>
      </c>
      <c r="F31" s="264">
        <f>COUNTIFS(F6:F9,2,U6:U9,2)</f>
        <v>0</v>
      </c>
      <c r="G31" s="181">
        <f>COUNTIFS(G6:G9,2,U6:U9,2)</f>
        <v>0</v>
      </c>
      <c r="H31" s="181">
        <f>COUNTIFS(H6:H9,2,U6:U9,2)</f>
        <v>0</v>
      </c>
      <c r="I31" s="181">
        <f>COUNTIFS(I6:I9,2,U6:U9,2)</f>
        <v>0</v>
      </c>
      <c r="J31" s="181">
        <f>COUNTIFS(J6:J9,2,U6:U9,2)</f>
        <v>0</v>
      </c>
      <c r="K31" s="181">
        <f>COUNTIFS(K6:K9,2,U6:U9,2)</f>
        <v>0</v>
      </c>
      <c r="L31" s="181">
        <f>COUNTIFS(L6:L9,2,U6:U9,2)</f>
        <v>0</v>
      </c>
      <c r="M31" s="181">
        <f>COUNTIFS(M6:M9,2,U6:U9,2)</f>
        <v>0</v>
      </c>
      <c r="N31" s="181">
        <f>COUNTIFS(N6:N9,2,U6:U9,2)</f>
        <v>0</v>
      </c>
      <c r="O31" s="265">
        <f>COUNTIFS(O6:O9,2,U6:U9,2)</f>
        <v>0</v>
      </c>
      <c r="P31" s="272">
        <f>COUNTIFS(P6:P9,2,U6:U9,2)</f>
        <v>0</v>
      </c>
      <c r="Q31" s="231">
        <f>COUNTIFS(Q6:Q9,2,U6:U9,2)</f>
        <v>0</v>
      </c>
      <c r="R31" s="275">
        <f>COUNTIFS(R6:R9,2,U6:U9,2)</f>
        <v>0</v>
      </c>
      <c r="S31" s="357"/>
      <c r="T31" s="292" t="s">
        <v>153</v>
      </c>
      <c r="U31" s="131"/>
      <c r="V31" s="131"/>
      <c r="W31" s="129"/>
      <c r="X31" s="129"/>
      <c r="AE31" s="132"/>
    </row>
    <row r="32" spans="2:31" s="130" customFormat="1" ht="15.75" customHeight="1">
      <c r="B32" s="427"/>
      <c r="C32" s="426"/>
      <c r="D32" s="370"/>
      <c r="E32" s="232" t="s">
        <v>88</v>
      </c>
      <c r="F32" s="266" t="str">
        <f>'Рсч-серж'!$G$23</f>
        <v>-</v>
      </c>
      <c r="G32" s="267" t="str">
        <f>'Рсч-серж'!$L$23</f>
        <v>-</v>
      </c>
      <c r="H32" s="267" t="str">
        <f>'Рсч-серж'!$Q$23</f>
        <v>-</v>
      </c>
      <c r="I32" s="267" t="str">
        <f>'Рсч-серж'!$V$23</f>
        <v>-</v>
      </c>
      <c r="J32" s="267" t="str">
        <f>'Рсч-серж'!$AA$23</f>
        <v>-</v>
      </c>
      <c r="K32" s="267" t="str">
        <f>'Рсч-серж'!$AF$23</f>
        <v>-</v>
      </c>
      <c r="L32" s="267" t="str">
        <f>'Рсч-серж'!$AK$23</f>
        <v>-</v>
      </c>
      <c r="M32" s="267" t="str">
        <f>'Рсч-серж'!$AP$23</f>
        <v>-</v>
      </c>
      <c r="N32" s="267" t="str">
        <f>'Рсч-серж'!$AU$23</f>
        <v>-</v>
      </c>
      <c r="O32" s="268" t="str">
        <f>'Рсч-серж'!$AZ$23</f>
        <v>-</v>
      </c>
      <c r="P32" s="273"/>
      <c r="Q32" s="232" t="str">
        <f>'Рсч-серж'!$BJ$23</f>
        <v>-</v>
      </c>
      <c r="R32" s="276"/>
      <c r="S32" s="358"/>
      <c r="T32" s="292" t="s">
        <v>153</v>
      </c>
      <c r="U32" s="131"/>
      <c r="V32" s="131"/>
      <c r="W32" s="129"/>
      <c r="X32" s="129"/>
      <c r="AE32" s="132"/>
    </row>
    <row r="33" spans="2:35" s="130" customFormat="1" ht="15.75" customHeight="1" thickBot="1">
      <c r="B33" s="427"/>
      <c r="C33" s="426"/>
      <c r="D33" s="370"/>
      <c r="E33" s="233" t="s">
        <v>89</v>
      </c>
      <c r="F33" s="230" t="str">
        <f>'Рсч-серж'!$G$24</f>
        <v>-</v>
      </c>
      <c r="G33" s="228" t="str">
        <f>'Рсч-серж'!$L$24</f>
        <v>-</v>
      </c>
      <c r="H33" s="228" t="str">
        <f>'Рсч-серж'!$Q$24</f>
        <v>-</v>
      </c>
      <c r="I33" s="437" t="str">
        <f>'Рсч-серж'!$V$24</f>
        <v>-</v>
      </c>
      <c r="J33" s="228" t="str">
        <f>'Рсч-серж'!$AA$24</f>
        <v>-</v>
      </c>
      <c r="K33" s="228" t="str">
        <f>'Рсч-серж'!$AF$24</f>
        <v>-</v>
      </c>
      <c r="L33" s="228" t="str">
        <f>'Рсч-серж'!$AK$24</f>
        <v>-</v>
      </c>
      <c r="M33" s="228" t="str">
        <f>'Рсч-серж'!$AP$24</f>
        <v>-</v>
      </c>
      <c r="N33" s="228" t="str">
        <f>'Рсч-серж'!$AU$24</f>
        <v>-</v>
      </c>
      <c r="O33" s="229" t="str">
        <f>'Рсч-серж'!$AZ$24</f>
        <v>-</v>
      </c>
      <c r="P33" s="274"/>
      <c r="Q33" s="278" t="str">
        <f>'Рсч-серж'!$BJ$24</f>
        <v>-</v>
      </c>
      <c r="R33" s="277"/>
      <c r="S33" s="358"/>
      <c r="T33" s="292" t="s">
        <v>153</v>
      </c>
      <c r="U33" s="131"/>
      <c r="V33" s="131"/>
      <c r="W33" s="129"/>
      <c r="X33" s="129"/>
      <c r="AE33" s="132"/>
    </row>
    <row r="34" spans="2:35" s="131" customFormat="1" ht="15.75" customHeight="1" outlineLevel="1" thickTop="1" thickBot="1">
      <c r="B34" s="359"/>
      <c r="C34" s="360"/>
      <c r="D34" s="132"/>
      <c r="E34" s="361"/>
      <c r="F34" s="362"/>
      <c r="G34" s="362"/>
      <c r="H34" s="362"/>
      <c r="I34" s="362"/>
      <c r="J34" s="362"/>
      <c r="K34" s="362"/>
      <c r="L34" s="362"/>
      <c r="M34" s="362"/>
      <c r="N34" s="362"/>
      <c r="O34" s="362"/>
      <c r="P34" s="363"/>
      <c r="Q34" s="363"/>
      <c r="R34" s="362"/>
      <c r="S34" s="132"/>
      <c r="T34" s="291" t="s">
        <v>771</v>
      </c>
      <c r="W34" s="281"/>
      <c r="X34" s="281"/>
      <c r="AE34" s="132"/>
    </row>
    <row r="35" spans="2:35" s="130" customFormat="1" ht="30" customHeight="1" outlineLevel="1" thickTop="1">
      <c r="B35" s="427"/>
      <c r="C35" s="426"/>
      <c r="D35" s="370"/>
      <c r="E35" s="674" t="s">
        <v>778</v>
      </c>
      <c r="F35" s="283" t="s">
        <v>128</v>
      </c>
      <c r="G35" s="284" t="s">
        <v>74</v>
      </c>
      <c r="H35" s="284" t="s">
        <v>75</v>
      </c>
      <c r="I35" s="284" t="s">
        <v>14</v>
      </c>
      <c r="J35" s="284" t="s">
        <v>80</v>
      </c>
      <c r="K35" s="284" t="s">
        <v>129</v>
      </c>
      <c r="L35" s="284" t="s">
        <v>15</v>
      </c>
      <c r="M35" s="284" t="s">
        <v>13</v>
      </c>
      <c r="N35" s="284" t="s">
        <v>78</v>
      </c>
      <c r="O35" s="285" t="s">
        <v>130</v>
      </c>
      <c r="P35" s="286" t="s">
        <v>132</v>
      </c>
      <c r="Q35" s="287" t="s">
        <v>81</v>
      </c>
      <c r="R35" s="288" t="s">
        <v>131</v>
      </c>
      <c r="S35" s="355"/>
      <c r="T35" s="292" t="s">
        <v>153</v>
      </c>
      <c r="U35" s="131"/>
      <c r="V35" s="131"/>
      <c r="W35" s="129"/>
      <c r="X35" s="129"/>
      <c r="AE35" s="132"/>
    </row>
    <row r="36" spans="2:35" s="130" customFormat="1" ht="15.75" customHeight="1" outlineLevel="1">
      <c r="B36" s="427"/>
      <c r="C36" s="426"/>
      <c r="D36" s="370"/>
      <c r="E36" s="231" t="s">
        <v>83</v>
      </c>
      <c r="F36" s="264">
        <f>COUNTIFS(F6:F9,5,U6:U9,3)</f>
        <v>0</v>
      </c>
      <c r="G36" s="181">
        <f>COUNTIFS(G6:G9,5,U6:U9,3)</f>
        <v>0</v>
      </c>
      <c r="H36" s="181">
        <f>COUNTIFS(H6:H9,5,U6:U9,3)</f>
        <v>0</v>
      </c>
      <c r="I36" s="181">
        <f>COUNTIFS(I6:I9,5,U6:U9,3)</f>
        <v>0</v>
      </c>
      <c r="J36" s="181">
        <f>COUNTIFS(J6:J9,5,U6:U9,3)</f>
        <v>0</v>
      </c>
      <c r="K36" s="181">
        <f>COUNTIFS(K6:K9,5,U6:U9,3)</f>
        <v>0</v>
      </c>
      <c r="L36" s="181">
        <f>COUNTIFS(L6:L9,5,U6:U9,3)</f>
        <v>0</v>
      </c>
      <c r="M36" s="181">
        <f>COUNTIFS(M6:M9,5,U6:U9,3)</f>
        <v>0</v>
      </c>
      <c r="N36" s="181">
        <f>COUNTIFS(N6:N9,5,U6:U9,3)</f>
        <v>0</v>
      </c>
      <c r="O36" s="265">
        <f>COUNTIFS(O6:O9,5,U6:U9,3)</f>
        <v>0</v>
      </c>
      <c r="P36" s="272">
        <f>COUNTIFS(P6:P9,5,U6:U9,3)</f>
        <v>0</v>
      </c>
      <c r="Q36" s="231">
        <f>COUNTIFS(Q6:Q9,5,U6:U9,3)</f>
        <v>0</v>
      </c>
      <c r="R36" s="275">
        <f>COUNTIFS(R6:R9,5,U6:U9,3)</f>
        <v>0</v>
      </c>
      <c r="S36" s="356"/>
      <c r="T36" s="292" t="s">
        <v>153</v>
      </c>
      <c r="U36" s="131"/>
      <c r="V36" s="131"/>
      <c r="W36" s="129"/>
      <c r="X36" s="129"/>
      <c r="AE36" s="132"/>
    </row>
    <row r="37" spans="2:35" s="130" customFormat="1" ht="15.75" customHeight="1" outlineLevel="1">
      <c r="B37" s="427"/>
      <c r="C37" s="426"/>
      <c r="D37" s="370"/>
      <c r="E37" s="231" t="s">
        <v>85</v>
      </c>
      <c r="F37" s="264">
        <f>COUNTIFS(F6:F9,4,U6:U9,3)</f>
        <v>0</v>
      </c>
      <c r="G37" s="181">
        <f>COUNTIFS(G6:G9,4,U6:U9,3)</f>
        <v>0</v>
      </c>
      <c r="H37" s="181">
        <f>COUNTIFS(H6:H9,4,U6:U9,3)</f>
        <v>0</v>
      </c>
      <c r="I37" s="181">
        <f>COUNTIFS(I6:I9,4,U6:U9,3)</f>
        <v>0</v>
      </c>
      <c r="J37" s="181">
        <f>COUNTIFS(J6:J9,4,U6:U9,3)</f>
        <v>0</v>
      </c>
      <c r="K37" s="181">
        <f>COUNTIFS(K6:K9,4,U6:U9,3)</f>
        <v>0</v>
      </c>
      <c r="L37" s="181">
        <f>COUNTIFS(L6:L9,4,U6:U9,3)</f>
        <v>0</v>
      </c>
      <c r="M37" s="181">
        <f>COUNTIFS(M6:M9,4,U6:U9,3)</f>
        <v>0</v>
      </c>
      <c r="N37" s="181">
        <f>COUNTIFS(N6:N9,4,U6:U9,3)</f>
        <v>0</v>
      </c>
      <c r="O37" s="265">
        <f>COUNTIFS(O6:O9,4,U6:U9,3)</f>
        <v>0</v>
      </c>
      <c r="P37" s="272">
        <f>COUNTIFS(P6:P9,4,U6:U9,3)</f>
        <v>0</v>
      </c>
      <c r="Q37" s="231">
        <f>COUNTIFS(Q6:Q9,4,U6:U9,3)</f>
        <v>0</v>
      </c>
      <c r="R37" s="275">
        <f>COUNTIFS(R6:R9,4,U6:U9,3)</f>
        <v>0</v>
      </c>
      <c r="S37" s="132"/>
      <c r="T37" s="292" t="s">
        <v>153</v>
      </c>
      <c r="U37" s="131"/>
      <c r="V37" s="131"/>
      <c r="W37" s="129"/>
      <c r="X37" s="129"/>
      <c r="AE37" s="132"/>
    </row>
    <row r="38" spans="2:35" s="130" customFormat="1" ht="15.75" customHeight="1" outlineLevel="1">
      <c r="B38" s="427"/>
      <c r="C38" s="426"/>
      <c r="D38" s="370"/>
      <c r="E38" s="231" t="s">
        <v>86</v>
      </c>
      <c r="F38" s="264">
        <f>COUNTIFS(F6:F9,3,U6:U9,3)</f>
        <v>0</v>
      </c>
      <c r="G38" s="181">
        <f>COUNTIFS(G6:G9,3,U6:U9,3)</f>
        <v>0</v>
      </c>
      <c r="H38" s="181">
        <f>COUNTIFS(H6:H9,3,U6:U9,3)</f>
        <v>0</v>
      </c>
      <c r="I38" s="181">
        <f>COUNTIFS(I6:I9,3,U6:U9,3)</f>
        <v>0</v>
      </c>
      <c r="J38" s="181">
        <f>COUNTIFS(J6:J9,3,U6:U9,3)</f>
        <v>0</v>
      </c>
      <c r="K38" s="181">
        <f>COUNTIFS(K6:K9,3,U6:U9,3)</f>
        <v>0</v>
      </c>
      <c r="L38" s="181">
        <f>COUNTIFS(L6:L9,3,U6:U9,3)</f>
        <v>0</v>
      </c>
      <c r="M38" s="181">
        <f>COUNTIFS(M6:M9,3,U6:U9,3)</f>
        <v>0</v>
      </c>
      <c r="N38" s="181">
        <f>COUNTIFS(N6:N9,3,U6:U9,3)</f>
        <v>0</v>
      </c>
      <c r="O38" s="265">
        <f>COUNTIFS(O6:O9,3,U6:U9,3)</f>
        <v>0</v>
      </c>
      <c r="P38" s="272">
        <f>COUNTIFS(P6:P9,3,U6:U9,3)</f>
        <v>0</v>
      </c>
      <c r="Q38" s="231">
        <f>COUNTIFS(Q6:Q9,3,U6:U9,3)</f>
        <v>0</v>
      </c>
      <c r="R38" s="275">
        <f>COUNTIFS(R6:R9,3,U6:U9,3)</f>
        <v>0</v>
      </c>
      <c r="S38" s="132"/>
      <c r="T38" s="292" t="s">
        <v>153</v>
      </c>
      <c r="U38" s="131"/>
      <c r="V38" s="131"/>
      <c r="W38" s="129"/>
      <c r="X38" s="129"/>
      <c r="AE38" s="132"/>
    </row>
    <row r="39" spans="2:35" s="130" customFormat="1" ht="15.75" customHeight="1" outlineLevel="1" thickBot="1">
      <c r="B39" s="427"/>
      <c r="C39" s="426"/>
      <c r="D39" s="370"/>
      <c r="E39" s="231" t="s">
        <v>87</v>
      </c>
      <c r="F39" s="264">
        <f>COUNTIFS(F6:F9,2,U6:U9,3)</f>
        <v>0</v>
      </c>
      <c r="G39" s="181">
        <f>COUNTIFS(G6:G9,2,U6:U9,3)</f>
        <v>0</v>
      </c>
      <c r="H39" s="181">
        <f>COUNTIFS(H6:H9,2,U6:U9,3)</f>
        <v>0</v>
      </c>
      <c r="I39" s="181">
        <f>COUNTIFS(I6:I9,2,U6:U9,3)</f>
        <v>0</v>
      </c>
      <c r="J39" s="181">
        <f>COUNTIFS(J6:J9,2,U6:U9,3)</f>
        <v>0</v>
      </c>
      <c r="K39" s="181">
        <f>COUNTIFS(K6:K9,2,U6:U9,3)</f>
        <v>0</v>
      </c>
      <c r="L39" s="181">
        <f>COUNTIFS(L6:L9,2,U6:U9,3)</f>
        <v>0</v>
      </c>
      <c r="M39" s="181">
        <f>COUNTIFS(M6:M9,2,U6:U9,3)</f>
        <v>0</v>
      </c>
      <c r="N39" s="181">
        <f>COUNTIFS(N6:N9,2,U6:U9,3)</f>
        <v>0</v>
      </c>
      <c r="O39" s="265">
        <f>COUNTIFS(O6:O9,2,U6:U9,3)</f>
        <v>0</v>
      </c>
      <c r="P39" s="272">
        <f>COUNTIFS(P6:P9,2,U6:U9,3)</f>
        <v>0</v>
      </c>
      <c r="Q39" s="231">
        <f>COUNTIFS(Q6:Q9,2,U6:U9,3)</f>
        <v>0</v>
      </c>
      <c r="R39" s="275">
        <f>COUNTIFS(R6:R9,2,U6:U9,3)</f>
        <v>0</v>
      </c>
      <c r="S39" s="357"/>
      <c r="T39" s="292" t="s">
        <v>153</v>
      </c>
      <c r="U39" s="131"/>
      <c r="V39" s="131"/>
      <c r="W39" s="129"/>
      <c r="X39" s="129"/>
      <c r="AE39" s="132"/>
    </row>
    <row r="40" spans="2:35" s="130" customFormat="1" ht="15.75" customHeight="1">
      <c r="B40" s="427"/>
      <c r="C40" s="426"/>
      <c r="D40" s="370"/>
      <c r="E40" s="232" t="s">
        <v>88</v>
      </c>
      <c r="F40" s="266" t="str">
        <f>'Рсч-солд'!$G$23</f>
        <v>-</v>
      </c>
      <c r="G40" s="267" t="str">
        <f>'Рсч-солд'!$L$23</f>
        <v>-</v>
      </c>
      <c r="H40" s="267" t="str">
        <f>'Рсч-солд'!$Q$23</f>
        <v>-</v>
      </c>
      <c r="I40" s="267" t="str">
        <f>'Рсч-солд'!$V$23</f>
        <v>-</v>
      </c>
      <c r="J40" s="267" t="str">
        <f>'Рсч-солд'!$AA$23</f>
        <v>-</v>
      </c>
      <c r="K40" s="267" t="str">
        <f>'Рсч-солд'!$AF$23</f>
        <v>-</v>
      </c>
      <c r="L40" s="267" t="str">
        <f>'Рсч-солд'!$AK$23</f>
        <v>-</v>
      </c>
      <c r="M40" s="267" t="str">
        <f>'Рсч-солд'!$AP$23</f>
        <v>-</v>
      </c>
      <c r="N40" s="267" t="str">
        <f>'Рсч-солд'!$AU$23</f>
        <v>-</v>
      </c>
      <c r="O40" s="268" t="str">
        <f>'Рсч-солд'!$AZ$23</f>
        <v>-</v>
      </c>
      <c r="P40" s="273"/>
      <c r="Q40" s="232" t="str">
        <f>'Рсч-солд'!$BJ$23</f>
        <v>-</v>
      </c>
      <c r="R40" s="276"/>
      <c r="S40" s="358"/>
      <c r="T40" s="292" t="s">
        <v>153</v>
      </c>
      <c r="U40" s="131"/>
      <c r="V40" s="131"/>
      <c r="W40" s="129"/>
      <c r="X40" s="129"/>
      <c r="AE40" s="132"/>
    </row>
    <row r="41" spans="2:35" s="130" customFormat="1" ht="15.75" customHeight="1" thickBot="1">
      <c r="B41" s="427"/>
      <c r="C41" s="426"/>
      <c r="D41" s="370"/>
      <c r="E41" s="233" t="s">
        <v>89</v>
      </c>
      <c r="F41" s="676" t="str">
        <f>'Рсч-солд'!$G$24</f>
        <v>-</v>
      </c>
      <c r="G41" s="437" t="str">
        <f>'Рсч-солд'!$L$24</f>
        <v>-</v>
      </c>
      <c r="H41" s="437" t="str">
        <f>'Рсч-солд'!$Q$24</f>
        <v>-</v>
      </c>
      <c r="I41" s="437" t="str">
        <f>'Рсч-солд'!$V$24</f>
        <v>-</v>
      </c>
      <c r="J41" s="437" t="str">
        <f>'Рсч-солд'!$AA$24</f>
        <v>-</v>
      </c>
      <c r="K41" s="437" t="str">
        <f>'Рсч-солд'!$AF$24</f>
        <v>-</v>
      </c>
      <c r="L41" s="437" t="str">
        <f>'Рсч-солд'!$AK$24</f>
        <v>-</v>
      </c>
      <c r="M41" s="437" t="str">
        <f>'Рсч-солд'!$AP$24</f>
        <v>-</v>
      </c>
      <c r="N41" s="437" t="str">
        <f>'Рсч-солд'!$AU$24</f>
        <v>-</v>
      </c>
      <c r="O41" s="677" t="str">
        <f>'Рсч-солд'!$AZ$24</f>
        <v>-</v>
      </c>
      <c r="P41" s="678"/>
      <c r="Q41" s="679" t="str">
        <f>'Рсч-солд'!$BJ$24</f>
        <v>-</v>
      </c>
      <c r="R41" s="680"/>
      <c r="S41" s="358"/>
      <c r="T41" s="292" t="s">
        <v>153</v>
      </c>
      <c r="U41" s="131"/>
      <c r="V41" s="131"/>
      <c r="W41" s="129"/>
      <c r="X41" s="129"/>
      <c r="AE41" s="132"/>
    </row>
    <row r="42" spans="2:35" s="131" customFormat="1" ht="15.75" customHeight="1" outlineLevel="1" thickTop="1">
      <c r="B42" s="359"/>
      <c r="C42" s="360"/>
      <c r="D42" s="132"/>
      <c r="E42" s="361"/>
      <c r="F42" s="362"/>
      <c r="G42" s="362"/>
      <c r="H42" s="362"/>
      <c r="I42" s="362"/>
      <c r="J42" s="362"/>
      <c r="K42" s="362"/>
      <c r="L42" s="362"/>
      <c r="M42" s="362"/>
      <c r="N42" s="362"/>
      <c r="O42" s="362"/>
      <c r="P42" s="363"/>
      <c r="Q42" s="363"/>
      <c r="R42" s="362"/>
      <c r="S42" s="132"/>
      <c r="T42" s="291" t="s">
        <v>771</v>
      </c>
      <c r="W42" s="281"/>
      <c r="X42" s="281"/>
      <c r="AE42" s="132"/>
    </row>
    <row r="43" spans="2:35" s="130" customFormat="1" ht="15.75" customHeight="1" thickBot="1">
      <c r="B43" s="427"/>
      <c r="C43" s="426"/>
      <c r="D43" s="370"/>
      <c r="E43" s="370"/>
      <c r="F43" s="370"/>
      <c r="G43" s="370"/>
      <c r="H43" s="370"/>
      <c r="I43" s="370"/>
      <c r="J43" s="370"/>
      <c r="K43" s="370"/>
      <c r="L43" s="370"/>
      <c r="M43" s="370"/>
      <c r="N43" s="370"/>
      <c r="O43" s="370"/>
      <c r="P43" s="132"/>
      <c r="Q43" s="132"/>
      <c r="R43" s="114"/>
      <c r="S43" s="370"/>
      <c r="T43" s="291" t="s">
        <v>771</v>
      </c>
      <c r="U43" s="131"/>
      <c r="V43" s="131"/>
      <c r="W43" s="129"/>
      <c r="X43" s="129"/>
      <c r="AE43" s="132"/>
    </row>
    <row r="44" spans="2:35" s="114" customFormat="1" ht="30" customHeight="1" thickBot="1">
      <c r="B44" s="715" t="s">
        <v>172</v>
      </c>
      <c r="C44" s="707"/>
      <c r="D44" s="707"/>
      <c r="E44" s="707"/>
      <c r="F44" s="707"/>
      <c r="G44" s="707"/>
      <c r="H44" s="707"/>
      <c r="I44" s="707"/>
      <c r="J44" s="707"/>
      <c r="K44" s="707"/>
      <c r="L44" s="707"/>
      <c r="M44" s="707"/>
      <c r="N44" s="707"/>
      <c r="O44" s="707"/>
      <c r="P44" s="707"/>
      <c r="Q44" s="707"/>
      <c r="R44" s="707"/>
      <c r="S44" s="716"/>
      <c r="T44" s="289" t="s">
        <v>150</v>
      </c>
      <c r="W44" s="116"/>
      <c r="X44" s="116"/>
      <c r="AA44" s="711" t="s">
        <v>132</v>
      </c>
      <c r="AB44" s="711"/>
      <c r="AC44" s="711"/>
      <c r="AD44" s="711"/>
      <c r="AF44" s="711" t="s">
        <v>131</v>
      </c>
      <c r="AG44" s="711"/>
      <c r="AH44" s="711"/>
      <c r="AI44" s="711"/>
    </row>
    <row r="45" spans="2:35" ht="30" customHeight="1" outlineLevel="2" thickBot="1">
      <c r="B45" s="421" t="str">
        <f>B$1</f>
        <v>№</v>
      </c>
      <c r="C45" s="422" t="str">
        <f>C$1</f>
        <v>Должность</v>
      </c>
      <c r="D45" s="480" t="str">
        <f>D$1</f>
        <v>воинское звание</v>
      </c>
      <c r="E45" s="481" t="str">
        <f>E$1</f>
        <v>Фамилия, инициалы</v>
      </c>
      <c r="F45" s="482" t="str">
        <f>F$1</f>
        <v>ТСП</v>
      </c>
      <c r="G45" s="483" t="str">
        <f t="shared" ref="G45:R45" si="10">G$1</f>
        <v>СП</v>
      </c>
      <c r="H45" s="483" t="str">
        <f t="shared" si="10"/>
        <v>ТП</v>
      </c>
      <c r="I45" s="483" t="str">
        <f t="shared" si="10"/>
        <v>ФП</v>
      </c>
      <c r="J45" s="483" t="str">
        <f t="shared" si="10"/>
        <v>РХБЗ</v>
      </c>
      <c r="K45" s="483" t="str">
        <f t="shared" si="10"/>
        <v>МП</v>
      </c>
      <c r="L45" s="481" t="str">
        <f t="shared" si="10"/>
        <v>ОГН</v>
      </c>
      <c r="M45" s="481" t="str">
        <f t="shared" si="10"/>
        <v>СТР</v>
      </c>
      <c r="N45" s="481" t="str">
        <f t="shared" si="10"/>
        <v>ОВУ</v>
      </c>
      <c r="O45" s="603" t="str">
        <f t="shared" si="10"/>
        <v>ОГП</v>
      </c>
      <c r="P45" s="605" t="str">
        <f t="shared" si="10"/>
        <v>Все</v>
      </c>
      <c r="Q45" s="605" t="str">
        <f t="shared" si="10"/>
        <v>Общ.</v>
      </c>
      <c r="R45" s="605" t="str">
        <f t="shared" si="10"/>
        <v>Важные</v>
      </c>
      <c r="S45" s="604" t="s">
        <v>749</v>
      </c>
      <c r="T45" s="290" t="s">
        <v>150</v>
      </c>
      <c r="W45" s="125">
        <f>SUM(W46:W52)</f>
        <v>0</v>
      </c>
      <c r="X45" s="124">
        <f>SUM(X46:X52)</f>
        <v>0</v>
      </c>
      <c r="Y45" s="254"/>
      <c r="AA45" s="117">
        <v>5</v>
      </c>
      <c r="AB45" s="118">
        <v>4</v>
      </c>
      <c r="AC45" s="118">
        <v>3</v>
      </c>
      <c r="AD45" s="119">
        <v>2</v>
      </c>
      <c r="AE45" s="123"/>
      <c r="AF45" s="117">
        <v>5</v>
      </c>
      <c r="AG45" s="118">
        <v>4</v>
      </c>
      <c r="AH45" s="118">
        <v>3</v>
      </c>
      <c r="AI45" s="119">
        <v>2</v>
      </c>
    </row>
    <row r="46" spans="2:35" ht="15.75" customHeight="1" outlineLevel="2" thickBot="1">
      <c r="B46" s="611">
        <f>IF(E46="",0,1)</f>
        <v>0</v>
      </c>
      <c r="C46" s="611"/>
      <c r="D46" s="612"/>
      <c r="E46" s="619"/>
      <c r="F46" s="582"/>
      <c r="G46" s="612"/>
      <c r="H46" s="612"/>
      <c r="I46" s="612"/>
      <c r="J46" s="612"/>
      <c r="K46" s="612"/>
      <c r="L46" s="612"/>
      <c r="M46" s="612"/>
      <c r="N46" s="612"/>
      <c r="O46" s="623"/>
      <c r="P46" s="617" t="str">
        <f t="shared" ref="P46:P52" si="11">IF(Z46&gt;0,IF(AND(AA46&gt;=50,AC46=0,AD46=0),5,IF(AND(SUM(AA46:AB46)&gt;=50,AD46=0),4,IF(AD46&lt;30,3,2))),"-")</f>
        <v>-</v>
      </c>
      <c r="Q46" s="645" t="str">
        <f t="shared" ref="Q46:Q52" si="12">IF(MIN(P46,R46)=0,"-",MIN(P46,R46))</f>
        <v>-</v>
      </c>
      <c r="R46" s="617" t="str">
        <f t="shared" ref="R46:R52" si="13">IF(AE46&gt;0,IF(AI46&gt;0,2,IF(AH46&gt;0,3,IF(AG46&gt;0,4,5))),"-")</f>
        <v>-</v>
      </c>
      <c r="S46" s="615"/>
      <c r="T46" s="290" t="str">
        <f ca="1">IFERROR(VLOOKUP(U46,Главная!$AG$20:$AH$22,2,FALSE),"")</f>
        <v/>
      </c>
      <c r="U46" s="226" t="str">
        <f ca="1">IFERROR(OFFSET(Главная!$AJ$4,MATCH($D46,Главная!$AG$5:$AG$17,0),0),"")</f>
        <v/>
      </c>
      <c r="V46" s="226" t="str">
        <f ca="1">IFERROR(OFFSET(Главная!$AI$4,MATCH($D46,Главная!$AG$5:$AG$17,0),0),"")</f>
        <v/>
      </c>
      <c r="W46" s="213">
        <f t="shared" ref="W46:W52" si="14">IF(Z46&gt;0,1,0)</f>
        <v>0</v>
      </c>
      <c r="X46" s="214">
        <f t="shared" ref="X46:X52" si="15">IF(AND(W46=0,E46&lt;&gt;""),1,0)</f>
        <v>0</v>
      </c>
      <c r="Y46" s="227"/>
      <c r="Z46" s="227">
        <f t="shared" ref="Z46:Z52" si="16">IF(COUNTIF($F46:$O46,"&gt;0")=0,-1,COUNTIF($F46:$O46,"&gt;0"))</f>
        <v>-1</v>
      </c>
      <c r="AA46" s="215">
        <f t="shared" ref="AA46:AD52" si="17">COUNTIF($F46:$O46,AA$5)/$Z46*100</f>
        <v>0</v>
      </c>
      <c r="AB46" s="216">
        <f t="shared" si="17"/>
        <v>0</v>
      </c>
      <c r="AC46" s="216">
        <f t="shared" si="17"/>
        <v>0</v>
      </c>
      <c r="AD46" s="217">
        <f t="shared" si="17"/>
        <v>0</v>
      </c>
      <c r="AE46" s="218">
        <f t="shared" ref="AE46:AE52" si="18">IF(COUNTIF($F46:$K46,"&gt;0")=0,-1,COUNTIF($F46:$K46,"&gt;0"))</f>
        <v>-1</v>
      </c>
      <c r="AF46" s="219">
        <f t="shared" ref="AF46:AI52" si="19">COUNTIF($F46:$K46,AF$5)/$AE46*100</f>
        <v>0</v>
      </c>
      <c r="AG46" s="220">
        <f t="shared" si="19"/>
        <v>0</v>
      </c>
      <c r="AH46" s="220">
        <f t="shared" si="19"/>
        <v>0</v>
      </c>
      <c r="AI46" s="221">
        <f t="shared" si="19"/>
        <v>0</v>
      </c>
    </row>
    <row r="47" spans="2:35" ht="15.75" customHeight="1" outlineLevel="2" thickBot="1">
      <c r="B47" s="371">
        <f t="shared" ref="B47:B52" si="20">IF(E47="",B46,B46+1)</f>
        <v>0</v>
      </c>
      <c r="C47" s="371"/>
      <c r="D47" s="438"/>
      <c r="E47" s="509"/>
      <c r="F47" s="595"/>
      <c r="G47" s="563"/>
      <c r="H47" s="563"/>
      <c r="I47" s="563"/>
      <c r="J47" s="563"/>
      <c r="K47" s="563"/>
      <c r="L47" s="563"/>
      <c r="M47" s="563"/>
      <c r="N47" s="563"/>
      <c r="O47" s="622"/>
      <c r="P47" s="618" t="str">
        <f t="shared" si="11"/>
        <v>-</v>
      </c>
      <c r="Q47" s="479" t="str">
        <f t="shared" si="12"/>
        <v>-</v>
      </c>
      <c r="R47" s="618" t="str">
        <f t="shared" si="13"/>
        <v>-</v>
      </c>
      <c r="S47" s="425"/>
      <c r="T47" s="290" t="str">
        <f ca="1">IFERROR(VLOOKUP(U47,Главная!$AG$20:$AH$22,2,FALSE),"")</f>
        <v/>
      </c>
      <c r="U47" s="226" t="str">
        <f ca="1">IFERROR(OFFSET(Главная!$AJ$4,MATCH($D47,Главная!$AG$5:$AG$17,0),0),"")</f>
        <v/>
      </c>
      <c r="V47" s="226" t="str">
        <f ca="1">IFERROR(OFFSET(Главная!$AI$4,MATCH($D47,Главная!$AG$5:$AG$17,0),0),"")</f>
        <v/>
      </c>
      <c r="W47" s="213">
        <f t="shared" si="14"/>
        <v>0</v>
      </c>
      <c r="X47" s="214">
        <f t="shared" si="15"/>
        <v>0</v>
      </c>
      <c r="Y47" s="227"/>
      <c r="Z47" s="227">
        <f t="shared" si="16"/>
        <v>-1</v>
      </c>
      <c r="AA47" s="215">
        <f t="shared" si="17"/>
        <v>0</v>
      </c>
      <c r="AB47" s="216">
        <f t="shared" si="17"/>
        <v>0</v>
      </c>
      <c r="AC47" s="216">
        <f t="shared" si="17"/>
        <v>0</v>
      </c>
      <c r="AD47" s="217">
        <f t="shared" si="17"/>
        <v>0</v>
      </c>
      <c r="AE47" s="218">
        <f t="shared" si="18"/>
        <v>-1</v>
      </c>
      <c r="AF47" s="219">
        <f t="shared" si="19"/>
        <v>0</v>
      </c>
      <c r="AG47" s="220">
        <f t="shared" si="19"/>
        <v>0</v>
      </c>
      <c r="AH47" s="220">
        <f t="shared" si="19"/>
        <v>0</v>
      </c>
      <c r="AI47" s="221">
        <f t="shared" si="19"/>
        <v>0</v>
      </c>
    </row>
    <row r="48" spans="2:35" ht="15.75" customHeight="1" outlineLevel="2" thickBot="1">
      <c r="B48" s="371">
        <f t="shared" si="20"/>
        <v>0</v>
      </c>
      <c r="C48" s="371"/>
      <c r="D48" s="563"/>
      <c r="E48" s="374"/>
      <c r="F48" s="595"/>
      <c r="G48" s="563"/>
      <c r="H48" s="563"/>
      <c r="I48" s="563"/>
      <c r="J48" s="563"/>
      <c r="K48" s="563"/>
      <c r="L48" s="563"/>
      <c r="M48" s="563"/>
      <c r="N48" s="563"/>
      <c r="O48" s="622"/>
      <c r="P48" s="618" t="str">
        <f t="shared" si="11"/>
        <v>-</v>
      </c>
      <c r="Q48" s="479" t="str">
        <f t="shared" si="12"/>
        <v>-</v>
      </c>
      <c r="R48" s="618" t="str">
        <f t="shared" si="13"/>
        <v>-</v>
      </c>
      <c r="S48" s="425"/>
      <c r="T48" s="290" t="str">
        <f ca="1">IFERROR(VLOOKUP(U48,Главная!$AG$20:$AH$22,2,FALSE),"")</f>
        <v/>
      </c>
      <c r="U48" s="226" t="str">
        <f ca="1">IFERROR(OFFSET(Главная!$AJ$4,MATCH($D48,Главная!$AG$5:$AG$17,0),0),"")</f>
        <v/>
      </c>
      <c r="V48" s="226" t="str">
        <f ca="1">IFERROR(OFFSET(Главная!$AI$4,MATCH($D48,Главная!$AG$5:$AG$17,0),0),"")</f>
        <v/>
      </c>
      <c r="W48" s="213">
        <f t="shared" si="14"/>
        <v>0</v>
      </c>
      <c r="X48" s="214">
        <f t="shared" si="15"/>
        <v>0</v>
      </c>
      <c r="Y48" s="227"/>
      <c r="Z48" s="227">
        <f t="shared" si="16"/>
        <v>-1</v>
      </c>
      <c r="AA48" s="215">
        <f t="shared" si="17"/>
        <v>0</v>
      </c>
      <c r="AB48" s="216">
        <f t="shared" si="17"/>
        <v>0</v>
      </c>
      <c r="AC48" s="216">
        <f t="shared" si="17"/>
        <v>0</v>
      </c>
      <c r="AD48" s="217">
        <f t="shared" si="17"/>
        <v>0</v>
      </c>
      <c r="AE48" s="218">
        <f t="shared" si="18"/>
        <v>-1</v>
      </c>
      <c r="AF48" s="219">
        <f t="shared" si="19"/>
        <v>0</v>
      </c>
      <c r="AG48" s="220">
        <f t="shared" si="19"/>
        <v>0</v>
      </c>
      <c r="AH48" s="220">
        <f t="shared" si="19"/>
        <v>0</v>
      </c>
      <c r="AI48" s="221">
        <f t="shared" si="19"/>
        <v>0</v>
      </c>
    </row>
    <row r="49" spans="2:35" ht="15.75" customHeight="1" outlineLevel="2" thickBot="1">
      <c r="B49" s="371">
        <f t="shared" si="20"/>
        <v>0</v>
      </c>
      <c r="C49" s="371"/>
      <c r="D49" s="563"/>
      <c r="E49" s="372"/>
      <c r="F49" s="595"/>
      <c r="G49" s="563"/>
      <c r="H49" s="563"/>
      <c r="I49" s="563"/>
      <c r="J49" s="563"/>
      <c r="K49" s="563"/>
      <c r="L49" s="563"/>
      <c r="M49" s="563"/>
      <c r="N49" s="563"/>
      <c r="O49" s="622"/>
      <c r="P49" s="618" t="str">
        <f t="shared" si="11"/>
        <v>-</v>
      </c>
      <c r="Q49" s="479" t="str">
        <f t="shared" si="12"/>
        <v>-</v>
      </c>
      <c r="R49" s="618" t="str">
        <f t="shared" si="13"/>
        <v>-</v>
      </c>
      <c r="S49" s="425"/>
      <c r="T49" s="290" t="str">
        <f ca="1">IFERROR(VLOOKUP(U49,Главная!$AG$20:$AH$22,2,FALSE),"")</f>
        <v/>
      </c>
      <c r="U49" s="226" t="str">
        <f ca="1">IFERROR(OFFSET(Главная!$AJ$4,MATCH($D49,Главная!$AG$5:$AG$17,0),0),"")</f>
        <v/>
      </c>
      <c r="V49" s="226" t="str">
        <f ca="1">IFERROR(OFFSET(Главная!$AI$4,MATCH($D49,Главная!$AG$5:$AG$17,0),0),"")</f>
        <v/>
      </c>
      <c r="W49" s="213">
        <f t="shared" si="14"/>
        <v>0</v>
      </c>
      <c r="X49" s="214">
        <f t="shared" si="15"/>
        <v>0</v>
      </c>
      <c r="Y49" s="227"/>
      <c r="Z49" s="227">
        <f t="shared" si="16"/>
        <v>-1</v>
      </c>
      <c r="AA49" s="215">
        <f t="shared" si="17"/>
        <v>0</v>
      </c>
      <c r="AB49" s="216">
        <f t="shared" si="17"/>
        <v>0</v>
      </c>
      <c r="AC49" s="216">
        <f t="shared" si="17"/>
        <v>0</v>
      </c>
      <c r="AD49" s="217">
        <f t="shared" si="17"/>
        <v>0</v>
      </c>
      <c r="AE49" s="218">
        <f t="shared" si="18"/>
        <v>-1</v>
      </c>
      <c r="AF49" s="219">
        <f t="shared" si="19"/>
        <v>0</v>
      </c>
      <c r="AG49" s="220">
        <f t="shared" si="19"/>
        <v>0</v>
      </c>
      <c r="AH49" s="220">
        <f t="shared" si="19"/>
        <v>0</v>
      </c>
      <c r="AI49" s="221">
        <f t="shared" si="19"/>
        <v>0</v>
      </c>
    </row>
    <row r="50" spans="2:35" ht="15.75" customHeight="1" outlineLevel="2" thickBot="1">
      <c r="B50" s="371">
        <f t="shared" si="20"/>
        <v>0</v>
      </c>
      <c r="C50" s="371"/>
      <c r="D50" s="563"/>
      <c r="E50" s="372"/>
      <c r="F50" s="595"/>
      <c r="G50" s="563"/>
      <c r="H50" s="563"/>
      <c r="I50" s="563"/>
      <c r="J50" s="563"/>
      <c r="K50" s="563"/>
      <c r="L50" s="563"/>
      <c r="M50" s="563"/>
      <c r="N50" s="563"/>
      <c r="O50" s="622"/>
      <c r="P50" s="618" t="str">
        <f t="shared" si="11"/>
        <v>-</v>
      </c>
      <c r="Q50" s="479" t="str">
        <f t="shared" si="12"/>
        <v>-</v>
      </c>
      <c r="R50" s="618" t="str">
        <f t="shared" si="13"/>
        <v>-</v>
      </c>
      <c r="S50" s="425"/>
      <c r="T50" s="290" t="str">
        <f ca="1">IFERROR(VLOOKUP(U50,Главная!$AG$20:$AH$22,2,FALSE),"")</f>
        <v/>
      </c>
      <c r="U50" s="226" t="str">
        <f ca="1">IFERROR(OFFSET(Главная!$AJ$4,MATCH($D50,Главная!$AG$5:$AG$17,0),0),"")</f>
        <v/>
      </c>
      <c r="V50" s="226" t="str">
        <f ca="1">IFERROR(OFFSET(Главная!$AI$4,MATCH($D50,Главная!$AG$5:$AG$17,0),0),"")</f>
        <v/>
      </c>
      <c r="W50" s="213">
        <f t="shared" si="14"/>
        <v>0</v>
      </c>
      <c r="X50" s="214">
        <f t="shared" si="15"/>
        <v>0</v>
      </c>
      <c r="Y50" s="227"/>
      <c r="Z50" s="227">
        <f t="shared" si="16"/>
        <v>-1</v>
      </c>
      <c r="AA50" s="215">
        <f t="shared" si="17"/>
        <v>0</v>
      </c>
      <c r="AB50" s="216">
        <f t="shared" si="17"/>
        <v>0</v>
      </c>
      <c r="AC50" s="216">
        <f t="shared" si="17"/>
        <v>0</v>
      </c>
      <c r="AD50" s="217">
        <f t="shared" si="17"/>
        <v>0</v>
      </c>
      <c r="AE50" s="218">
        <f t="shared" si="18"/>
        <v>-1</v>
      </c>
      <c r="AF50" s="219">
        <f t="shared" si="19"/>
        <v>0</v>
      </c>
      <c r="AG50" s="220">
        <f t="shared" si="19"/>
        <v>0</v>
      </c>
      <c r="AH50" s="220">
        <f t="shared" si="19"/>
        <v>0</v>
      </c>
      <c r="AI50" s="221">
        <f t="shared" si="19"/>
        <v>0</v>
      </c>
    </row>
    <row r="51" spans="2:35" ht="15.75" customHeight="1" outlineLevel="2" thickBot="1">
      <c r="B51" s="371">
        <f t="shared" si="20"/>
        <v>0</v>
      </c>
      <c r="C51" s="371"/>
      <c r="D51" s="563"/>
      <c r="E51" s="372"/>
      <c r="F51" s="595"/>
      <c r="G51" s="563"/>
      <c r="H51" s="563"/>
      <c r="I51" s="563"/>
      <c r="J51" s="563"/>
      <c r="K51" s="563"/>
      <c r="L51" s="563"/>
      <c r="M51" s="563"/>
      <c r="N51" s="563"/>
      <c r="O51" s="622"/>
      <c r="P51" s="618" t="str">
        <f t="shared" si="11"/>
        <v>-</v>
      </c>
      <c r="Q51" s="479" t="str">
        <f t="shared" si="12"/>
        <v>-</v>
      </c>
      <c r="R51" s="618" t="str">
        <f t="shared" si="13"/>
        <v>-</v>
      </c>
      <c r="S51" s="425"/>
      <c r="T51" s="290" t="str">
        <f ca="1">IFERROR(VLOOKUP(U51,Главная!$AG$20:$AH$22,2,FALSE),"")</f>
        <v/>
      </c>
      <c r="U51" s="226" t="str">
        <f ca="1">IFERROR(OFFSET(Главная!$AJ$4,MATCH($D51,Главная!$AG$5:$AG$17,0),0),"")</f>
        <v/>
      </c>
      <c r="V51" s="226" t="str">
        <f ca="1">IFERROR(OFFSET(Главная!$AI$4,MATCH($D51,Главная!$AG$5:$AG$17,0),0),"")</f>
        <v/>
      </c>
      <c r="W51" s="213">
        <f t="shared" si="14"/>
        <v>0</v>
      </c>
      <c r="X51" s="214">
        <f t="shared" si="15"/>
        <v>0</v>
      </c>
      <c r="Y51" s="227"/>
      <c r="Z51" s="227">
        <f t="shared" si="16"/>
        <v>-1</v>
      </c>
      <c r="AA51" s="215">
        <f t="shared" si="17"/>
        <v>0</v>
      </c>
      <c r="AB51" s="216">
        <f t="shared" si="17"/>
        <v>0</v>
      </c>
      <c r="AC51" s="216">
        <f t="shared" si="17"/>
        <v>0</v>
      </c>
      <c r="AD51" s="217">
        <f t="shared" si="17"/>
        <v>0</v>
      </c>
      <c r="AE51" s="218">
        <f t="shared" si="18"/>
        <v>-1</v>
      </c>
      <c r="AF51" s="219">
        <f t="shared" si="19"/>
        <v>0</v>
      </c>
      <c r="AG51" s="220">
        <f t="shared" si="19"/>
        <v>0</v>
      </c>
      <c r="AH51" s="220">
        <f t="shared" si="19"/>
        <v>0</v>
      </c>
      <c r="AI51" s="221">
        <f t="shared" si="19"/>
        <v>0</v>
      </c>
    </row>
    <row r="52" spans="2:35" ht="15.75" customHeight="1" outlineLevel="2">
      <c r="B52" s="364">
        <f t="shared" si="20"/>
        <v>0</v>
      </c>
      <c r="C52" s="364"/>
      <c r="D52" s="595"/>
      <c r="E52" s="353"/>
      <c r="F52" s="595"/>
      <c r="G52" s="595"/>
      <c r="H52" s="595"/>
      <c r="I52" s="595"/>
      <c r="J52" s="595"/>
      <c r="K52" s="595"/>
      <c r="L52" s="595"/>
      <c r="M52" s="595"/>
      <c r="N52" s="595"/>
      <c r="O52" s="622"/>
      <c r="P52" s="618" t="str">
        <f t="shared" si="11"/>
        <v>-</v>
      </c>
      <c r="Q52" s="618" t="str">
        <f t="shared" si="12"/>
        <v>-</v>
      </c>
      <c r="R52" s="618" t="str">
        <f t="shared" si="13"/>
        <v>-</v>
      </c>
      <c r="S52" s="621"/>
      <c r="T52" s="290" t="str">
        <f ca="1">IFERROR(VLOOKUP(U52,Главная!$AG$20:$AH$22,2,FALSE),"")</f>
        <v/>
      </c>
      <c r="U52" s="226" t="str">
        <f ca="1">IFERROR(OFFSET(Главная!$AJ$4,MATCH($D52,Главная!$AG$5:$AG$17,0),0),"")</f>
        <v/>
      </c>
      <c r="V52" s="226" t="str">
        <f ca="1">IFERROR(OFFSET(Главная!$AI$4,MATCH($D52,Главная!$AG$5:$AG$17,0),0),"")</f>
        <v/>
      </c>
      <c r="W52" s="213">
        <f t="shared" si="14"/>
        <v>0</v>
      </c>
      <c r="X52" s="214">
        <f t="shared" si="15"/>
        <v>0</v>
      </c>
      <c r="Y52" s="227"/>
      <c r="Z52" s="227">
        <f t="shared" si="16"/>
        <v>-1</v>
      </c>
      <c r="AA52" s="215">
        <f t="shared" si="17"/>
        <v>0</v>
      </c>
      <c r="AB52" s="216">
        <f t="shared" si="17"/>
        <v>0</v>
      </c>
      <c r="AC52" s="216">
        <f t="shared" si="17"/>
        <v>0</v>
      </c>
      <c r="AD52" s="217">
        <f t="shared" si="17"/>
        <v>0</v>
      </c>
      <c r="AE52" s="218">
        <f t="shared" si="18"/>
        <v>-1</v>
      </c>
      <c r="AF52" s="219">
        <f t="shared" si="19"/>
        <v>0</v>
      </c>
      <c r="AG52" s="220">
        <f t="shared" si="19"/>
        <v>0</v>
      </c>
      <c r="AH52" s="220">
        <f t="shared" si="19"/>
        <v>0</v>
      </c>
      <c r="AI52" s="221">
        <f t="shared" si="19"/>
        <v>0</v>
      </c>
    </row>
    <row r="53" spans="2:35" s="130" customFormat="1" ht="15.75" customHeight="1" outlineLevel="1" thickBot="1">
      <c r="B53" s="427"/>
      <c r="C53" s="426"/>
      <c r="D53" s="370"/>
      <c r="E53" s="361"/>
      <c r="F53" s="362"/>
      <c r="G53" s="362"/>
      <c r="H53" s="362"/>
      <c r="I53" s="362"/>
      <c r="J53" s="362"/>
      <c r="K53" s="362"/>
      <c r="L53" s="362"/>
      <c r="M53" s="362"/>
      <c r="N53" s="362"/>
      <c r="O53" s="362"/>
      <c r="P53" s="363"/>
      <c r="Q53" s="363"/>
      <c r="R53" s="362"/>
      <c r="S53" s="370"/>
      <c r="T53" s="291" t="s">
        <v>771</v>
      </c>
      <c r="U53" s="131"/>
      <c r="V53" s="131"/>
      <c r="W53" s="129"/>
      <c r="X53" s="129"/>
      <c r="AE53" s="132"/>
    </row>
    <row r="54" spans="2:35" s="130" customFormat="1" ht="30" customHeight="1" outlineLevel="1" thickTop="1">
      <c r="B54" s="641"/>
      <c r="C54" s="642"/>
      <c r="D54" s="643"/>
      <c r="E54" s="282" t="s">
        <v>172</v>
      </c>
      <c r="F54" s="283" t="s">
        <v>128</v>
      </c>
      <c r="G54" s="284" t="s">
        <v>74</v>
      </c>
      <c r="H54" s="284" t="s">
        <v>75</v>
      </c>
      <c r="I54" s="284" t="s">
        <v>14</v>
      </c>
      <c r="J54" s="284" t="s">
        <v>80</v>
      </c>
      <c r="K54" s="284" t="s">
        <v>129</v>
      </c>
      <c r="L54" s="284" t="s">
        <v>15</v>
      </c>
      <c r="M54" s="284" t="s">
        <v>13</v>
      </c>
      <c r="N54" s="284" t="s">
        <v>78</v>
      </c>
      <c r="O54" s="285" t="s">
        <v>130</v>
      </c>
      <c r="P54" s="286" t="s">
        <v>132</v>
      </c>
      <c r="Q54" s="287" t="s">
        <v>81</v>
      </c>
      <c r="R54" s="288" t="s">
        <v>131</v>
      </c>
      <c r="S54" s="451"/>
      <c r="T54" s="292" t="s">
        <v>151</v>
      </c>
      <c r="U54" s="131"/>
      <c r="V54" s="131"/>
      <c r="W54" s="129"/>
      <c r="X54" s="129"/>
      <c r="AE54" s="132"/>
    </row>
    <row r="55" spans="2:35" s="130" customFormat="1" ht="15.75" customHeight="1" outlineLevel="1">
      <c r="B55" s="641"/>
      <c r="C55" s="642"/>
      <c r="D55" s="643"/>
      <c r="E55" s="231" t="s">
        <v>83</v>
      </c>
      <c r="F55" s="264">
        <f t="shared" ref="F55:R55" si="21">COUNTIF(F46:F52,5)</f>
        <v>0</v>
      </c>
      <c r="G55" s="181">
        <f t="shared" si="21"/>
        <v>0</v>
      </c>
      <c r="H55" s="181">
        <f t="shared" si="21"/>
        <v>0</v>
      </c>
      <c r="I55" s="181">
        <f t="shared" si="21"/>
        <v>0</v>
      </c>
      <c r="J55" s="181">
        <f t="shared" si="21"/>
        <v>0</v>
      </c>
      <c r="K55" s="181">
        <f t="shared" si="21"/>
        <v>0</v>
      </c>
      <c r="L55" s="181">
        <f t="shared" si="21"/>
        <v>0</v>
      </c>
      <c r="M55" s="181">
        <f t="shared" si="21"/>
        <v>0</v>
      </c>
      <c r="N55" s="181">
        <f t="shared" si="21"/>
        <v>0</v>
      </c>
      <c r="O55" s="265">
        <f t="shared" si="21"/>
        <v>0</v>
      </c>
      <c r="P55" s="272">
        <f t="shared" si="21"/>
        <v>0</v>
      </c>
      <c r="Q55" s="231">
        <f t="shared" si="21"/>
        <v>0</v>
      </c>
      <c r="R55" s="275">
        <f t="shared" si="21"/>
        <v>0</v>
      </c>
      <c r="S55" s="452"/>
      <c r="T55" s="292" t="s">
        <v>151</v>
      </c>
      <c r="U55" s="131"/>
      <c r="V55" s="131"/>
      <c r="W55" s="129"/>
      <c r="X55" s="129"/>
      <c r="AE55" s="132"/>
    </row>
    <row r="56" spans="2:35" s="130" customFormat="1" ht="15.75" customHeight="1" outlineLevel="1">
      <c r="B56" s="641"/>
      <c r="C56" s="642"/>
      <c r="D56" s="643"/>
      <c r="E56" s="231" t="s">
        <v>85</v>
      </c>
      <c r="F56" s="264">
        <f t="shared" ref="F56:R56" si="22">COUNTIF(F46:F52,4)</f>
        <v>0</v>
      </c>
      <c r="G56" s="181">
        <f t="shared" si="22"/>
        <v>0</v>
      </c>
      <c r="H56" s="181">
        <f t="shared" si="22"/>
        <v>0</v>
      </c>
      <c r="I56" s="181">
        <f t="shared" si="22"/>
        <v>0</v>
      </c>
      <c r="J56" s="181">
        <f t="shared" si="22"/>
        <v>0</v>
      </c>
      <c r="K56" s="181">
        <f t="shared" si="22"/>
        <v>0</v>
      </c>
      <c r="L56" s="181">
        <f t="shared" si="22"/>
        <v>0</v>
      </c>
      <c r="M56" s="181">
        <f t="shared" si="22"/>
        <v>0</v>
      </c>
      <c r="N56" s="181">
        <f t="shared" si="22"/>
        <v>0</v>
      </c>
      <c r="O56" s="265">
        <f t="shared" si="22"/>
        <v>0</v>
      </c>
      <c r="P56" s="272">
        <f t="shared" si="22"/>
        <v>0</v>
      </c>
      <c r="Q56" s="231">
        <f t="shared" si="22"/>
        <v>0</v>
      </c>
      <c r="R56" s="275">
        <f t="shared" si="22"/>
        <v>0</v>
      </c>
      <c r="S56" s="453"/>
      <c r="T56" s="292" t="s">
        <v>151</v>
      </c>
      <c r="U56" s="131"/>
      <c r="V56" s="131"/>
      <c r="W56" s="129"/>
      <c r="X56" s="129"/>
      <c r="AE56" s="132"/>
    </row>
    <row r="57" spans="2:35" s="130" customFormat="1" ht="15.75" customHeight="1" outlineLevel="1">
      <c r="B57" s="641"/>
      <c r="C57" s="642"/>
      <c r="D57" s="643"/>
      <c r="E57" s="231" t="s">
        <v>86</v>
      </c>
      <c r="F57" s="264">
        <f t="shared" ref="F57:R57" si="23">COUNTIF(F46:F52,3)</f>
        <v>0</v>
      </c>
      <c r="G57" s="181">
        <f t="shared" si="23"/>
        <v>0</v>
      </c>
      <c r="H57" s="181">
        <f t="shared" si="23"/>
        <v>0</v>
      </c>
      <c r="I57" s="181">
        <f t="shared" si="23"/>
        <v>0</v>
      </c>
      <c r="J57" s="181">
        <f t="shared" si="23"/>
        <v>0</v>
      </c>
      <c r="K57" s="181">
        <f t="shared" si="23"/>
        <v>0</v>
      </c>
      <c r="L57" s="181">
        <f t="shared" si="23"/>
        <v>0</v>
      </c>
      <c r="M57" s="181">
        <f t="shared" si="23"/>
        <v>0</v>
      </c>
      <c r="N57" s="181">
        <f t="shared" si="23"/>
        <v>0</v>
      </c>
      <c r="O57" s="265">
        <f t="shared" si="23"/>
        <v>0</v>
      </c>
      <c r="P57" s="272">
        <f t="shared" si="23"/>
        <v>0</v>
      </c>
      <c r="Q57" s="231">
        <f t="shared" si="23"/>
        <v>0</v>
      </c>
      <c r="R57" s="275">
        <f t="shared" si="23"/>
        <v>0</v>
      </c>
      <c r="S57" s="453"/>
      <c r="T57" s="292" t="s">
        <v>151</v>
      </c>
      <c r="U57" s="131"/>
      <c r="V57" s="131"/>
      <c r="W57" s="129"/>
      <c r="X57" s="129"/>
      <c r="AE57" s="132"/>
    </row>
    <row r="58" spans="2:35" s="130" customFormat="1" ht="15.75" customHeight="1" outlineLevel="1" thickBot="1">
      <c r="B58" s="641"/>
      <c r="C58" s="642"/>
      <c r="D58" s="643"/>
      <c r="E58" s="231" t="s">
        <v>87</v>
      </c>
      <c r="F58" s="264">
        <f t="shared" ref="F58:R58" si="24">COUNTIF(F46:F52,2)</f>
        <v>0</v>
      </c>
      <c r="G58" s="181">
        <f t="shared" si="24"/>
        <v>0</v>
      </c>
      <c r="H58" s="181">
        <f t="shared" si="24"/>
        <v>0</v>
      </c>
      <c r="I58" s="181">
        <f t="shared" si="24"/>
        <v>0</v>
      </c>
      <c r="J58" s="181">
        <f t="shared" si="24"/>
        <v>0</v>
      </c>
      <c r="K58" s="181">
        <f t="shared" si="24"/>
        <v>0</v>
      </c>
      <c r="L58" s="181">
        <f t="shared" si="24"/>
        <v>0</v>
      </c>
      <c r="M58" s="181">
        <f t="shared" si="24"/>
        <v>0</v>
      </c>
      <c r="N58" s="181">
        <f t="shared" si="24"/>
        <v>0</v>
      </c>
      <c r="O58" s="265">
        <f t="shared" si="24"/>
        <v>0</v>
      </c>
      <c r="P58" s="272">
        <f t="shared" si="24"/>
        <v>0</v>
      </c>
      <c r="Q58" s="231">
        <f t="shared" si="24"/>
        <v>0</v>
      </c>
      <c r="R58" s="275">
        <f t="shared" si="24"/>
        <v>0</v>
      </c>
      <c r="S58" s="454"/>
      <c r="T58" s="292" t="s">
        <v>151</v>
      </c>
      <c r="U58" s="131"/>
      <c r="V58" s="131"/>
      <c r="W58" s="129"/>
      <c r="X58" s="129"/>
      <c r="AE58" s="132"/>
    </row>
    <row r="59" spans="2:35" s="130" customFormat="1" ht="15.75" customHeight="1">
      <c r="B59" s="641"/>
      <c r="C59" s="642"/>
      <c r="D59" s="643"/>
      <c r="E59" s="232" t="s">
        <v>88</v>
      </c>
      <c r="F59" s="266" t="str">
        <f>Рсч!$G$25</f>
        <v>-</v>
      </c>
      <c r="G59" s="267" t="str">
        <f>Рсч!$L$25</f>
        <v>-</v>
      </c>
      <c r="H59" s="267" t="str">
        <f>Рсч!$Q$25</f>
        <v>-</v>
      </c>
      <c r="I59" s="267" t="str">
        <f>Рсч!$V$25</f>
        <v>-</v>
      </c>
      <c r="J59" s="267" t="str">
        <f>Рсч!$AA$25</f>
        <v>-</v>
      </c>
      <c r="K59" s="267" t="str">
        <f>Рсч!$AF$25</f>
        <v>-</v>
      </c>
      <c r="L59" s="267" t="str">
        <f>Рсч!$AK$25</f>
        <v>-</v>
      </c>
      <c r="M59" s="267" t="str">
        <f>Рсч!$AP$25</f>
        <v>-</v>
      </c>
      <c r="N59" s="267" t="str">
        <f>Рсч!$AU$25</f>
        <v>-</v>
      </c>
      <c r="O59" s="268" t="str">
        <f>Рсч!$AZ$25</f>
        <v>-</v>
      </c>
      <c r="P59" s="273"/>
      <c r="Q59" s="232" t="str">
        <f>Рсч!$BJ$25</f>
        <v>-</v>
      </c>
      <c r="R59" s="276"/>
      <c r="S59" s="358"/>
      <c r="T59" s="292" t="s">
        <v>151</v>
      </c>
      <c r="U59" s="131"/>
      <c r="V59" s="131"/>
      <c r="W59" s="129"/>
      <c r="X59" s="129"/>
      <c r="AE59" s="132"/>
    </row>
    <row r="60" spans="2:35" s="130" customFormat="1" ht="15.75" customHeight="1" thickBot="1">
      <c r="B60" s="641"/>
      <c r="C60" s="642"/>
      <c r="D60" s="643"/>
      <c r="E60" s="233" t="s">
        <v>89</v>
      </c>
      <c r="F60" s="230" t="str">
        <f>Рсч!$G$26</f>
        <v>-</v>
      </c>
      <c r="G60" s="228" t="str">
        <f>Рсч!$L$26</f>
        <v>-</v>
      </c>
      <c r="H60" s="228" t="str">
        <f>Рсч!$Q$26</f>
        <v>-</v>
      </c>
      <c r="I60" s="437" t="str">
        <f>Рсч!$V$26</f>
        <v>-</v>
      </c>
      <c r="J60" s="228" t="str">
        <f>Рсч!$AA$26</f>
        <v>-</v>
      </c>
      <c r="K60" s="228" t="str">
        <f>Рсч!$AF$26</f>
        <v>-</v>
      </c>
      <c r="L60" s="228" t="str">
        <f>Рсч!$AK$26</f>
        <v>-</v>
      </c>
      <c r="M60" s="228" t="str">
        <f>Рсч!$AP$26</f>
        <v>-</v>
      </c>
      <c r="N60" s="228" t="str">
        <f>Рсч!$AU$26</f>
        <v>-</v>
      </c>
      <c r="O60" s="229" t="str">
        <f>Рсч!$AZ$26</f>
        <v>-</v>
      </c>
      <c r="P60" s="274"/>
      <c r="Q60" s="278" t="str">
        <f>Рсч!$BJ$26</f>
        <v>-</v>
      </c>
      <c r="R60" s="277"/>
      <c r="S60" s="358"/>
      <c r="T60" s="292" t="s">
        <v>151</v>
      </c>
      <c r="U60" s="131"/>
      <c r="V60" s="131"/>
      <c r="W60" s="129"/>
      <c r="X60" s="129"/>
      <c r="AE60" s="132"/>
    </row>
    <row r="61" spans="2:35" s="131" customFormat="1" ht="15.75" customHeight="1" outlineLevel="1" thickTop="1" thickBot="1">
      <c r="B61" s="359"/>
      <c r="C61" s="360"/>
      <c r="D61" s="132"/>
      <c r="E61" s="361"/>
      <c r="F61" s="362"/>
      <c r="G61" s="362"/>
      <c r="H61" s="362"/>
      <c r="I61" s="362"/>
      <c r="J61" s="362"/>
      <c r="K61" s="362"/>
      <c r="L61" s="362"/>
      <c r="M61" s="362"/>
      <c r="N61" s="362"/>
      <c r="O61" s="362"/>
      <c r="P61" s="363"/>
      <c r="Q61" s="363"/>
      <c r="R61" s="362"/>
      <c r="S61" s="132"/>
      <c r="T61" s="291" t="s">
        <v>771</v>
      </c>
      <c r="W61" s="281"/>
      <c r="X61" s="281"/>
      <c r="AE61" s="132"/>
    </row>
    <row r="62" spans="2:35" s="130" customFormat="1" ht="30" customHeight="1" outlineLevel="1" thickTop="1">
      <c r="B62" s="427"/>
      <c r="C62" s="426"/>
      <c r="D62" s="370"/>
      <c r="E62" s="282" t="s">
        <v>213</v>
      </c>
      <c r="F62" s="283" t="s">
        <v>128</v>
      </c>
      <c r="G62" s="284" t="s">
        <v>74</v>
      </c>
      <c r="H62" s="284" t="s">
        <v>75</v>
      </c>
      <c r="I62" s="284" t="s">
        <v>14</v>
      </c>
      <c r="J62" s="284" t="s">
        <v>80</v>
      </c>
      <c r="K62" s="284" t="s">
        <v>129</v>
      </c>
      <c r="L62" s="284" t="s">
        <v>15</v>
      </c>
      <c r="M62" s="284" t="s">
        <v>13</v>
      </c>
      <c r="N62" s="284" t="s">
        <v>78</v>
      </c>
      <c r="O62" s="285" t="s">
        <v>130</v>
      </c>
      <c r="P62" s="286" t="s">
        <v>132</v>
      </c>
      <c r="Q62" s="287" t="s">
        <v>81</v>
      </c>
      <c r="R62" s="288" t="s">
        <v>131</v>
      </c>
      <c r="S62" s="355"/>
      <c r="T62" s="292" t="s">
        <v>152</v>
      </c>
      <c r="U62" s="131"/>
      <c r="V62" s="131"/>
      <c r="W62" s="129"/>
      <c r="X62" s="129"/>
      <c r="AE62" s="132"/>
    </row>
    <row r="63" spans="2:35" s="130" customFormat="1" ht="15.75" customHeight="1" outlineLevel="1">
      <c r="B63" s="427"/>
      <c r="C63" s="426"/>
      <c r="D63" s="370"/>
      <c r="E63" s="231" t="s">
        <v>83</v>
      </c>
      <c r="F63" s="264">
        <f>COUNTIFS(F46:F52,5,U46:U52,1)</f>
        <v>0</v>
      </c>
      <c r="G63" s="181">
        <f>COUNTIFS(G46:G52,5,U46:U52,1)</f>
        <v>0</v>
      </c>
      <c r="H63" s="181">
        <f>COUNTIFS(H46:H52,5,U46:U52,1)</f>
        <v>0</v>
      </c>
      <c r="I63" s="181">
        <f>COUNTIFS(I46:I52,5,U46:U52,1)</f>
        <v>0</v>
      </c>
      <c r="J63" s="181">
        <f>COUNTIFS(J46:J52,5,U46:U52,1)</f>
        <v>0</v>
      </c>
      <c r="K63" s="181">
        <f>COUNTIFS(K46:K52,5,U46:U52,1)</f>
        <v>0</v>
      </c>
      <c r="L63" s="181">
        <f>COUNTIFS(L46:L52,5,U46:U52,1)</f>
        <v>0</v>
      </c>
      <c r="M63" s="181">
        <f>COUNTIFS(M46:M52,5,U46:U52,1)</f>
        <v>0</v>
      </c>
      <c r="N63" s="181">
        <f>COUNTIFS(N46:N52,5,U46:U52,1)</f>
        <v>0</v>
      </c>
      <c r="O63" s="265">
        <f>COUNTIFS(O46:O52,5,U46:U52,1)</f>
        <v>0</v>
      </c>
      <c r="P63" s="272">
        <f>COUNTIFS(P46:P52,5,U46:U52,1)</f>
        <v>0</v>
      </c>
      <c r="Q63" s="231">
        <f>COUNTIFS(Q46:Q52,5,U46:U52,1)</f>
        <v>0</v>
      </c>
      <c r="R63" s="275">
        <f>COUNTIFS(R46:R52,5,U46:U52,1)</f>
        <v>0</v>
      </c>
      <c r="S63" s="356"/>
      <c r="T63" s="292" t="s">
        <v>152</v>
      </c>
      <c r="U63" s="131"/>
      <c r="V63" s="131"/>
      <c r="W63" s="129"/>
      <c r="X63" s="129"/>
      <c r="AE63" s="132"/>
    </row>
    <row r="64" spans="2:35" s="130" customFormat="1" ht="15.75" customHeight="1" outlineLevel="1">
      <c r="B64" s="427"/>
      <c r="C64" s="426"/>
      <c r="D64" s="370"/>
      <c r="E64" s="231" t="s">
        <v>85</v>
      </c>
      <c r="F64" s="264">
        <f>COUNTIFS(F46:F52,4,U46:U52,1)</f>
        <v>0</v>
      </c>
      <c r="G64" s="181">
        <f>COUNTIFS(G46:G52,4,U46:U52,1)</f>
        <v>0</v>
      </c>
      <c r="H64" s="181">
        <f>COUNTIFS(H46:H52,4,U46:U52,1)</f>
        <v>0</v>
      </c>
      <c r="I64" s="181">
        <f>COUNTIFS(I46:I52,4,U46:U52,1)</f>
        <v>0</v>
      </c>
      <c r="J64" s="181">
        <f>COUNTIFS(J46:J52,4,U46:U52,1)</f>
        <v>0</v>
      </c>
      <c r="K64" s="181">
        <f>COUNTIFS(K46:K52,4,U46:U52,1)</f>
        <v>0</v>
      </c>
      <c r="L64" s="181">
        <f>COUNTIFS(L46:L52,4,U46:U52,1)</f>
        <v>0</v>
      </c>
      <c r="M64" s="181">
        <f>COUNTIFS(M46:M52,4,U46:U52,1)</f>
        <v>0</v>
      </c>
      <c r="N64" s="181">
        <f>COUNTIFS(N46:N52,4,U46:U52,1)</f>
        <v>0</v>
      </c>
      <c r="O64" s="265">
        <f>COUNTIFS(O46:O52,4,U46:U52,1)</f>
        <v>0</v>
      </c>
      <c r="P64" s="272">
        <f>COUNTIFS(P46:P52,4,U46:U52,1)</f>
        <v>0</v>
      </c>
      <c r="Q64" s="231">
        <f>COUNTIFS(Q46:Q52,4,U46:U52,1)</f>
        <v>0</v>
      </c>
      <c r="R64" s="275">
        <f>COUNTIFS(R46:R52,4,U46:U52,1)</f>
        <v>0</v>
      </c>
      <c r="S64" s="132"/>
      <c r="T64" s="292" t="s">
        <v>152</v>
      </c>
      <c r="U64" s="131"/>
      <c r="V64" s="131"/>
      <c r="W64" s="129"/>
      <c r="X64" s="129"/>
      <c r="AE64" s="132"/>
    </row>
    <row r="65" spans="2:31" s="130" customFormat="1" ht="15.75" customHeight="1" outlineLevel="1">
      <c r="B65" s="427"/>
      <c r="C65" s="426"/>
      <c r="D65" s="370"/>
      <c r="E65" s="231" t="s">
        <v>86</v>
      </c>
      <c r="F65" s="264">
        <f>COUNTIFS(F46:F52,3,U46:U52,1)</f>
        <v>0</v>
      </c>
      <c r="G65" s="181">
        <f>COUNTIFS(G46:G52,3,U46:U52,1)</f>
        <v>0</v>
      </c>
      <c r="H65" s="181">
        <f>COUNTIFS(H46:H52,3,U46:U52,1)</f>
        <v>0</v>
      </c>
      <c r="I65" s="181">
        <f>COUNTIFS(I46:I52,3,U46:U52,1)</f>
        <v>0</v>
      </c>
      <c r="J65" s="181">
        <f>COUNTIFS(J46:J52,3,U46:U52,1)</f>
        <v>0</v>
      </c>
      <c r="K65" s="181">
        <f>COUNTIFS(K46:K52,3,U46:U52,1)</f>
        <v>0</v>
      </c>
      <c r="L65" s="181">
        <f>COUNTIFS(L46:L52,3,U46:U52,1)</f>
        <v>0</v>
      </c>
      <c r="M65" s="181">
        <f>COUNTIFS(M46:M52,3,U46:U52,1)</f>
        <v>0</v>
      </c>
      <c r="N65" s="181">
        <f>COUNTIFS(N46:N52,3,U46:U52,1)</f>
        <v>0</v>
      </c>
      <c r="O65" s="265">
        <f>COUNTIFS(O46:O52,3,U46:U52,1)</f>
        <v>0</v>
      </c>
      <c r="P65" s="272">
        <f>COUNTIFS(P46:P52,3,U46:U52,1)</f>
        <v>0</v>
      </c>
      <c r="Q65" s="231">
        <f>COUNTIFS(Q46:Q52,3,U46:U52,1)</f>
        <v>0</v>
      </c>
      <c r="R65" s="275">
        <f>COUNTIFS(R46:R52,3,U46:U52,1)</f>
        <v>0</v>
      </c>
      <c r="S65" s="132"/>
      <c r="T65" s="292" t="s">
        <v>152</v>
      </c>
      <c r="U65" s="131"/>
      <c r="V65" s="131"/>
      <c r="W65" s="129"/>
      <c r="X65" s="129"/>
      <c r="AE65" s="132"/>
    </row>
    <row r="66" spans="2:31" s="130" customFormat="1" ht="15.75" customHeight="1" outlineLevel="1" thickBot="1">
      <c r="B66" s="427"/>
      <c r="C66" s="426"/>
      <c r="D66" s="370"/>
      <c r="E66" s="231" t="s">
        <v>87</v>
      </c>
      <c r="F66" s="264">
        <f>COUNTIFS(F46:F52,2,U46:U52,1)</f>
        <v>0</v>
      </c>
      <c r="G66" s="181">
        <f>COUNTIFS(G46:G52,2,U46:U52,1)</f>
        <v>0</v>
      </c>
      <c r="H66" s="181">
        <f>COUNTIFS(H46:H52,2,U46:U52,1)</f>
        <v>0</v>
      </c>
      <c r="I66" s="181">
        <f>COUNTIFS(I46:I52,2,U46:U52,1)</f>
        <v>0</v>
      </c>
      <c r="J66" s="181">
        <f>COUNTIFS(J46:J52,2,U46:U52,1)</f>
        <v>0</v>
      </c>
      <c r="K66" s="181">
        <f>COUNTIFS(K46:K52,2,U46:U52,1)</f>
        <v>0</v>
      </c>
      <c r="L66" s="181">
        <f>COUNTIFS(L46:L52,2,U46:U52,1)</f>
        <v>0</v>
      </c>
      <c r="M66" s="181">
        <f>COUNTIFS(M46:M52,2,U46:U52,1)</f>
        <v>0</v>
      </c>
      <c r="N66" s="181">
        <f>COUNTIFS(N46:N52,2,U46:U52,1)</f>
        <v>0</v>
      </c>
      <c r="O66" s="265">
        <f>COUNTIFS(O46:O52,2,U46:U52,1)</f>
        <v>0</v>
      </c>
      <c r="P66" s="272">
        <f>COUNTIFS(P46:P52,2,U46:U52,1)</f>
        <v>0</v>
      </c>
      <c r="Q66" s="231">
        <f>COUNTIFS(Q46:Q52,2,U46:U52,1)</f>
        <v>0</v>
      </c>
      <c r="R66" s="275">
        <f>COUNTIFS(R46:R52,2,U46:U52,1)</f>
        <v>0</v>
      </c>
      <c r="S66" s="357"/>
      <c r="T66" s="292" t="s">
        <v>152</v>
      </c>
      <c r="U66" s="131"/>
      <c r="V66" s="131"/>
      <c r="W66" s="129"/>
      <c r="X66" s="129"/>
      <c r="AE66" s="132"/>
    </row>
    <row r="67" spans="2:31" s="130" customFormat="1" ht="15.75" customHeight="1">
      <c r="B67" s="427"/>
      <c r="C67" s="426"/>
      <c r="D67" s="370"/>
      <c r="E67" s="232" t="s">
        <v>88</v>
      </c>
      <c r="F67" s="266" t="str">
        <f>'Рсч-оф'!$G$25</f>
        <v>-</v>
      </c>
      <c r="G67" s="267" t="str">
        <f>'Рсч-оф'!$L$25</f>
        <v>-</v>
      </c>
      <c r="H67" s="267" t="str">
        <f>'Рсч-оф'!$Q$25</f>
        <v>-</v>
      </c>
      <c r="I67" s="267" t="str">
        <f>'Рсч-оф'!$V$25</f>
        <v>-</v>
      </c>
      <c r="J67" s="267" t="str">
        <f>'Рсч-оф'!$AA$25</f>
        <v>-</v>
      </c>
      <c r="K67" s="267" t="str">
        <f>'Рсч-оф'!$AF$25</f>
        <v>-</v>
      </c>
      <c r="L67" s="267" t="str">
        <f>'Рсч-оф'!$AK$25</f>
        <v>-</v>
      </c>
      <c r="M67" s="267" t="str">
        <f>'Рсч-оф'!$AP$25</f>
        <v>-</v>
      </c>
      <c r="N67" s="267" t="str">
        <f>'Рсч-оф'!$AU$25</f>
        <v>-</v>
      </c>
      <c r="O67" s="268" t="str">
        <f>'Рсч-оф'!$AZ$25</f>
        <v>-</v>
      </c>
      <c r="P67" s="273"/>
      <c r="Q67" s="232" t="str">
        <f>'Рсч-оф'!$BJ$25</f>
        <v>-</v>
      </c>
      <c r="R67" s="276"/>
      <c r="S67" s="358"/>
      <c r="T67" s="292" t="s">
        <v>152</v>
      </c>
      <c r="U67" s="131"/>
      <c r="V67" s="131"/>
      <c r="W67" s="129"/>
      <c r="X67" s="129"/>
      <c r="AE67" s="132"/>
    </row>
    <row r="68" spans="2:31" s="130" customFormat="1" ht="15.75" customHeight="1" thickBot="1">
      <c r="B68" s="427"/>
      <c r="C68" s="426"/>
      <c r="D68" s="370"/>
      <c r="E68" s="233" t="s">
        <v>89</v>
      </c>
      <c r="F68" s="230" t="str">
        <f>'Рсч-оф'!$G$26</f>
        <v>-</v>
      </c>
      <c r="G68" s="228" t="str">
        <f>'Рсч-оф'!$L$26</f>
        <v>-</v>
      </c>
      <c r="H68" s="228" t="str">
        <f>'Рсч-оф'!$Q$26</f>
        <v>-</v>
      </c>
      <c r="I68" s="437" t="str">
        <f>'Рсч-оф'!$V$26</f>
        <v>-</v>
      </c>
      <c r="J68" s="228" t="str">
        <f>'Рсч-оф'!$AA$26</f>
        <v>-</v>
      </c>
      <c r="K68" s="228" t="str">
        <f>'Рсч-оф'!$AF$26</f>
        <v>-</v>
      </c>
      <c r="L68" s="228" t="str">
        <f>'Рсч-оф'!$AK$26</f>
        <v>-</v>
      </c>
      <c r="M68" s="228" t="str">
        <f>'Рсч-оф'!$AP$26</f>
        <v>-</v>
      </c>
      <c r="N68" s="228" t="str">
        <f>'Рсч-оф'!$AU$26</f>
        <v>-</v>
      </c>
      <c r="O68" s="229" t="str">
        <f>'Рсч-оф'!$AZ$26</f>
        <v>-</v>
      </c>
      <c r="P68" s="274"/>
      <c r="Q68" s="278" t="str">
        <f>'Рсч-оф'!$BJ$26</f>
        <v>-</v>
      </c>
      <c r="R68" s="277"/>
      <c r="S68" s="358"/>
      <c r="T68" s="292" t="s">
        <v>152</v>
      </c>
      <c r="U68" s="131"/>
      <c r="V68" s="131"/>
      <c r="W68" s="129"/>
      <c r="X68" s="129"/>
      <c r="AE68" s="132"/>
    </row>
    <row r="69" spans="2:31" s="131" customFormat="1" ht="15.75" customHeight="1" outlineLevel="1" thickTop="1" thickBot="1">
      <c r="B69" s="359"/>
      <c r="C69" s="360"/>
      <c r="D69" s="132"/>
      <c r="E69" s="361"/>
      <c r="F69" s="362"/>
      <c r="G69" s="362"/>
      <c r="H69" s="362"/>
      <c r="I69" s="362"/>
      <c r="J69" s="362"/>
      <c r="K69" s="362"/>
      <c r="L69" s="362"/>
      <c r="M69" s="362"/>
      <c r="N69" s="362"/>
      <c r="O69" s="362"/>
      <c r="P69" s="363"/>
      <c r="Q69" s="363"/>
      <c r="R69" s="362"/>
      <c r="S69" s="132"/>
      <c r="T69" s="291" t="s">
        <v>771</v>
      </c>
      <c r="W69" s="281"/>
      <c r="X69" s="281"/>
      <c r="AE69" s="132"/>
    </row>
    <row r="70" spans="2:31" s="130" customFormat="1" ht="30" customHeight="1" outlineLevel="1" thickTop="1">
      <c r="B70" s="427"/>
      <c r="C70" s="426"/>
      <c r="D70" s="370"/>
      <c r="E70" s="282" t="s">
        <v>214</v>
      </c>
      <c r="F70" s="283" t="s">
        <v>128</v>
      </c>
      <c r="G70" s="284" t="s">
        <v>74</v>
      </c>
      <c r="H70" s="284" t="s">
        <v>75</v>
      </c>
      <c r="I70" s="284" t="s">
        <v>14</v>
      </c>
      <c r="J70" s="284" t="s">
        <v>80</v>
      </c>
      <c r="K70" s="284" t="s">
        <v>129</v>
      </c>
      <c r="L70" s="284" t="s">
        <v>15</v>
      </c>
      <c r="M70" s="284" t="s">
        <v>13</v>
      </c>
      <c r="N70" s="284" t="s">
        <v>78</v>
      </c>
      <c r="O70" s="285" t="s">
        <v>130</v>
      </c>
      <c r="P70" s="286" t="s">
        <v>132</v>
      </c>
      <c r="Q70" s="287" t="s">
        <v>81</v>
      </c>
      <c r="R70" s="288" t="s">
        <v>131</v>
      </c>
      <c r="S70" s="355"/>
      <c r="T70" s="292" t="s">
        <v>153</v>
      </c>
      <c r="U70" s="131"/>
      <c r="V70" s="131"/>
      <c r="W70" s="129"/>
      <c r="X70" s="129"/>
      <c r="AE70" s="132"/>
    </row>
    <row r="71" spans="2:31" s="130" customFormat="1" ht="15.75" customHeight="1" outlineLevel="1">
      <c r="B71" s="427"/>
      <c r="C71" s="426"/>
      <c r="D71" s="370"/>
      <c r="E71" s="231" t="s">
        <v>83</v>
      </c>
      <c r="F71" s="264">
        <f>COUNTIFS(F46:F52,5,U46:U52,2)</f>
        <v>0</v>
      </c>
      <c r="G71" s="181">
        <f>COUNTIFS(G46:G52,5,U46:U52,2)</f>
        <v>0</v>
      </c>
      <c r="H71" s="181">
        <f>COUNTIFS(H46:H52,5,U46:U52,2)</f>
        <v>0</v>
      </c>
      <c r="I71" s="181">
        <f>COUNTIFS(I46:I52,5,U46:U52,2)</f>
        <v>0</v>
      </c>
      <c r="J71" s="181">
        <f>COUNTIFS(J46:J52,5,U46:U52,2)</f>
        <v>0</v>
      </c>
      <c r="K71" s="181">
        <f>COUNTIFS(K46:K52,5,U46:U52,2)</f>
        <v>0</v>
      </c>
      <c r="L71" s="181">
        <f>COUNTIFS(L46:L52,5,U46:U52,2)</f>
        <v>0</v>
      </c>
      <c r="M71" s="181">
        <f>COUNTIFS(M46:M52,5,U46:U52,2)</f>
        <v>0</v>
      </c>
      <c r="N71" s="181">
        <f>COUNTIFS(N46:N52,5,U46:U52,2)</f>
        <v>0</v>
      </c>
      <c r="O71" s="265">
        <f>COUNTIFS(O46:O52,5,U46:U52,2)</f>
        <v>0</v>
      </c>
      <c r="P71" s="272">
        <f>COUNTIFS(P46:P52,5,U46:U52,2)</f>
        <v>0</v>
      </c>
      <c r="Q71" s="231">
        <f>COUNTIFS(Q46:Q52,5,U46:U52,2)</f>
        <v>0</v>
      </c>
      <c r="R71" s="275">
        <f>COUNTIFS(R46:R52,5,U46:U52,2)</f>
        <v>0</v>
      </c>
      <c r="S71" s="356"/>
      <c r="T71" s="292" t="s">
        <v>153</v>
      </c>
      <c r="U71" s="131"/>
      <c r="V71" s="131"/>
      <c r="W71" s="129"/>
      <c r="X71" s="129"/>
      <c r="AE71" s="132"/>
    </row>
    <row r="72" spans="2:31" s="130" customFormat="1" ht="15.75" customHeight="1" outlineLevel="1">
      <c r="B72" s="427"/>
      <c r="C72" s="426"/>
      <c r="D72" s="370"/>
      <c r="E72" s="231" t="s">
        <v>85</v>
      </c>
      <c r="F72" s="264">
        <f>COUNTIFS(F46:F52,4,U46:U52,2)</f>
        <v>0</v>
      </c>
      <c r="G72" s="181">
        <f>COUNTIFS(G46:G52,4,U46:U52,2)</f>
        <v>0</v>
      </c>
      <c r="H72" s="181">
        <f>COUNTIFS(H46:H52,4,U46:U52,2)</f>
        <v>0</v>
      </c>
      <c r="I72" s="181">
        <f>COUNTIFS(I46:I52,4,U46:U52,2)</f>
        <v>0</v>
      </c>
      <c r="J72" s="181">
        <f>COUNTIFS(J46:J52,4,U46:U52,2)</f>
        <v>0</v>
      </c>
      <c r="K72" s="181">
        <f>COUNTIFS(K46:K52,4,U46:U52,2)</f>
        <v>0</v>
      </c>
      <c r="L72" s="181">
        <f>COUNTIFS(L46:L52,4,U46:U52,2)</f>
        <v>0</v>
      </c>
      <c r="M72" s="181">
        <f>COUNTIFS(M46:M52,4,U46:U52,2)</f>
        <v>0</v>
      </c>
      <c r="N72" s="181">
        <f>COUNTIFS(N46:N52,4,U46:U52,2)</f>
        <v>0</v>
      </c>
      <c r="O72" s="265">
        <f>COUNTIFS(O46:O52,4,U46:U52,2)</f>
        <v>0</v>
      </c>
      <c r="P72" s="272">
        <f>COUNTIFS(P46:P52,4,U46:U52,2)</f>
        <v>0</v>
      </c>
      <c r="Q72" s="231">
        <f>COUNTIFS(Q46:Q52,4,U46:U52,2)</f>
        <v>0</v>
      </c>
      <c r="R72" s="275">
        <f>COUNTIFS(R46:R52,4,U46:U52,2)</f>
        <v>0</v>
      </c>
      <c r="S72" s="132"/>
      <c r="T72" s="292" t="s">
        <v>153</v>
      </c>
      <c r="U72" s="131"/>
      <c r="V72" s="131"/>
      <c r="W72" s="129"/>
      <c r="X72" s="129"/>
      <c r="AE72" s="132"/>
    </row>
    <row r="73" spans="2:31" s="130" customFormat="1" ht="15.75" customHeight="1" outlineLevel="1">
      <c r="B73" s="427"/>
      <c r="C73" s="426"/>
      <c r="D73" s="370"/>
      <c r="E73" s="231" t="s">
        <v>86</v>
      </c>
      <c r="F73" s="264">
        <f>COUNTIFS(F46:F52,3,U46:U52,2)</f>
        <v>0</v>
      </c>
      <c r="G73" s="181">
        <f>COUNTIFS(G46:G52,3,U46:U52,2)</f>
        <v>0</v>
      </c>
      <c r="H73" s="181">
        <f>COUNTIFS(H46:H52,3,U46:U52,2)</f>
        <v>0</v>
      </c>
      <c r="I73" s="181">
        <f>COUNTIFS(I46:I52,3,U46:U52,2)</f>
        <v>0</v>
      </c>
      <c r="J73" s="181">
        <f>COUNTIFS(J46:J52,3,U46:U52,2)</f>
        <v>0</v>
      </c>
      <c r="K73" s="181">
        <f>COUNTIFS(K46:K52,3,U46:U52,2)</f>
        <v>0</v>
      </c>
      <c r="L73" s="181">
        <f>COUNTIFS(L46:L52,3,U46:U52,2)</f>
        <v>0</v>
      </c>
      <c r="M73" s="181">
        <f>COUNTIFS(M46:M52,3,U46:U52,2)</f>
        <v>0</v>
      </c>
      <c r="N73" s="181">
        <f>COUNTIFS(N46:N52,3,U46:U52,2)</f>
        <v>0</v>
      </c>
      <c r="O73" s="265">
        <f>COUNTIFS(O46:O52,3,U46:U52,2)</f>
        <v>0</v>
      </c>
      <c r="P73" s="272">
        <f>COUNTIFS(P46:P52,3,U46:U52,2)</f>
        <v>0</v>
      </c>
      <c r="Q73" s="231">
        <f>COUNTIFS(Q46:Q52,3,U46:U52,2)</f>
        <v>0</v>
      </c>
      <c r="R73" s="275">
        <f>COUNTIFS(R46:R52,3,U46:U52,2)</f>
        <v>0</v>
      </c>
      <c r="S73" s="132"/>
      <c r="T73" s="292" t="s">
        <v>153</v>
      </c>
      <c r="U73" s="131"/>
      <c r="V73" s="131"/>
      <c r="W73" s="129"/>
      <c r="X73" s="129"/>
      <c r="AE73" s="132"/>
    </row>
    <row r="74" spans="2:31" s="130" customFormat="1" ht="15.75" customHeight="1" outlineLevel="1" thickBot="1">
      <c r="B74" s="427"/>
      <c r="C74" s="426"/>
      <c r="D74" s="370"/>
      <c r="E74" s="231" t="s">
        <v>87</v>
      </c>
      <c r="F74" s="264">
        <f>COUNTIFS(F46:F52,2,U46:U52,2)</f>
        <v>0</v>
      </c>
      <c r="G74" s="181">
        <f>COUNTIFS(G46:G52,2,U46:U52,2)</f>
        <v>0</v>
      </c>
      <c r="H74" s="181">
        <f>COUNTIFS(H46:H52,2,U46:U52,2)</f>
        <v>0</v>
      </c>
      <c r="I74" s="181">
        <f>COUNTIFS(I46:I52,2,U46:U52,2)</f>
        <v>0</v>
      </c>
      <c r="J74" s="181">
        <f>COUNTIFS(J46:J52,2,U46:U52,2)</f>
        <v>0</v>
      </c>
      <c r="K74" s="181">
        <f>COUNTIFS(K46:K52,2,U46:U52,2)</f>
        <v>0</v>
      </c>
      <c r="L74" s="181">
        <f>COUNTIFS(L46:L52,2,U46:U52,2)</f>
        <v>0</v>
      </c>
      <c r="M74" s="181">
        <f>COUNTIFS(M46:M52,2,U46:U52,2)</f>
        <v>0</v>
      </c>
      <c r="N74" s="181">
        <f>COUNTIFS(N46:N52,2,U46:U52,2)</f>
        <v>0</v>
      </c>
      <c r="O74" s="265">
        <f>COUNTIFS(O46:O52,2,U46:U52,2)</f>
        <v>0</v>
      </c>
      <c r="P74" s="272">
        <f>COUNTIFS(P46:P52,2,U46:U52,2)</f>
        <v>0</v>
      </c>
      <c r="Q74" s="231">
        <f>COUNTIFS(Q46:Q52,2,U46:U52,2)</f>
        <v>0</v>
      </c>
      <c r="R74" s="275">
        <f>COUNTIFS(R46:R52,2,U46:U52,2)</f>
        <v>0</v>
      </c>
      <c r="S74" s="357"/>
      <c r="T74" s="292" t="s">
        <v>153</v>
      </c>
      <c r="U74" s="131"/>
      <c r="V74" s="131"/>
      <c r="W74" s="129"/>
      <c r="X74" s="129"/>
      <c r="AE74" s="132"/>
    </row>
    <row r="75" spans="2:31" s="130" customFormat="1" ht="15.75" customHeight="1">
      <c r="B75" s="427"/>
      <c r="C75" s="426"/>
      <c r="D75" s="370"/>
      <c r="E75" s="232" t="s">
        <v>88</v>
      </c>
      <c r="F75" s="266" t="str">
        <f>'Рсч-серж'!$G$25</f>
        <v>-</v>
      </c>
      <c r="G75" s="267" t="str">
        <f>'Рсч-серж'!$L$25</f>
        <v>-</v>
      </c>
      <c r="H75" s="267" t="str">
        <f>'Рсч-серж'!$Q$25</f>
        <v>-</v>
      </c>
      <c r="I75" s="267" t="str">
        <f>'Рсч-серж'!$V$25</f>
        <v>-</v>
      </c>
      <c r="J75" s="267" t="str">
        <f>'Рсч-серж'!$AA$25</f>
        <v>-</v>
      </c>
      <c r="K75" s="267" t="str">
        <f>'Рсч-серж'!$AF$25</f>
        <v>-</v>
      </c>
      <c r="L75" s="267" t="str">
        <f>'Рсч-серж'!$AK$25</f>
        <v>-</v>
      </c>
      <c r="M75" s="267" t="str">
        <f>'Рсч-серж'!$AP$25</f>
        <v>-</v>
      </c>
      <c r="N75" s="267" t="str">
        <f>'Рсч-серж'!$AU$25</f>
        <v>-</v>
      </c>
      <c r="O75" s="268" t="str">
        <f>'Рсч-серж'!$AZ$25</f>
        <v>-</v>
      </c>
      <c r="P75" s="273"/>
      <c r="Q75" s="232" t="str">
        <f>'Рсч-серж'!$BJ$25</f>
        <v>-</v>
      </c>
      <c r="R75" s="276"/>
      <c r="S75" s="358"/>
      <c r="T75" s="292" t="s">
        <v>153</v>
      </c>
      <c r="U75" s="131"/>
      <c r="V75" s="131"/>
      <c r="W75" s="129"/>
      <c r="X75" s="129"/>
      <c r="AE75" s="132"/>
    </row>
    <row r="76" spans="2:31" s="130" customFormat="1" ht="15.75" customHeight="1" thickBot="1">
      <c r="B76" s="427"/>
      <c r="C76" s="426"/>
      <c r="D76" s="370"/>
      <c r="E76" s="233" t="s">
        <v>89</v>
      </c>
      <c r="F76" s="230" t="str">
        <f>'Рсч-серж'!$G$26</f>
        <v>-</v>
      </c>
      <c r="G76" s="228" t="str">
        <f>'Рсч-серж'!$L$26</f>
        <v>-</v>
      </c>
      <c r="H76" s="228" t="str">
        <f>'Рсч-серж'!$Q$26</f>
        <v>-</v>
      </c>
      <c r="I76" s="437" t="str">
        <f>'Рсч-серж'!$V$26</f>
        <v>-</v>
      </c>
      <c r="J76" s="228" t="str">
        <f>'Рсч-серж'!$AA$26</f>
        <v>-</v>
      </c>
      <c r="K76" s="228" t="str">
        <f>'Рсч-серж'!$AF$26</f>
        <v>-</v>
      </c>
      <c r="L76" s="228" t="str">
        <f>'Рсч-серж'!$AK$26</f>
        <v>-</v>
      </c>
      <c r="M76" s="228" t="str">
        <f>'Рсч-серж'!$AP$26</f>
        <v>-</v>
      </c>
      <c r="N76" s="228" t="str">
        <f>'Рсч-серж'!$AU$26</f>
        <v>-</v>
      </c>
      <c r="O76" s="229" t="str">
        <f>'Рсч-серж'!$AZ$26</f>
        <v>-</v>
      </c>
      <c r="P76" s="274"/>
      <c r="Q76" s="278" t="str">
        <f>'Рсч-серж'!$BJ$26</f>
        <v>-</v>
      </c>
      <c r="R76" s="277"/>
      <c r="S76" s="358"/>
      <c r="T76" s="292" t="s">
        <v>153</v>
      </c>
      <c r="U76" s="131"/>
      <c r="V76" s="131"/>
      <c r="W76" s="129"/>
      <c r="X76" s="129"/>
      <c r="AE76" s="132"/>
    </row>
    <row r="77" spans="2:31" s="131" customFormat="1" ht="15.75" customHeight="1" outlineLevel="1" thickTop="1" thickBot="1">
      <c r="B77" s="359"/>
      <c r="C77" s="360"/>
      <c r="D77" s="132"/>
      <c r="E77" s="361"/>
      <c r="F77" s="362"/>
      <c r="G77" s="362"/>
      <c r="H77" s="362"/>
      <c r="I77" s="362"/>
      <c r="J77" s="362"/>
      <c r="K77" s="362"/>
      <c r="L77" s="362"/>
      <c r="M77" s="362"/>
      <c r="N77" s="362"/>
      <c r="O77" s="362"/>
      <c r="P77" s="363"/>
      <c r="Q77" s="363"/>
      <c r="R77" s="362"/>
      <c r="S77" s="132"/>
      <c r="T77" s="291" t="s">
        <v>771</v>
      </c>
      <c r="W77" s="281"/>
      <c r="X77" s="281"/>
      <c r="AE77" s="132"/>
    </row>
    <row r="78" spans="2:31" s="130" customFormat="1" ht="30" customHeight="1" outlineLevel="1" thickTop="1">
      <c r="B78" s="427"/>
      <c r="C78" s="426"/>
      <c r="D78" s="370"/>
      <c r="E78" s="282" t="s">
        <v>215</v>
      </c>
      <c r="F78" s="283" t="s">
        <v>128</v>
      </c>
      <c r="G78" s="284" t="s">
        <v>74</v>
      </c>
      <c r="H78" s="284" t="s">
        <v>75</v>
      </c>
      <c r="I78" s="284" t="s">
        <v>14</v>
      </c>
      <c r="J78" s="284" t="s">
        <v>80</v>
      </c>
      <c r="K78" s="284" t="s">
        <v>129</v>
      </c>
      <c r="L78" s="284" t="s">
        <v>15</v>
      </c>
      <c r="M78" s="284" t="s">
        <v>13</v>
      </c>
      <c r="N78" s="284" t="s">
        <v>78</v>
      </c>
      <c r="O78" s="285" t="s">
        <v>130</v>
      </c>
      <c r="P78" s="286" t="s">
        <v>132</v>
      </c>
      <c r="Q78" s="287" t="s">
        <v>81</v>
      </c>
      <c r="R78" s="288" t="s">
        <v>131</v>
      </c>
      <c r="S78" s="355"/>
      <c r="T78" s="292" t="s">
        <v>154</v>
      </c>
      <c r="U78" s="131"/>
      <c r="V78" s="131"/>
      <c r="W78" s="129"/>
      <c r="X78" s="129"/>
      <c r="AE78" s="132"/>
    </row>
    <row r="79" spans="2:31" s="130" customFormat="1" ht="15.75" customHeight="1" outlineLevel="1">
      <c r="B79" s="427"/>
      <c r="C79" s="426"/>
      <c r="D79" s="370"/>
      <c r="E79" s="231" t="s">
        <v>83</v>
      </c>
      <c r="F79" s="264">
        <f>COUNTIFS(F46:F52,5,U46:U52,3)</f>
        <v>0</v>
      </c>
      <c r="G79" s="181">
        <f>COUNTIFS(G46:G52,5,U46:U52,3)</f>
        <v>0</v>
      </c>
      <c r="H79" s="181">
        <f>COUNTIFS(H46:H52,5,U46:U52,3)</f>
        <v>0</v>
      </c>
      <c r="I79" s="181">
        <f>COUNTIFS(I46:I52,5,U46:U52,3)</f>
        <v>0</v>
      </c>
      <c r="J79" s="181">
        <f>COUNTIFS(J46:J52,5,U46:U52,3)</f>
        <v>0</v>
      </c>
      <c r="K79" s="181">
        <f>COUNTIFS(K46:K52,5,U46:U52,3)</f>
        <v>0</v>
      </c>
      <c r="L79" s="181">
        <f>COUNTIFS(L46:L52,5,U46:U52,3)</f>
        <v>0</v>
      </c>
      <c r="M79" s="181">
        <f>COUNTIFS(M46:M52,5,U46:U52,3)</f>
        <v>0</v>
      </c>
      <c r="N79" s="181">
        <f>COUNTIFS(N46:N52,5,U46:U52,3)</f>
        <v>0</v>
      </c>
      <c r="O79" s="265">
        <f>COUNTIFS(O46:O52,5,U46:U52,3)</f>
        <v>0</v>
      </c>
      <c r="P79" s="272">
        <f>COUNTIFS(P46:P52,5,U46:U52,3)</f>
        <v>0</v>
      </c>
      <c r="Q79" s="231">
        <f>COUNTIFS(Q46:Q52,5,U46:U52,3)</f>
        <v>0</v>
      </c>
      <c r="R79" s="275">
        <f>COUNTIFS(R46:R52,5,U46:U52,3)</f>
        <v>0</v>
      </c>
      <c r="S79" s="356"/>
      <c r="T79" s="292" t="s">
        <v>154</v>
      </c>
      <c r="U79" s="131"/>
      <c r="V79" s="131"/>
      <c r="W79" s="129"/>
      <c r="X79" s="129"/>
      <c r="AE79" s="132"/>
    </row>
    <row r="80" spans="2:31" s="130" customFormat="1" ht="15.75" customHeight="1" outlineLevel="1">
      <c r="B80" s="427"/>
      <c r="C80" s="426"/>
      <c r="D80" s="370"/>
      <c r="E80" s="231" t="s">
        <v>85</v>
      </c>
      <c r="F80" s="264">
        <f>COUNTIFS(F46:F52,4,U46:U52,3)</f>
        <v>0</v>
      </c>
      <c r="G80" s="181">
        <f>COUNTIFS(G46:G52,4,U46:U52,3)</f>
        <v>0</v>
      </c>
      <c r="H80" s="181">
        <f>COUNTIFS(H46:H52,4,U46:U52,3)</f>
        <v>0</v>
      </c>
      <c r="I80" s="181">
        <f>COUNTIFS(I46:I52,4,U46:U52,3)</f>
        <v>0</v>
      </c>
      <c r="J80" s="181">
        <f>COUNTIFS(J46:J52,4,U46:U52,3)</f>
        <v>0</v>
      </c>
      <c r="K80" s="181">
        <f>COUNTIFS(K46:K52,4,U46:U52,3)</f>
        <v>0</v>
      </c>
      <c r="L80" s="181">
        <f>COUNTIFS(L46:L52,4,U46:U52,3)</f>
        <v>0</v>
      </c>
      <c r="M80" s="181">
        <f>COUNTIFS(M46:M52,4,U46:U52,3)</f>
        <v>0</v>
      </c>
      <c r="N80" s="181">
        <f>COUNTIFS(N46:N52,4,U46:U52,3)</f>
        <v>0</v>
      </c>
      <c r="O80" s="265">
        <f>COUNTIFS(O46:O52,4,U46:U52,3)</f>
        <v>0</v>
      </c>
      <c r="P80" s="272">
        <f>COUNTIFS(P46:P52,4,U46:U52,3)</f>
        <v>0</v>
      </c>
      <c r="Q80" s="231">
        <f>COUNTIFS(Q46:Q52,4,U46:U52,3)</f>
        <v>0</v>
      </c>
      <c r="R80" s="275">
        <f>COUNTIFS(R46:R52,4,U46:U52,3)</f>
        <v>0</v>
      </c>
      <c r="S80" s="132"/>
      <c r="T80" s="292" t="s">
        <v>154</v>
      </c>
      <c r="U80" s="131"/>
      <c r="V80" s="131"/>
      <c r="W80" s="129"/>
      <c r="X80" s="129"/>
      <c r="AE80" s="132"/>
    </row>
    <row r="81" spans="2:35" s="130" customFormat="1" ht="15.75" customHeight="1" outlineLevel="1">
      <c r="B81" s="427"/>
      <c r="C81" s="426"/>
      <c r="D81" s="370"/>
      <c r="E81" s="231" t="s">
        <v>86</v>
      </c>
      <c r="F81" s="264">
        <f>COUNTIFS(F46:F52,3,U46:U52,3)</f>
        <v>0</v>
      </c>
      <c r="G81" s="181">
        <f>COUNTIFS(G46:G52,3,U46:U52,3)</f>
        <v>0</v>
      </c>
      <c r="H81" s="181">
        <f>COUNTIFS(H46:H52,3,U46:U52,3)</f>
        <v>0</v>
      </c>
      <c r="I81" s="181">
        <f>COUNTIFS(I46:I52,3,U46:U52,3)</f>
        <v>0</v>
      </c>
      <c r="J81" s="181">
        <f>COUNTIFS(J46:J52,3,U46:U52,3)</f>
        <v>0</v>
      </c>
      <c r="K81" s="181">
        <f>COUNTIFS(K46:K52,3,U46:U52,3)</f>
        <v>0</v>
      </c>
      <c r="L81" s="181">
        <f>COUNTIFS(L46:L52,3,U46:U52,3)</f>
        <v>0</v>
      </c>
      <c r="M81" s="181">
        <f>COUNTIFS(M46:M52,3,U46:U52,3)</f>
        <v>0</v>
      </c>
      <c r="N81" s="181">
        <f>COUNTIFS(N46:N52,3,U46:U52,3)</f>
        <v>0</v>
      </c>
      <c r="O81" s="265">
        <f>COUNTIFS(O46:O52,3,U46:U52,3)</f>
        <v>0</v>
      </c>
      <c r="P81" s="272">
        <f>COUNTIFS(P46:P52,3,U46:U52,3)</f>
        <v>0</v>
      </c>
      <c r="Q81" s="231">
        <f>COUNTIFS(Q46:Q52,3,U46:U52,3)</f>
        <v>0</v>
      </c>
      <c r="R81" s="275">
        <f>COUNTIFS(R46:R52,3,U46:U52,3)</f>
        <v>0</v>
      </c>
      <c r="S81" s="132"/>
      <c r="T81" s="292" t="s">
        <v>154</v>
      </c>
      <c r="U81" s="131"/>
      <c r="V81" s="131"/>
      <c r="W81" s="129"/>
      <c r="X81" s="129"/>
      <c r="AE81" s="132"/>
    </row>
    <row r="82" spans="2:35" s="130" customFormat="1" ht="15.75" customHeight="1" outlineLevel="1" thickBot="1">
      <c r="B82" s="427"/>
      <c r="C82" s="426"/>
      <c r="D82" s="370"/>
      <c r="E82" s="231" t="s">
        <v>87</v>
      </c>
      <c r="F82" s="264">
        <f>COUNTIFS(F46:F52,2,U46:U52,3)</f>
        <v>0</v>
      </c>
      <c r="G82" s="181">
        <f>COUNTIFS(G46:G52,2,U46:U52,3)</f>
        <v>0</v>
      </c>
      <c r="H82" s="181">
        <f>COUNTIFS(H46:H52,2,U46:U52,3)</f>
        <v>0</v>
      </c>
      <c r="I82" s="181">
        <f>COUNTIFS(I46:I52,2,U46:U52,3)</f>
        <v>0</v>
      </c>
      <c r="J82" s="181">
        <f>COUNTIFS(J46:J52,2,U46:U52,3)</f>
        <v>0</v>
      </c>
      <c r="K82" s="181">
        <f>COUNTIFS(K46:K52,2,U46:U52,3)</f>
        <v>0</v>
      </c>
      <c r="L82" s="181">
        <f>COUNTIFS(L46:L52,2,U46:U52,3)</f>
        <v>0</v>
      </c>
      <c r="M82" s="181">
        <f>COUNTIFS(M46:M52,2,U46:U52,3)</f>
        <v>0</v>
      </c>
      <c r="N82" s="181">
        <f>COUNTIFS(N46:N52,2,U46:U52,3)</f>
        <v>0</v>
      </c>
      <c r="O82" s="265">
        <f>COUNTIFS(O46:O52,2,U46:U52,3)</f>
        <v>0</v>
      </c>
      <c r="P82" s="272">
        <f>COUNTIFS(P46:P52,2,U46:U52,3)</f>
        <v>0</v>
      </c>
      <c r="Q82" s="231">
        <f>COUNTIFS(Q46:Q52,2,U46:U52,3)</f>
        <v>0</v>
      </c>
      <c r="R82" s="275">
        <f>COUNTIFS(R46:R52,2,U46:U52,3)</f>
        <v>0</v>
      </c>
      <c r="S82" s="357"/>
      <c r="T82" s="292" t="s">
        <v>154</v>
      </c>
      <c r="U82" s="131"/>
      <c r="V82" s="131"/>
      <c r="W82" s="129"/>
      <c r="X82" s="129"/>
      <c r="AE82" s="132"/>
    </row>
    <row r="83" spans="2:35" s="130" customFormat="1" ht="15.75" customHeight="1">
      <c r="B83" s="427"/>
      <c r="C83" s="426"/>
      <c r="D83" s="370"/>
      <c r="E83" s="232" t="s">
        <v>88</v>
      </c>
      <c r="F83" s="266" t="str">
        <f>'Рсч-солд'!$G$25</f>
        <v>-</v>
      </c>
      <c r="G83" s="267" t="str">
        <f>'Рсч-солд'!$L$25</f>
        <v>-</v>
      </c>
      <c r="H83" s="267" t="str">
        <f>'Рсч-солд'!$Q$25</f>
        <v>-</v>
      </c>
      <c r="I83" s="267" t="str">
        <f>'Рсч-солд'!$V$25</f>
        <v>-</v>
      </c>
      <c r="J83" s="267" t="str">
        <f>'Рсч-солд'!$AA$25</f>
        <v>-</v>
      </c>
      <c r="K83" s="267" t="str">
        <f>'Рсч-солд'!$AF$25</f>
        <v>-</v>
      </c>
      <c r="L83" s="267" t="str">
        <f>'Рсч-солд'!$AK$25</f>
        <v>-</v>
      </c>
      <c r="M83" s="267" t="str">
        <f>'Рсч-солд'!$AP$25</f>
        <v>-</v>
      </c>
      <c r="N83" s="267" t="str">
        <f>'Рсч-солд'!$AU$25</f>
        <v>-</v>
      </c>
      <c r="O83" s="268" t="str">
        <f>'Рсч-солд'!$AZ$25</f>
        <v>-</v>
      </c>
      <c r="P83" s="273"/>
      <c r="Q83" s="232" t="str">
        <f>'Рсч-солд'!$BJ$25</f>
        <v>-</v>
      </c>
      <c r="R83" s="276"/>
      <c r="S83" s="358"/>
      <c r="T83" s="292" t="s">
        <v>154</v>
      </c>
      <c r="U83" s="131"/>
      <c r="V83" s="131"/>
      <c r="W83" s="129"/>
      <c r="X83" s="129"/>
      <c r="AE83" s="132"/>
    </row>
    <row r="84" spans="2:35" s="130" customFormat="1" ht="15.75" customHeight="1" thickBot="1">
      <c r="B84" s="427"/>
      <c r="C84" s="426"/>
      <c r="D84" s="370"/>
      <c r="E84" s="233" t="s">
        <v>89</v>
      </c>
      <c r="F84" s="230" t="str">
        <f>'Рсч-солд'!$G$26</f>
        <v>-</v>
      </c>
      <c r="G84" s="228" t="str">
        <f>'Рсч-солд'!$L$26</f>
        <v>-</v>
      </c>
      <c r="H84" s="228" t="str">
        <f>'Рсч-солд'!$Q$26</f>
        <v>-</v>
      </c>
      <c r="I84" s="437" t="str">
        <f>'Рсч-солд'!$V$26</f>
        <v>-</v>
      </c>
      <c r="J84" s="228" t="str">
        <f>'Рсч-солд'!$AA$26</f>
        <v>-</v>
      </c>
      <c r="K84" s="228" t="str">
        <f>'Рсч-солд'!$AF$26</f>
        <v>-</v>
      </c>
      <c r="L84" s="228" t="str">
        <f>'Рсч-солд'!$AK$26</f>
        <v>-</v>
      </c>
      <c r="M84" s="228" t="str">
        <f>'Рсч-солд'!$AP$26</f>
        <v>-</v>
      </c>
      <c r="N84" s="228" t="str">
        <f>'Рсч-солд'!$AU$26</f>
        <v>-</v>
      </c>
      <c r="O84" s="229" t="str">
        <f>'Рсч-солд'!$AZ$26</f>
        <v>-</v>
      </c>
      <c r="P84" s="274"/>
      <c r="Q84" s="278" t="str">
        <f>'Рсч-солд'!$BJ$26</f>
        <v>-</v>
      </c>
      <c r="R84" s="277"/>
      <c r="S84" s="358"/>
      <c r="T84" s="292" t="s">
        <v>154</v>
      </c>
      <c r="U84" s="131"/>
      <c r="V84" s="131"/>
      <c r="W84" s="129"/>
      <c r="X84" s="129"/>
      <c r="AE84" s="132"/>
    </row>
    <row r="85" spans="2:35" s="130" customFormat="1" ht="15.75" customHeight="1" thickTop="1" thickBot="1">
      <c r="B85" s="427"/>
      <c r="C85" s="426"/>
      <c r="D85" s="370"/>
      <c r="E85" s="370"/>
      <c r="F85" s="370"/>
      <c r="G85" s="370"/>
      <c r="H85" s="370"/>
      <c r="I85" s="370"/>
      <c r="J85" s="370"/>
      <c r="K85" s="370"/>
      <c r="L85" s="370"/>
      <c r="M85" s="370"/>
      <c r="N85" s="370"/>
      <c r="O85" s="370"/>
      <c r="P85" s="132"/>
      <c r="Q85" s="132"/>
      <c r="R85" s="114"/>
      <c r="S85" s="370"/>
      <c r="T85" s="291" t="s">
        <v>771</v>
      </c>
      <c r="U85" s="131"/>
      <c r="V85" s="131"/>
      <c r="W85" s="129"/>
      <c r="X85" s="129"/>
      <c r="AE85" s="132"/>
    </row>
    <row r="86" spans="2:35" s="114" customFormat="1" ht="30" customHeight="1" thickBot="1">
      <c r="B86" s="715" t="s">
        <v>173</v>
      </c>
      <c r="C86" s="707"/>
      <c r="D86" s="707"/>
      <c r="E86" s="707"/>
      <c r="F86" s="707"/>
      <c r="G86" s="707"/>
      <c r="H86" s="707"/>
      <c r="I86" s="707"/>
      <c r="J86" s="707"/>
      <c r="K86" s="707"/>
      <c r="L86" s="707"/>
      <c r="M86" s="707"/>
      <c r="N86" s="707"/>
      <c r="O86" s="707"/>
      <c r="P86" s="707"/>
      <c r="Q86" s="707"/>
      <c r="R86" s="707"/>
      <c r="S86" s="716"/>
      <c r="T86" s="289" t="s">
        <v>150</v>
      </c>
      <c r="W86" s="116"/>
      <c r="X86" s="116"/>
      <c r="AA86" s="711" t="s">
        <v>132</v>
      </c>
      <c r="AB86" s="711"/>
      <c r="AC86" s="711"/>
      <c r="AD86" s="711"/>
      <c r="AF86" s="711" t="s">
        <v>131</v>
      </c>
      <c r="AG86" s="711"/>
      <c r="AH86" s="711"/>
      <c r="AI86" s="711"/>
    </row>
    <row r="87" spans="2:35" ht="30" customHeight="1" outlineLevel="2" thickBot="1">
      <c r="B87" s="421" t="str">
        <f>B$1</f>
        <v>№</v>
      </c>
      <c r="C87" s="422" t="str">
        <f>C$1</f>
        <v>Должность</v>
      </c>
      <c r="D87" s="480" t="str">
        <f>D$1</f>
        <v>воинское звание</v>
      </c>
      <c r="E87" s="481" t="str">
        <f>E$1</f>
        <v>Фамилия, инициалы</v>
      </c>
      <c r="F87" s="482" t="str">
        <f>F$1</f>
        <v>ТСП</v>
      </c>
      <c r="G87" s="483" t="str">
        <f t="shared" ref="G87:R87" si="25">G$1</f>
        <v>СП</v>
      </c>
      <c r="H87" s="483" t="str">
        <f t="shared" si="25"/>
        <v>ТП</v>
      </c>
      <c r="I87" s="483" t="str">
        <f t="shared" si="25"/>
        <v>ФП</v>
      </c>
      <c r="J87" s="483" t="str">
        <f t="shared" si="25"/>
        <v>РХБЗ</v>
      </c>
      <c r="K87" s="483" t="str">
        <f t="shared" si="25"/>
        <v>МП</v>
      </c>
      <c r="L87" s="481" t="str">
        <f t="shared" si="25"/>
        <v>ОГН</v>
      </c>
      <c r="M87" s="481" t="str">
        <f t="shared" si="25"/>
        <v>СТР</v>
      </c>
      <c r="N87" s="481" t="str">
        <f t="shared" si="25"/>
        <v>ОВУ</v>
      </c>
      <c r="O87" s="603" t="str">
        <f t="shared" si="25"/>
        <v>ОГП</v>
      </c>
      <c r="P87" s="605" t="str">
        <f t="shared" si="25"/>
        <v>Все</v>
      </c>
      <c r="Q87" s="605" t="str">
        <f t="shared" si="25"/>
        <v>Общ.</v>
      </c>
      <c r="R87" s="605" t="str">
        <f t="shared" si="25"/>
        <v>Важные</v>
      </c>
      <c r="S87" s="604" t="s">
        <v>749</v>
      </c>
      <c r="T87" s="290" t="s">
        <v>150</v>
      </c>
      <c r="W87" s="125">
        <f>SUM(W88:W99)</f>
        <v>0</v>
      </c>
      <c r="X87" s="124">
        <f>SUM(X88:X99)</f>
        <v>0</v>
      </c>
      <c r="Y87" s="254"/>
      <c r="Z87" s="113" t="s">
        <v>107</v>
      </c>
      <c r="AA87" s="117">
        <v>5</v>
      </c>
      <c r="AB87" s="118">
        <v>4</v>
      </c>
      <c r="AC87" s="118">
        <v>3</v>
      </c>
      <c r="AD87" s="119">
        <v>2</v>
      </c>
      <c r="AE87" s="123" t="s">
        <v>107</v>
      </c>
      <c r="AF87" s="117">
        <v>5</v>
      </c>
      <c r="AG87" s="118">
        <v>4</v>
      </c>
      <c r="AH87" s="118">
        <v>3</v>
      </c>
      <c r="AI87" s="119">
        <v>2</v>
      </c>
    </row>
    <row r="88" spans="2:35" ht="15.75" customHeight="1" outlineLevel="2" thickBot="1">
      <c r="B88" s="611">
        <f>IF(E88="",0,1)</f>
        <v>0</v>
      </c>
      <c r="C88" s="611"/>
      <c r="D88" s="612"/>
      <c r="E88" s="646"/>
      <c r="F88" s="582"/>
      <c r="G88" s="612"/>
      <c r="H88" s="612"/>
      <c r="I88" s="612"/>
      <c r="J88" s="612"/>
      <c r="K88" s="612"/>
      <c r="L88" s="612"/>
      <c r="M88" s="612"/>
      <c r="N88" s="612"/>
      <c r="O88" s="623"/>
      <c r="P88" s="617" t="str">
        <f t="shared" ref="P88:P99" si="26">IF(Z88&gt;0,IF(AND(AA88&gt;=50,AC88=0,AD88=0),5,IF(AND(SUM(AA88:AB88)&gt;=50,AD88=0),4,IF(AD88&lt;30,3,2))),"-")</f>
        <v>-</v>
      </c>
      <c r="Q88" s="645" t="str">
        <f t="shared" ref="Q88:Q99" si="27">IF(MIN(P88,R88)=0,"-",MIN(P88,R88))</f>
        <v>-</v>
      </c>
      <c r="R88" s="617" t="str">
        <f t="shared" ref="R88:R99" si="28">IF(AE88&gt;0,IF(AI88&gt;0,2,IF(AH88&gt;0,3,IF(AG88&gt;0,4,5))),"-")</f>
        <v>-</v>
      </c>
      <c r="S88" s="615"/>
      <c r="T88" s="290" t="str">
        <f ca="1">IFERROR(VLOOKUP(U88,Главная!$AG$20:$AH$22,2,FALSE),"")</f>
        <v/>
      </c>
      <c r="U88" s="226" t="str">
        <f ca="1">IFERROR(OFFSET(Главная!$AJ$4,MATCH($D88,Главная!$AG$5:$AG$17,0),0),"")</f>
        <v/>
      </c>
      <c r="V88" s="226" t="str">
        <f ca="1">IFERROR(OFFSET(Главная!$AI$4,MATCH($D88,Главная!$AG$5:$AG$17,0),0),"")</f>
        <v/>
      </c>
      <c r="W88" s="213">
        <f t="shared" ref="W88:W99" si="29">IF(Z88&gt;0,1,0)</f>
        <v>0</v>
      </c>
      <c r="X88" s="214">
        <f t="shared" ref="X88:X99" si="30">IF(AND(W88=0,E88&lt;&gt;""),1,0)</f>
        <v>0</v>
      </c>
      <c r="Y88" s="227"/>
      <c r="Z88" s="227">
        <f t="shared" ref="Z88:Z99" si="31">IF(COUNTIF($F88:$O88,"&gt;0")=0,-1,COUNTIF($F88:$O88,"&gt;0"))</f>
        <v>-1</v>
      </c>
      <c r="AA88" s="215">
        <f t="shared" ref="AA88:AD99" si="32">COUNTIF($F88:$O88,AA$5)/$Z88*100</f>
        <v>0</v>
      </c>
      <c r="AB88" s="216">
        <f t="shared" si="32"/>
        <v>0</v>
      </c>
      <c r="AC88" s="216">
        <f t="shared" si="32"/>
        <v>0</v>
      </c>
      <c r="AD88" s="217">
        <f t="shared" si="32"/>
        <v>0</v>
      </c>
      <c r="AE88" s="218">
        <f t="shared" ref="AE88:AE99" si="33">IF(COUNTIF($F88:$K88,"&gt;0")=0,-1,COUNTIF($F88:$K88,"&gt;0"))</f>
        <v>-1</v>
      </c>
      <c r="AF88" s="219">
        <f t="shared" ref="AF88:AI99" si="34">COUNTIF($F88:$K88,AF$5)/$AE88*100</f>
        <v>0</v>
      </c>
      <c r="AG88" s="220">
        <f t="shared" si="34"/>
        <v>0</v>
      </c>
      <c r="AH88" s="220">
        <f t="shared" si="34"/>
        <v>0</v>
      </c>
      <c r="AI88" s="221">
        <f t="shared" si="34"/>
        <v>0</v>
      </c>
    </row>
    <row r="89" spans="2:35" ht="15.75" customHeight="1" outlineLevel="2" thickBot="1">
      <c r="B89" s="371">
        <f t="shared" ref="B89:B99" si="35">IF(E89="",B88,B88+1)</f>
        <v>0</v>
      </c>
      <c r="C89" s="371"/>
      <c r="D89" s="563"/>
      <c r="E89" s="374"/>
      <c r="F89" s="595"/>
      <c r="G89" s="563"/>
      <c r="H89" s="563"/>
      <c r="I89" s="563"/>
      <c r="J89" s="563"/>
      <c r="K89" s="563"/>
      <c r="L89" s="563"/>
      <c r="M89" s="563"/>
      <c r="N89" s="563"/>
      <c r="O89" s="622"/>
      <c r="P89" s="618" t="str">
        <f t="shared" si="26"/>
        <v>-</v>
      </c>
      <c r="Q89" s="479" t="str">
        <f t="shared" si="27"/>
        <v>-</v>
      </c>
      <c r="R89" s="618" t="str">
        <f t="shared" si="28"/>
        <v>-</v>
      </c>
      <c r="S89" s="425"/>
      <c r="T89" s="290" t="str">
        <f ca="1">IFERROR(VLOOKUP(U89,Главная!$AG$20:$AH$22,2,FALSE),"")</f>
        <v/>
      </c>
      <c r="U89" s="226" t="str">
        <f ca="1">IFERROR(OFFSET(Главная!$AJ$4,MATCH($D89,Главная!$AG$5:$AG$17,0),0),"")</f>
        <v/>
      </c>
      <c r="V89" s="226" t="str">
        <f ca="1">IFERROR(OFFSET(Главная!$AI$4,MATCH($D89,Главная!$AG$5:$AG$17,0),0),"")</f>
        <v/>
      </c>
      <c r="W89" s="213">
        <f t="shared" si="29"/>
        <v>0</v>
      </c>
      <c r="X89" s="214">
        <f t="shared" si="30"/>
        <v>0</v>
      </c>
      <c r="Y89" s="227"/>
      <c r="Z89" s="227">
        <f t="shared" si="31"/>
        <v>-1</v>
      </c>
      <c r="AA89" s="215">
        <f t="shared" si="32"/>
        <v>0</v>
      </c>
      <c r="AB89" s="216">
        <f t="shared" si="32"/>
        <v>0</v>
      </c>
      <c r="AC89" s="216">
        <f t="shared" si="32"/>
        <v>0</v>
      </c>
      <c r="AD89" s="217">
        <f t="shared" si="32"/>
        <v>0</v>
      </c>
      <c r="AE89" s="218">
        <f t="shared" si="33"/>
        <v>-1</v>
      </c>
      <c r="AF89" s="219">
        <f t="shared" si="34"/>
        <v>0</v>
      </c>
      <c r="AG89" s="220">
        <f t="shared" si="34"/>
        <v>0</v>
      </c>
      <c r="AH89" s="220">
        <f t="shared" si="34"/>
        <v>0</v>
      </c>
      <c r="AI89" s="221">
        <f t="shared" si="34"/>
        <v>0</v>
      </c>
    </row>
    <row r="90" spans="2:35" ht="15.75" customHeight="1" outlineLevel="2" thickBot="1">
      <c r="B90" s="371">
        <f t="shared" si="35"/>
        <v>0</v>
      </c>
      <c r="C90" s="371"/>
      <c r="D90" s="563"/>
      <c r="E90" s="374"/>
      <c r="F90" s="595"/>
      <c r="G90" s="563"/>
      <c r="H90" s="563"/>
      <c r="I90" s="563"/>
      <c r="J90" s="563"/>
      <c r="K90" s="563"/>
      <c r="L90" s="563"/>
      <c r="M90" s="563"/>
      <c r="N90" s="563"/>
      <c r="O90" s="622"/>
      <c r="P90" s="618" t="str">
        <f t="shared" si="26"/>
        <v>-</v>
      </c>
      <c r="Q90" s="479" t="str">
        <f t="shared" si="27"/>
        <v>-</v>
      </c>
      <c r="R90" s="618" t="str">
        <f t="shared" si="28"/>
        <v>-</v>
      </c>
      <c r="S90" s="425"/>
      <c r="T90" s="290" t="str">
        <f ca="1">IFERROR(VLOOKUP(U90,Главная!$AG$20:$AH$22,2,FALSE),"")</f>
        <v/>
      </c>
      <c r="U90" s="226" t="str">
        <f ca="1">IFERROR(OFFSET(Главная!$AJ$4,MATCH($D90,Главная!$AG$5:$AG$17,0),0),"")</f>
        <v/>
      </c>
      <c r="V90" s="226" t="str">
        <f ca="1">IFERROR(OFFSET(Главная!$AI$4,MATCH($D90,Главная!$AG$5:$AG$17,0),0),"")</f>
        <v/>
      </c>
      <c r="W90" s="213">
        <f t="shared" si="29"/>
        <v>0</v>
      </c>
      <c r="X90" s="214">
        <f t="shared" si="30"/>
        <v>0</v>
      </c>
      <c r="Y90" s="227"/>
      <c r="Z90" s="227">
        <f t="shared" si="31"/>
        <v>-1</v>
      </c>
      <c r="AA90" s="215">
        <f t="shared" si="32"/>
        <v>0</v>
      </c>
      <c r="AB90" s="216">
        <f t="shared" si="32"/>
        <v>0</v>
      </c>
      <c r="AC90" s="216">
        <f t="shared" si="32"/>
        <v>0</v>
      </c>
      <c r="AD90" s="217">
        <f t="shared" si="32"/>
        <v>0</v>
      </c>
      <c r="AE90" s="218">
        <f t="shared" si="33"/>
        <v>-1</v>
      </c>
      <c r="AF90" s="219">
        <f t="shared" si="34"/>
        <v>0</v>
      </c>
      <c r="AG90" s="220">
        <f t="shared" si="34"/>
        <v>0</v>
      </c>
      <c r="AH90" s="220">
        <f t="shared" si="34"/>
        <v>0</v>
      </c>
      <c r="AI90" s="221">
        <f t="shared" si="34"/>
        <v>0</v>
      </c>
    </row>
    <row r="91" spans="2:35" ht="15.75" customHeight="1" outlineLevel="2" thickBot="1">
      <c r="B91" s="371">
        <f t="shared" si="35"/>
        <v>0</v>
      </c>
      <c r="C91" s="371"/>
      <c r="D91" s="438"/>
      <c r="E91" s="510"/>
      <c r="F91" s="595"/>
      <c r="G91" s="563"/>
      <c r="H91" s="563"/>
      <c r="I91" s="563"/>
      <c r="J91" s="563"/>
      <c r="K91" s="563"/>
      <c r="L91" s="563"/>
      <c r="M91" s="563"/>
      <c r="N91" s="563"/>
      <c r="O91" s="622"/>
      <c r="P91" s="618" t="str">
        <f t="shared" si="26"/>
        <v>-</v>
      </c>
      <c r="Q91" s="479" t="str">
        <f t="shared" si="27"/>
        <v>-</v>
      </c>
      <c r="R91" s="618" t="str">
        <f t="shared" si="28"/>
        <v>-</v>
      </c>
      <c r="S91" s="425"/>
      <c r="T91" s="290" t="str">
        <f ca="1">IFERROR(VLOOKUP(U91,Главная!$AG$20:$AH$22,2,FALSE),"")</f>
        <v/>
      </c>
      <c r="U91" s="226" t="str">
        <f ca="1">IFERROR(OFFSET(Главная!$AJ$4,MATCH($D91,Главная!$AG$5:$AG$17,0),0),"")</f>
        <v/>
      </c>
      <c r="V91" s="226" t="str">
        <f ca="1">IFERROR(OFFSET(Главная!$AI$4,MATCH($D91,Главная!$AG$5:$AG$17,0),0),"")</f>
        <v/>
      </c>
      <c r="W91" s="213">
        <f t="shared" si="29"/>
        <v>0</v>
      </c>
      <c r="X91" s="214">
        <f t="shared" si="30"/>
        <v>0</v>
      </c>
      <c r="Y91" s="227"/>
      <c r="Z91" s="227">
        <f t="shared" si="31"/>
        <v>-1</v>
      </c>
      <c r="AA91" s="215">
        <f t="shared" si="32"/>
        <v>0</v>
      </c>
      <c r="AB91" s="216">
        <f t="shared" si="32"/>
        <v>0</v>
      </c>
      <c r="AC91" s="216">
        <f t="shared" si="32"/>
        <v>0</v>
      </c>
      <c r="AD91" s="217">
        <f t="shared" si="32"/>
        <v>0</v>
      </c>
      <c r="AE91" s="218">
        <f t="shared" si="33"/>
        <v>-1</v>
      </c>
      <c r="AF91" s="219">
        <f t="shared" si="34"/>
        <v>0</v>
      </c>
      <c r="AG91" s="220">
        <f t="shared" si="34"/>
        <v>0</v>
      </c>
      <c r="AH91" s="220">
        <f t="shared" si="34"/>
        <v>0</v>
      </c>
      <c r="AI91" s="221">
        <f t="shared" si="34"/>
        <v>0</v>
      </c>
    </row>
    <row r="92" spans="2:35" ht="15.75" customHeight="1" outlineLevel="2" thickBot="1">
      <c r="B92" s="371">
        <f t="shared" si="35"/>
        <v>0</v>
      </c>
      <c r="C92" s="371"/>
      <c r="D92" s="563"/>
      <c r="E92" s="374"/>
      <c r="F92" s="595"/>
      <c r="G92" s="563"/>
      <c r="H92" s="563"/>
      <c r="I92" s="563"/>
      <c r="J92" s="563"/>
      <c r="K92" s="563"/>
      <c r="L92" s="563"/>
      <c r="M92" s="563"/>
      <c r="N92" s="563"/>
      <c r="O92" s="622"/>
      <c r="P92" s="618" t="str">
        <f t="shared" si="26"/>
        <v>-</v>
      </c>
      <c r="Q92" s="479" t="str">
        <f t="shared" si="27"/>
        <v>-</v>
      </c>
      <c r="R92" s="618" t="str">
        <f t="shared" si="28"/>
        <v>-</v>
      </c>
      <c r="S92" s="425"/>
      <c r="T92" s="290" t="str">
        <f ca="1">IFERROR(VLOOKUP(U92,Главная!$AG$20:$AH$22,2,FALSE),"")</f>
        <v/>
      </c>
      <c r="U92" s="226" t="str">
        <f ca="1">IFERROR(OFFSET(Главная!$AJ$4,MATCH($D92,Главная!$AG$5:$AG$17,0),0),"")</f>
        <v/>
      </c>
      <c r="V92" s="226" t="str">
        <f ca="1">IFERROR(OFFSET(Главная!$AI$4,MATCH($D92,Главная!$AG$5:$AG$17,0),0),"")</f>
        <v/>
      </c>
      <c r="W92" s="213">
        <f t="shared" si="29"/>
        <v>0</v>
      </c>
      <c r="X92" s="214">
        <f t="shared" si="30"/>
        <v>0</v>
      </c>
      <c r="Y92" s="227"/>
      <c r="Z92" s="227">
        <f t="shared" si="31"/>
        <v>-1</v>
      </c>
      <c r="AA92" s="215">
        <f t="shared" si="32"/>
        <v>0</v>
      </c>
      <c r="AB92" s="216">
        <f t="shared" si="32"/>
        <v>0</v>
      </c>
      <c r="AC92" s="216">
        <f t="shared" si="32"/>
        <v>0</v>
      </c>
      <c r="AD92" s="217">
        <f t="shared" si="32"/>
        <v>0</v>
      </c>
      <c r="AE92" s="218">
        <f t="shared" si="33"/>
        <v>-1</v>
      </c>
      <c r="AF92" s="219">
        <f t="shared" si="34"/>
        <v>0</v>
      </c>
      <c r="AG92" s="220">
        <f t="shared" si="34"/>
        <v>0</v>
      </c>
      <c r="AH92" s="220">
        <f t="shared" si="34"/>
        <v>0</v>
      </c>
      <c r="AI92" s="221">
        <f t="shared" si="34"/>
        <v>0</v>
      </c>
    </row>
    <row r="93" spans="2:35" ht="15.75" customHeight="1" outlineLevel="2" thickBot="1">
      <c r="B93" s="371">
        <f t="shared" si="35"/>
        <v>0</v>
      </c>
      <c r="C93" s="371"/>
      <c r="D93" s="563"/>
      <c r="E93" s="374"/>
      <c r="F93" s="595"/>
      <c r="G93" s="563"/>
      <c r="H93" s="563"/>
      <c r="I93" s="563"/>
      <c r="J93" s="563"/>
      <c r="K93" s="563"/>
      <c r="L93" s="563"/>
      <c r="M93" s="563"/>
      <c r="N93" s="563"/>
      <c r="O93" s="622"/>
      <c r="P93" s="618" t="str">
        <f t="shared" si="26"/>
        <v>-</v>
      </c>
      <c r="Q93" s="479" t="str">
        <f t="shared" si="27"/>
        <v>-</v>
      </c>
      <c r="R93" s="618" t="str">
        <f t="shared" si="28"/>
        <v>-</v>
      </c>
      <c r="S93" s="425"/>
      <c r="T93" s="290" t="str">
        <f ca="1">IFERROR(VLOOKUP(U93,Главная!$AG$20:$AH$22,2,FALSE),"")</f>
        <v/>
      </c>
      <c r="U93" s="226" t="str">
        <f ca="1">IFERROR(OFFSET(Главная!$AJ$4,MATCH($D93,Главная!$AG$5:$AG$17,0),0),"")</f>
        <v/>
      </c>
      <c r="V93" s="226" t="str">
        <f ca="1">IFERROR(OFFSET(Главная!$AI$4,MATCH($D93,Главная!$AG$5:$AG$17,0),0),"")</f>
        <v/>
      </c>
      <c r="W93" s="213">
        <f t="shared" si="29"/>
        <v>0</v>
      </c>
      <c r="X93" s="214">
        <f t="shared" si="30"/>
        <v>0</v>
      </c>
      <c r="Y93" s="227"/>
      <c r="Z93" s="227">
        <f t="shared" si="31"/>
        <v>-1</v>
      </c>
      <c r="AA93" s="215">
        <f t="shared" si="32"/>
        <v>0</v>
      </c>
      <c r="AB93" s="216">
        <f t="shared" si="32"/>
        <v>0</v>
      </c>
      <c r="AC93" s="216">
        <f t="shared" si="32"/>
        <v>0</v>
      </c>
      <c r="AD93" s="217">
        <f t="shared" si="32"/>
        <v>0</v>
      </c>
      <c r="AE93" s="218">
        <f t="shared" si="33"/>
        <v>-1</v>
      </c>
      <c r="AF93" s="219">
        <f t="shared" si="34"/>
        <v>0</v>
      </c>
      <c r="AG93" s="220">
        <f t="shared" si="34"/>
        <v>0</v>
      </c>
      <c r="AH93" s="220">
        <f t="shared" si="34"/>
        <v>0</v>
      </c>
      <c r="AI93" s="221">
        <f t="shared" si="34"/>
        <v>0</v>
      </c>
    </row>
    <row r="94" spans="2:35" ht="15.75" customHeight="1" outlineLevel="2" thickBot="1">
      <c r="B94" s="364">
        <f t="shared" si="35"/>
        <v>0</v>
      </c>
      <c r="C94" s="364"/>
      <c r="D94" s="595"/>
      <c r="E94" s="366"/>
      <c r="F94" s="595"/>
      <c r="G94" s="563"/>
      <c r="H94" s="563"/>
      <c r="I94" s="563"/>
      <c r="J94" s="563"/>
      <c r="K94" s="563"/>
      <c r="L94" s="563"/>
      <c r="M94" s="563"/>
      <c r="N94" s="563"/>
      <c r="O94" s="622"/>
      <c r="P94" s="618" t="str">
        <f t="shared" si="26"/>
        <v>-</v>
      </c>
      <c r="Q94" s="479" t="str">
        <f t="shared" si="27"/>
        <v>-</v>
      </c>
      <c r="R94" s="618" t="str">
        <f t="shared" si="28"/>
        <v>-</v>
      </c>
      <c r="S94" s="621"/>
      <c r="T94" s="290" t="str">
        <f ca="1">IFERROR(VLOOKUP(U94,Главная!$AG$20:$AH$22,2,FALSE),"")</f>
        <v/>
      </c>
      <c r="U94" s="226" t="str">
        <f ca="1">IFERROR(OFFSET(Главная!$AJ$4,MATCH($D94,Главная!$AG$5:$AG$17,0),0),"")</f>
        <v/>
      </c>
      <c r="V94" s="226" t="str">
        <f ca="1">IFERROR(OFFSET(Главная!$AI$4,MATCH($D94,Главная!$AG$5:$AG$17,0),0),"")</f>
        <v/>
      </c>
      <c r="W94" s="213">
        <f t="shared" si="29"/>
        <v>0</v>
      </c>
      <c r="X94" s="214">
        <f t="shared" si="30"/>
        <v>0</v>
      </c>
      <c r="Y94" s="227"/>
      <c r="Z94" s="227">
        <f t="shared" si="31"/>
        <v>-1</v>
      </c>
      <c r="AA94" s="215">
        <f t="shared" si="32"/>
        <v>0</v>
      </c>
      <c r="AB94" s="216">
        <f t="shared" si="32"/>
        <v>0</v>
      </c>
      <c r="AC94" s="216">
        <f t="shared" si="32"/>
        <v>0</v>
      </c>
      <c r="AD94" s="217">
        <f t="shared" si="32"/>
        <v>0</v>
      </c>
      <c r="AE94" s="218">
        <f t="shared" si="33"/>
        <v>-1</v>
      </c>
      <c r="AF94" s="219">
        <f t="shared" si="34"/>
        <v>0</v>
      </c>
      <c r="AG94" s="220">
        <f t="shared" si="34"/>
        <v>0</v>
      </c>
      <c r="AH94" s="220">
        <f t="shared" si="34"/>
        <v>0</v>
      </c>
      <c r="AI94" s="221">
        <f t="shared" si="34"/>
        <v>0</v>
      </c>
    </row>
    <row r="95" spans="2:35" ht="15.75" customHeight="1" outlineLevel="2" thickBot="1">
      <c r="B95" s="371">
        <f t="shared" si="35"/>
        <v>0</v>
      </c>
      <c r="C95" s="371"/>
      <c r="D95" s="563"/>
      <c r="E95" s="374"/>
      <c r="F95" s="595"/>
      <c r="G95" s="563"/>
      <c r="H95" s="563"/>
      <c r="I95" s="563"/>
      <c r="J95" s="563"/>
      <c r="K95" s="563"/>
      <c r="L95" s="563"/>
      <c r="M95" s="563"/>
      <c r="N95" s="563"/>
      <c r="O95" s="622"/>
      <c r="P95" s="618" t="str">
        <f t="shared" si="26"/>
        <v>-</v>
      </c>
      <c r="Q95" s="479" t="str">
        <f t="shared" si="27"/>
        <v>-</v>
      </c>
      <c r="R95" s="618" t="str">
        <f t="shared" si="28"/>
        <v>-</v>
      </c>
      <c r="S95" s="425"/>
      <c r="T95" s="290" t="str">
        <f ca="1">IFERROR(VLOOKUP(U95,Главная!$AG$20:$AH$22,2,FALSE),"")</f>
        <v/>
      </c>
      <c r="U95" s="226" t="str">
        <f ca="1">IFERROR(OFFSET(Главная!$AJ$4,MATCH($D95,Главная!$AG$5:$AG$17,0),0),"")</f>
        <v/>
      </c>
      <c r="V95" s="226" t="str">
        <f ca="1">IFERROR(OFFSET(Главная!$AI$4,MATCH($D95,Главная!$AG$5:$AG$17,0),0),"")</f>
        <v/>
      </c>
      <c r="W95" s="213">
        <f t="shared" si="29"/>
        <v>0</v>
      </c>
      <c r="X95" s="214">
        <f t="shared" si="30"/>
        <v>0</v>
      </c>
      <c r="Y95" s="227"/>
      <c r="Z95" s="227">
        <f t="shared" si="31"/>
        <v>-1</v>
      </c>
      <c r="AA95" s="215">
        <f t="shared" si="32"/>
        <v>0</v>
      </c>
      <c r="AB95" s="216">
        <f t="shared" si="32"/>
        <v>0</v>
      </c>
      <c r="AC95" s="216">
        <f t="shared" si="32"/>
        <v>0</v>
      </c>
      <c r="AD95" s="217">
        <f t="shared" si="32"/>
        <v>0</v>
      </c>
      <c r="AE95" s="218">
        <f t="shared" si="33"/>
        <v>-1</v>
      </c>
      <c r="AF95" s="219">
        <f t="shared" si="34"/>
        <v>0</v>
      </c>
      <c r="AG95" s="220">
        <f t="shared" si="34"/>
        <v>0</v>
      </c>
      <c r="AH95" s="220">
        <f t="shared" si="34"/>
        <v>0</v>
      </c>
      <c r="AI95" s="221">
        <f t="shared" si="34"/>
        <v>0</v>
      </c>
    </row>
    <row r="96" spans="2:35" ht="15.75" customHeight="1" outlineLevel="2" thickBot="1">
      <c r="B96" s="371">
        <f t="shared" si="35"/>
        <v>0</v>
      </c>
      <c r="C96" s="371"/>
      <c r="D96" s="563"/>
      <c r="E96" s="374"/>
      <c r="F96" s="595"/>
      <c r="G96" s="563"/>
      <c r="H96" s="563"/>
      <c r="I96" s="563"/>
      <c r="J96" s="563"/>
      <c r="K96" s="373"/>
      <c r="L96" s="563"/>
      <c r="M96" s="373"/>
      <c r="N96" s="563"/>
      <c r="O96" s="622"/>
      <c r="P96" s="618" t="str">
        <f t="shared" si="26"/>
        <v>-</v>
      </c>
      <c r="Q96" s="479" t="str">
        <f t="shared" si="27"/>
        <v>-</v>
      </c>
      <c r="R96" s="618" t="str">
        <f t="shared" si="28"/>
        <v>-</v>
      </c>
      <c r="S96" s="425"/>
      <c r="T96" s="290" t="str">
        <f ca="1">IFERROR(VLOOKUP(U96,Главная!$AG$20:$AH$22,2,FALSE),"")</f>
        <v/>
      </c>
      <c r="U96" s="226" t="str">
        <f ca="1">IFERROR(OFFSET(Главная!$AJ$4,MATCH($D96,Главная!$AG$5:$AG$17,0),0),"")</f>
        <v/>
      </c>
      <c r="V96" s="226" t="str">
        <f ca="1">IFERROR(OFFSET(Главная!$AI$4,MATCH($D96,Главная!$AG$5:$AG$17,0),0),"")</f>
        <v/>
      </c>
      <c r="W96" s="213">
        <f t="shared" si="29"/>
        <v>0</v>
      </c>
      <c r="X96" s="214">
        <f t="shared" si="30"/>
        <v>0</v>
      </c>
      <c r="Y96" s="227"/>
      <c r="Z96" s="227">
        <f t="shared" si="31"/>
        <v>-1</v>
      </c>
      <c r="AA96" s="215">
        <f t="shared" si="32"/>
        <v>0</v>
      </c>
      <c r="AB96" s="216">
        <f t="shared" si="32"/>
        <v>0</v>
      </c>
      <c r="AC96" s="216">
        <f t="shared" si="32"/>
        <v>0</v>
      </c>
      <c r="AD96" s="217">
        <f t="shared" si="32"/>
        <v>0</v>
      </c>
      <c r="AE96" s="218">
        <f t="shared" si="33"/>
        <v>-1</v>
      </c>
      <c r="AF96" s="219">
        <f t="shared" si="34"/>
        <v>0</v>
      </c>
      <c r="AG96" s="220">
        <f t="shared" si="34"/>
        <v>0</v>
      </c>
      <c r="AH96" s="220">
        <f t="shared" si="34"/>
        <v>0</v>
      </c>
      <c r="AI96" s="221">
        <f t="shared" si="34"/>
        <v>0</v>
      </c>
    </row>
    <row r="97" spans="2:35" ht="15.75" customHeight="1" outlineLevel="2" thickBot="1">
      <c r="B97" s="364">
        <f t="shared" si="35"/>
        <v>0</v>
      </c>
      <c r="C97" s="364"/>
      <c r="D97" s="595"/>
      <c r="E97" s="366"/>
      <c r="F97" s="595"/>
      <c r="G97" s="595"/>
      <c r="H97" s="595"/>
      <c r="I97" s="595"/>
      <c r="J97" s="595"/>
      <c r="K97" s="595"/>
      <c r="L97" s="595"/>
      <c r="M97" s="595"/>
      <c r="N97" s="595"/>
      <c r="O97" s="622"/>
      <c r="P97" s="618" t="str">
        <f t="shared" si="26"/>
        <v>-</v>
      </c>
      <c r="Q97" s="479" t="str">
        <f t="shared" si="27"/>
        <v>-</v>
      </c>
      <c r="R97" s="618" t="str">
        <f t="shared" si="28"/>
        <v>-</v>
      </c>
      <c r="S97" s="621"/>
      <c r="T97" s="290" t="str">
        <f ca="1">IFERROR(VLOOKUP(U97,Главная!$AG$20:$AH$22,2,FALSE),"")</f>
        <v/>
      </c>
      <c r="U97" s="226" t="str">
        <f ca="1">IFERROR(OFFSET(Главная!$AJ$4,MATCH($D97,Главная!$AG$5:$AG$17,0),0),"")</f>
        <v/>
      </c>
      <c r="V97" s="226" t="str">
        <f ca="1">IFERROR(OFFSET(Главная!$AI$4,MATCH($D97,Главная!$AG$5:$AG$17,0),0),"")</f>
        <v/>
      </c>
      <c r="W97" s="213">
        <f t="shared" si="29"/>
        <v>0</v>
      </c>
      <c r="X97" s="214">
        <f t="shared" si="30"/>
        <v>0</v>
      </c>
      <c r="Y97" s="227"/>
      <c r="Z97" s="227">
        <f t="shared" si="31"/>
        <v>-1</v>
      </c>
      <c r="AA97" s="215">
        <f t="shared" si="32"/>
        <v>0</v>
      </c>
      <c r="AB97" s="216">
        <f t="shared" si="32"/>
        <v>0</v>
      </c>
      <c r="AC97" s="216">
        <f t="shared" si="32"/>
        <v>0</v>
      </c>
      <c r="AD97" s="217">
        <f t="shared" si="32"/>
        <v>0</v>
      </c>
      <c r="AE97" s="218">
        <f t="shared" si="33"/>
        <v>-1</v>
      </c>
      <c r="AF97" s="219">
        <f t="shared" si="34"/>
        <v>0</v>
      </c>
      <c r="AG97" s="220">
        <f t="shared" si="34"/>
        <v>0</v>
      </c>
      <c r="AH97" s="220">
        <f t="shared" si="34"/>
        <v>0</v>
      </c>
      <c r="AI97" s="221">
        <f t="shared" si="34"/>
        <v>0</v>
      </c>
    </row>
    <row r="98" spans="2:35" ht="15.75" customHeight="1" outlineLevel="2" thickBot="1">
      <c r="B98" s="371">
        <f t="shared" si="35"/>
        <v>0</v>
      </c>
      <c r="C98" s="364"/>
      <c r="D98" s="595"/>
      <c r="E98" s="366"/>
      <c r="F98" s="595"/>
      <c r="G98" s="595"/>
      <c r="H98" s="595"/>
      <c r="I98" s="595"/>
      <c r="J98" s="365"/>
      <c r="K98" s="365"/>
      <c r="L98" s="365"/>
      <c r="M98" s="365"/>
      <c r="N98" s="365"/>
      <c r="O98" s="622"/>
      <c r="P98" s="618" t="str">
        <f t="shared" si="26"/>
        <v>-</v>
      </c>
      <c r="Q98" s="479" t="str">
        <f t="shared" si="27"/>
        <v>-</v>
      </c>
      <c r="R98" s="618" t="str">
        <f t="shared" si="28"/>
        <v>-</v>
      </c>
      <c r="S98" s="621"/>
      <c r="T98" s="290" t="str">
        <f ca="1">IFERROR(VLOOKUP(U98,Главная!$AG$20:$AH$22,2,FALSE),"")</f>
        <v/>
      </c>
      <c r="U98" s="226" t="str">
        <f ca="1">IFERROR(OFFSET(Главная!$AJ$4,MATCH($D98,Главная!$AG$5:$AG$17,0),0),"")</f>
        <v/>
      </c>
      <c r="V98" s="226" t="str">
        <f ca="1">IFERROR(OFFSET(Главная!$AI$4,MATCH($D98,Главная!$AG$5:$AG$17,0),0),"")</f>
        <v/>
      </c>
      <c r="W98" s="213">
        <f t="shared" si="29"/>
        <v>0</v>
      </c>
      <c r="X98" s="214">
        <f t="shared" si="30"/>
        <v>0</v>
      </c>
      <c r="Y98" s="227"/>
      <c r="Z98" s="227">
        <f t="shared" si="31"/>
        <v>-1</v>
      </c>
      <c r="AA98" s="215">
        <f t="shared" si="32"/>
        <v>0</v>
      </c>
      <c r="AB98" s="216">
        <f t="shared" si="32"/>
        <v>0</v>
      </c>
      <c r="AC98" s="216">
        <f t="shared" si="32"/>
        <v>0</v>
      </c>
      <c r="AD98" s="217">
        <f t="shared" si="32"/>
        <v>0</v>
      </c>
      <c r="AE98" s="218">
        <f t="shared" si="33"/>
        <v>-1</v>
      </c>
      <c r="AF98" s="219">
        <f t="shared" si="34"/>
        <v>0</v>
      </c>
      <c r="AG98" s="220">
        <f t="shared" si="34"/>
        <v>0</v>
      </c>
      <c r="AH98" s="220">
        <f t="shared" si="34"/>
        <v>0</v>
      </c>
      <c r="AI98" s="221">
        <f t="shared" si="34"/>
        <v>0</v>
      </c>
    </row>
    <row r="99" spans="2:35" ht="15.75" customHeight="1" outlineLevel="2">
      <c r="B99" s="364">
        <f t="shared" si="35"/>
        <v>0</v>
      </c>
      <c r="C99" s="364"/>
      <c r="D99" s="595"/>
      <c r="E99" s="366"/>
      <c r="F99" s="365"/>
      <c r="G99" s="595"/>
      <c r="H99" s="365"/>
      <c r="I99" s="365"/>
      <c r="J99" s="365"/>
      <c r="K99" s="365"/>
      <c r="L99" s="365"/>
      <c r="M99" s="365"/>
      <c r="N99" s="365"/>
      <c r="O99" s="622"/>
      <c r="P99" s="618" t="str">
        <f t="shared" si="26"/>
        <v>-</v>
      </c>
      <c r="Q99" s="479" t="str">
        <f t="shared" si="27"/>
        <v>-</v>
      </c>
      <c r="R99" s="618" t="str">
        <f t="shared" si="28"/>
        <v>-</v>
      </c>
      <c r="S99" s="621"/>
      <c r="T99" s="290" t="str">
        <f ca="1">IFERROR(VLOOKUP(U99,Главная!$AG$20:$AH$22,2,FALSE),"")</f>
        <v/>
      </c>
      <c r="U99" s="226" t="str">
        <f ca="1">IFERROR(OFFSET(Главная!$AJ$4,MATCH($D99,Главная!$AG$5:$AG$17,0),0),"")</f>
        <v/>
      </c>
      <c r="V99" s="226" t="str">
        <f ca="1">IFERROR(OFFSET(Главная!$AI$4,MATCH($D99,Главная!$AG$5:$AG$17,0),0),"")</f>
        <v/>
      </c>
      <c r="W99" s="213">
        <f t="shared" si="29"/>
        <v>0</v>
      </c>
      <c r="X99" s="214">
        <f t="shared" si="30"/>
        <v>0</v>
      </c>
      <c r="Y99" s="227"/>
      <c r="Z99" s="227">
        <f t="shared" si="31"/>
        <v>-1</v>
      </c>
      <c r="AA99" s="215">
        <f t="shared" si="32"/>
        <v>0</v>
      </c>
      <c r="AB99" s="216">
        <f t="shared" si="32"/>
        <v>0</v>
      </c>
      <c r="AC99" s="216">
        <f t="shared" si="32"/>
        <v>0</v>
      </c>
      <c r="AD99" s="217">
        <f t="shared" si="32"/>
        <v>0</v>
      </c>
      <c r="AE99" s="218">
        <f t="shared" si="33"/>
        <v>-1</v>
      </c>
      <c r="AF99" s="219">
        <f t="shared" si="34"/>
        <v>0</v>
      </c>
      <c r="AG99" s="220">
        <f t="shared" si="34"/>
        <v>0</v>
      </c>
      <c r="AH99" s="220">
        <f t="shared" si="34"/>
        <v>0</v>
      </c>
      <c r="AI99" s="221">
        <f t="shared" si="34"/>
        <v>0</v>
      </c>
    </row>
    <row r="100" spans="2:35" s="131" customFormat="1" ht="15.75" customHeight="1" outlineLevel="1" thickBot="1">
      <c r="B100" s="626"/>
      <c r="C100" s="627"/>
      <c r="D100" s="628"/>
      <c r="E100" s="629"/>
      <c r="F100" s="630"/>
      <c r="G100" s="630"/>
      <c r="H100" s="630"/>
      <c r="I100" s="630"/>
      <c r="J100" s="630"/>
      <c r="K100" s="630"/>
      <c r="L100" s="630"/>
      <c r="M100" s="630"/>
      <c r="N100" s="630"/>
      <c r="O100" s="630"/>
      <c r="P100" s="631"/>
      <c r="Q100" s="631"/>
      <c r="R100" s="630"/>
      <c r="S100" s="628"/>
      <c r="T100" s="291" t="s">
        <v>771</v>
      </c>
      <c r="W100" s="281"/>
      <c r="X100" s="281"/>
      <c r="AE100" s="132"/>
    </row>
    <row r="101" spans="2:35" s="130" customFormat="1" ht="30" customHeight="1" outlineLevel="1" thickTop="1">
      <c r="B101" s="641"/>
      <c r="C101" s="642"/>
      <c r="D101" s="643"/>
      <c r="E101" s="282" t="s">
        <v>173</v>
      </c>
      <c r="F101" s="283" t="s">
        <v>128</v>
      </c>
      <c r="G101" s="284" t="s">
        <v>74</v>
      </c>
      <c r="H101" s="284" t="s">
        <v>75</v>
      </c>
      <c r="I101" s="284" t="s">
        <v>14</v>
      </c>
      <c r="J101" s="284" t="s">
        <v>80</v>
      </c>
      <c r="K101" s="284" t="s">
        <v>129</v>
      </c>
      <c r="L101" s="284" t="s">
        <v>15</v>
      </c>
      <c r="M101" s="284" t="s">
        <v>13</v>
      </c>
      <c r="N101" s="284" t="s">
        <v>78</v>
      </c>
      <c r="O101" s="285" t="s">
        <v>130</v>
      </c>
      <c r="P101" s="286" t="s">
        <v>132</v>
      </c>
      <c r="Q101" s="287" t="s">
        <v>81</v>
      </c>
      <c r="R101" s="288" t="s">
        <v>131</v>
      </c>
      <c r="S101" s="451"/>
      <c r="T101" s="292" t="s">
        <v>151</v>
      </c>
      <c r="U101" s="131"/>
      <c r="V101" s="131"/>
      <c r="W101" s="129"/>
      <c r="X101" s="129"/>
      <c r="AE101" s="132"/>
    </row>
    <row r="102" spans="2:35" s="130" customFormat="1" ht="15.75" customHeight="1" outlineLevel="1">
      <c r="B102" s="641"/>
      <c r="C102" s="642"/>
      <c r="D102" s="643"/>
      <c r="E102" s="231" t="s">
        <v>83</v>
      </c>
      <c r="F102" s="264">
        <f t="shared" ref="F102:R102" si="36">COUNTIF(F88:F99,5)</f>
        <v>0</v>
      </c>
      <c r="G102" s="181">
        <f t="shared" si="36"/>
        <v>0</v>
      </c>
      <c r="H102" s="181">
        <f t="shared" si="36"/>
        <v>0</v>
      </c>
      <c r="I102" s="181">
        <f t="shared" si="36"/>
        <v>0</v>
      </c>
      <c r="J102" s="181">
        <f t="shared" si="36"/>
        <v>0</v>
      </c>
      <c r="K102" s="181">
        <f t="shared" si="36"/>
        <v>0</v>
      </c>
      <c r="L102" s="181">
        <f t="shared" si="36"/>
        <v>0</v>
      </c>
      <c r="M102" s="181">
        <f t="shared" si="36"/>
        <v>0</v>
      </c>
      <c r="N102" s="181">
        <f t="shared" si="36"/>
        <v>0</v>
      </c>
      <c r="O102" s="265">
        <f t="shared" si="36"/>
        <v>0</v>
      </c>
      <c r="P102" s="272">
        <f t="shared" si="36"/>
        <v>0</v>
      </c>
      <c r="Q102" s="231">
        <f t="shared" si="36"/>
        <v>0</v>
      </c>
      <c r="R102" s="275">
        <f t="shared" si="36"/>
        <v>0</v>
      </c>
      <c r="S102" s="452"/>
      <c r="T102" s="292" t="s">
        <v>151</v>
      </c>
      <c r="U102" s="131"/>
      <c r="V102" s="131"/>
      <c r="W102" s="129"/>
      <c r="X102" s="129"/>
      <c r="AE102" s="132"/>
    </row>
    <row r="103" spans="2:35" s="130" customFormat="1" ht="15.75" customHeight="1" outlineLevel="1">
      <c r="B103" s="641"/>
      <c r="C103" s="642"/>
      <c r="D103" s="643"/>
      <c r="E103" s="231" t="s">
        <v>85</v>
      </c>
      <c r="F103" s="264">
        <f t="shared" ref="F103:R103" si="37">COUNTIF(F88:F99,4)</f>
        <v>0</v>
      </c>
      <c r="G103" s="181">
        <f t="shared" si="37"/>
        <v>0</v>
      </c>
      <c r="H103" s="181">
        <f t="shared" si="37"/>
        <v>0</v>
      </c>
      <c r="I103" s="181">
        <f t="shared" si="37"/>
        <v>0</v>
      </c>
      <c r="J103" s="181">
        <f t="shared" si="37"/>
        <v>0</v>
      </c>
      <c r="K103" s="181">
        <f t="shared" si="37"/>
        <v>0</v>
      </c>
      <c r="L103" s="181">
        <f t="shared" si="37"/>
        <v>0</v>
      </c>
      <c r="M103" s="181">
        <f t="shared" si="37"/>
        <v>0</v>
      </c>
      <c r="N103" s="181">
        <f t="shared" si="37"/>
        <v>0</v>
      </c>
      <c r="O103" s="265">
        <f t="shared" si="37"/>
        <v>0</v>
      </c>
      <c r="P103" s="272">
        <f t="shared" si="37"/>
        <v>0</v>
      </c>
      <c r="Q103" s="231">
        <f t="shared" si="37"/>
        <v>0</v>
      </c>
      <c r="R103" s="275">
        <f t="shared" si="37"/>
        <v>0</v>
      </c>
      <c r="S103" s="453"/>
      <c r="T103" s="292" t="s">
        <v>151</v>
      </c>
      <c r="U103" s="131"/>
      <c r="V103" s="131"/>
      <c r="W103" s="129"/>
      <c r="X103" s="129"/>
      <c r="AE103" s="132"/>
    </row>
    <row r="104" spans="2:35" s="130" customFormat="1" ht="15.75" customHeight="1" outlineLevel="1">
      <c r="B104" s="641"/>
      <c r="C104" s="642"/>
      <c r="D104" s="643"/>
      <c r="E104" s="231" t="s">
        <v>86</v>
      </c>
      <c r="F104" s="264">
        <f t="shared" ref="F104:R104" si="38">COUNTIF(F88:F99,3)</f>
        <v>0</v>
      </c>
      <c r="G104" s="181">
        <f t="shared" si="38"/>
        <v>0</v>
      </c>
      <c r="H104" s="181">
        <f t="shared" si="38"/>
        <v>0</v>
      </c>
      <c r="I104" s="181">
        <f t="shared" si="38"/>
        <v>0</v>
      </c>
      <c r="J104" s="181">
        <f t="shared" si="38"/>
        <v>0</v>
      </c>
      <c r="K104" s="181">
        <f t="shared" si="38"/>
        <v>0</v>
      </c>
      <c r="L104" s="181">
        <f t="shared" si="38"/>
        <v>0</v>
      </c>
      <c r="M104" s="181">
        <f t="shared" si="38"/>
        <v>0</v>
      </c>
      <c r="N104" s="181">
        <f t="shared" si="38"/>
        <v>0</v>
      </c>
      <c r="O104" s="265">
        <f t="shared" si="38"/>
        <v>0</v>
      </c>
      <c r="P104" s="272">
        <f t="shared" si="38"/>
        <v>0</v>
      </c>
      <c r="Q104" s="231">
        <f t="shared" si="38"/>
        <v>0</v>
      </c>
      <c r="R104" s="275">
        <f t="shared" si="38"/>
        <v>0</v>
      </c>
      <c r="S104" s="453"/>
      <c r="T104" s="292" t="s">
        <v>151</v>
      </c>
      <c r="U104" s="131"/>
      <c r="V104" s="131"/>
      <c r="W104" s="129"/>
      <c r="X104" s="129"/>
      <c r="AE104" s="132"/>
    </row>
    <row r="105" spans="2:35" s="130" customFormat="1" ht="15.75" customHeight="1" outlineLevel="1" thickBot="1">
      <c r="B105" s="641"/>
      <c r="C105" s="642"/>
      <c r="D105" s="643"/>
      <c r="E105" s="231" t="s">
        <v>87</v>
      </c>
      <c r="F105" s="264">
        <f t="shared" ref="F105:R105" si="39">COUNTIF(F88:F99,2)</f>
        <v>0</v>
      </c>
      <c r="G105" s="181">
        <f t="shared" si="39"/>
        <v>0</v>
      </c>
      <c r="H105" s="181">
        <f t="shared" si="39"/>
        <v>0</v>
      </c>
      <c r="I105" s="181">
        <f t="shared" si="39"/>
        <v>0</v>
      </c>
      <c r="J105" s="181">
        <f t="shared" si="39"/>
        <v>0</v>
      </c>
      <c r="K105" s="181">
        <f t="shared" si="39"/>
        <v>0</v>
      </c>
      <c r="L105" s="181">
        <f t="shared" si="39"/>
        <v>0</v>
      </c>
      <c r="M105" s="181">
        <f t="shared" si="39"/>
        <v>0</v>
      </c>
      <c r="N105" s="181">
        <f t="shared" si="39"/>
        <v>0</v>
      </c>
      <c r="O105" s="265">
        <f t="shared" si="39"/>
        <v>0</v>
      </c>
      <c r="P105" s="272">
        <f t="shared" si="39"/>
        <v>0</v>
      </c>
      <c r="Q105" s="231">
        <f t="shared" si="39"/>
        <v>0</v>
      </c>
      <c r="R105" s="275">
        <f t="shared" si="39"/>
        <v>0</v>
      </c>
      <c r="S105" s="454"/>
      <c r="T105" s="292" t="s">
        <v>151</v>
      </c>
      <c r="U105" s="131"/>
      <c r="V105" s="131"/>
      <c r="W105" s="129"/>
      <c r="X105" s="129"/>
      <c r="AE105" s="132"/>
    </row>
    <row r="106" spans="2:35" s="130" customFormat="1" ht="15.75" customHeight="1">
      <c r="B106" s="641"/>
      <c r="C106" s="642"/>
      <c r="D106" s="643"/>
      <c r="E106" s="232" t="s">
        <v>88</v>
      </c>
      <c r="F106" s="266" t="str">
        <f>Рсч!$G$27</f>
        <v>-</v>
      </c>
      <c r="G106" s="267" t="str">
        <f>Рсч!$L$27</f>
        <v>-</v>
      </c>
      <c r="H106" s="267" t="str">
        <f>Рсч!$Q$27</f>
        <v>-</v>
      </c>
      <c r="I106" s="267" t="str">
        <f>Рсч!$V$27</f>
        <v>-</v>
      </c>
      <c r="J106" s="267" t="str">
        <f>Рсч!$AA$27</f>
        <v>-</v>
      </c>
      <c r="K106" s="267" t="str">
        <f>Рсч!$AF$27</f>
        <v>-</v>
      </c>
      <c r="L106" s="267" t="str">
        <f>Рсч!$AK$27</f>
        <v>-</v>
      </c>
      <c r="M106" s="267" t="str">
        <f>Рсч!$AP$27</f>
        <v>-</v>
      </c>
      <c r="N106" s="267" t="str">
        <f>Рсч!$AU$27</f>
        <v>-</v>
      </c>
      <c r="O106" s="268" t="str">
        <f>Рсч!$AZ$27</f>
        <v>-</v>
      </c>
      <c r="P106" s="273"/>
      <c r="Q106" s="232" t="str">
        <f>Рсч!$BJ$27</f>
        <v>-</v>
      </c>
      <c r="R106" s="276"/>
      <c r="S106" s="358"/>
      <c r="T106" s="292" t="s">
        <v>151</v>
      </c>
      <c r="U106" s="131"/>
      <c r="V106" s="131"/>
      <c r="W106" s="129"/>
      <c r="X106" s="129"/>
      <c r="AE106" s="132"/>
    </row>
    <row r="107" spans="2:35" s="130" customFormat="1" ht="15.75" customHeight="1" thickBot="1">
      <c r="B107" s="641"/>
      <c r="C107" s="642"/>
      <c r="D107" s="643"/>
      <c r="E107" s="233" t="s">
        <v>89</v>
      </c>
      <c r="F107" s="230" t="str">
        <f>Рсч!$G$28</f>
        <v>-</v>
      </c>
      <c r="G107" s="228" t="str">
        <f>Рсч!$L$28</f>
        <v>-</v>
      </c>
      <c r="H107" s="228" t="str">
        <f>Рсч!$Q$28</f>
        <v>-</v>
      </c>
      <c r="I107" s="437" t="str">
        <f>Рсч!$V$28</f>
        <v>-</v>
      </c>
      <c r="J107" s="228" t="str">
        <f>Рсч!$AA$28</f>
        <v>-</v>
      </c>
      <c r="K107" s="228" t="str">
        <f>Рсч!$AF$28</f>
        <v>-</v>
      </c>
      <c r="L107" s="228" t="str">
        <f>Рсч!$AK$28</f>
        <v>-</v>
      </c>
      <c r="M107" s="228" t="str">
        <f>Рсч!$AP$28</f>
        <v>-</v>
      </c>
      <c r="N107" s="228" t="str">
        <f>Рсч!$AU$28</f>
        <v>-</v>
      </c>
      <c r="O107" s="229" t="str">
        <f>Рсч!$AZ$28</f>
        <v>-</v>
      </c>
      <c r="P107" s="274"/>
      <c r="Q107" s="278" t="str">
        <f>Рсч!$BJ$28</f>
        <v>-</v>
      </c>
      <c r="R107" s="277"/>
      <c r="S107" s="358"/>
      <c r="T107" s="292" t="s">
        <v>151</v>
      </c>
      <c r="U107" s="131"/>
      <c r="V107" s="131"/>
      <c r="W107" s="129"/>
      <c r="X107" s="129"/>
      <c r="AE107" s="132"/>
    </row>
    <row r="108" spans="2:35" s="131" customFormat="1" ht="15.75" customHeight="1" outlineLevel="1" thickTop="1" thickBot="1">
      <c r="B108" s="359"/>
      <c r="C108" s="360"/>
      <c r="D108" s="132"/>
      <c r="E108" s="361"/>
      <c r="F108" s="362"/>
      <c r="G108" s="362"/>
      <c r="H108" s="362"/>
      <c r="I108" s="362"/>
      <c r="J108" s="362"/>
      <c r="K108" s="362"/>
      <c r="L108" s="362"/>
      <c r="M108" s="362"/>
      <c r="N108" s="362"/>
      <c r="O108" s="362"/>
      <c r="P108" s="363"/>
      <c r="Q108" s="363"/>
      <c r="R108" s="362"/>
      <c r="S108" s="132"/>
      <c r="T108" s="291" t="s">
        <v>771</v>
      </c>
      <c r="W108" s="281"/>
      <c r="X108" s="281"/>
      <c r="AE108" s="132"/>
    </row>
    <row r="109" spans="2:35" s="130" customFormat="1" ht="30" customHeight="1" outlineLevel="1" thickTop="1">
      <c r="B109" s="427"/>
      <c r="C109" s="426"/>
      <c r="D109" s="370"/>
      <c r="E109" s="282" t="s">
        <v>216</v>
      </c>
      <c r="F109" s="283" t="s">
        <v>128</v>
      </c>
      <c r="G109" s="284" t="s">
        <v>74</v>
      </c>
      <c r="H109" s="284" t="s">
        <v>75</v>
      </c>
      <c r="I109" s="284" t="s">
        <v>14</v>
      </c>
      <c r="J109" s="284" t="s">
        <v>80</v>
      </c>
      <c r="K109" s="284" t="s">
        <v>129</v>
      </c>
      <c r="L109" s="284" t="s">
        <v>15</v>
      </c>
      <c r="M109" s="284" t="s">
        <v>13</v>
      </c>
      <c r="N109" s="284" t="s">
        <v>78</v>
      </c>
      <c r="O109" s="285" t="s">
        <v>130</v>
      </c>
      <c r="P109" s="286" t="s">
        <v>132</v>
      </c>
      <c r="Q109" s="287" t="s">
        <v>81</v>
      </c>
      <c r="R109" s="288" t="s">
        <v>131</v>
      </c>
      <c r="S109" s="355"/>
      <c r="T109" s="292" t="s">
        <v>152</v>
      </c>
      <c r="U109" s="131"/>
      <c r="V109" s="131"/>
      <c r="W109" s="129"/>
      <c r="X109" s="129"/>
      <c r="AE109" s="132"/>
    </row>
    <row r="110" spans="2:35" s="130" customFormat="1" ht="15.75" customHeight="1" outlineLevel="1">
      <c r="B110" s="427"/>
      <c r="C110" s="426"/>
      <c r="D110" s="370"/>
      <c r="E110" s="231" t="s">
        <v>83</v>
      </c>
      <c r="F110" s="264">
        <f>COUNTIFS(F88:F99,5,U88:U99,1)</f>
        <v>0</v>
      </c>
      <c r="G110" s="181">
        <f>COUNTIFS(G88:G99,5,U88:U99,1)</f>
        <v>0</v>
      </c>
      <c r="H110" s="181">
        <f>COUNTIFS(H88:H99,5,U88:U99,1)</f>
        <v>0</v>
      </c>
      <c r="I110" s="181">
        <f>COUNTIFS(I88:I99,5,U88:U99,1)</f>
        <v>0</v>
      </c>
      <c r="J110" s="181">
        <f>COUNTIFS(J88:J99,5,U88:U99,1)</f>
        <v>0</v>
      </c>
      <c r="K110" s="181">
        <f>COUNTIFS(K88:K99,5,U88:U99,1)</f>
        <v>0</v>
      </c>
      <c r="L110" s="181">
        <f>COUNTIFS(L88:L99,5,U88:U99,1)</f>
        <v>0</v>
      </c>
      <c r="M110" s="181">
        <f>COUNTIFS(M88:M99,5,U88:U99,1)</f>
        <v>0</v>
      </c>
      <c r="N110" s="181">
        <f>COUNTIFS(N88:N99,5,U88:U99,1)</f>
        <v>0</v>
      </c>
      <c r="O110" s="265">
        <f>COUNTIFS(O88:O99,5,U88:U99,1)</f>
        <v>0</v>
      </c>
      <c r="P110" s="272">
        <f>COUNTIFS(P88:P99,5,U88:U99,1)</f>
        <v>0</v>
      </c>
      <c r="Q110" s="231">
        <f>COUNTIFS(Q88:Q99,5,U88:U99,1)</f>
        <v>0</v>
      </c>
      <c r="R110" s="275">
        <f>COUNTIFS(R88:R99,5,U88:U99,1)</f>
        <v>0</v>
      </c>
      <c r="S110" s="356"/>
      <c r="T110" s="292" t="s">
        <v>152</v>
      </c>
      <c r="U110" s="131"/>
      <c r="V110" s="131"/>
      <c r="W110" s="129"/>
      <c r="X110" s="129"/>
      <c r="AE110" s="132"/>
    </row>
    <row r="111" spans="2:35" s="130" customFormat="1" ht="15.75" customHeight="1" outlineLevel="1">
      <c r="B111" s="427"/>
      <c r="C111" s="426"/>
      <c r="D111" s="370"/>
      <c r="E111" s="231" t="s">
        <v>85</v>
      </c>
      <c r="F111" s="264">
        <f>COUNTIFS(F88:F99,4,U88:U99,1)</f>
        <v>0</v>
      </c>
      <c r="G111" s="181">
        <f>COUNTIFS(G88:G99,4,U88:U99,1)</f>
        <v>0</v>
      </c>
      <c r="H111" s="181">
        <f>COUNTIFS(H88:H99,4,U88:U99,1)</f>
        <v>0</v>
      </c>
      <c r="I111" s="181">
        <f>COUNTIFS(I88:I99,4,U88:U99,1)</f>
        <v>0</v>
      </c>
      <c r="J111" s="181">
        <f>COUNTIFS(J88:J99,4,U88:U99,1)</f>
        <v>0</v>
      </c>
      <c r="K111" s="181">
        <f>COUNTIFS(K88:K99,4,U88:U99,1)</f>
        <v>0</v>
      </c>
      <c r="L111" s="181">
        <f>COUNTIFS(L88:L99,4,U88:U99,1)</f>
        <v>0</v>
      </c>
      <c r="M111" s="181">
        <f>COUNTIFS(M88:M99,4,U88:U99,1)</f>
        <v>0</v>
      </c>
      <c r="N111" s="181">
        <f>COUNTIFS(N88:N99,4,U88:U99,1)</f>
        <v>0</v>
      </c>
      <c r="O111" s="265">
        <f>COUNTIFS(O88:O99,4,U88:U99,1)</f>
        <v>0</v>
      </c>
      <c r="P111" s="272">
        <f>COUNTIFS(P88:P99,4,U88:U99,1)</f>
        <v>0</v>
      </c>
      <c r="Q111" s="231">
        <f>COUNTIFS(Q88:Q99,4,U88:U99,1)</f>
        <v>0</v>
      </c>
      <c r="R111" s="275">
        <f>COUNTIFS(R88:R99,4,U88:U99,1)</f>
        <v>0</v>
      </c>
      <c r="S111" s="132"/>
      <c r="T111" s="292" t="s">
        <v>152</v>
      </c>
      <c r="U111" s="131"/>
      <c r="V111" s="131"/>
      <c r="W111" s="129"/>
      <c r="X111" s="129"/>
      <c r="AE111" s="132"/>
    </row>
    <row r="112" spans="2:35" s="130" customFormat="1" ht="15.75" customHeight="1" outlineLevel="1">
      <c r="B112" s="427"/>
      <c r="C112" s="426"/>
      <c r="D112" s="370"/>
      <c r="E112" s="231" t="s">
        <v>86</v>
      </c>
      <c r="F112" s="264">
        <f>COUNTIFS(F88:F99,3,U88:U99,1)</f>
        <v>0</v>
      </c>
      <c r="G112" s="181">
        <f>COUNTIFS(G88:G99,3,U88:U99,1)</f>
        <v>0</v>
      </c>
      <c r="H112" s="181">
        <f>COUNTIFS(H88:H99,3,U88:U99,1)</f>
        <v>0</v>
      </c>
      <c r="I112" s="181">
        <f>COUNTIFS(I88:I99,3,U88:U99,1)</f>
        <v>0</v>
      </c>
      <c r="J112" s="181">
        <f>COUNTIFS(J88:J99,3,U88:U99,1)</f>
        <v>0</v>
      </c>
      <c r="K112" s="181">
        <f>COUNTIFS(K88:K99,3,U88:U99,1)</f>
        <v>0</v>
      </c>
      <c r="L112" s="181">
        <f>COUNTIFS(L88:L99,3,U88:U99,1)</f>
        <v>0</v>
      </c>
      <c r="M112" s="181">
        <f>COUNTIFS(M88:M99,3,U88:U99,1)</f>
        <v>0</v>
      </c>
      <c r="N112" s="181">
        <f>COUNTIFS(N88:N99,3,U88:U99,1)</f>
        <v>0</v>
      </c>
      <c r="O112" s="265">
        <f>COUNTIFS(O88:O99,3,U88:U99,1)</f>
        <v>0</v>
      </c>
      <c r="P112" s="272">
        <f>COUNTIFS(P88:P99,3,U88:U99,1)</f>
        <v>0</v>
      </c>
      <c r="Q112" s="231">
        <f>COUNTIFS(Q88:Q99,3,U88:U99,1)</f>
        <v>0</v>
      </c>
      <c r="R112" s="275">
        <f>COUNTIFS(R88:R99,3,U88:U99,1)</f>
        <v>0</v>
      </c>
      <c r="S112" s="132"/>
      <c r="T112" s="292" t="s">
        <v>152</v>
      </c>
      <c r="U112" s="131"/>
      <c r="V112" s="131"/>
      <c r="W112" s="129"/>
      <c r="X112" s="129"/>
      <c r="AE112" s="132"/>
    </row>
    <row r="113" spans="2:31" s="130" customFormat="1" ht="15.75" customHeight="1" outlineLevel="1" thickBot="1">
      <c r="B113" s="427"/>
      <c r="C113" s="426"/>
      <c r="D113" s="370"/>
      <c r="E113" s="231" t="s">
        <v>87</v>
      </c>
      <c r="F113" s="264">
        <f>COUNTIFS(F88:F99,2,U88:U99,1)</f>
        <v>0</v>
      </c>
      <c r="G113" s="181">
        <f>COUNTIFS(G88:G99,2,U88:U99,1)</f>
        <v>0</v>
      </c>
      <c r="H113" s="181">
        <f>COUNTIFS(H88:H99,2,U88:U99,1)</f>
        <v>0</v>
      </c>
      <c r="I113" s="181">
        <f>COUNTIFS(I88:I99,2,U88:U99,1)</f>
        <v>0</v>
      </c>
      <c r="J113" s="181">
        <f>COUNTIFS(J88:J99,2,U88:U99,1)</f>
        <v>0</v>
      </c>
      <c r="K113" s="181">
        <f>COUNTIFS(K88:K99,2,U88:U99,1)</f>
        <v>0</v>
      </c>
      <c r="L113" s="181">
        <f>COUNTIFS(L88:L99,2,U88:U99,1)</f>
        <v>0</v>
      </c>
      <c r="M113" s="181">
        <f>COUNTIFS(M88:M99,2,U88:U99,1)</f>
        <v>0</v>
      </c>
      <c r="N113" s="181">
        <f>COUNTIFS(N88:N99,2,U88:U99,1)</f>
        <v>0</v>
      </c>
      <c r="O113" s="265">
        <f>COUNTIFS(O88:O99,2,U88:U99,1)</f>
        <v>0</v>
      </c>
      <c r="P113" s="272">
        <f>COUNTIFS(P88:P99,2,U88:U99,1)</f>
        <v>0</v>
      </c>
      <c r="Q113" s="231">
        <f>COUNTIFS(Q88:Q99,2,U88:U99,1)</f>
        <v>0</v>
      </c>
      <c r="R113" s="275">
        <f>COUNTIFS(R88:R99,2,U88:U99,1)</f>
        <v>0</v>
      </c>
      <c r="S113" s="357"/>
      <c r="T113" s="292" t="s">
        <v>152</v>
      </c>
      <c r="U113" s="131"/>
      <c r="V113" s="131"/>
      <c r="W113" s="129"/>
      <c r="X113" s="129"/>
      <c r="AE113" s="132"/>
    </row>
    <row r="114" spans="2:31" s="130" customFormat="1" ht="15.75" customHeight="1">
      <c r="B114" s="427"/>
      <c r="C114" s="426"/>
      <c r="D114" s="370"/>
      <c r="E114" s="232" t="s">
        <v>88</v>
      </c>
      <c r="F114" s="266" t="str">
        <f>'Рсч-оф'!$G$27</f>
        <v>-</v>
      </c>
      <c r="G114" s="267" t="str">
        <f>'Рсч-оф'!$L$27</f>
        <v>-</v>
      </c>
      <c r="H114" s="267" t="str">
        <f>'Рсч-оф'!$Q$27</f>
        <v>-</v>
      </c>
      <c r="I114" s="267" t="str">
        <f>'Рсч-оф'!$V$27</f>
        <v>-</v>
      </c>
      <c r="J114" s="267" t="str">
        <f>'Рсч-оф'!$AA$27</f>
        <v>-</v>
      </c>
      <c r="K114" s="267" t="str">
        <f>'Рсч-оф'!$AF$27</f>
        <v>-</v>
      </c>
      <c r="L114" s="267" t="str">
        <f>'Рсч-оф'!$AK$27</f>
        <v>-</v>
      </c>
      <c r="M114" s="267" t="str">
        <f>'Рсч-оф'!$AP$27</f>
        <v>-</v>
      </c>
      <c r="N114" s="267" t="str">
        <f>'Рсч-оф'!$AU$27</f>
        <v>-</v>
      </c>
      <c r="O114" s="268" t="str">
        <f>'Рсч-оф'!$AZ$27</f>
        <v>-</v>
      </c>
      <c r="P114" s="273"/>
      <c r="Q114" s="232" t="str">
        <f>'Рсч-оф'!$BJ$27</f>
        <v>-</v>
      </c>
      <c r="R114" s="276"/>
      <c r="S114" s="358"/>
      <c r="T114" s="292" t="s">
        <v>152</v>
      </c>
      <c r="U114" s="131"/>
      <c r="V114" s="131"/>
      <c r="W114" s="129"/>
      <c r="X114" s="129"/>
      <c r="AE114" s="132"/>
    </row>
    <row r="115" spans="2:31" s="130" customFormat="1" ht="15.75" customHeight="1" thickBot="1">
      <c r="B115" s="427"/>
      <c r="C115" s="426"/>
      <c r="D115" s="370"/>
      <c r="E115" s="233" t="s">
        <v>89</v>
      </c>
      <c r="F115" s="230" t="str">
        <f>'Рсч-оф'!$G$28</f>
        <v>-</v>
      </c>
      <c r="G115" s="228" t="str">
        <f>'Рсч-оф'!$L$28</f>
        <v>-</v>
      </c>
      <c r="H115" s="228" t="str">
        <f>'Рсч-оф'!$Q$28</f>
        <v>-</v>
      </c>
      <c r="I115" s="437" t="str">
        <f>'Рсч-оф'!$V$28</f>
        <v>-</v>
      </c>
      <c r="J115" s="228" t="str">
        <f>'Рсч-оф'!$AA$28</f>
        <v>-</v>
      </c>
      <c r="K115" s="228" t="str">
        <f>'Рсч-оф'!$AF$28</f>
        <v>-</v>
      </c>
      <c r="L115" s="228" t="str">
        <f>'Рсч-оф'!$AK$28</f>
        <v>-</v>
      </c>
      <c r="M115" s="228" t="str">
        <f>'Рсч-оф'!$AP$28</f>
        <v>-</v>
      </c>
      <c r="N115" s="228" t="str">
        <f>'Рсч-оф'!$AU$28</f>
        <v>-</v>
      </c>
      <c r="O115" s="229" t="str">
        <f>'Рсч-оф'!$AZ$28</f>
        <v>-</v>
      </c>
      <c r="P115" s="274"/>
      <c r="Q115" s="278" t="str">
        <f>'Рсч-оф'!$BJ$28</f>
        <v>-</v>
      </c>
      <c r="R115" s="277"/>
      <c r="S115" s="358"/>
      <c r="T115" s="292" t="s">
        <v>152</v>
      </c>
      <c r="U115" s="131"/>
      <c r="V115" s="131"/>
      <c r="W115" s="129"/>
      <c r="X115" s="129"/>
      <c r="AE115" s="132"/>
    </row>
    <row r="116" spans="2:31" s="131" customFormat="1" ht="15.75" customHeight="1" outlineLevel="1" thickTop="1" thickBot="1">
      <c r="B116" s="359"/>
      <c r="C116" s="360"/>
      <c r="D116" s="132"/>
      <c r="E116" s="361"/>
      <c r="F116" s="362"/>
      <c r="G116" s="362"/>
      <c r="H116" s="362"/>
      <c r="I116" s="362"/>
      <c r="J116" s="362"/>
      <c r="K116" s="362"/>
      <c r="L116" s="362"/>
      <c r="M116" s="362"/>
      <c r="N116" s="362"/>
      <c r="O116" s="362"/>
      <c r="P116" s="363"/>
      <c r="Q116" s="363"/>
      <c r="R116" s="362"/>
      <c r="S116" s="132"/>
      <c r="T116" s="291" t="s">
        <v>771</v>
      </c>
      <c r="W116" s="281"/>
      <c r="X116" s="281"/>
      <c r="AE116" s="132"/>
    </row>
    <row r="117" spans="2:31" s="130" customFormat="1" ht="30" customHeight="1" outlineLevel="1" thickTop="1">
      <c r="B117" s="427"/>
      <c r="C117" s="426"/>
      <c r="D117" s="370"/>
      <c r="E117" s="282" t="s">
        <v>217</v>
      </c>
      <c r="F117" s="283" t="s">
        <v>128</v>
      </c>
      <c r="G117" s="284" t="s">
        <v>74</v>
      </c>
      <c r="H117" s="284" t="s">
        <v>75</v>
      </c>
      <c r="I117" s="284" t="s">
        <v>14</v>
      </c>
      <c r="J117" s="284" t="s">
        <v>80</v>
      </c>
      <c r="K117" s="284" t="s">
        <v>129</v>
      </c>
      <c r="L117" s="284" t="s">
        <v>15</v>
      </c>
      <c r="M117" s="284" t="s">
        <v>13</v>
      </c>
      <c r="N117" s="284" t="s">
        <v>78</v>
      </c>
      <c r="O117" s="285" t="s">
        <v>130</v>
      </c>
      <c r="P117" s="286" t="s">
        <v>132</v>
      </c>
      <c r="Q117" s="287" t="s">
        <v>81</v>
      </c>
      <c r="R117" s="288" t="s">
        <v>131</v>
      </c>
      <c r="S117" s="355"/>
      <c r="T117" s="292" t="s">
        <v>153</v>
      </c>
      <c r="U117" s="131"/>
      <c r="V117" s="131"/>
      <c r="W117" s="129"/>
      <c r="X117" s="129"/>
      <c r="AE117" s="132"/>
    </row>
    <row r="118" spans="2:31" s="130" customFormat="1" ht="15.75" customHeight="1" outlineLevel="1">
      <c r="B118" s="427"/>
      <c r="C118" s="426"/>
      <c r="D118" s="370"/>
      <c r="E118" s="231" t="s">
        <v>83</v>
      </c>
      <c r="F118" s="264">
        <f>COUNTIFS(F88:F99,5,U88:U99,2)</f>
        <v>0</v>
      </c>
      <c r="G118" s="181">
        <f>COUNTIFS(G88:G99,5,U88:U99,2)</f>
        <v>0</v>
      </c>
      <c r="H118" s="181">
        <f>COUNTIFS(H88:H99,5,U88:U99,2)</f>
        <v>0</v>
      </c>
      <c r="I118" s="181">
        <f>COUNTIFS(I88:I99,5,U88:U99,2)</f>
        <v>0</v>
      </c>
      <c r="J118" s="181">
        <f>COUNTIFS(J88:J99,5,U88:U99,2)</f>
        <v>0</v>
      </c>
      <c r="K118" s="181">
        <f>COUNTIFS(K88:K99,5,U88:U99,2)</f>
        <v>0</v>
      </c>
      <c r="L118" s="181">
        <f>COUNTIFS(L88:L99,5,U88:U99,2)</f>
        <v>0</v>
      </c>
      <c r="M118" s="181">
        <f>COUNTIFS(M88:M99,5,U88:U99,2)</f>
        <v>0</v>
      </c>
      <c r="N118" s="181">
        <f>COUNTIFS(N88:N99,5,U88:U99,2)</f>
        <v>0</v>
      </c>
      <c r="O118" s="265">
        <f>COUNTIFS(O88:O99,5,U88:U99,2)</f>
        <v>0</v>
      </c>
      <c r="P118" s="272">
        <f>COUNTIFS(P88:P99,5,U88:U99,2)</f>
        <v>0</v>
      </c>
      <c r="Q118" s="231">
        <f>COUNTIFS(Q88:Q99,5,U88:U99,2)</f>
        <v>0</v>
      </c>
      <c r="R118" s="275">
        <f>COUNTIFS(R88:R99,5,U88:U99,2)</f>
        <v>0</v>
      </c>
      <c r="S118" s="356"/>
      <c r="T118" s="292" t="s">
        <v>153</v>
      </c>
      <c r="U118" s="131"/>
      <c r="V118" s="131"/>
      <c r="W118" s="129"/>
      <c r="X118" s="129"/>
      <c r="AE118" s="132"/>
    </row>
    <row r="119" spans="2:31" s="130" customFormat="1" ht="15.75" customHeight="1" outlineLevel="1">
      <c r="B119" s="427"/>
      <c r="C119" s="426"/>
      <c r="D119" s="370"/>
      <c r="E119" s="231" t="s">
        <v>85</v>
      </c>
      <c r="F119" s="264">
        <f>COUNTIFS(F88:F99,4,U88:U99,2)</f>
        <v>0</v>
      </c>
      <c r="G119" s="181">
        <f>COUNTIFS(G88:G99,4,U88:U99,2)</f>
        <v>0</v>
      </c>
      <c r="H119" s="181">
        <f>COUNTIFS(H88:H99,4,U88:U99,2)</f>
        <v>0</v>
      </c>
      <c r="I119" s="181">
        <f>COUNTIFS(I88:I99,4,U88:U99,2)</f>
        <v>0</v>
      </c>
      <c r="J119" s="181">
        <f>COUNTIFS(J88:J99,4,U88:U99,2)</f>
        <v>0</v>
      </c>
      <c r="K119" s="181">
        <f>COUNTIFS(K88:K99,4,U88:U99,2)</f>
        <v>0</v>
      </c>
      <c r="L119" s="181">
        <f>COUNTIFS(L88:L99,4,U88:U99,2)</f>
        <v>0</v>
      </c>
      <c r="M119" s="181">
        <f>COUNTIFS(M88:M99,4,U88:U99,2)</f>
        <v>0</v>
      </c>
      <c r="N119" s="181">
        <f>COUNTIFS(N88:N99,4,U88:U99,2)</f>
        <v>0</v>
      </c>
      <c r="O119" s="265">
        <f>COUNTIFS(O88:O99,4,U88:U99,2)</f>
        <v>0</v>
      </c>
      <c r="P119" s="272">
        <f>COUNTIFS(P88:P99,4,U88:U99,2)</f>
        <v>0</v>
      </c>
      <c r="Q119" s="231">
        <f>COUNTIFS(Q88:Q99,4,U88:U99,2)</f>
        <v>0</v>
      </c>
      <c r="R119" s="275">
        <f>COUNTIFS(R88:R99,4,U88:U99,2)</f>
        <v>0</v>
      </c>
      <c r="S119" s="132"/>
      <c r="T119" s="292" t="s">
        <v>153</v>
      </c>
      <c r="U119" s="131"/>
      <c r="V119" s="131"/>
      <c r="W119" s="129"/>
      <c r="X119" s="129"/>
      <c r="AE119" s="132"/>
    </row>
    <row r="120" spans="2:31" s="130" customFormat="1" ht="15.75" customHeight="1" outlineLevel="1">
      <c r="B120" s="427"/>
      <c r="C120" s="426"/>
      <c r="D120" s="370"/>
      <c r="E120" s="231" t="s">
        <v>86</v>
      </c>
      <c r="F120" s="264">
        <f>COUNTIFS(F88:F99,3,U88:U99,2)</f>
        <v>0</v>
      </c>
      <c r="G120" s="181">
        <f>COUNTIFS(G88:G99,3,U88:U99,2)</f>
        <v>0</v>
      </c>
      <c r="H120" s="181">
        <f>COUNTIFS(H88:H99,3,U88:U99,2)</f>
        <v>0</v>
      </c>
      <c r="I120" s="181">
        <f>COUNTIFS(I88:I99,3,U88:U99,2)</f>
        <v>0</v>
      </c>
      <c r="J120" s="181">
        <f>COUNTIFS(J88:J99,3,U88:U99,2)</f>
        <v>0</v>
      </c>
      <c r="K120" s="181">
        <f>COUNTIFS(K88:K99,3,U88:U99,2)</f>
        <v>0</v>
      </c>
      <c r="L120" s="181">
        <f>COUNTIFS(L88:L99,3,U88:U99,2)</f>
        <v>0</v>
      </c>
      <c r="M120" s="181">
        <f>COUNTIFS(M88:M99,3,U88:U99,2)</f>
        <v>0</v>
      </c>
      <c r="N120" s="181">
        <f>COUNTIFS(N88:N99,3,U88:U99,2)</f>
        <v>0</v>
      </c>
      <c r="O120" s="265">
        <f>COUNTIFS(O88:O99,3,U88:U99,2)</f>
        <v>0</v>
      </c>
      <c r="P120" s="272">
        <f>COUNTIFS(P88:P99,3,U88:U99,2)</f>
        <v>0</v>
      </c>
      <c r="Q120" s="231">
        <f>COUNTIFS(Q88:Q99,3,U88:U99,2)</f>
        <v>0</v>
      </c>
      <c r="R120" s="275">
        <f>COUNTIFS(R88:R99,3,U88:U99,2)</f>
        <v>0</v>
      </c>
      <c r="S120" s="132"/>
      <c r="T120" s="292" t="s">
        <v>153</v>
      </c>
      <c r="U120" s="131"/>
      <c r="V120" s="131"/>
      <c r="W120" s="129"/>
      <c r="X120" s="129"/>
      <c r="AE120" s="132"/>
    </row>
    <row r="121" spans="2:31" s="130" customFormat="1" ht="15.75" customHeight="1" outlineLevel="1" thickBot="1">
      <c r="B121" s="427"/>
      <c r="C121" s="426"/>
      <c r="D121" s="370"/>
      <c r="E121" s="231" t="s">
        <v>87</v>
      </c>
      <c r="F121" s="264">
        <f>COUNTIFS(F88:F99,2,U88:U99,2)</f>
        <v>0</v>
      </c>
      <c r="G121" s="181">
        <f>COUNTIFS(G88:G99,2,U88:U99,2)</f>
        <v>0</v>
      </c>
      <c r="H121" s="181">
        <f>COUNTIFS(H88:H99,2,U88:U99,2)</f>
        <v>0</v>
      </c>
      <c r="I121" s="181">
        <f>COUNTIFS(I88:I99,2,U88:U99,2)</f>
        <v>0</v>
      </c>
      <c r="J121" s="181">
        <f>COUNTIFS(J88:J99,2,U88:U99,2)</f>
        <v>0</v>
      </c>
      <c r="K121" s="181">
        <f>COUNTIFS(K88:K99,2,U88:U99,2)</f>
        <v>0</v>
      </c>
      <c r="L121" s="181">
        <f>COUNTIFS(L88:L99,2,U88:U99,2)</f>
        <v>0</v>
      </c>
      <c r="M121" s="181">
        <f>COUNTIFS(M88:M99,2,U88:U99,2)</f>
        <v>0</v>
      </c>
      <c r="N121" s="181">
        <f>COUNTIFS(N88:N99,2,U88:U99,2)</f>
        <v>0</v>
      </c>
      <c r="O121" s="265">
        <f>COUNTIFS(O88:O99,2,U88:U99,2)</f>
        <v>0</v>
      </c>
      <c r="P121" s="272">
        <f>COUNTIFS(P88:P99,2,U88:U99,2)</f>
        <v>0</v>
      </c>
      <c r="Q121" s="231">
        <f>COUNTIFS(Q88:Q99,2,U88:U99,2)</f>
        <v>0</v>
      </c>
      <c r="R121" s="275">
        <f>COUNTIFS(R88:R99,2,U88:U99,2)</f>
        <v>0</v>
      </c>
      <c r="S121" s="357"/>
      <c r="T121" s="292" t="s">
        <v>153</v>
      </c>
      <c r="U121" s="131"/>
      <c r="V121" s="131"/>
      <c r="W121" s="129"/>
      <c r="X121" s="129"/>
      <c r="AE121" s="132"/>
    </row>
    <row r="122" spans="2:31" s="130" customFormat="1" ht="15.75" customHeight="1">
      <c r="B122" s="427"/>
      <c r="C122" s="426"/>
      <c r="D122" s="370"/>
      <c r="E122" s="232" t="s">
        <v>88</v>
      </c>
      <c r="F122" s="266" t="str">
        <f>'Рсч-серж'!$G$27</f>
        <v>-</v>
      </c>
      <c r="G122" s="267" t="str">
        <f>'Рсч-серж'!$L$27</f>
        <v>-</v>
      </c>
      <c r="H122" s="267" t="str">
        <f>'Рсч-серж'!$Q$27</f>
        <v>-</v>
      </c>
      <c r="I122" s="267" t="str">
        <f>'Рсч-серж'!$V$27</f>
        <v>-</v>
      </c>
      <c r="J122" s="267" t="str">
        <f>'Рсч-серж'!$AA$27</f>
        <v>-</v>
      </c>
      <c r="K122" s="267" t="str">
        <f>'Рсч-серж'!$AF$27</f>
        <v>-</v>
      </c>
      <c r="L122" s="267" t="str">
        <f>'Рсч-серж'!$AK$27</f>
        <v>-</v>
      </c>
      <c r="M122" s="267" t="str">
        <f>'Рсч-серж'!$AP$27</f>
        <v>-</v>
      </c>
      <c r="N122" s="267" t="str">
        <f>'Рсч-серж'!$AU$27</f>
        <v>-</v>
      </c>
      <c r="O122" s="268" t="str">
        <f>'Рсч-серж'!$AZ$27</f>
        <v>-</v>
      </c>
      <c r="P122" s="273"/>
      <c r="Q122" s="232" t="str">
        <f>'Рсч-серж'!$BJ$27</f>
        <v>-</v>
      </c>
      <c r="R122" s="276"/>
      <c r="S122" s="358"/>
      <c r="T122" s="292" t="s">
        <v>153</v>
      </c>
      <c r="U122" s="131"/>
      <c r="V122" s="131"/>
      <c r="W122" s="129"/>
      <c r="X122" s="129"/>
      <c r="AE122" s="132"/>
    </row>
    <row r="123" spans="2:31" s="130" customFormat="1" ht="15.75" customHeight="1" thickBot="1">
      <c r="B123" s="427"/>
      <c r="C123" s="426"/>
      <c r="D123" s="370"/>
      <c r="E123" s="233" t="s">
        <v>89</v>
      </c>
      <c r="F123" s="230" t="str">
        <f>'Рсч-серж'!$G$28</f>
        <v>-</v>
      </c>
      <c r="G123" s="228" t="str">
        <f>'Рсч-серж'!$L$28</f>
        <v>-</v>
      </c>
      <c r="H123" s="228" t="str">
        <f>'Рсч-серж'!$Q$28</f>
        <v>-</v>
      </c>
      <c r="I123" s="437" t="str">
        <f>'Рсч-серж'!$V$28</f>
        <v>-</v>
      </c>
      <c r="J123" s="228" t="str">
        <f>'Рсч-серж'!$AA$28</f>
        <v>-</v>
      </c>
      <c r="K123" s="228" t="str">
        <f>'Рсч-серж'!$AF$28</f>
        <v>-</v>
      </c>
      <c r="L123" s="228" t="str">
        <f>'Рсч-серж'!$AK$28</f>
        <v>-</v>
      </c>
      <c r="M123" s="228" t="str">
        <f>'Рсч-серж'!$AP$28</f>
        <v>-</v>
      </c>
      <c r="N123" s="228" t="str">
        <f>'Рсч-серж'!$AU$28</f>
        <v>-</v>
      </c>
      <c r="O123" s="229" t="str">
        <f>'Рсч-серж'!$AZ$28</f>
        <v>-</v>
      </c>
      <c r="P123" s="274"/>
      <c r="Q123" s="278" t="str">
        <f>'Рсч-серж'!$BJ$28</f>
        <v>-</v>
      </c>
      <c r="R123" s="277"/>
      <c r="S123" s="358"/>
      <c r="T123" s="292" t="s">
        <v>153</v>
      </c>
      <c r="U123" s="131"/>
      <c r="V123" s="131"/>
      <c r="W123" s="129"/>
      <c r="X123" s="129"/>
      <c r="AE123" s="132"/>
    </row>
    <row r="124" spans="2:31" s="131" customFormat="1" ht="15.75" customHeight="1" outlineLevel="1" thickTop="1" thickBot="1">
      <c r="B124" s="359"/>
      <c r="C124" s="360"/>
      <c r="D124" s="132"/>
      <c r="E124" s="361"/>
      <c r="F124" s="362"/>
      <c r="G124" s="362"/>
      <c r="H124" s="362"/>
      <c r="I124" s="362"/>
      <c r="J124" s="362"/>
      <c r="K124" s="362"/>
      <c r="L124" s="362"/>
      <c r="M124" s="362"/>
      <c r="N124" s="362"/>
      <c r="O124" s="362"/>
      <c r="P124" s="363"/>
      <c r="Q124" s="363"/>
      <c r="R124" s="362"/>
      <c r="S124" s="132"/>
      <c r="T124" s="291" t="s">
        <v>771</v>
      </c>
      <c r="W124" s="281"/>
      <c r="X124" s="281"/>
      <c r="AE124" s="132"/>
    </row>
    <row r="125" spans="2:31" s="130" customFormat="1" ht="30" customHeight="1" outlineLevel="1" thickTop="1">
      <c r="B125" s="427"/>
      <c r="C125" s="426"/>
      <c r="D125" s="370"/>
      <c r="E125" s="282" t="s">
        <v>218</v>
      </c>
      <c r="F125" s="283" t="s">
        <v>128</v>
      </c>
      <c r="G125" s="284" t="s">
        <v>74</v>
      </c>
      <c r="H125" s="284" t="s">
        <v>75</v>
      </c>
      <c r="I125" s="284" t="s">
        <v>14</v>
      </c>
      <c r="J125" s="284" t="s">
        <v>80</v>
      </c>
      <c r="K125" s="284" t="s">
        <v>129</v>
      </c>
      <c r="L125" s="284" t="s">
        <v>15</v>
      </c>
      <c r="M125" s="284" t="s">
        <v>13</v>
      </c>
      <c r="N125" s="284" t="s">
        <v>78</v>
      </c>
      <c r="O125" s="285" t="s">
        <v>130</v>
      </c>
      <c r="P125" s="286" t="s">
        <v>132</v>
      </c>
      <c r="Q125" s="287" t="s">
        <v>81</v>
      </c>
      <c r="R125" s="288" t="s">
        <v>131</v>
      </c>
      <c r="S125" s="355"/>
      <c r="T125" s="292" t="s">
        <v>154</v>
      </c>
      <c r="U125" s="131"/>
      <c r="V125" s="131"/>
      <c r="W125" s="129"/>
      <c r="X125" s="129"/>
      <c r="AE125" s="132"/>
    </row>
    <row r="126" spans="2:31" s="130" customFormat="1" ht="15.75" customHeight="1" outlineLevel="1">
      <c r="B126" s="427"/>
      <c r="C126" s="426"/>
      <c r="D126" s="370"/>
      <c r="E126" s="231" t="s">
        <v>83</v>
      </c>
      <c r="F126" s="264">
        <f>COUNTIFS(F88:F99,5,U88:U99,3)</f>
        <v>0</v>
      </c>
      <c r="G126" s="181">
        <f>COUNTIFS(G88:G99,5,U88:U99,3)</f>
        <v>0</v>
      </c>
      <c r="H126" s="181">
        <f>COUNTIFS(H88:H99,5,U88:U99,3)</f>
        <v>0</v>
      </c>
      <c r="I126" s="181">
        <f>COUNTIFS(I88:I99,5,U88:U99,3)</f>
        <v>0</v>
      </c>
      <c r="J126" s="181">
        <f>COUNTIFS(J88:J99,5,U88:U99,3)</f>
        <v>0</v>
      </c>
      <c r="K126" s="181">
        <f>COUNTIFS(K88:K99,5,U88:U99,3)</f>
        <v>0</v>
      </c>
      <c r="L126" s="181">
        <f>COUNTIFS(L88:L99,5,U88:U99,3)</f>
        <v>0</v>
      </c>
      <c r="M126" s="181">
        <f>COUNTIFS(M88:M99,5,U88:U99,3)</f>
        <v>0</v>
      </c>
      <c r="N126" s="181">
        <f>COUNTIFS(N88:N99,5,U88:U99,3)</f>
        <v>0</v>
      </c>
      <c r="O126" s="265">
        <f>COUNTIFS(O88:O99,5,U88:U99,3)</f>
        <v>0</v>
      </c>
      <c r="P126" s="272">
        <f>COUNTIFS(P88:P99,5,U88:U99,3)</f>
        <v>0</v>
      </c>
      <c r="Q126" s="231">
        <f>COUNTIFS(Q88:Q99,5,U88:U99,3)</f>
        <v>0</v>
      </c>
      <c r="R126" s="275">
        <f>COUNTIFS(R88:R99,5,U88:U99,3)</f>
        <v>0</v>
      </c>
      <c r="S126" s="356"/>
      <c r="T126" s="292" t="s">
        <v>154</v>
      </c>
      <c r="U126" s="131"/>
      <c r="V126" s="131"/>
      <c r="W126" s="129"/>
      <c r="X126" s="129"/>
      <c r="AE126" s="132"/>
    </row>
    <row r="127" spans="2:31" s="130" customFormat="1" ht="15.75" customHeight="1" outlineLevel="1">
      <c r="B127" s="427"/>
      <c r="C127" s="426"/>
      <c r="D127" s="370"/>
      <c r="E127" s="231" t="s">
        <v>85</v>
      </c>
      <c r="F127" s="264">
        <f>COUNTIFS(F88:F99,4,U88:U99,3)</f>
        <v>0</v>
      </c>
      <c r="G127" s="181">
        <f>COUNTIFS(G88:G99,4,U88:U99,3)</f>
        <v>0</v>
      </c>
      <c r="H127" s="181">
        <f>COUNTIFS(H88:H99,4,U88:U99,3)</f>
        <v>0</v>
      </c>
      <c r="I127" s="181">
        <f>COUNTIFS(I88:I99,4,U88:U99,3)</f>
        <v>0</v>
      </c>
      <c r="J127" s="181">
        <f>COUNTIFS(J88:J99,4,U88:U99,3)</f>
        <v>0</v>
      </c>
      <c r="K127" s="181">
        <f>COUNTIFS(K88:K99,4,U88:U99,3)</f>
        <v>0</v>
      </c>
      <c r="L127" s="181">
        <f>COUNTIFS(L88:L99,4,U88:U99,3)</f>
        <v>0</v>
      </c>
      <c r="M127" s="181">
        <f>COUNTIFS(M88:M99,4,U88:U99,3)</f>
        <v>0</v>
      </c>
      <c r="N127" s="181">
        <f>COUNTIFS(N88:N99,4,U88:U99,3)</f>
        <v>0</v>
      </c>
      <c r="O127" s="265">
        <f>COUNTIFS(O88:O99,4,U88:U99,3)</f>
        <v>0</v>
      </c>
      <c r="P127" s="272">
        <f>COUNTIFS(P88:P99,4,U88:U99,3)</f>
        <v>0</v>
      </c>
      <c r="Q127" s="231">
        <f>COUNTIFS(Q88:Q99,4,U88:U99,3)</f>
        <v>0</v>
      </c>
      <c r="R127" s="275">
        <f>COUNTIFS(R88:R99,4,U88:U99,3)</f>
        <v>0</v>
      </c>
      <c r="S127" s="132"/>
      <c r="T127" s="292" t="s">
        <v>154</v>
      </c>
      <c r="U127" s="131"/>
      <c r="V127" s="131"/>
      <c r="W127" s="129"/>
      <c r="X127" s="129"/>
      <c r="AE127" s="132"/>
    </row>
    <row r="128" spans="2:31" s="130" customFormat="1" ht="15.75" customHeight="1" outlineLevel="1">
      <c r="B128" s="427"/>
      <c r="C128" s="426"/>
      <c r="D128" s="370"/>
      <c r="E128" s="231" t="s">
        <v>86</v>
      </c>
      <c r="F128" s="264">
        <f>COUNTIFS(F88:F99,3,U88:U99,3)</f>
        <v>0</v>
      </c>
      <c r="G128" s="181">
        <f>COUNTIFS(G88:G99,3,U88:U99,3)</f>
        <v>0</v>
      </c>
      <c r="H128" s="181">
        <f>COUNTIFS(H88:H99,3,U88:U99,3)</f>
        <v>0</v>
      </c>
      <c r="I128" s="181">
        <f>COUNTIFS(I88:I99,3,U88:U99,3)</f>
        <v>0</v>
      </c>
      <c r="J128" s="181">
        <f>COUNTIFS(J88:J99,3,U88:U99,3)</f>
        <v>0</v>
      </c>
      <c r="K128" s="181">
        <f>COUNTIFS(K88:K99,3,U88:U99,3)</f>
        <v>0</v>
      </c>
      <c r="L128" s="181">
        <f>COUNTIFS(L88:L99,3,U88:U99,3)</f>
        <v>0</v>
      </c>
      <c r="M128" s="181">
        <f>COUNTIFS(M88:M99,3,U88:U99,3)</f>
        <v>0</v>
      </c>
      <c r="N128" s="181">
        <f>COUNTIFS(N88:N99,3,U88:U99,3)</f>
        <v>0</v>
      </c>
      <c r="O128" s="265">
        <f>COUNTIFS(O88:O99,3,U88:U99,3)</f>
        <v>0</v>
      </c>
      <c r="P128" s="272">
        <f>COUNTIFS(P88:P99,3,U88:U99,3)</f>
        <v>0</v>
      </c>
      <c r="Q128" s="231">
        <f>COUNTIFS(Q88:Q99,3,U88:U99,3)</f>
        <v>0</v>
      </c>
      <c r="R128" s="275">
        <f>COUNTIFS(R88:R99,3,U88:U99,3)</f>
        <v>0</v>
      </c>
      <c r="S128" s="132"/>
      <c r="T128" s="292" t="s">
        <v>154</v>
      </c>
      <c r="U128" s="131"/>
      <c r="V128" s="131"/>
      <c r="W128" s="129"/>
      <c r="X128" s="129"/>
      <c r="AE128" s="132"/>
    </row>
    <row r="129" spans="2:35" s="130" customFormat="1" ht="15.75" customHeight="1" outlineLevel="1" thickBot="1">
      <c r="B129" s="427"/>
      <c r="C129" s="426"/>
      <c r="D129" s="370"/>
      <c r="E129" s="231" t="s">
        <v>87</v>
      </c>
      <c r="F129" s="264">
        <f>COUNTIFS(F88:F99,2,U88:U99,3)</f>
        <v>0</v>
      </c>
      <c r="G129" s="181">
        <f>COUNTIFS(G88:G99,2,U88:U99,3)</f>
        <v>0</v>
      </c>
      <c r="H129" s="181">
        <f>COUNTIFS(H88:H99,2,U88:U99,3)</f>
        <v>0</v>
      </c>
      <c r="I129" s="181">
        <f>COUNTIFS(I88:I99,2,U88:U99,3)</f>
        <v>0</v>
      </c>
      <c r="J129" s="181">
        <f>COUNTIFS(J88:J99,2,U88:U99,3)</f>
        <v>0</v>
      </c>
      <c r="K129" s="181">
        <f>COUNTIFS(K88:K99,2,U88:U99,3)</f>
        <v>0</v>
      </c>
      <c r="L129" s="181">
        <f>COUNTIFS(L88:L99,2,U88:U99,3)</f>
        <v>0</v>
      </c>
      <c r="M129" s="181">
        <f>COUNTIFS(M88:M99,2,U88:U99,3)</f>
        <v>0</v>
      </c>
      <c r="N129" s="181">
        <f>COUNTIFS(N88:N99,2,U88:U99,3)</f>
        <v>0</v>
      </c>
      <c r="O129" s="265">
        <f>COUNTIFS(O88:O99,2,U88:U99,3)</f>
        <v>0</v>
      </c>
      <c r="P129" s="272">
        <f>COUNTIFS(P88:P99,2,U88:U99,3)</f>
        <v>0</v>
      </c>
      <c r="Q129" s="231">
        <f>COUNTIFS(Q88:Q99,2,U88:U99,3)</f>
        <v>0</v>
      </c>
      <c r="R129" s="275">
        <f>COUNTIFS(R88:R99,2,U88:U99,3)</f>
        <v>0</v>
      </c>
      <c r="S129" s="357"/>
      <c r="T129" s="292" t="s">
        <v>154</v>
      </c>
      <c r="U129" s="131"/>
      <c r="V129" s="131"/>
      <c r="W129" s="129"/>
      <c r="X129" s="129"/>
      <c r="AE129" s="132"/>
    </row>
    <row r="130" spans="2:35" s="130" customFormat="1" ht="15.75" customHeight="1">
      <c r="B130" s="427"/>
      <c r="C130" s="426"/>
      <c r="D130" s="370"/>
      <c r="E130" s="232" t="s">
        <v>88</v>
      </c>
      <c r="F130" s="266" t="str">
        <f>'Рсч-солд'!$G$27</f>
        <v>-</v>
      </c>
      <c r="G130" s="267" t="str">
        <f>'Рсч-солд'!$L$27</f>
        <v>-</v>
      </c>
      <c r="H130" s="267" t="str">
        <f>'Рсч-солд'!$Q$27</f>
        <v>-</v>
      </c>
      <c r="I130" s="267" t="str">
        <f>'Рсч-солд'!$V$27</f>
        <v>-</v>
      </c>
      <c r="J130" s="267" t="str">
        <f>'Рсч-солд'!$AA$27</f>
        <v>-</v>
      </c>
      <c r="K130" s="267" t="str">
        <f>'Рсч-солд'!$AF$27</f>
        <v>-</v>
      </c>
      <c r="L130" s="267" t="str">
        <f>'Рсч-солд'!$AK$27</f>
        <v>-</v>
      </c>
      <c r="M130" s="267" t="str">
        <f>'Рсч-солд'!$AP$27</f>
        <v>-</v>
      </c>
      <c r="N130" s="267" t="str">
        <f>'Рсч-солд'!$AU$27</f>
        <v>-</v>
      </c>
      <c r="O130" s="268" t="str">
        <f>'Рсч-солд'!$AZ$27</f>
        <v>-</v>
      </c>
      <c r="P130" s="273"/>
      <c r="Q130" s="232" t="str">
        <f>'Рсч-солд'!$BJ$27</f>
        <v>-</v>
      </c>
      <c r="R130" s="276"/>
      <c r="S130" s="358"/>
      <c r="T130" s="292" t="s">
        <v>154</v>
      </c>
      <c r="U130" s="131"/>
      <c r="V130" s="131"/>
      <c r="W130" s="129"/>
      <c r="X130" s="129"/>
      <c r="AE130" s="132"/>
    </row>
    <row r="131" spans="2:35" s="130" customFormat="1" ht="15.75" customHeight="1" thickBot="1">
      <c r="B131" s="427"/>
      <c r="C131" s="426"/>
      <c r="D131" s="370"/>
      <c r="E131" s="233" t="s">
        <v>89</v>
      </c>
      <c r="F131" s="230" t="str">
        <f>'Рсч-солд'!$G$28</f>
        <v>-</v>
      </c>
      <c r="G131" s="228" t="str">
        <f>'Рсч-солд'!$L$28</f>
        <v>-</v>
      </c>
      <c r="H131" s="228" t="str">
        <f>'Рсч-солд'!$Q$28</f>
        <v>-</v>
      </c>
      <c r="I131" s="437" t="str">
        <f>'Рсч-солд'!$V$28</f>
        <v>-</v>
      </c>
      <c r="J131" s="228" t="str">
        <f>'Рсч-солд'!$AA$28</f>
        <v>-</v>
      </c>
      <c r="K131" s="228" t="str">
        <f>'Рсч-солд'!$AF$28</f>
        <v>-</v>
      </c>
      <c r="L131" s="228" t="str">
        <f>'Рсч-солд'!$AK$28</f>
        <v>-</v>
      </c>
      <c r="M131" s="228" t="str">
        <f>'Рсч-солд'!$AP$28</f>
        <v>-</v>
      </c>
      <c r="N131" s="228" t="str">
        <f>'Рсч-солд'!$AU$28</f>
        <v>-</v>
      </c>
      <c r="O131" s="229" t="str">
        <f>'Рсч-солд'!$AZ$28</f>
        <v>-</v>
      </c>
      <c r="P131" s="274"/>
      <c r="Q131" s="278" t="str">
        <f>'Рсч-солд'!$BJ$28</f>
        <v>-</v>
      </c>
      <c r="R131" s="277"/>
      <c r="S131" s="358"/>
      <c r="T131" s="292" t="s">
        <v>154</v>
      </c>
      <c r="U131" s="131"/>
      <c r="V131" s="131"/>
      <c r="W131" s="129"/>
      <c r="X131" s="129"/>
      <c r="AE131" s="132"/>
    </row>
    <row r="132" spans="2:35" ht="15.75" customHeight="1" thickTop="1" thickBot="1">
      <c r="B132" s="375"/>
      <c r="C132" s="596"/>
      <c r="D132" s="376"/>
      <c r="E132" s="376"/>
      <c r="F132" s="376"/>
      <c r="G132" s="376"/>
      <c r="H132" s="376"/>
      <c r="I132" s="376"/>
      <c r="J132" s="376"/>
      <c r="K132" s="376"/>
      <c r="L132" s="376"/>
      <c r="M132" s="376"/>
      <c r="N132" s="376"/>
      <c r="O132" s="376"/>
      <c r="P132" s="114"/>
      <c r="Q132" s="114"/>
      <c r="R132" s="114"/>
      <c r="S132" s="376"/>
    </row>
    <row r="133" spans="2:35" s="114" customFormat="1" ht="30" customHeight="1" thickBot="1">
      <c r="B133" s="715" t="s">
        <v>174</v>
      </c>
      <c r="C133" s="707"/>
      <c r="D133" s="707"/>
      <c r="E133" s="707"/>
      <c r="F133" s="707"/>
      <c r="G133" s="707"/>
      <c r="H133" s="707"/>
      <c r="I133" s="707"/>
      <c r="J133" s="707"/>
      <c r="K133" s="707"/>
      <c r="L133" s="707"/>
      <c r="M133" s="707"/>
      <c r="N133" s="707"/>
      <c r="O133" s="707"/>
      <c r="P133" s="707"/>
      <c r="Q133" s="707"/>
      <c r="R133" s="707"/>
      <c r="S133" s="716"/>
      <c r="T133" s="289" t="s">
        <v>150</v>
      </c>
      <c r="W133" s="116"/>
      <c r="X133" s="116"/>
      <c r="AA133" s="711" t="s">
        <v>132</v>
      </c>
      <c r="AB133" s="711"/>
      <c r="AC133" s="711"/>
      <c r="AD133" s="711"/>
      <c r="AF133" s="711" t="s">
        <v>131</v>
      </c>
      <c r="AG133" s="711"/>
      <c r="AH133" s="711"/>
      <c r="AI133" s="711"/>
    </row>
    <row r="134" spans="2:35" ht="30" customHeight="1" outlineLevel="2" thickBot="1">
      <c r="B134" s="421" t="str">
        <f>B$1</f>
        <v>№</v>
      </c>
      <c r="C134" s="422" t="str">
        <f>C$1</f>
        <v>Должность</v>
      </c>
      <c r="D134" s="480" t="str">
        <f>D$1</f>
        <v>воинское звание</v>
      </c>
      <c r="E134" s="481" t="str">
        <f>E$1</f>
        <v>Фамилия, инициалы</v>
      </c>
      <c r="F134" s="482" t="str">
        <f>F$1</f>
        <v>ТСП</v>
      </c>
      <c r="G134" s="483" t="str">
        <f t="shared" ref="G134:R134" si="40">G$1</f>
        <v>СП</v>
      </c>
      <c r="H134" s="483" t="str">
        <f t="shared" si="40"/>
        <v>ТП</v>
      </c>
      <c r="I134" s="483" t="str">
        <f t="shared" si="40"/>
        <v>ФП</v>
      </c>
      <c r="J134" s="483" t="str">
        <f t="shared" si="40"/>
        <v>РХБЗ</v>
      </c>
      <c r="K134" s="483" t="str">
        <f t="shared" si="40"/>
        <v>МП</v>
      </c>
      <c r="L134" s="481" t="str">
        <f t="shared" si="40"/>
        <v>ОГН</v>
      </c>
      <c r="M134" s="481" t="str">
        <f t="shared" si="40"/>
        <v>СТР</v>
      </c>
      <c r="N134" s="481" t="str">
        <f t="shared" si="40"/>
        <v>ОВУ</v>
      </c>
      <c r="O134" s="603" t="str">
        <f t="shared" si="40"/>
        <v>ОГП</v>
      </c>
      <c r="P134" s="605" t="str">
        <f t="shared" si="40"/>
        <v>Все</v>
      </c>
      <c r="Q134" s="605" t="str">
        <f t="shared" si="40"/>
        <v>Общ.</v>
      </c>
      <c r="R134" s="605" t="str">
        <f t="shared" si="40"/>
        <v>Важные</v>
      </c>
      <c r="S134" s="604" t="s">
        <v>749</v>
      </c>
      <c r="T134" s="290" t="s">
        <v>150</v>
      </c>
      <c r="W134" s="125">
        <f>SUM(W135:W148)</f>
        <v>0</v>
      </c>
      <c r="X134" s="124">
        <f>SUM(X135:X148)</f>
        <v>0</v>
      </c>
      <c r="Y134" s="254"/>
      <c r="AA134" s="117">
        <v>5</v>
      </c>
      <c r="AB134" s="118">
        <v>4</v>
      </c>
      <c r="AC134" s="118">
        <v>3</v>
      </c>
      <c r="AD134" s="119">
        <v>2</v>
      </c>
      <c r="AE134" s="123"/>
      <c r="AF134" s="117">
        <v>5</v>
      </c>
      <c r="AG134" s="118">
        <v>4</v>
      </c>
      <c r="AH134" s="118">
        <v>3</v>
      </c>
      <c r="AI134" s="119">
        <v>2</v>
      </c>
    </row>
    <row r="135" spans="2:35" ht="15.75" customHeight="1" outlineLevel="2" thickBot="1">
      <c r="B135" s="611">
        <f>IF(E135="",0,1)</f>
        <v>0</v>
      </c>
      <c r="C135" s="611"/>
      <c r="D135" s="612"/>
      <c r="E135" s="619"/>
      <c r="F135" s="582"/>
      <c r="G135" s="612"/>
      <c r="H135" s="612"/>
      <c r="I135" s="612"/>
      <c r="J135" s="612"/>
      <c r="K135" s="612"/>
      <c r="L135" s="612"/>
      <c r="M135" s="612"/>
      <c r="N135" s="612"/>
      <c r="O135" s="623"/>
      <c r="P135" s="617" t="str">
        <f t="shared" ref="P135:P148" si="41">IF(Z135&gt;0,IF(AND(AA135&gt;=50,AC135=0,AD135=0),5,IF(AND(SUM(AA135:AB135)&gt;=50,AD135=0),4,IF(AD135&lt;30,3,2))),"-")</f>
        <v>-</v>
      </c>
      <c r="Q135" s="645" t="str">
        <f t="shared" ref="Q135:Q148" si="42">IF(MIN(P135,R135)=0,"-",MIN(P135,R135))</f>
        <v>-</v>
      </c>
      <c r="R135" s="617" t="str">
        <f t="shared" ref="R135:R148" si="43">IF(AE135&gt;0,IF(AI135&gt;0,2,IF(AH135&gt;0,3,IF(AG135&gt;0,4,5))),"-")</f>
        <v>-</v>
      </c>
      <c r="S135" s="615"/>
      <c r="T135" s="290" t="str">
        <f ca="1">IFERROR(VLOOKUP(U135,Главная!$AG$20:$AH$22,2,FALSE),"")</f>
        <v/>
      </c>
      <c r="U135" s="226" t="str">
        <f ca="1">IFERROR(OFFSET(Главная!$AJ$4,MATCH($D135,Главная!$AG$5:$AG$17,0),0),"")</f>
        <v/>
      </c>
      <c r="V135" s="226" t="str">
        <f ca="1">IFERROR(OFFSET(Главная!$AI$4,MATCH($D135,Главная!$AG$5:$AG$17,0),0),"")</f>
        <v/>
      </c>
      <c r="W135" s="213">
        <f t="shared" ref="W135:W148" si="44">IF(Z135&gt;0,1,0)</f>
        <v>0</v>
      </c>
      <c r="X135" s="214">
        <f t="shared" ref="X135:X148" si="45">IF(AND(W135=0,E135&lt;&gt;""),1,0)</f>
        <v>0</v>
      </c>
      <c r="Y135" s="227"/>
      <c r="Z135" s="227">
        <f t="shared" ref="Z135:Z148" si="46">IF(COUNTIF($F135:$O135,"&gt;0")=0,-1,COUNTIF($F135:$O135,"&gt;0"))</f>
        <v>-1</v>
      </c>
      <c r="AA135" s="215">
        <f t="shared" ref="AA135:AD148" si="47">COUNTIF($F135:$O135,AA$5)/$Z135*100</f>
        <v>0</v>
      </c>
      <c r="AB135" s="216">
        <f t="shared" si="47"/>
        <v>0</v>
      </c>
      <c r="AC135" s="216">
        <f t="shared" si="47"/>
        <v>0</v>
      </c>
      <c r="AD135" s="217">
        <f t="shared" si="47"/>
        <v>0</v>
      </c>
      <c r="AE135" s="218">
        <f t="shared" ref="AE135:AE148" si="48">IF(COUNTIF($F135:$K135,"&gt;0")=0,-1,COUNTIF($F135:$K135,"&gt;0"))</f>
        <v>-1</v>
      </c>
      <c r="AF135" s="219">
        <f t="shared" ref="AF135:AI148" si="49">COUNTIF($F135:$K135,AF$5)/$AE135*100</f>
        <v>0</v>
      </c>
      <c r="AG135" s="220">
        <f t="shared" si="49"/>
        <v>0</v>
      </c>
      <c r="AH135" s="220">
        <f t="shared" si="49"/>
        <v>0</v>
      </c>
      <c r="AI135" s="221">
        <f t="shared" si="49"/>
        <v>0</v>
      </c>
    </row>
    <row r="136" spans="2:35" ht="15.75" customHeight="1" outlineLevel="2" thickBot="1">
      <c r="B136" s="371">
        <f t="shared" ref="B136:B148" si="50">IF(E136="",B135,B135+1)</f>
        <v>0</v>
      </c>
      <c r="C136" s="371"/>
      <c r="D136" s="563"/>
      <c r="E136" s="372"/>
      <c r="F136" s="595"/>
      <c r="G136" s="563"/>
      <c r="H136" s="563"/>
      <c r="I136" s="563"/>
      <c r="J136" s="563"/>
      <c r="K136" s="563"/>
      <c r="L136" s="563"/>
      <c r="M136" s="563"/>
      <c r="N136" s="563"/>
      <c r="O136" s="622"/>
      <c r="P136" s="618" t="str">
        <f t="shared" si="41"/>
        <v>-</v>
      </c>
      <c r="Q136" s="479" t="str">
        <f t="shared" si="42"/>
        <v>-</v>
      </c>
      <c r="R136" s="618" t="str">
        <f t="shared" si="43"/>
        <v>-</v>
      </c>
      <c r="S136" s="425"/>
      <c r="T136" s="290" t="str">
        <f ca="1">IFERROR(VLOOKUP(U136,Главная!$AG$20:$AH$22,2,FALSE),"")</f>
        <v/>
      </c>
      <c r="U136" s="226" t="str">
        <f ca="1">IFERROR(OFFSET(Главная!$AJ$4,MATCH($D136,Главная!$AG$5:$AG$17,0),0),"")</f>
        <v/>
      </c>
      <c r="V136" s="226" t="str">
        <f ca="1">IFERROR(OFFSET(Главная!$AI$4,MATCH($D136,Главная!$AG$5:$AG$17,0),0),"")</f>
        <v/>
      </c>
      <c r="W136" s="213">
        <f t="shared" si="44"/>
        <v>0</v>
      </c>
      <c r="X136" s="214">
        <f t="shared" si="45"/>
        <v>0</v>
      </c>
      <c r="Y136" s="227"/>
      <c r="Z136" s="227">
        <f t="shared" si="46"/>
        <v>-1</v>
      </c>
      <c r="AA136" s="215">
        <f t="shared" si="47"/>
        <v>0</v>
      </c>
      <c r="AB136" s="216">
        <f t="shared" si="47"/>
        <v>0</v>
      </c>
      <c r="AC136" s="216">
        <f t="shared" si="47"/>
        <v>0</v>
      </c>
      <c r="AD136" s="217">
        <f t="shared" si="47"/>
        <v>0</v>
      </c>
      <c r="AE136" s="218">
        <f t="shared" si="48"/>
        <v>-1</v>
      </c>
      <c r="AF136" s="219">
        <f t="shared" si="49"/>
        <v>0</v>
      </c>
      <c r="AG136" s="220">
        <f t="shared" si="49"/>
        <v>0</v>
      </c>
      <c r="AH136" s="220">
        <f t="shared" si="49"/>
        <v>0</v>
      </c>
      <c r="AI136" s="221">
        <f t="shared" si="49"/>
        <v>0</v>
      </c>
    </row>
    <row r="137" spans="2:35" ht="15.75" customHeight="1" outlineLevel="2" thickBot="1">
      <c r="B137" s="371">
        <f t="shared" si="50"/>
        <v>0</v>
      </c>
      <c r="C137" s="371"/>
      <c r="D137" s="563"/>
      <c r="E137" s="372"/>
      <c r="F137" s="595"/>
      <c r="G137" s="563"/>
      <c r="H137" s="563"/>
      <c r="I137" s="563"/>
      <c r="J137" s="563"/>
      <c r="K137" s="563"/>
      <c r="L137" s="563"/>
      <c r="M137" s="563"/>
      <c r="N137" s="563"/>
      <c r="O137" s="622"/>
      <c r="P137" s="618" t="str">
        <f t="shared" si="41"/>
        <v>-</v>
      </c>
      <c r="Q137" s="479" t="str">
        <f t="shared" si="42"/>
        <v>-</v>
      </c>
      <c r="R137" s="618" t="str">
        <f t="shared" si="43"/>
        <v>-</v>
      </c>
      <c r="S137" s="425"/>
      <c r="T137" s="290" t="str">
        <f ca="1">IFERROR(VLOOKUP(U137,Главная!$AG$20:$AH$22,2,FALSE),"")</f>
        <v/>
      </c>
      <c r="U137" s="226" t="str">
        <f ca="1">IFERROR(OFFSET(Главная!$AJ$4,MATCH($D137,Главная!$AG$5:$AG$17,0),0),"")</f>
        <v/>
      </c>
      <c r="V137" s="226" t="str">
        <f ca="1">IFERROR(OFFSET(Главная!$AI$4,MATCH($D137,Главная!$AG$5:$AG$17,0),0),"")</f>
        <v/>
      </c>
      <c r="W137" s="213">
        <f t="shared" si="44"/>
        <v>0</v>
      </c>
      <c r="X137" s="214">
        <f t="shared" si="45"/>
        <v>0</v>
      </c>
      <c r="Y137" s="227"/>
      <c r="Z137" s="227">
        <f t="shared" si="46"/>
        <v>-1</v>
      </c>
      <c r="AA137" s="215">
        <f t="shared" si="47"/>
        <v>0</v>
      </c>
      <c r="AB137" s="216">
        <f t="shared" si="47"/>
        <v>0</v>
      </c>
      <c r="AC137" s="216">
        <f t="shared" si="47"/>
        <v>0</v>
      </c>
      <c r="AD137" s="217">
        <f t="shared" si="47"/>
        <v>0</v>
      </c>
      <c r="AE137" s="218">
        <f t="shared" si="48"/>
        <v>-1</v>
      </c>
      <c r="AF137" s="219">
        <f t="shared" si="49"/>
        <v>0</v>
      </c>
      <c r="AG137" s="220">
        <f t="shared" si="49"/>
        <v>0</v>
      </c>
      <c r="AH137" s="220">
        <f t="shared" si="49"/>
        <v>0</v>
      </c>
      <c r="AI137" s="221">
        <f t="shared" si="49"/>
        <v>0</v>
      </c>
    </row>
    <row r="138" spans="2:35" ht="15.75" customHeight="1" outlineLevel="2" thickBot="1">
      <c r="B138" s="371">
        <f t="shared" si="50"/>
        <v>0</v>
      </c>
      <c r="C138" s="371"/>
      <c r="D138" s="563"/>
      <c r="E138" s="372"/>
      <c r="F138" s="595"/>
      <c r="G138" s="563"/>
      <c r="H138" s="563"/>
      <c r="I138" s="563"/>
      <c r="J138" s="563"/>
      <c r="K138" s="563"/>
      <c r="L138" s="563"/>
      <c r="M138" s="563"/>
      <c r="N138" s="563"/>
      <c r="O138" s="622"/>
      <c r="P138" s="618" t="str">
        <f t="shared" si="41"/>
        <v>-</v>
      </c>
      <c r="Q138" s="479" t="str">
        <f t="shared" si="42"/>
        <v>-</v>
      </c>
      <c r="R138" s="618" t="str">
        <f t="shared" si="43"/>
        <v>-</v>
      </c>
      <c r="S138" s="425"/>
      <c r="T138" s="290" t="str">
        <f ca="1">IFERROR(VLOOKUP(U138,Главная!$AG$20:$AH$22,2,FALSE),"")</f>
        <v/>
      </c>
      <c r="U138" s="226" t="str">
        <f ca="1">IFERROR(OFFSET(Главная!$AJ$4,MATCH($D138,Главная!$AG$5:$AG$17,0),0),"")</f>
        <v/>
      </c>
      <c r="V138" s="226" t="str">
        <f ca="1">IFERROR(OFFSET(Главная!$AI$4,MATCH($D138,Главная!$AG$5:$AG$17,0),0),"")</f>
        <v/>
      </c>
      <c r="W138" s="213">
        <f t="shared" si="44"/>
        <v>0</v>
      </c>
      <c r="X138" s="214">
        <f t="shared" si="45"/>
        <v>0</v>
      </c>
      <c r="Y138" s="227"/>
      <c r="Z138" s="227">
        <f t="shared" si="46"/>
        <v>-1</v>
      </c>
      <c r="AA138" s="215">
        <f t="shared" si="47"/>
        <v>0</v>
      </c>
      <c r="AB138" s="216">
        <f t="shared" si="47"/>
        <v>0</v>
      </c>
      <c r="AC138" s="216">
        <f t="shared" si="47"/>
        <v>0</v>
      </c>
      <c r="AD138" s="217">
        <f t="shared" si="47"/>
        <v>0</v>
      </c>
      <c r="AE138" s="218">
        <f t="shared" si="48"/>
        <v>-1</v>
      </c>
      <c r="AF138" s="219">
        <f t="shared" si="49"/>
        <v>0</v>
      </c>
      <c r="AG138" s="220">
        <f t="shared" si="49"/>
        <v>0</v>
      </c>
      <c r="AH138" s="220">
        <f t="shared" si="49"/>
        <v>0</v>
      </c>
      <c r="AI138" s="221">
        <f t="shared" si="49"/>
        <v>0</v>
      </c>
    </row>
    <row r="139" spans="2:35" ht="15.75" customHeight="1" outlineLevel="2" thickBot="1">
      <c r="B139" s="371">
        <f t="shared" si="50"/>
        <v>0</v>
      </c>
      <c r="C139" s="371"/>
      <c r="D139" s="563"/>
      <c r="E139" s="372"/>
      <c r="F139" s="595"/>
      <c r="G139" s="563"/>
      <c r="H139" s="563"/>
      <c r="I139" s="563"/>
      <c r="J139" s="563"/>
      <c r="K139" s="563"/>
      <c r="L139" s="563"/>
      <c r="M139" s="563"/>
      <c r="N139" s="563"/>
      <c r="O139" s="622"/>
      <c r="P139" s="618" t="str">
        <f t="shared" si="41"/>
        <v>-</v>
      </c>
      <c r="Q139" s="479" t="str">
        <f t="shared" si="42"/>
        <v>-</v>
      </c>
      <c r="R139" s="618" t="str">
        <f t="shared" si="43"/>
        <v>-</v>
      </c>
      <c r="S139" s="425"/>
      <c r="T139" s="290" t="str">
        <f ca="1">IFERROR(VLOOKUP(U139,Главная!$AG$20:$AH$22,2,FALSE),"")</f>
        <v/>
      </c>
      <c r="U139" s="226" t="str">
        <f ca="1">IFERROR(OFFSET(Главная!$AJ$4,MATCH($D139,Главная!$AG$5:$AG$17,0),0),"")</f>
        <v/>
      </c>
      <c r="V139" s="226" t="str">
        <f ca="1">IFERROR(OFFSET(Главная!$AI$4,MATCH($D139,Главная!$AG$5:$AG$17,0),0),"")</f>
        <v/>
      </c>
      <c r="W139" s="213">
        <f t="shared" si="44"/>
        <v>0</v>
      </c>
      <c r="X139" s="214">
        <f t="shared" si="45"/>
        <v>0</v>
      </c>
      <c r="Y139" s="227"/>
      <c r="Z139" s="227">
        <f t="shared" si="46"/>
        <v>-1</v>
      </c>
      <c r="AA139" s="215">
        <f t="shared" si="47"/>
        <v>0</v>
      </c>
      <c r="AB139" s="216">
        <f t="shared" si="47"/>
        <v>0</v>
      </c>
      <c r="AC139" s="216">
        <f t="shared" si="47"/>
        <v>0</v>
      </c>
      <c r="AD139" s="217">
        <f t="shared" si="47"/>
        <v>0</v>
      </c>
      <c r="AE139" s="218">
        <f t="shared" si="48"/>
        <v>-1</v>
      </c>
      <c r="AF139" s="219">
        <f t="shared" si="49"/>
        <v>0</v>
      </c>
      <c r="AG139" s="220">
        <f t="shared" si="49"/>
        <v>0</v>
      </c>
      <c r="AH139" s="220">
        <f t="shared" si="49"/>
        <v>0</v>
      </c>
      <c r="AI139" s="221">
        <f t="shared" si="49"/>
        <v>0</v>
      </c>
    </row>
    <row r="140" spans="2:35" ht="15.75" customHeight="1" outlineLevel="2" thickBot="1">
      <c r="B140" s="371">
        <f t="shared" si="50"/>
        <v>0</v>
      </c>
      <c r="C140" s="371"/>
      <c r="D140" s="563"/>
      <c r="E140" s="372"/>
      <c r="F140" s="595"/>
      <c r="G140" s="563"/>
      <c r="H140" s="563"/>
      <c r="I140" s="563"/>
      <c r="J140" s="563"/>
      <c r="K140" s="563"/>
      <c r="L140" s="563"/>
      <c r="M140" s="563"/>
      <c r="N140" s="563"/>
      <c r="O140" s="622"/>
      <c r="P140" s="618" t="str">
        <f t="shared" si="41"/>
        <v>-</v>
      </c>
      <c r="Q140" s="479" t="str">
        <f t="shared" si="42"/>
        <v>-</v>
      </c>
      <c r="R140" s="618" t="str">
        <f t="shared" si="43"/>
        <v>-</v>
      </c>
      <c r="S140" s="425"/>
      <c r="T140" s="290" t="str">
        <f ca="1">IFERROR(VLOOKUP(U140,Главная!$AG$20:$AH$22,2,FALSE),"")</f>
        <v/>
      </c>
      <c r="U140" s="226" t="str">
        <f ca="1">IFERROR(OFFSET(Главная!$AJ$4,MATCH($D140,Главная!$AG$5:$AG$17,0),0),"")</f>
        <v/>
      </c>
      <c r="V140" s="226" t="str">
        <f ca="1">IFERROR(OFFSET(Главная!$AI$4,MATCH($D140,Главная!$AG$5:$AG$17,0),0),"")</f>
        <v/>
      </c>
      <c r="W140" s="213">
        <f t="shared" si="44"/>
        <v>0</v>
      </c>
      <c r="X140" s="214">
        <f t="shared" si="45"/>
        <v>0</v>
      </c>
      <c r="Y140" s="227"/>
      <c r="Z140" s="227">
        <f t="shared" si="46"/>
        <v>-1</v>
      </c>
      <c r="AA140" s="215">
        <f t="shared" si="47"/>
        <v>0</v>
      </c>
      <c r="AB140" s="216">
        <f t="shared" si="47"/>
        <v>0</v>
      </c>
      <c r="AC140" s="216">
        <f t="shared" si="47"/>
        <v>0</v>
      </c>
      <c r="AD140" s="217">
        <f t="shared" si="47"/>
        <v>0</v>
      </c>
      <c r="AE140" s="218">
        <f t="shared" si="48"/>
        <v>-1</v>
      </c>
      <c r="AF140" s="219">
        <f t="shared" si="49"/>
        <v>0</v>
      </c>
      <c r="AG140" s="220">
        <f t="shared" si="49"/>
        <v>0</v>
      </c>
      <c r="AH140" s="220">
        <f t="shared" si="49"/>
        <v>0</v>
      </c>
      <c r="AI140" s="221">
        <f t="shared" si="49"/>
        <v>0</v>
      </c>
    </row>
    <row r="141" spans="2:35" ht="15.75" customHeight="1" outlineLevel="2" thickBot="1">
      <c r="B141" s="371">
        <f t="shared" si="50"/>
        <v>0</v>
      </c>
      <c r="C141" s="371"/>
      <c r="D141" s="563"/>
      <c r="E141" s="372"/>
      <c r="F141" s="595"/>
      <c r="G141" s="563"/>
      <c r="H141" s="563"/>
      <c r="I141" s="563"/>
      <c r="J141" s="563"/>
      <c r="K141" s="563"/>
      <c r="L141" s="563"/>
      <c r="M141" s="563"/>
      <c r="N141" s="563"/>
      <c r="O141" s="622"/>
      <c r="P141" s="618" t="str">
        <f t="shared" si="41"/>
        <v>-</v>
      </c>
      <c r="Q141" s="479" t="str">
        <f t="shared" si="42"/>
        <v>-</v>
      </c>
      <c r="R141" s="618" t="str">
        <f t="shared" si="43"/>
        <v>-</v>
      </c>
      <c r="S141" s="621"/>
      <c r="T141" s="290" t="str">
        <f ca="1">IFERROR(VLOOKUP(U141,Главная!$AG$20:$AH$22,2,FALSE),"")</f>
        <v/>
      </c>
      <c r="U141" s="226" t="str">
        <f ca="1">IFERROR(OFFSET(Главная!$AJ$4,MATCH($D141,Главная!$AG$5:$AG$17,0),0),"")</f>
        <v/>
      </c>
      <c r="V141" s="226" t="str">
        <f ca="1">IFERROR(OFFSET(Главная!$AI$4,MATCH($D141,Главная!$AG$5:$AG$17,0),0),"")</f>
        <v/>
      </c>
      <c r="W141" s="213">
        <f t="shared" si="44"/>
        <v>0</v>
      </c>
      <c r="X141" s="214">
        <f t="shared" si="45"/>
        <v>0</v>
      </c>
      <c r="Y141" s="227"/>
      <c r="Z141" s="227">
        <f t="shared" si="46"/>
        <v>-1</v>
      </c>
      <c r="AA141" s="215">
        <f t="shared" si="47"/>
        <v>0</v>
      </c>
      <c r="AB141" s="216">
        <f t="shared" si="47"/>
        <v>0</v>
      </c>
      <c r="AC141" s="216">
        <f t="shared" si="47"/>
        <v>0</v>
      </c>
      <c r="AD141" s="217">
        <f t="shared" si="47"/>
        <v>0</v>
      </c>
      <c r="AE141" s="218">
        <f t="shared" si="48"/>
        <v>-1</v>
      </c>
      <c r="AF141" s="219">
        <f t="shared" si="49"/>
        <v>0</v>
      </c>
      <c r="AG141" s="220">
        <f t="shared" si="49"/>
        <v>0</v>
      </c>
      <c r="AH141" s="220">
        <f t="shared" si="49"/>
        <v>0</v>
      </c>
      <c r="AI141" s="221">
        <f t="shared" si="49"/>
        <v>0</v>
      </c>
    </row>
    <row r="142" spans="2:35" ht="15.75" customHeight="1" outlineLevel="2" thickBot="1">
      <c r="B142" s="371">
        <f t="shared" si="50"/>
        <v>0</v>
      </c>
      <c r="C142" s="371"/>
      <c r="D142" s="563"/>
      <c r="E142" s="372"/>
      <c r="F142" s="595"/>
      <c r="G142" s="563"/>
      <c r="H142" s="563"/>
      <c r="I142" s="563"/>
      <c r="J142" s="563"/>
      <c r="K142" s="563"/>
      <c r="L142" s="563"/>
      <c r="M142" s="563"/>
      <c r="N142" s="563"/>
      <c r="O142" s="622"/>
      <c r="P142" s="618" t="str">
        <f t="shared" si="41"/>
        <v>-</v>
      </c>
      <c r="Q142" s="479" t="str">
        <f t="shared" si="42"/>
        <v>-</v>
      </c>
      <c r="R142" s="618" t="str">
        <f t="shared" si="43"/>
        <v>-</v>
      </c>
      <c r="S142" s="644"/>
      <c r="T142" s="290" t="str">
        <f ca="1">IFERROR(VLOOKUP(U142,Главная!$AG$20:$AH$22,2,FALSE),"")</f>
        <v/>
      </c>
      <c r="U142" s="226" t="str">
        <f ca="1">IFERROR(OFFSET(Главная!$AJ$4,MATCH($D142,Главная!$AG$5:$AG$17,0),0),"")</f>
        <v/>
      </c>
      <c r="V142" s="226" t="str">
        <f ca="1">IFERROR(OFFSET(Главная!$AI$4,MATCH($D142,Главная!$AG$5:$AG$17,0),0),"")</f>
        <v/>
      </c>
      <c r="W142" s="213">
        <f t="shared" si="44"/>
        <v>0</v>
      </c>
      <c r="X142" s="214">
        <f t="shared" si="45"/>
        <v>0</v>
      </c>
      <c r="Y142" s="227"/>
      <c r="Z142" s="227">
        <f t="shared" si="46"/>
        <v>-1</v>
      </c>
      <c r="AA142" s="215">
        <f t="shared" si="47"/>
        <v>0</v>
      </c>
      <c r="AB142" s="216">
        <f t="shared" si="47"/>
        <v>0</v>
      </c>
      <c r="AC142" s="216">
        <f t="shared" si="47"/>
        <v>0</v>
      </c>
      <c r="AD142" s="217">
        <f t="shared" si="47"/>
        <v>0</v>
      </c>
      <c r="AE142" s="218">
        <f t="shared" si="48"/>
        <v>-1</v>
      </c>
      <c r="AF142" s="219">
        <f t="shared" si="49"/>
        <v>0</v>
      </c>
      <c r="AG142" s="220">
        <f t="shared" si="49"/>
        <v>0</v>
      </c>
      <c r="AH142" s="220">
        <f t="shared" si="49"/>
        <v>0</v>
      </c>
      <c r="AI142" s="221">
        <f t="shared" si="49"/>
        <v>0</v>
      </c>
    </row>
    <row r="143" spans="2:35" ht="15.75" customHeight="1" outlineLevel="2" thickBot="1">
      <c r="B143" s="371">
        <f t="shared" si="50"/>
        <v>0</v>
      </c>
      <c r="C143" s="371"/>
      <c r="D143" s="563"/>
      <c r="E143" s="374"/>
      <c r="F143" s="595"/>
      <c r="G143" s="563"/>
      <c r="H143" s="563"/>
      <c r="I143" s="563"/>
      <c r="J143" s="563"/>
      <c r="K143" s="563"/>
      <c r="L143" s="563"/>
      <c r="M143" s="563"/>
      <c r="N143" s="563"/>
      <c r="O143" s="622"/>
      <c r="P143" s="618" t="str">
        <f t="shared" si="41"/>
        <v>-</v>
      </c>
      <c r="Q143" s="479" t="str">
        <f t="shared" si="42"/>
        <v>-</v>
      </c>
      <c r="R143" s="618" t="str">
        <f t="shared" si="43"/>
        <v>-</v>
      </c>
      <c r="S143" s="644"/>
      <c r="T143" s="290" t="str">
        <f ca="1">IFERROR(VLOOKUP(U143,Главная!$AG$20:$AH$22,2,FALSE),"")</f>
        <v/>
      </c>
      <c r="U143" s="226" t="str">
        <f ca="1">IFERROR(OFFSET(Главная!$AJ$4,MATCH($D143,Главная!$AG$5:$AG$17,0),0),"")</f>
        <v/>
      </c>
      <c r="V143" s="226" t="str">
        <f ca="1">IFERROR(OFFSET(Главная!$AI$4,MATCH($D143,Главная!$AG$5:$AG$17,0),0),"")</f>
        <v/>
      </c>
      <c r="W143" s="213">
        <f t="shared" si="44"/>
        <v>0</v>
      </c>
      <c r="X143" s="214">
        <f t="shared" si="45"/>
        <v>0</v>
      </c>
      <c r="Y143" s="227"/>
      <c r="Z143" s="227">
        <f t="shared" si="46"/>
        <v>-1</v>
      </c>
      <c r="AA143" s="215">
        <f t="shared" si="47"/>
        <v>0</v>
      </c>
      <c r="AB143" s="216">
        <f t="shared" si="47"/>
        <v>0</v>
      </c>
      <c r="AC143" s="216">
        <f t="shared" si="47"/>
        <v>0</v>
      </c>
      <c r="AD143" s="217">
        <f t="shared" si="47"/>
        <v>0</v>
      </c>
      <c r="AE143" s="218">
        <f t="shared" si="48"/>
        <v>-1</v>
      </c>
      <c r="AF143" s="219">
        <f t="shared" si="49"/>
        <v>0</v>
      </c>
      <c r="AG143" s="220">
        <f t="shared" si="49"/>
        <v>0</v>
      </c>
      <c r="AH143" s="220">
        <f t="shared" si="49"/>
        <v>0</v>
      </c>
      <c r="AI143" s="221">
        <f t="shared" si="49"/>
        <v>0</v>
      </c>
    </row>
    <row r="144" spans="2:35" ht="15.75" customHeight="1" outlineLevel="2" thickBot="1">
      <c r="B144" s="371">
        <f t="shared" si="50"/>
        <v>0</v>
      </c>
      <c r="C144" s="371"/>
      <c r="D144" s="563"/>
      <c r="E144" s="374"/>
      <c r="F144" s="595"/>
      <c r="G144" s="563"/>
      <c r="H144" s="563"/>
      <c r="I144" s="563"/>
      <c r="J144" s="563"/>
      <c r="K144" s="563"/>
      <c r="L144" s="563"/>
      <c r="M144" s="563"/>
      <c r="N144" s="563"/>
      <c r="O144" s="622"/>
      <c r="P144" s="618" t="str">
        <f t="shared" si="41"/>
        <v>-</v>
      </c>
      <c r="Q144" s="479" t="str">
        <f t="shared" si="42"/>
        <v>-</v>
      </c>
      <c r="R144" s="618" t="str">
        <f t="shared" si="43"/>
        <v>-</v>
      </c>
      <c r="S144" s="644"/>
      <c r="T144" s="290" t="str">
        <f ca="1">IFERROR(VLOOKUP(U144,Главная!$AG$20:$AH$22,2,FALSE),"")</f>
        <v/>
      </c>
      <c r="U144" s="226" t="str">
        <f ca="1">IFERROR(OFFSET(Главная!$AJ$4,MATCH($D144,Главная!$AG$5:$AG$17,0),0),"")</f>
        <v/>
      </c>
      <c r="V144" s="226" t="str">
        <f ca="1">IFERROR(OFFSET(Главная!$AI$4,MATCH($D144,Главная!$AG$5:$AG$17,0),0),"")</f>
        <v/>
      </c>
      <c r="W144" s="213">
        <f t="shared" si="44"/>
        <v>0</v>
      </c>
      <c r="X144" s="214">
        <f t="shared" si="45"/>
        <v>0</v>
      </c>
      <c r="Y144" s="227"/>
      <c r="Z144" s="227">
        <f t="shared" si="46"/>
        <v>-1</v>
      </c>
      <c r="AA144" s="215">
        <f t="shared" si="47"/>
        <v>0</v>
      </c>
      <c r="AB144" s="216">
        <f t="shared" si="47"/>
        <v>0</v>
      </c>
      <c r="AC144" s="216">
        <f t="shared" si="47"/>
        <v>0</v>
      </c>
      <c r="AD144" s="217">
        <f t="shared" si="47"/>
        <v>0</v>
      </c>
      <c r="AE144" s="218">
        <f t="shared" si="48"/>
        <v>-1</v>
      </c>
      <c r="AF144" s="219">
        <f t="shared" si="49"/>
        <v>0</v>
      </c>
      <c r="AG144" s="220">
        <f t="shared" si="49"/>
        <v>0</v>
      </c>
      <c r="AH144" s="220">
        <f t="shared" si="49"/>
        <v>0</v>
      </c>
      <c r="AI144" s="221">
        <f t="shared" si="49"/>
        <v>0</v>
      </c>
    </row>
    <row r="145" spans="2:35" ht="15.75" customHeight="1" outlineLevel="2" thickBot="1">
      <c r="B145" s="371">
        <f t="shared" si="50"/>
        <v>0</v>
      </c>
      <c r="C145" s="371"/>
      <c r="D145" s="563"/>
      <c r="E145" s="374"/>
      <c r="F145" s="595"/>
      <c r="G145" s="563"/>
      <c r="H145" s="563"/>
      <c r="I145" s="563"/>
      <c r="J145" s="563"/>
      <c r="K145" s="563"/>
      <c r="L145" s="563"/>
      <c r="M145" s="563"/>
      <c r="N145" s="563"/>
      <c r="O145" s="622"/>
      <c r="P145" s="618" t="str">
        <f t="shared" si="41"/>
        <v>-</v>
      </c>
      <c r="Q145" s="479" t="str">
        <f t="shared" si="42"/>
        <v>-</v>
      </c>
      <c r="R145" s="618" t="str">
        <f t="shared" si="43"/>
        <v>-</v>
      </c>
      <c r="S145" s="644"/>
      <c r="T145" s="290" t="str">
        <f ca="1">IFERROR(VLOOKUP(U145,Главная!$AG$20:$AH$22,2,FALSE),"")</f>
        <v/>
      </c>
      <c r="U145" s="226" t="str">
        <f ca="1">IFERROR(OFFSET(Главная!$AJ$4,MATCH($D145,Главная!$AG$5:$AG$17,0),0),"")</f>
        <v/>
      </c>
      <c r="V145" s="226" t="str">
        <f ca="1">IFERROR(OFFSET(Главная!$AI$4,MATCH($D145,Главная!$AG$5:$AG$17,0),0),"")</f>
        <v/>
      </c>
      <c r="W145" s="213">
        <f t="shared" si="44"/>
        <v>0</v>
      </c>
      <c r="X145" s="214">
        <f t="shared" si="45"/>
        <v>0</v>
      </c>
      <c r="Y145" s="227"/>
      <c r="Z145" s="227">
        <f t="shared" si="46"/>
        <v>-1</v>
      </c>
      <c r="AA145" s="215">
        <f t="shared" si="47"/>
        <v>0</v>
      </c>
      <c r="AB145" s="216">
        <f t="shared" si="47"/>
        <v>0</v>
      </c>
      <c r="AC145" s="216">
        <f t="shared" si="47"/>
        <v>0</v>
      </c>
      <c r="AD145" s="217">
        <f t="shared" si="47"/>
        <v>0</v>
      </c>
      <c r="AE145" s="218">
        <f t="shared" si="48"/>
        <v>-1</v>
      </c>
      <c r="AF145" s="219">
        <f t="shared" si="49"/>
        <v>0</v>
      </c>
      <c r="AG145" s="220">
        <f t="shared" si="49"/>
        <v>0</v>
      </c>
      <c r="AH145" s="220">
        <f t="shared" si="49"/>
        <v>0</v>
      </c>
      <c r="AI145" s="221">
        <f t="shared" si="49"/>
        <v>0</v>
      </c>
    </row>
    <row r="146" spans="2:35" ht="15.75" customHeight="1" outlineLevel="2" thickBot="1">
      <c r="B146" s="371">
        <f t="shared" si="50"/>
        <v>0</v>
      </c>
      <c r="C146" s="371"/>
      <c r="D146" s="563"/>
      <c r="E146" s="372"/>
      <c r="F146" s="595"/>
      <c r="G146" s="563"/>
      <c r="H146" s="563"/>
      <c r="I146" s="373"/>
      <c r="J146" s="373"/>
      <c r="K146" s="373"/>
      <c r="L146" s="373"/>
      <c r="M146" s="373"/>
      <c r="N146" s="373"/>
      <c r="O146" s="622"/>
      <c r="P146" s="618" t="str">
        <f t="shared" si="41"/>
        <v>-</v>
      </c>
      <c r="Q146" s="479" t="str">
        <f t="shared" si="42"/>
        <v>-</v>
      </c>
      <c r="R146" s="618" t="str">
        <f t="shared" si="43"/>
        <v>-</v>
      </c>
      <c r="S146" s="644"/>
      <c r="T146" s="290" t="str">
        <f ca="1">IFERROR(VLOOKUP(U146,Главная!$AG$20:$AH$22,2,FALSE),"")</f>
        <v/>
      </c>
      <c r="U146" s="226" t="str">
        <f ca="1">IFERROR(OFFSET(Главная!$AJ$4,MATCH($D146,Главная!$AG$5:$AG$17,0),0),"")</f>
        <v/>
      </c>
      <c r="V146" s="226" t="str">
        <f ca="1">IFERROR(OFFSET(Главная!$AI$4,MATCH($D146,Главная!$AG$5:$AG$17,0),0),"")</f>
        <v/>
      </c>
      <c r="W146" s="213">
        <f t="shared" si="44"/>
        <v>0</v>
      </c>
      <c r="X146" s="214">
        <f t="shared" si="45"/>
        <v>0</v>
      </c>
      <c r="Y146" s="227"/>
      <c r="Z146" s="227">
        <f t="shared" si="46"/>
        <v>-1</v>
      </c>
      <c r="AA146" s="215">
        <f t="shared" si="47"/>
        <v>0</v>
      </c>
      <c r="AB146" s="216">
        <f t="shared" si="47"/>
        <v>0</v>
      </c>
      <c r="AC146" s="216">
        <f t="shared" si="47"/>
        <v>0</v>
      </c>
      <c r="AD146" s="217">
        <f t="shared" si="47"/>
        <v>0</v>
      </c>
      <c r="AE146" s="218">
        <f t="shared" si="48"/>
        <v>-1</v>
      </c>
      <c r="AF146" s="219">
        <f t="shared" si="49"/>
        <v>0</v>
      </c>
      <c r="AG146" s="220">
        <f t="shared" si="49"/>
        <v>0</v>
      </c>
      <c r="AH146" s="220">
        <f t="shared" si="49"/>
        <v>0</v>
      </c>
      <c r="AI146" s="221">
        <f t="shared" si="49"/>
        <v>0</v>
      </c>
    </row>
    <row r="147" spans="2:35" ht="15.75" customHeight="1" outlineLevel="2" thickBot="1">
      <c r="B147" s="371">
        <f t="shared" si="50"/>
        <v>0</v>
      </c>
      <c r="C147" s="371"/>
      <c r="D147" s="563"/>
      <c r="E147" s="372"/>
      <c r="F147" s="595"/>
      <c r="G147" s="563"/>
      <c r="H147" s="563"/>
      <c r="I147" s="373"/>
      <c r="J147" s="373"/>
      <c r="K147" s="373"/>
      <c r="L147" s="373"/>
      <c r="M147" s="373"/>
      <c r="N147" s="373"/>
      <c r="O147" s="622"/>
      <c r="P147" s="618" t="str">
        <f t="shared" si="41"/>
        <v>-</v>
      </c>
      <c r="Q147" s="479" t="str">
        <f t="shared" si="42"/>
        <v>-</v>
      </c>
      <c r="R147" s="618" t="str">
        <f t="shared" si="43"/>
        <v>-</v>
      </c>
      <c r="S147" s="621"/>
      <c r="T147" s="290" t="str">
        <f ca="1">IFERROR(VLOOKUP(U147,Главная!$AG$20:$AH$22,2,FALSE),"")</f>
        <v/>
      </c>
      <c r="U147" s="226" t="str">
        <f ca="1">IFERROR(OFFSET(Главная!$AJ$4,MATCH($D147,Главная!$AG$5:$AG$17,0),0),"")</f>
        <v/>
      </c>
      <c r="V147" s="226" t="str">
        <f ca="1">IFERROR(OFFSET(Главная!$AI$4,MATCH($D147,Главная!$AG$5:$AG$17,0),0),"")</f>
        <v/>
      </c>
      <c r="W147" s="213">
        <f t="shared" si="44"/>
        <v>0</v>
      </c>
      <c r="X147" s="214">
        <f t="shared" si="45"/>
        <v>0</v>
      </c>
      <c r="Y147" s="227"/>
      <c r="Z147" s="227">
        <f t="shared" si="46"/>
        <v>-1</v>
      </c>
      <c r="AA147" s="215">
        <f t="shared" si="47"/>
        <v>0</v>
      </c>
      <c r="AB147" s="216">
        <f t="shared" si="47"/>
        <v>0</v>
      </c>
      <c r="AC147" s="216">
        <f t="shared" si="47"/>
        <v>0</v>
      </c>
      <c r="AD147" s="217">
        <f t="shared" si="47"/>
        <v>0</v>
      </c>
      <c r="AE147" s="218">
        <f t="shared" si="48"/>
        <v>-1</v>
      </c>
      <c r="AF147" s="219">
        <f t="shared" si="49"/>
        <v>0</v>
      </c>
      <c r="AG147" s="220">
        <f t="shared" si="49"/>
        <v>0</v>
      </c>
      <c r="AH147" s="220">
        <f t="shared" si="49"/>
        <v>0</v>
      </c>
      <c r="AI147" s="221">
        <f t="shared" si="49"/>
        <v>0</v>
      </c>
    </row>
    <row r="148" spans="2:35" ht="15.75" customHeight="1" outlineLevel="2">
      <c r="B148" s="371">
        <f t="shared" si="50"/>
        <v>0</v>
      </c>
      <c r="C148" s="371"/>
      <c r="D148" s="563"/>
      <c r="E148" s="372"/>
      <c r="F148" s="595"/>
      <c r="G148" s="563"/>
      <c r="H148" s="563"/>
      <c r="I148" s="373"/>
      <c r="J148" s="373"/>
      <c r="K148" s="373"/>
      <c r="L148" s="373"/>
      <c r="M148" s="373"/>
      <c r="N148" s="373"/>
      <c r="O148" s="622"/>
      <c r="P148" s="618" t="str">
        <f t="shared" si="41"/>
        <v>-</v>
      </c>
      <c r="Q148" s="479" t="str">
        <f t="shared" si="42"/>
        <v>-</v>
      </c>
      <c r="R148" s="618" t="str">
        <f t="shared" si="43"/>
        <v>-</v>
      </c>
      <c r="S148" s="621"/>
      <c r="T148" s="290" t="str">
        <f ca="1">IFERROR(VLOOKUP(U148,Главная!$AG$20:$AH$22,2,FALSE),"")</f>
        <v/>
      </c>
      <c r="U148" s="226" t="str">
        <f ca="1">IFERROR(OFFSET(Главная!$AJ$4,MATCH($D148,Главная!$AG$5:$AG$17,0),0),"")</f>
        <v/>
      </c>
      <c r="V148" s="226" t="str">
        <f ca="1">IFERROR(OFFSET(Главная!$AI$4,MATCH($D148,Главная!$AG$5:$AG$17,0),0),"")</f>
        <v/>
      </c>
      <c r="W148" s="213">
        <f t="shared" si="44"/>
        <v>0</v>
      </c>
      <c r="X148" s="214">
        <f t="shared" si="45"/>
        <v>0</v>
      </c>
      <c r="Y148" s="227"/>
      <c r="Z148" s="227">
        <f t="shared" si="46"/>
        <v>-1</v>
      </c>
      <c r="AA148" s="215">
        <f t="shared" si="47"/>
        <v>0</v>
      </c>
      <c r="AB148" s="216">
        <f t="shared" si="47"/>
        <v>0</v>
      </c>
      <c r="AC148" s="216">
        <f t="shared" si="47"/>
        <v>0</v>
      </c>
      <c r="AD148" s="217">
        <f t="shared" si="47"/>
        <v>0</v>
      </c>
      <c r="AE148" s="218">
        <f t="shared" si="48"/>
        <v>-1</v>
      </c>
      <c r="AF148" s="219">
        <f t="shared" si="49"/>
        <v>0</v>
      </c>
      <c r="AG148" s="220">
        <f t="shared" si="49"/>
        <v>0</v>
      </c>
      <c r="AH148" s="220">
        <f t="shared" si="49"/>
        <v>0</v>
      </c>
      <c r="AI148" s="221">
        <f t="shared" si="49"/>
        <v>0</v>
      </c>
    </row>
    <row r="149" spans="2:35" s="112" customFormat="1" ht="15.75" customHeight="1" outlineLevel="1" thickBot="1">
      <c r="B149" s="359"/>
      <c r="C149" s="360"/>
      <c r="D149" s="132"/>
      <c r="E149" s="361"/>
      <c r="F149" s="362"/>
      <c r="G149" s="362"/>
      <c r="H149" s="362"/>
      <c r="I149" s="362"/>
      <c r="J149" s="362"/>
      <c r="K149" s="362"/>
      <c r="L149" s="362"/>
      <c r="M149" s="362"/>
      <c r="N149" s="362"/>
      <c r="O149" s="362"/>
      <c r="P149" s="363"/>
      <c r="Q149" s="363"/>
      <c r="R149" s="362"/>
      <c r="S149" s="132"/>
      <c r="T149" s="291" t="s">
        <v>771</v>
      </c>
      <c r="U149" s="131"/>
      <c r="V149" s="131"/>
      <c r="W149" s="281"/>
      <c r="X149" s="281"/>
      <c r="Y149" s="131"/>
      <c r="Z149" s="131"/>
      <c r="AA149" s="131"/>
      <c r="AB149" s="131"/>
      <c r="AC149" s="131"/>
      <c r="AD149" s="131"/>
      <c r="AE149" s="132"/>
      <c r="AF149" s="131"/>
      <c r="AG149" s="131"/>
      <c r="AH149" s="131"/>
      <c r="AI149" s="131"/>
    </row>
    <row r="150" spans="2:35" s="130" customFormat="1" ht="30" customHeight="1" outlineLevel="1" thickTop="1">
      <c r="B150" s="448"/>
      <c r="C150" s="449"/>
      <c r="D150" s="450"/>
      <c r="E150" s="282" t="s">
        <v>174</v>
      </c>
      <c r="F150" s="283" t="s">
        <v>128</v>
      </c>
      <c r="G150" s="284" t="s">
        <v>74</v>
      </c>
      <c r="H150" s="284" t="s">
        <v>75</v>
      </c>
      <c r="I150" s="284" t="s">
        <v>14</v>
      </c>
      <c r="J150" s="284" t="s">
        <v>80</v>
      </c>
      <c r="K150" s="284" t="s">
        <v>129</v>
      </c>
      <c r="L150" s="284" t="s">
        <v>15</v>
      </c>
      <c r="M150" s="284" t="s">
        <v>13</v>
      </c>
      <c r="N150" s="284" t="s">
        <v>78</v>
      </c>
      <c r="O150" s="285" t="s">
        <v>130</v>
      </c>
      <c r="P150" s="286" t="s">
        <v>132</v>
      </c>
      <c r="Q150" s="287" t="s">
        <v>81</v>
      </c>
      <c r="R150" s="288" t="s">
        <v>131</v>
      </c>
      <c r="S150" s="451"/>
      <c r="T150" s="292" t="s">
        <v>151</v>
      </c>
      <c r="U150" s="131"/>
      <c r="V150" s="131"/>
      <c r="W150" s="129"/>
      <c r="X150" s="129"/>
      <c r="AE150" s="132"/>
    </row>
    <row r="151" spans="2:35" s="130" customFormat="1" ht="15.75" customHeight="1" outlineLevel="1">
      <c r="B151" s="448"/>
      <c r="C151" s="449"/>
      <c r="D151" s="450"/>
      <c r="E151" s="231" t="s">
        <v>83</v>
      </c>
      <c r="F151" s="264">
        <f t="shared" ref="F151:R151" si="51">COUNTIF(F135:F148,5)</f>
        <v>0</v>
      </c>
      <c r="G151" s="181">
        <f t="shared" si="51"/>
        <v>0</v>
      </c>
      <c r="H151" s="181">
        <f t="shared" si="51"/>
        <v>0</v>
      </c>
      <c r="I151" s="181">
        <f t="shared" si="51"/>
        <v>0</v>
      </c>
      <c r="J151" s="181">
        <f t="shared" si="51"/>
        <v>0</v>
      </c>
      <c r="K151" s="181">
        <f t="shared" si="51"/>
        <v>0</v>
      </c>
      <c r="L151" s="181">
        <f t="shared" si="51"/>
        <v>0</v>
      </c>
      <c r="M151" s="181">
        <f t="shared" si="51"/>
        <v>0</v>
      </c>
      <c r="N151" s="181">
        <f t="shared" si="51"/>
        <v>0</v>
      </c>
      <c r="O151" s="265">
        <f t="shared" si="51"/>
        <v>0</v>
      </c>
      <c r="P151" s="272">
        <f t="shared" si="51"/>
        <v>0</v>
      </c>
      <c r="Q151" s="231">
        <f t="shared" si="51"/>
        <v>0</v>
      </c>
      <c r="R151" s="275">
        <f t="shared" si="51"/>
        <v>0</v>
      </c>
      <c r="S151" s="452"/>
      <c r="T151" s="292" t="s">
        <v>151</v>
      </c>
      <c r="U151" s="131"/>
      <c r="V151" s="131"/>
      <c r="W151" s="129"/>
      <c r="X151" s="129"/>
      <c r="AE151" s="132"/>
    </row>
    <row r="152" spans="2:35" s="130" customFormat="1" ht="15.75" customHeight="1" outlineLevel="1">
      <c r="B152" s="448"/>
      <c r="C152" s="449"/>
      <c r="D152" s="450"/>
      <c r="E152" s="231" t="s">
        <v>85</v>
      </c>
      <c r="F152" s="264">
        <f t="shared" ref="F152:R152" si="52">COUNTIF(F135:F148,4)</f>
        <v>0</v>
      </c>
      <c r="G152" s="181">
        <f t="shared" si="52"/>
        <v>0</v>
      </c>
      <c r="H152" s="181">
        <f t="shared" si="52"/>
        <v>0</v>
      </c>
      <c r="I152" s="181">
        <f t="shared" si="52"/>
        <v>0</v>
      </c>
      <c r="J152" s="181">
        <f t="shared" si="52"/>
        <v>0</v>
      </c>
      <c r="K152" s="181">
        <f t="shared" si="52"/>
        <v>0</v>
      </c>
      <c r="L152" s="181">
        <f t="shared" si="52"/>
        <v>0</v>
      </c>
      <c r="M152" s="181">
        <f t="shared" si="52"/>
        <v>0</v>
      </c>
      <c r="N152" s="181">
        <f t="shared" si="52"/>
        <v>0</v>
      </c>
      <c r="O152" s="265">
        <f t="shared" si="52"/>
        <v>0</v>
      </c>
      <c r="P152" s="272">
        <f t="shared" si="52"/>
        <v>0</v>
      </c>
      <c r="Q152" s="231">
        <f t="shared" si="52"/>
        <v>0</v>
      </c>
      <c r="R152" s="275">
        <f t="shared" si="52"/>
        <v>0</v>
      </c>
      <c r="S152" s="453"/>
      <c r="T152" s="292" t="s">
        <v>151</v>
      </c>
      <c r="U152" s="131"/>
      <c r="V152" s="131"/>
      <c r="W152" s="129"/>
      <c r="X152" s="129"/>
      <c r="AE152" s="132"/>
    </row>
    <row r="153" spans="2:35" s="130" customFormat="1" ht="15.75" customHeight="1" outlineLevel="1">
      <c r="B153" s="448"/>
      <c r="C153" s="449"/>
      <c r="D153" s="450"/>
      <c r="E153" s="231" t="s">
        <v>86</v>
      </c>
      <c r="F153" s="264">
        <f t="shared" ref="F153:R153" si="53">COUNTIF(F135:F148,3)</f>
        <v>0</v>
      </c>
      <c r="G153" s="181">
        <f t="shared" si="53"/>
        <v>0</v>
      </c>
      <c r="H153" s="181">
        <f t="shared" si="53"/>
        <v>0</v>
      </c>
      <c r="I153" s="181">
        <f t="shared" si="53"/>
        <v>0</v>
      </c>
      <c r="J153" s="181">
        <f t="shared" si="53"/>
        <v>0</v>
      </c>
      <c r="K153" s="181">
        <f t="shared" si="53"/>
        <v>0</v>
      </c>
      <c r="L153" s="181">
        <f t="shared" si="53"/>
        <v>0</v>
      </c>
      <c r="M153" s="181">
        <f t="shared" si="53"/>
        <v>0</v>
      </c>
      <c r="N153" s="181">
        <f t="shared" si="53"/>
        <v>0</v>
      </c>
      <c r="O153" s="265">
        <f t="shared" si="53"/>
        <v>0</v>
      </c>
      <c r="P153" s="272">
        <f t="shared" si="53"/>
        <v>0</v>
      </c>
      <c r="Q153" s="231">
        <f t="shared" si="53"/>
        <v>0</v>
      </c>
      <c r="R153" s="275">
        <f t="shared" si="53"/>
        <v>0</v>
      </c>
      <c r="S153" s="453"/>
      <c r="T153" s="292" t="s">
        <v>151</v>
      </c>
      <c r="U153" s="131"/>
      <c r="V153" s="131"/>
      <c r="W153" s="129"/>
      <c r="X153" s="129"/>
      <c r="AE153" s="132"/>
    </row>
    <row r="154" spans="2:35" s="130" customFormat="1" ht="15.75" customHeight="1" outlineLevel="1" thickBot="1">
      <c r="B154" s="448"/>
      <c r="C154" s="449"/>
      <c r="D154" s="450"/>
      <c r="E154" s="231" t="s">
        <v>87</v>
      </c>
      <c r="F154" s="264">
        <f t="shared" ref="F154:R154" si="54">COUNTIF(F135:F148,2)</f>
        <v>0</v>
      </c>
      <c r="G154" s="181">
        <f t="shared" si="54"/>
        <v>0</v>
      </c>
      <c r="H154" s="181">
        <f t="shared" si="54"/>
        <v>0</v>
      </c>
      <c r="I154" s="181">
        <f t="shared" si="54"/>
        <v>0</v>
      </c>
      <c r="J154" s="181">
        <f t="shared" si="54"/>
        <v>0</v>
      </c>
      <c r="K154" s="181">
        <f t="shared" si="54"/>
        <v>0</v>
      </c>
      <c r="L154" s="181">
        <f t="shared" si="54"/>
        <v>0</v>
      </c>
      <c r="M154" s="181">
        <f t="shared" si="54"/>
        <v>0</v>
      </c>
      <c r="N154" s="181">
        <f t="shared" si="54"/>
        <v>0</v>
      </c>
      <c r="O154" s="265">
        <f t="shared" si="54"/>
        <v>0</v>
      </c>
      <c r="P154" s="272">
        <f t="shared" si="54"/>
        <v>0</v>
      </c>
      <c r="Q154" s="231">
        <f t="shared" si="54"/>
        <v>0</v>
      </c>
      <c r="R154" s="275">
        <f t="shared" si="54"/>
        <v>0</v>
      </c>
      <c r="S154" s="454"/>
      <c r="T154" s="292" t="s">
        <v>151</v>
      </c>
      <c r="U154" s="131"/>
      <c r="V154" s="131"/>
      <c r="W154" s="129"/>
      <c r="X154" s="129"/>
      <c r="AE154" s="132"/>
    </row>
    <row r="155" spans="2:35" s="130" customFormat="1" ht="15.75" customHeight="1">
      <c r="B155" s="448"/>
      <c r="C155" s="449"/>
      <c r="D155" s="450"/>
      <c r="E155" s="232" t="s">
        <v>88</v>
      </c>
      <c r="F155" s="266" t="str">
        <f>Рсч!$G$29</f>
        <v>-</v>
      </c>
      <c r="G155" s="267" t="str">
        <f>Рсч!$L$29</f>
        <v>-</v>
      </c>
      <c r="H155" s="267" t="str">
        <f>Рсч!$Q$29</f>
        <v>-</v>
      </c>
      <c r="I155" s="267" t="str">
        <f>Рсч!$V$29</f>
        <v>-</v>
      </c>
      <c r="J155" s="267" t="str">
        <f>Рсч!$AA$29</f>
        <v>-</v>
      </c>
      <c r="K155" s="267" t="str">
        <f>Рсч!$AF$29</f>
        <v>-</v>
      </c>
      <c r="L155" s="267" t="str">
        <f>Рсч!$AK$29</f>
        <v>-</v>
      </c>
      <c r="M155" s="267" t="str">
        <f>Рсч!$AP$29</f>
        <v>-</v>
      </c>
      <c r="N155" s="267" t="str">
        <f>Рсч!$AU$29</f>
        <v>-</v>
      </c>
      <c r="O155" s="268" t="str">
        <f>Рсч!$AZ$29</f>
        <v>-</v>
      </c>
      <c r="P155" s="273"/>
      <c r="Q155" s="232" t="str">
        <f>Рсч!$BJ$29</f>
        <v>-</v>
      </c>
      <c r="R155" s="276"/>
      <c r="S155" s="358"/>
      <c r="T155" s="292" t="s">
        <v>151</v>
      </c>
      <c r="U155" s="131"/>
      <c r="V155" s="131"/>
      <c r="W155" s="129"/>
      <c r="X155" s="129"/>
      <c r="AE155" s="132"/>
    </row>
    <row r="156" spans="2:35" s="130" customFormat="1" ht="15.75" customHeight="1" thickBot="1">
      <c r="B156" s="448"/>
      <c r="C156" s="449"/>
      <c r="D156" s="450"/>
      <c r="E156" s="233" t="s">
        <v>89</v>
      </c>
      <c r="F156" s="230" t="str">
        <f>Рсч!$G$30</f>
        <v>-</v>
      </c>
      <c r="G156" s="228" t="str">
        <f>Рсч!$L$30</f>
        <v>-</v>
      </c>
      <c r="H156" s="228" t="str">
        <f>Рсч!$Q$30</f>
        <v>-</v>
      </c>
      <c r="I156" s="437" t="str">
        <f>Рсч!$V$30</f>
        <v>-</v>
      </c>
      <c r="J156" s="228" t="str">
        <f>Рсч!$AA$30</f>
        <v>-</v>
      </c>
      <c r="K156" s="228" t="str">
        <f>Рсч!$AF$30</f>
        <v>-</v>
      </c>
      <c r="L156" s="228" t="str">
        <f>Рсч!$AK$30</f>
        <v>-</v>
      </c>
      <c r="M156" s="228" t="str">
        <f>Рсч!$AP$30</f>
        <v>-</v>
      </c>
      <c r="N156" s="228" t="str">
        <f>Рсч!$AU$30</f>
        <v>-</v>
      </c>
      <c r="O156" s="229" t="str">
        <f>Рсч!$AZ$30</f>
        <v>-</v>
      </c>
      <c r="P156" s="274"/>
      <c r="Q156" s="278" t="str">
        <f>Рсч!$BJ$30</f>
        <v>-</v>
      </c>
      <c r="R156" s="277"/>
      <c r="S156" s="358"/>
      <c r="T156" s="292" t="s">
        <v>151</v>
      </c>
      <c r="U156" s="131"/>
      <c r="V156" s="131"/>
      <c r="W156" s="129"/>
      <c r="X156" s="129"/>
      <c r="AE156" s="132"/>
    </row>
    <row r="157" spans="2:35" s="131" customFormat="1" ht="15.75" customHeight="1" outlineLevel="1" thickTop="1" thickBot="1">
      <c r="B157" s="280"/>
      <c r="C157" s="281"/>
      <c r="E157" s="279"/>
      <c r="F157" s="154"/>
      <c r="G157" s="154"/>
      <c r="H157" s="154"/>
      <c r="I157" s="154"/>
      <c r="J157" s="154"/>
      <c r="K157" s="154"/>
      <c r="L157" s="154"/>
      <c r="M157" s="154"/>
      <c r="N157" s="154"/>
      <c r="O157" s="154"/>
      <c r="P157" s="153"/>
      <c r="Q157" s="153"/>
      <c r="R157" s="154"/>
      <c r="T157" s="291" t="s">
        <v>771</v>
      </c>
      <c r="W157" s="281"/>
      <c r="X157" s="281"/>
      <c r="AE157" s="132"/>
    </row>
    <row r="158" spans="2:35" s="130" customFormat="1" ht="30" customHeight="1" outlineLevel="1" thickTop="1">
      <c r="B158" s="128"/>
      <c r="C158" s="129"/>
      <c r="E158" s="282" t="s">
        <v>219</v>
      </c>
      <c r="F158" s="283" t="s">
        <v>128</v>
      </c>
      <c r="G158" s="284" t="s">
        <v>74</v>
      </c>
      <c r="H158" s="284" t="s">
        <v>75</v>
      </c>
      <c r="I158" s="284" t="s">
        <v>14</v>
      </c>
      <c r="J158" s="284" t="s">
        <v>80</v>
      </c>
      <c r="K158" s="284" t="s">
        <v>129</v>
      </c>
      <c r="L158" s="284" t="s">
        <v>15</v>
      </c>
      <c r="M158" s="284" t="s">
        <v>13</v>
      </c>
      <c r="N158" s="284" t="s">
        <v>78</v>
      </c>
      <c r="O158" s="285" t="s">
        <v>130</v>
      </c>
      <c r="P158" s="286" t="s">
        <v>132</v>
      </c>
      <c r="Q158" s="287" t="s">
        <v>81</v>
      </c>
      <c r="R158" s="288" t="s">
        <v>131</v>
      </c>
      <c r="S158" s="355"/>
      <c r="T158" s="292" t="s">
        <v>152</v>
      </c>
      <c r="U158" s="131"/>
      <c r="V158" s="131"/>
      <c r="W158" s="129"/>
      <c r="X158" s="129"/>
      <c r="AE158" s="132"/>
    </row>
    <row r="159" spans="2:35" s="130" customFormat="1" ht="15.75" customHeight="1" outlineLevel="1">
      <c r="B159" s="128"/>
      <c r="C159" s="129"/>
      <c r="E159" s="231" t="s">
        <v>83</v>
      </c>
      <c r="F159" s="264">
        <f>COUNTIFS(F135:F148,5,U135:U148,1)</f>
        <v>0</v>
      </c>
      <c r="G159" s="181">
        <f>COUNTIFS(G135:G148,5,U135:U148,1)</f>
        <v>0</v>
      </c>
      <c r="H159" s="181">
        <f>COUNTIFS(H135:H148,5,U135:U148,1)</f>
        <v>0</v>
      </c>
      <c r="I159" s="181">
        <f>COUNTIFS(I135:I148,5,U135:U148,1)</f>
        <v>0</v>
      </c>
      <c r="J159" s="181">
        <f>COUNTIFS(J135:J148,5,U135:U148,1)</f>
        <v>0</v>
      </c>
      <c r="K159" s="181">
        <f>COUNTIFS(K135:K148,5,U135:U148,1)</f>
        <v>0</v>
      </c>
      <c r="L159" s="181">
        <f>COUNTIFS(L135:L148,5,U135:U148,1)</f>
        <v>0</v>
      </c>
      <c r="M159" s="181">
        <f>COUNTIFS(M135:M148,5,U135:U148,1)</f>
        <v>0</v>
      </c>
      <c r="N159" s="181">
        <f>COUNTIFS(N135:N148,5,U135:U148,1)</f>
        <v>0</v>
      </c>
      <c r="O159" s="265">
        <f>COUNTIFS(O135:O148,5,U135:U148,1)</f>
        <v>0</v>
      </c>
      <c r="P159" s="272">
        <f>COUNTIFS(P135:P148,5,U135:U148,1)</f>
        <v>0</v>
      </c>
      <c r="Q159" s="231">
        <f>COUNTIFS(Q135:Q148,5,U135:U148,1)</f>
        <v>0</v>
      </c>
      <c r="R159" s="275">
        <f>COUNTIFS(R135:R148,5,U135:U148,1)</f>
        <v>0</v>
      </c>
      <c r="S159" s="356"/>
      <c r="T159" s="292" t="s">
        <v>152</v>
      </c>
      <c r="U159" s="131"/>
      <c r="V159" s="131"/>
      <c r="W159" s="129"/>
      <c r="X159" s="129"/>
      <c r="AE159" s="132"/>
    </row>
    <row r="160" spans="2:35" s="130" customFormat="1" ht="15.75" customHeight="1" outlineLevel="1">
      <c r="B160" s="128"/>
      <c r="C160" s="129"/>
      <c r="E160" s="231" t="s">
        <v>85</v>
      </c>
      <c r="F160" s="264">
        <f>COUNTIFS(F135:F148,4,U135:U148,1)</f>
        <v>0</v>
      </c>
      <c r="G160" s="181">
        <f>COUNTIFS(G135:G148,4,U135:U148,1)</f>
        <v>0</v>
      </c>
      <c r="H160" s="181">
        <f>COUNTIFS(H135:H148,4,U135:U148,1)</f>
        <v>0</v>
      </c>
      <c r="I160" s="181">
        <f>COUNTIFS(I135:I148,4,U135:U148,1)</f>
        <v>0</v>
      </c>
      <c r="J160" s="181">
        <f>COUNTIFS(J135:J148,4,U135:U148,1)</f>
        <v>0</v>
      </c>
      <c r="K160" s="181">
        <f>COUNTIFS(K135:K148,4,U135:U148,1)</f>
        <v>0</v>
      </c>
      <c r="L160" s="181">
        <f>COUNTIFS(L135:L148,4,U135:U148,1)</f>
        <v>0</v>
      </c>
      <c r="M160" s="181">
        <f>COUNTIFS(M135:M148,4,U135:U148,1)</f>
        <v>0</v>
      </c>
      <c r="N160" s="181">
        <f>COUNTIFS(N135:N148,4,U135:U148,1)</f>
        <v>0</v>
      </c>
      <c r="O160" s="265">
        <f>COUNTIFS(O135:O148,4,U135:U148,1)</f>
        <v>0</v>
      </c>
      <c r="P160" s="272">
        <f>COUNTIFS(P135:P148,4,U135:U148,1)</f>
        <v>0</v>
      </c>
      <c r="Q160" s="231">
        <f>COUNTIFS(Q135:Q148,4,U135:U148,1)</f>
        <v>0</v>
      </c>
      <c r="R160" s="275">
        <f>COUNTIFS(R135:R148,4,U135:U148,1)</f>
        <v>0</v>
      </c>
      <c r="S160" s="132"/>
      <c r="T160" s="292" t="s">
        <v>152</v>
      </c>
      <c r="U160" s="131"/>
      <c r="V160" s="131"/>
      <c r="W160" s="129"/>
      <c r="X160" s="129"/>
      <c r="AE160" s="132"/>
    </row>
    <row r="161" spans="2:31" s="130" customFormat="1" ht="15.75" customHeight="1" outlineLevel="1">
      <c r="B161" s="128"/>
      <c r="C161" s="129"/>
      <c r="E161" s="231" t="s">
        <v>86</v>
      </c>
      <c r="F161" s="264">
        <f>COUNTIFS(F135:F148,3,U135:U148,1)</f>
        <v>0</v>
      </c>
      <c r="G161" s="181">
        <f>COUNTIFS(G135:G148,3,U135:U148,1)</f>
        <v>0</v>
      </c>
      <c r="H161" s="181">
        <f>COUNTIFS(H135:H148,3,U135:U148,1)</f>
        <v>0</v>
      </c>
      <c r="I161" s="181">
        <f>COUNTIFS(I135:I148,3,U135:U148,1)</f>
        <v>0</v>
      </c>
      <c r="J161" s="181">
        <f>COUNTIFS(J135:J148,3,U135:U148,1)</f>
        <v>0</v>
      </c>
      <c r="K161" s="181">
        <f>COUNTIFS(K135:K148,3,U135:U148,1)</f>
        <v>0</v>
      </c>
      <c r="L161" s="181">
        <f>COUNTIFS(L135:L148,3,U135:U148,1)</f>
        <v>0</v>
      </c>
      <c r="M161" s="181">
        <f>COUNTIFS(M135:M148,3,U135:U148,1)</f>
        <v>0</v>
      </c>
      <c r="N161" s="181">
        <f>COUNTIFS(N135:N148,3,U135:U148,1)</f>
        <v>0</v>
      </c>
      <c r="O161" s="265">
        <f>COUNTIFS(O135:O148,3,U135:U148,1)</f>
        <v>0</v>
      </c>
      <c r="P161" s="272">
        <f>COUNTIFS(P135:P148,3,U135:U148,1)</f>
        <v>0</v>
      </c>
      <c r="Q161" s="231">
        <f>COUNTIFS(Q135:Q148,3,U135:U148,1)</f>
        <v>0</v>
      </c>
      <c r="R161" s="275">
        <f>COUNTIFS(R135:R148,3,U135:U148,1)</f>
        <v>0</v>
      </c>
      <c r="S161" s="132"/>
      <c r="T161" s="292" t="s">
        <v>152</v>
      </c>
      <c r="U161" s="131"/>
      <c r="V161" s="131"/>
      <c r="W161" s="129"/>
      <c r="X161" s="129"/>
      <c r="AE161" s="132"/>
    </row>
    <row r="162" spans="2:31" s="130" customFormat="1" ht="15.75" customHeight="1" outlineLevel="1" thickBot="1">
      <c r="B162" s="128"/>
      <c r="C162" s="129"/>
      <c r="E162" s="231" t="s">
        <v>87</v>
      </c>
      <c r="F162" s="264">
        <f>COUNTIFS(F135:F148,2,U135:U148,1)</f>
        <v>0</v>
      </c>
      <c r="G162" s="181">
        <f>COUNTIFS(G135:G148,2,U135:U148,1)</f>
        <v>0</v>
      </c>
      <c r="H162" s="181">
        <f>COUNTIFS(H135:H148,2,U135:U148,1)</f>
        <v>0</v>
      </c>
      <c r="I162" s="181">
        <f>COUNTIFS(I135:I148,2,U135:U148,1)</f>
        <v>0</v>
      </c>
      <c r="J162" s="181">
        <f>COUNTIFS(J135:J148,2,U135:U148,1)</f>
        <v>0</v>
      </c>
      <c r="K162" s="181">
        <f>COUNTIFS(K135:K148,2,U135:U148,1)</f>
        <v>0</v>
      </c>
      <c r="L162" s="181">
        <f>COUNTIFS(L135:L148,2,U135:U148,1)</f>
        <v>0</v>
      </c>
      <c r="M162" s="181">
        <f>COUNTIFS(M135:M148,2,U135:U148,1)</f>
        <v>0</v>
      </c>
      <c r="N162" s="181">
        <f>COUNTIFS(N135:N148,2,U135:U148,1)</f>
        <v>0</v>
      </c>
      <c r="O162" s="265">
        <f>COUNTIFS(O135:O148,2,U135:U148,1)</f>
        <v>0</v>
      </c>
      <c r="P162" s="272">
        <f>COUNTIFS(P135:P148,2,U135:U148,1)</f>
        <v>0</v>
      </c>
      <c r="Q162" s="231">
        <f>COUNTIFS(Q135:Q148,2,U135:U148,1)</f>
        <v>0</v>
      </c>
      <c r="R162" s="275">
        <f>COUNTIFS(R135:R148,2,U135:U148,1)</f>
        <v>0</v>
      </c>
      <c r="S162" s="357"/>
      <c r="T162" s="292" t="s">
        <v>152</v>
      </c>
      <c r="U162" s="131"/>
      <c r="V162" s="131"/>
      <c r="W162" s="129"/>
      <c r="X162" s="129"/>
      <c r="AE162" s="132"/>
    </row>
    <row r="163" spans="2:31" s="130" customFormat="1" ht="15.75" customHeight="1">
      <c r="B163" s="128"/>
      <c r="C163" s="129"/>
      <c r="E163" s="232" t="s">
        <v>88</v>
      </c>
      <c r="F163" s="266" t="str">
        <f>'Рсч-оф'!$G$29</f>
        <v>-</v>
      </c>
      <c r="G163" s="267" t="str">
        <f>'Рсч-оф'!$L$29</f>
        <v>-</v>
      </c>
      <c r="H163" s="267" t="str">
        <f>'Рсч-оф'!$Q$29</f>
        <v>-</v>
      </c>
      <c r="I163" s="267" t="str">
        <f>'Рсч-оф'!$V$29</f>
        <v>-</v>
      </c>
      <c r="J163" s="267" t="str">
        <f>'Рсч-оф'!$AA$29</f>
        <v>-</v>
      </c>
      <c r="K163" s="267" t="str">
        <f>'Рсч-оф'!$AF$29</f>
        <v>-</v>
      </c>
      <c r="L163" s="267" t="str">
        <f>'Рсч-оф'!$AK$29</f>
        <v>-</v>
      </c>
      <c r="M163" s="267" t="str">
        <f>'Рсч-оф'!$AP$29</f>
        <v>-</v>
      </c>
      <c r="N163" s="267" t="str">
        <f>'Рсч-оф'!$AU$29</f>
        <v>-</v>
      </c>
      <c r="O163" s="268" t="str">
        <f>'Рсч-оф'!$AZ$29</f>
        <v>-</v>
      </c>
      <c r="P163" s="273"/>
      <c r="Q163" s="232" t="str">
        <f>'Рсч-оф'!$BJ$29</f>
        <v>-</v>
      </c>
      <c r="R163" s="276"/>
      <c r="S163" s="358"/>
      <c r="T163" s="292" t="s">
        <v>152</v>
      </c>
      <c r="U163" s="131"/>
      <c r="V163" s="131"/>
      <c r="W163" s="129"/>
      <c r="X163" s="129"/>
      <c r="AE163" s="132"/>
    </row>
    <row r="164" spans="2:31" s="130" customFormat="1" ht="15.75" customHeight="1" thickBot="1">
      <c r="B164" s="128"/>
      <c r="C164" s="129"/>
      <c r="E164" s="233" t="s">
        <v>89</v>
      </c>
      <c r="F164" s="230" t="str">
        <f>'Рсч-оф'!$G$30</f>
        <v>-</v>
      </c>
      <c r="G164" s="228" t="str">
        <f>'Рсч-оф'!$L$30</f>
        <v>-</v>
      </c>
      <c r="H164" s="228" t="str">
        <f>'Рсч-оф'!$Q$30</f>
        <v>-</v>
      </c>
      <c r="I164" s="437" t="str">
        <f>'Рсч-оф'!$V$30</f>
        <v>-</v>
      </c>
      <c r="J164" s="228" t="str">
        <f>'Рсч-оф'!$AA$30</f>
        <v>-</v>
      </c>
      <c r="K164" s="228" t="str">
        <f>'Рсч-оф'!$AF$30</f>
        <v>-</v>
      </c>
      <c r="L164" s="228" t="str">
        <f>'Рсч-оф'!$AK$30</f>
        <v>-</v>
      </c>
      <c r="M164" s="228" t="str">
        <f>'Рсч-оф'!$AP$30</f>
        <v>-</v>
      </c>
      <c r="N164" s="228" t="str">
        <f>'Рсч-оф'!$AU$30</f>
        <v>-</v>
      </c>
      <c r="O164" s="229" t="str">
        <f>'Рсч-оф'!$AZ$30</f>
        <v>-</v>
      </c>
      <c r="P164" s="274"/>
      <c r="Q164" s="278" t="str">
        <f>'Рсч-оф'!$BJ$30</f>
        <v>-</v>
      </c>
      <c r="R164" s="277"/>
      <c r="S164" s="358"/>
      <c r="T164" s="292" t="s">
        <v>152</v>
      </c>
      <c r="U164" s="131"/>
      <c r="V164" s="131"/>
      <c r="W164" s="129"/>
      <c r="X164" s="129"/>
      <c r="AE164" s="132"/>
    </row>
    <row r="165" spans="2:31" s="131" customFormat="1" ht="15.75" customHeight="1" outlineLevel="1" thickTop="1" thickBot="1">
      <c r="B165" s="280"/>
      <c r="C165" s="281"/>
      <c r="E165" s="279"/>
      <c r="F165" s="154"/>
      <c r="G165" s="154"/>
      <c r="H165" s="154"/>
      <c r="I165" s="154"/>
      <c r="J165" s="154"/>
      <c r="K165" s="154"/>
      <c r="L165" s="154"/>
      <c r="M165" s="154"/>
      <c r="N165" s="154"/>
      <c r="O165" s="154"/>
      <c r="P165" s="153"/>
      <c r="Q165" s="153"/>
      <c r="R165" s="154"/>
      <c r="T165" s="291" t="s">
        <v>771</v>
      </c>
      <c r="W165" s="281"/>
      <c r="X165" s="281"/>
      <c r="AE165" s="132"/>
    </row>
    <row r="166" spans="2:31" s="130" customFormat="1" ht="30" customHeight="1" outlineLevel="1" thickTop="1">
      <c r="B166" s="128"/>
      <c r="C166" s="129"/>
      <c r="E166" s="282" t="s">
        <v>220</v>
      </c>
      <c r="F166" s="283" t="s">
        <v>128</v>
      </c>
      <c r="G166" s="284" t="s">
        <v>74</v>
      </c>
      <c r="H166" s="284" t="s">
        <v>75</v>
      </c>
      <c r="I166" s="284" t="s">
        <v>14</v>
      </c>
      <c r="J166" s="284" t="s">
        <v>80</v>
      </c>
      <c r="K166" s="284" t="s">
        <v>129</v>
      </c>
      <c r="L166" s="284" t="s">
        <v>15</v>
      </c>
      <c r="M166" s="284" t="s">
        <v>13</v>
      </c>
      <c r="N166" s="284" t="s">
        <v>78</v>
      </c>
      <c r="O166" s="285" t="s">
        <v>130</v>
      </c>
      <c r="P166" s="286" t="s">
        <v>132</v>
      </c>
      <c r="Q166" s="287" t="s">
        <v>81</v>
      </c>
      <c r="R166" s="288" t="s">
        <v>131</v>
      </c>
      <c r="S166" s="355"/>
      <c r="T166" s="292" t="s">
        <v>153</v>
      </c>
      <c r="U166" s="131"/>
      <c r="V166" s="131"/>
      <c r="W166" s="129"/>
      <c r="X166" s="129"/>
      <c r="AE166" s="132"/>
    </row>
    <row r="167" spans="2:31" s="130" customFormat="1" ht="15.75" customHeight="1" outlineLevel="1">
      <c r="B167" s="128"/>
      <c r="C167" s="129"/>
      <c r="E167" s="231" t="s">
        <v>83</v>
      </c>
      <c r="F167" s="264">
        <f>COUNTIFS(F135:F148,5,U135:U148,2)</f>
        <v>0</v>
      </c>
      <c r="G167" s="181">
        <f>COUNTIFS(G135:G148,5,U135:U148,2)</f>
        <v>0</v>
      </c>
      <c r="H167" s="181">
        <f>COUNTIFS(H135:H148,5,U135:U148,2)</f>
        <v>0</v>
      </c>
      <c r="I167" s="181">
        <f>COUNTIFS(I135:I148,5,U135:U148,2)</f>
        <v>0</v>
      </c>
      <c r="J167" s="181">
        <f>COUNTIFS(J135:J148,5,U135:U148,2)</f>
        <v>0</v>
      </c>
      <c r="K167" s="181">
        <f>COUNTIFS(K135:K148,5,U135:U148,2)</f>
        <v>0</v>
      </c>
      <c r="L167" s="181">
        <f>COUNTIFS(L135:L148,5,U135:U148,2)</f>
        <v>0</v>
      </c>
      <c r="M167" s="181">
        <f>COUNTIFS(M135:M148,5,U135:U148,2)</f>
        <v>0</v>
      </c>
      <c r="N167" s="181">
        <f>COUNTIFS(N135:N148,5,U135:U148,2)</f>
        <v>0</v>
      </c>
      <c r="O167" s="265">
        <f>COUNTIFS(O135:O148,5,U135:U148,2)</f>
        <v>0</v>
      </c>
      <c r="P167" s="272">
        <f>COUNTIFS(P135:P148,5,U135:U148,2)</f>
        <v>0</v>
      </c>
      <c r="Q167" s="231">
        <f>COUNTIFS(Q135:Q148,5,U135:U148,2)</f>
        <v>0</v>
      </c>
      <c r="R167" s="275">
        <f>COUNTIFS(R135:R148,5,U135:U148,2)</f>
        <v>0</v>
      </c>
      <c r="S167" s="356"/>
      <c r="T167" s="292" t="s">
        <v>153</v>
      </c>
      <c r="U167" s="131"/>
      <c r="V167" s="131"/>
      <c r="W167" s="129"/>
      <c r="X167" s="129"/>
      <c r="AE167" s="132"/>
    </row>
    <row r="168" spans="2:31" s="130" customFormat="1" ht="15.75" customHeight="1" outlineLevel="1">
      <c r="B168" s="128"/>
      <c r="C168" s="129"/>
      <c r="E168" s="231" t="s">
        <v>85</v>
      </c>
      <c r="F168" s="264">
        <f>COUNTIFS(F135:F148,4,U135:U148,2)</f>
        <v>0</v>
      </c>
      <c r="G168" s="181">
        <f>COUNTIFS(G135:G148,4,U135:U148,2)</f>
        <v>0</v>
      </c>
      <c r="H168" s="181">
        <f>COUNTIFS(H135:H148,4,U135:U148,2)</f>
        <v>0</v>
      </c>
      <c r="I168" s="181">
        <f>COUNTIFS(I135:I148,4,U135:U148,2)</f>
        <v>0</v>
      </c>
      <c r="J168" s="181">
        <f>COUNTIFS(J135:J148,4,U135:U148,2)</f>
        <v>0</v>
      </c>
      <c r="K168" s="181">
        <f>COUNTIFS(K135:K148,4,U135:U148,2)</f>
        <v>0</v>
      </c>
      <c r="L168" s="181">
        <f>COUNTIFS(L135:L148,4,U135:U148,2)</f>
        <v>0</v>
      </c>
      <c r="M168" s="181">
        <f>COUNTIFS(M135:M148,4,U135:U148,2)</f>
        <v>0</v>
      </c>
      <c r="N168" s="181">
        <f>COUNTIFS(N135:N148,4,U135:U148,2)</f>
        <v>0</v>
      </c>
      <c r="O168" s="265">
        <f>COUNTIFS(O135:O148,4,U135:U148,2)</f>
        <v>0</v>
      </c>
      <c r="P168" s="272">
        <f>COUNTIFS(P135:P148,4,U135:U148,2)</f>
        <v>0</v>
      </c>
      <c r="Q168" s="231">
        <f>COUNTIFS(Q135:Q148,4,U135:U148,2)</f>
        <v>0</v>
      </c>
      <c r="R168" s="275">
        <f>COUNTIFS(R135:R148,4,U135:U148,2)</f>
        <v>0</v>
      </c>
      <c r="S168" s="132"/>
      <c r="T168" s="292" t="s">
        <v>153</v>
      </c>
      <c r="U168" s="131"/>
      <c r="V168" s="131"/>
      <c r="W168" s="129"/>
      <c r="X168" s="129"/>
      <c r="AE168" s="132"/>
    </row>
    <row r="169" spans="2:31" s="130" customFormat="1" ht="15.75" customHeight="1" outlineLevel="1">
      <c r="B169" s="128"/>
      <c r="C169" s="129"/>
      <c r="E169" s="231" t="s">
        <v>86</v>
      </c>
      <c r="F169" s="264">
        <f>COUNTIFS(F135:F148,3,U135:U148,2)</f>
        <v>0</v>
      </c>
      <c r="G169" s="181">
        <f>COUNTIFS(G135:G148,3,U135:U148,2)</f>
        <v>0</v>
      </c>
      <c r="H169" s="181">
        <f>COUNTIFS(H135:H148,3,U135:U148,2)</f>
        <v>0</v>
      </c>
      <c r="I169" s="181">
        <f>COUNTIFS(I135:I148,3,U135:U148,2)</f>
        <v>0</v>
      </c>
      <c r="J169" s="181">
        <f>COUNTIFS(J135:J148,3,U135:U148,2)</f>
        <v>0</v>
      </c>
      <c r="K169" s="181">
        <f>COUNTIFS(K135:K148,3,U135:U148,2)</f>
        <v>0</v>
      </c>
      <c r="L169" s="181">
        <f>COUNTIFS(L135:L148,3,U135:U148,2)</f>
        <v>0</v>
      </c>
      <c r="M169" s="181">
        <f>COUNTIFS(M135:M148,3,U135:U148,2)</f>
        <v>0</v>
      </c>
      <c r="N169" s="181">
        <f>COUNTIFS(N135:N148,3,U135:U148,2)</f>
        <v>0</v>
      </c>
      <c r="O169" s="265">
        <f>COUNTIFS(O135:O148,3,U135:U148,2)</f>
        <v>0</v>
      </c>
      <c r="P169" s="272">
        <f>COUNTIFS(P135:P148,3,U135:U148,2)</f>
        <v>0</v>
      </c>
      <c r="Q169" s="231">
        <f>COUNTIFS(Q135:Q148,3,U135:U148,2)</f>
        <v>0</v>
      </c>
      <c r="R169" s="275">
        <f>COUNTIFS(R135:R148,3,U135:U148,2)</f>
        <v>0</v>
      </c>
      <c r="S169" s="132"/>
      <c r="T169" s="292" t="s">
        <v>153</v>
      </c>
      <c r="U169" s="131"/>
      <c r="V169" s="131"/>
      <c r="W169" s="129"/>
      <c r="X169" s="129"/>
      <c r="AE169" s="132"/>
    </row>
    <row r="170" spans="2:31" s="130" customFormat="1" ht="15.75" customHeight="1" outlineLevel="1" thickBot="1">
      <c r="B170" s="128"/>
      <c r="C170" s="129"/>
      <c r="E170" s="231" t="s">
        <v>87</v>
      </c>
      <c r="F170" s="264">
        <f>COUNTIFS(F135:F148,2,U135:U148,2)</f>
        <v>0</v>
      </c>
      <c r="G170" s="181">
        <f>COUNTIFS(G135:G148,2,U135:U148,2)</f>
        <v>0</v>
      </c>
      <c r="H170" s="181">
        <f>COUNTIFS(H135:H148,2,U135:U148,2)</f>
        <v>0</v>
      </c>
      <c r="I170" s="181">
        <f>COUNTIFS(I135:I148,2,U135:U148,2)</f>
        <v>0</v>
      </c>
      <c r="J170" s="181">
        <f>COUNTIFS(J135:J148,2,U135:U148,2)</f>
        <v>0</v>
      </c>
      <c r="K170" s="181">
        <f>COUNTIFS(K135:K148,2,U135:U148,2)</f>
        <v>0</v>
      </c>
      <c r="L170" s="181">
        <f>COUNTIFS(L135:L148,2,U135:U148,2)</f>
        <v>0</v>
      </c>
      <c r="M170" s="181">
        <f>COUNTIFS(M135:M148,2,U135:U148,2)</f>
        <v>0</v>
      </c>
      <c r="N170" s="181">
        <f>COUNTIFS(N135:N148,2,U135:U148,2)</f>
        <v>0</v>
      </c>
      <c r="O170" s="265">
        <f>COUNTIFS(O135:O148,2,U135:U148,2)</f>
        <v>0</v>
      </c>
      <c r="P170" s="272">
        <f>COUNTIFS(P135:P148,2,U135:U148,2)</f>
        <v>0</v>
      </c>
      <c r="Q170" s="231">
        <f>COUNTIFS(Q135:Q148,2,U135:U148,2)</f>
        <v>0</v>
      </c>
      <c r="R170" s="275">
        <f>COUNTIFS(R135:R148,2,U135:U148,2)</f>
        <v>0</v>
      </c>
      <c r="S170" s="357"/>
      <c r="T170" s="292" t="s">
        <v>153</v>
      </c>
      <c r="U170" s="131"/>
      <c r="V170" s="131"/>
      <c r="W170" s="129"/>
      <c r="X170" s="129"/>
      <c r="AE170" s="132"/>
    </row>
    <row r="171" spans="2:31" s="130" customFormat="1" ht="15.75" customHeight="1">
      <c r="B171" s="128"/>
      <c r="C171" s="129"/>
      <c r="E171" s="232" t="s">
        <v>88</v>
      </c>
      <c r="F171" s="266" t="str">
        <f>'Рсч-серж'!$G$29</f>
        <v>-</v>
      </c>
      <c r="G171" s="267" t="str">
        <f>'Рсч-серж'!$L$29</f>
        <v>-</v>
      </c>
      <c r="H171" s="267" t="str">
        <f>'Рсч-серж'!$Q$29</f>
        <v>-</v>
      </c>
      <c r="I171" s="267" t="str">
        <f>'Рсч-серж'!$V$29</f>
        <v>-</v>
      </c>
      <c r="J171" s="267" t="str">
        <f>'Рсч-серж'!$AA$29</f>
        <v>-</v>
      </c>
      <c r="K171" s="267" t="str">
        <f>'Рсч-серж'!$AF$29</f>
        <v>-</v>
      </c>
      <c r="L171" s="267" t="str">
        <f>'Рсч-серж'!$AK$29</f>
        <v>-</v>
      </c>
      <c r="M171" s="267" t="str">
        <f>'Рсч-серж'!$AP$29</f>
        <v>-</v>
      </c>
      <c r="N171" s="267" t="str">
        <f>'Рсч-серж'!$AU$29</f>
        <v>-</v>
      </c>
      <c r="O171" s="268" t="str">
        <f>'Рсч-серж'!$AZ$29</f>
        <v>-</v>
      </c>
      <c r="P171" s="273"/>
      <c r="Q171" s="232" t="str">
        <f>'Рсч-серж'!$BJ$29</f>
        <v>-</v>
      </c>
      <c r="R171" s="276"/>
      <c r="S171" s="358"/>
      <c r="T171" s="292" t="s">
        <v>153</v>
      </c>
      <c r="U171" s="131"/>
      <c r="V171" s="131"/>
      <c r="W171" s="129"/>
      <c r="X171" s="129"/>
      <c r="AE171" s="132"/>
    </row>
    <row r="172" spans="2:31" s="130" customFormat="1" ht="15.75" customHeight="1" thickBot="1">
      <c r="B172" s="128"/>
      <c r="C172" s="129"/>
      <c r="E172" s="233" t="s">
        <v>89</v>
      </c>
      <c r="F172" s="230" t="str">
        <f>'Рсч-серж'!$G$30</f>
        <v>-</v>
      </c>
      <c r="G172" s="228" t="str">
        <f>'Рсч-серж'!$L$30</f>
        <v>-</v>
      </c>
      <c r="H172" s="228" t="str">
        <f>'Рсч-серж'!$Q$30</f>
        <v>-</v>
      </c>
      <c r="I172" s="437" t="str">
        <f>'Рсч-серж'!$V$30</f>
        <v>-</v>
      </c>
      <c r="J172" s="228" t="str">
        <f>'Рсч-серж'!$AA$30</f>
        <v>-</v>
      </c>
      <c r="K172" s="228" t="str">
        <f>'Рсч-серж'!$AF$30</f>
        <v>-</v>
      </c>
      <c r="L172" s="228" t="str">
        <f>'Рсч-серж'!$AK$30</f>
        <v>-</v>
      </c>
      <c r="M172" s="228" t="str">
        <f>'Рсч-серж'!$AP$30</f>
        <v>-</v>
      </c>
      <c r="N172" s="228" t="str">
        <f>'Рсч-серж'!$AU$30</f>
        <v>-</v>
      </c>
      <c r="O172" s="229" t="str">
        <f>'Рсч-серж'!$AZ$30</f>
        <v>-</v>
      </c>
      <c r="P172" s="274"/>
      <c r="Q172" s="278" t="str">
        <f>'Рсч-серж'!$BJ$30</f>
        <v>-</v>
      </c>
      <c r="R172" s="277"/>
      <c r="S172" s="358"/>
      <c r="T172" s="292" t="s">
        <v>153</v>
      </c>
      <c r="U172" s="131"/>
      <c r="V172" s="131"/>
      <c r="W172" s="129"/>
      <c r="X172" s="129"/>
      <c r="AE172" s="132"/>
    </row>
    <row r="173" spans="2:31" s="131" customFormat="1" ht="15.75" customHeight="1" outlineLevel="1" thickTop="1" thickBot="1">
      <c r="B173" s="280"/>
      <c r="C173" s="281"/>
      <c r="E173" s="279"/>
      <c r="F173" s="154"/>
      <c r="G173" s="154"/>
      <c r="H173" s="154"/>
      <c r="I173" s="154"/>
      <c r="J173" s="154"/>
      <c r="K173" s="154"/>
      <c r="L173" s="154"/>
      <c r="M173" s="154"/>
      <c r="N173" s="154"/>
      <c r="O173" s="154"/>
      <c r="P173" s="153"/>
      <c r="Q173" s="153"/>
      <c r="R173" s="154"/>
      <c r="T173" s="291" t="s">
        <v>771</v>
      </c>
      <c r="W173" s="281"/>
      <c r="X173" s="281"/>
      <c r="AE173" s="132"/>
    </row>
    <row r="174" spans="2:31" s="130" customFormat="1" ht="30" customHeight="1" outlineLevel="1" thickTop="1">
      <c r="B174" s="128"/>
      <c r="C174" s="129"/>
      <c r="E174" s="282" t="s">
        <v>221</v>
      </c>
      <c r="F174" s="283" t="s">
        <v>128</v>
      </c>
      <c r="G174" s="284" t="s">
        <v>74</v>
      </c>
      <c r="H174" s="284" t="s">
        <v>75</v>
      </c>
      <c r="I174" s="284" t="s">
        <v>14</v>
      </c>
      <c r="J174" s="284" t="s">
        <v>80</v>
      </c>
      <c r="K174" s="284" t="s">
        <v>129</v>
      </c>
      <c r="L174" s="284" t="s">
        <v>15</v>
      </c>
      <c r="M174" s="284" t="s">
        <v>13</v>
      </c>
      <c r="N174" s="284" t="s">
        <v>78</v>
      </c>
      <c r="O174" s="285" t="s">
        <v>130</v>
      </c>
      <c r="P174" s="286" t="s">
        <v>132</v>
      </c>
      <c r="Q174" s="287" t="s">
        <v>81</v>
      </c>
      <c r="R174" s="288" t="s">
        <v>131</v>
      </c>
      <c r="S174" s="355"/>
      <c r="T174" s="292" t="s">
        <v>154</v>
      </c>
      <c r="U174" s="131"/>
      <c r="V174" s="131"/>
      <c r="W174" s="129"/>
      <c r="X174" s="129"/>
      <c r="AE174" s="132"/>
    </row>
    <row r="175" spans="2:31" s="130" customFormat="1" ht="15.75" customHeight="1" outlineLevel="1">
      <c r="B175" s="128"/>
      <c r="C175" s="129"/>
      <c r="E175" s="231" t="s">
        <v>83</v>
      </c>
      <c r="F175" s="264">
        <f>COUNTIFS(F135:F148,5,U135:U148,3)</f>
        <v>0</v>
      </c>
      <c r="G175" s="181">
        <f>COUNTIFS(G135:G148,5,U135:U148,3)</f>
        <v>0</v>
      </c>
      <c r="H175" s="181">
        <f>COUNTIFS(H135:H148,5,U135:U148,3)</f>
        <v>0</v>
      </c>
      <c r="I175" s="181">
        <f>COUNTIFS(I135:I148,5,U135:U148,3)</f>
        <v>0</v>
      </c>
      <c r="J175" s="181">
        <f>COUNTIFS(J135:J148,5,U135:U148,3)</f>
        <v>0</v>
      </c>
      <c r="K175" s="181">
        <f>COUNTIFS(K135:K148,5,U135:U148,3)</f>
        <v>0</v>
      </c>
      <c r="L175" s="181">
        <f>COUNTIFS(L135:L148,5,U135:U148,3)</f>
        <v>0</v>
      </c>
      <c r="M175" s="181">
        <f>COUNTIFS(M135:M148,5,U135:U148,3)</f>
        <v>0</v>
      </c>
      <c r="N175" s="181">
        <f>COUNTIFS(N135:N148,5,U135:U148,3)</f>
        <v>0</v>
      </c>
      <c r="O175" s="265">
        <f>COUNTIFS(O135:O148,5,U135:U148,3)</f>
        <v>0</v>
      </c>
      <c r="P175" s="272">
        <f>COUNTIFS(P135:P148,5,U135:U148,3)</f>
        <v>0</v>
      </c>
      <c r="Q175" s="231">
        <f>COUNTIFS(Q135:Q148,5,U135:U148,3)</f>
        <v>0</v>
      </c>
      <c r="R175" s="275">
        <f>COUNTIFS(R135:R148,5,U135:U148,3)</f>
        <v>0</v>
      </c>
      <c r="S175" s="356"/>
      <c r="T175" s="292" t="s">
        <v>154</v>
      </c>
      <c r="U175" s="131"/>
      <c r="V175" s="131"/>
      <c r="W175" s="129"/>
      <c r="X175" s="129"/>
      <c r="AE175" s="132"/>
    </row>
    <row r="176" spans="2:31" s="130" customFormat="1" ht="15.75" customHeight="1" outlineLevel="1">
      <c r="B176" s="128"/>
      <c r="C176" s="129"/>
      <c r="E176" s="231" t="s">
        <v>85</v>
      </c>
      <c r="F176" s="264">
        <f>COUNTIFS(F135:F148,4,U135:U148,3)</f>
        <v>0</v>
      </c>
      <c r="G176" s="181">
        <f>COUNTIFS(G135:G148,4,U135:U148,3)</f>
        <v>0</v>
      </c>
      <c r="H176" s="181">
        <f>COUNTIFS(H135:H148,4,U135:U148,3)</f>
        <v>0</v>
      </c>
      <c r="I176" s="181">
        <f>COUNTIFS(I135:I148,4,U135:U148,3)</f>
        <v>0</v>
      </c>
      <c r="J176" s="181">
        <f>COUNTIFS(J135:J148,4,U135:U148,3)</f>
        <v>0</v>
      </c>
      <c r="K176" s="181">
        <f>COUNTIFS(K135:K148,4,U135:U148,3)</f>
        <v>0</v>
      </c>
      <c r="L176" s="181">
        <f>COUNTIFS(L135:L148,4,U135:U148,3)</f>
        <v>0</v>
      </c>
      <c r="M176" s="181">
        <f>COUNTIFS(M135:M148,4,U135:U148,3)</f>
        <v>0</v>
      </c>
      <c r="N176" s="181">
        <f>COUNTIFS(N135:N148,4,U135:U148,3)</f>
        <v>0</v>
      </c>
      <c r="O176" s="265">
        <f>COUNTIFS(O135:O148,4,U135:U148,3)</f>
        <v>0</v>
      </c>
      <c r="P176" s="272">
        <f>COUNTIFS(P135:P148,4,U135:U148,3)</f>
        <v>0</v>
      </c>
      <c r="Q176" s="231">
        <f>COUNTIFS(Q135:Q148,4,U135:U148,3)</f>
        <v>0</v>
      </c>
      <c r="R176" s="275">
        <f>COUNTIFS(R135:R148,4,U135:U148,3)</f>
        <v>0</v>
      </c>
      <c r="S176" s="132"/>
      <c r="T176" s="292" t="s">
        <v>154</v>
      </c>
      <c r="U176" s="131"/>
      <c r="V176" s="131"/>
      <c r="W176" s="129"/>
      <c r="X176" s="129"/>
      <c r="AE176" s="132"/>
    </row>
    <row r="177" spans="2:31" s="130" customFormat="1" ht="15.75" customHeight="1" outlineLevel="1">
      <c r="B177" s="128"/>
      <c r="C177" s="129"/>
      <c r="E177" s="231" t="s">
        <v>86</v>
      </c>
      <c r="F177" s="264">
        <f>COUNTIFS(F135:F148,3,U135:U148,3)</f>
        <v>0</v>
      </c>
      <c r="G177" s="181">
        <f>COUNTIFS(G135:G148,3,U135:U148,3)</f>
        <v>0</v>
      </c>
      <c r="H177" s="181">
        <f>COUNTIFS(H135:H148,3,U135:U148,3)</f>
        <v>0</v>
      </c>
      <c r="I177" s="181">
        <f>COUNTIFS(I135:I148,3,U135:U148,3)</f>
        <v>0</v>
      </c>
      <c r="J177" s="181">
        <f>COUNTIFS(J135:J148,3,U135:U148,3)</f>
        <v>0</v>
      </c>
      <c r="K177" s="181">
        <f>COUNTIFS(K135:K148,3,U135:U148,3)</f>
        <v>0</v>
      </c>
      <c r="L177" s="181">
        <f>COUNTIFS(L135:L148,3,U135:U148,3)</f>
        <v>0</v>
      </c>
      <c r="M177" s="181">
        <f>COUNTIFS(M135:M148,3,U135:U148,3)</f>
        <v>0</v>
      </c>
      <c r="N177" s="181">
        <f>COUNTIFS(N135:N148,3,U135:U148,3)</f>
        <v>0</v>
      </c>
      <c r="O177" s="265">
        <f>COUNTIFS(O135:O148,3,U135:U148,3)</f>
        <v>0</v>
      </c>
      <c r="P177" s="272">
        <f>COUNTIFS(P135:P148,3,U135:U148,3)</f>
        <v>0</v>
      </c>
      <c r="Q177" s="231">
        <f>COUNTIFS(Q135:Q148,3,U135:U148,3)</f>
        <v>0</v>
      </c>
      <c r="R177" s="275">
        <f>COUNTIFS(R135:R148,3,U135:U148,3)</f>
        <v>0</v>
      </c>
      <c r="S177" s="132"/>
      <c r="T177" s="292" t="s">
        <v>154</v>
      </c>
      <c r="U177" s="131"/>
      <c r="V177" s="131"/>
      <c r="W177" s="129"/>
      <c r="X177" s="129"/>
      <c r="AE177" s="132"/>
    </row>
    <row r="178" spans="2:31" s="130" customFormat="1" ht="15.75" customHeight="1" outlineLevel="1" thickBot="1">
      <c r="B178" s="128"/>
      <c r="C178" s="129"/>
      <c r="E178" s="231" t="s">
        <v>87</v>
      </c>
      <c r="F178" s="264">
        <f>COUNTIFS(F135:F148,2,U135:U148,3)</f>
        <v>0</v>
      </c>
      <c r="G178" s="181">
        <f>COUNTIFS(G135:G148,2,U135:U148,3)</f>
        <v>0</v>
      </c>
      <c r="H178" s="181">
        <f>COUNTIFS(H135:H148,2,U135:U148,3)</f>
        <v>0</v>
      </c>
      <c r="I178" s="181">
        <f>COUNTIFS(I135:I148,2,U135:U148,3)</f>
        <v>0</v>
      </c>
      <c r="J178" s="181">
        <f>COUNTIFS(J135:J148,2,U135:U148,3)</f>
        <v>0</v>
      </c>
      <c r="K178" s="181">
        <f>COUNTIFS(K135:K148,2,U135:U148,3)</f>
        <v>0</v>
      </c>
      <c r="L178" s="181">
        <f>COUNTIFS(L135:L148,2,U135:U148,3)</f>
        <v>0</v>
      </c>
      <c r="M178" s="181">
        <f>COUNTIFS(M135:M148,2,U135:U148,3)</f>
        <v>0</v>
      </c>
      <c r="N178" s="181">
        <f>COUNTIFS(N135:N148,2,U135:U148,3)</f>
        <v>0</v>
      </c>
      <c r="O178" s="265">
        <f>COUNTIFS(O135:O148,2,U135:U148,3)</f>
        <v>0</v>
      </c>
      <c r="P178" s="272">
        <f>COUNTIFS(P135:P148,2,U135:U148,3)</f>
        <v>0</v>
      </c>
      <c r="Q178" s="231">
        <f>COUNTIFS(Q135:Q148,2,U135:U148,3)</f>
        <v>0</v>
      </c>
      <c r="R178" s="275">
        <f>COUNTIFS(R135:R148,2,U135:U148,3)</f>
        <v>0</v>
      </c>
      <c r="S178" s="357"/>
      <c r="T178" s="292" t="s">
        <v>154</v>
      </c>
      <c r="U178" s="131"/>
      <c r="V178" s="131"/>
      <c r="W178" s="129"/>
      <c r="X178" s="129"/>
      <c r="AE178" s="132"/>
    </row>
    <row r="179" spans="2:31" s="130" customFormat="1" ht="15.75" customHeight="1">
      <c r="B179" s="128"/>
      <c r="C179" s="129"/>
      <c r="E179" s="232" t="s">
        <v>88</v>
      </c>
      <c r="F179" s="266" t="str">
        <f>'Рсч-солд'!$G$29</f>
        <v>-</v>
      </c>
      <c r="G179" s="267" t="str">
        <f>'Рсч-солд'!$L$29</f>
        <v>-</v>
      </c>
      <c r="H179" s="267" t="str">
        <f>'Рсч-солд'!$Q$29</f>
        <v>-</v>
      </c>
      <c r="I179" s="267" t="str">
        <f>'Рсч-солд'!$V$29</f>
        <v>-</v>
      </c>
      <c r="J179" s="267" t="str">
        <f>'Рсч-солд'!$AA$29</f>
        <v>-</v>
      </c>
      <c r="K179" s="267" t="str">
        <f>'Рсч-солд'!$AF$29</f>
        <v>-</v>
      </c>
      <c r="L179" s="267" t="str">
        <f>'Рсч-солд'!$AK$29</f>
        <v>-</v>
      </c>
      <c r="M179" s="267" t="str">
        <f>'Рсч-солд'!$AP$29</f>
        <v>-</v>
      </c>
      <c r="N179" s="267" t="str">
        <f>'Рсч-солд'!$AU$29</f>
        <v>-</v>
      </c>
      <c r="O179" s="268" t="str">
        <f>'Рсч-солд'!$AZ$29</f>
        <v>-</v>
      </c>
      <c r="P179" s="273"/>
      <c r="Q179" s="232" t="str">
        <f>'Рсч-солд'!$BJ$29</f>
        <v>-</v>
      </c>
      <c r="R179" s="276"/>
      <c r="S179" s="358"/>
      <c r="T179" s="292" t="s">
        <v>154</v>
      </c>
      <c r="U179" s="131"/>
      <c r="V179" s="131"/>
      <c r="W179" s="129"/>
      <c r="X179" s="129"/>
      <c r="AE179" s="132"/>
    </row>
    <row r="180" spans="2:31" s="130" customFormat="1" ht="15.75" customHeight="1" thickBot="1">
      <c r="B180" s="128"/>
      <c r="C180" s="129"/>
      <c r="E180" s="233" t="s">
        <v>89</v>
      </c>
      <c r="F180" s="230" t="str">
        <f>'Рсч-солд'!$G$30</f>
        <v>-</v>
      </c>
      <c r="G180" s="228" t="str">
        <f>'Рсч-солд'!$L$30</f>
        <v>-</v>
      </c>
      <c r="H180" s="228" t="str">
        <f>'Рсч-солд'!$Q$30</f>
        <v>-</v>
      </c>
      <c r="I180" s="437" t="str">
        <f>'Рсч-солд'!$V$30</f>
        <v>-</v>
      </c>
      <c r="J180" s="228" t="str">
        <f>'Рсч-солд'!$AA$30</f>
        <v>-</v>
      </c>
      <c r="K180" s="228" t="str">
        <f>'Рсч-солд'!$AF$30</f>
        <v>-</v>
      </c>
      <c r="L180" s="228" t="str">
        <f>'Рсч-солд'!$AK$30</f>
        <v>-</v>
      </c>
      <c r="M180" s="228" t="str">
        <f>'Рсч-солд'!$AP$30</f>
        <v>-</v>
      </c>
      <c r="N180" s="228" t="str">
        <f>'Рсч-солд'!$AU$30</f>
        <v>-</v>
      </c>
      <c r="O180" s="229" t="str">
        <f>'Рсч-солд'!$AZ$30</f>
        <v>-</v>
      </c>
      <c r="P180" s="274"/>
      <c r="Q180" s="278" t="str">
        <f>'Рсч-солд'!$BJ$30</f>
        <v>-</v>
      </c>
      <c r="R180" s="277"/>
      <c r="S180" s="358"/>
      <c r="T180" s="292" t="s">
        <v>154</v>
      </c>
      <c r="U180" s="131"/>
      <c r="V180" s="131"/>
      <c r="W180" s="129"/>
      <c r="X180" s="129"/>
      <c r="AE180" s="132"/>
    </row>
    <row r="181" spans="2:31" ht="15.75" customHeight="1" thickTop="1" thickBot="1">
      <c r="Q181" s="112"/>
      <c r="T181" s="291" t="s">
        <v>771</v>
      </c>
    </row>
    <row r="182" spans="2:31" ht="30" customHeight="1" thickBot="1">
      <c r="B182" s="715" t="s">
        <v>68</v>
      </c>
      <c r="C182" s="707"/>
      <c r="D182" s="707"/>
      <c r="E182" s="707"/>
      <c r="F182" s="707"/>
      <c r="G182" s="707"/>
      <c r="H182" s="707"/>
      <c r="I182" s="707"/>
      <c r="J182" s="707"/>
      <c r="K182" s="707"/>
      <c r="L182" s="707"/>
      <c r="M182" s="707"/>
      <c r="N182" s="707"/>
      <c r="O182" s="707"/>
      <c r="P182" s="707"/>
      <c r="Q182" s="707"/>
      <c r="R182" s="707"/>
      <c r="S182" s="716"/>
      <c r="T182" s="289" t="s">
        <v>150</v>
      </c>
    </row>
    <row r="183" spans="2:31" ht="15.75" customHeight="1" thickBot="1">
      <c r="Q183" s="112"/>
      <c r="T183" s="291" t="s">
        <v>771</v>
      </c>
    </row>
    <row r="184" spans="2:31" ht="30" customHeight="1" thickTop="1">
      <c r="B184" s="455"/>
      <c r="C184" s="456"/>
      <c r="D184" s="457"/>
      <c r="E184" s="282" t="s">
        <v>68</v>
      </c>
      <c r="F184" s="283" t="s">
        <v>128</v>
      </c>
      <c r="G184" s="284" t="s">
        <v>74</v>
      </c>
      <c r="H184" s="284" t="s">
        <v>75</v>
      </c>
      <c r="I184" s="284" t="s">
        <v>14</v>
      </c>
      <c r="J184" s="284" t="s">
        <v>80</v>
      </c>
      <c r="K184" s="284" t="s">
        <v>129</v>
      </c>
      <c r="L184" s="284" t="s">
        <v>15</v>
      </c>
      <c r="M184" s="284" t="s">
        <v>13</v>
      </c>
      <c r="N184" s="284" t="s">
        <v>78</v>
      </c>
      <c r="O184" s="285" t="s">
        <v>130</v>
      </c>
      <c r="P184" s="286" t="s">
        <v>132</v>
      </c>
      <c r="Q184" s="287" t="s">
        <v>81</v>
      </c>
      <c r="R184" s="288" t="s">
        <v>131</v>
      </c>
      <c r="S184" s="457"/>
      <c r="T184" s="292" t="s">
        <v>151</v>
      </c>
    </row>
    <row r="185" spans="2:31" ht="15.75" customHeight="1">
      <c r="B185" s="455"/>
      <c r="C185" s="456"/>
      <c r="D185" s="457"/>
      <c r="E185" s="231" t="s">
        <v>83</v>
      </c>
      <c r="F185" s="264">
        <f t="shared" ref="F185:R185" si="55">SUM(F12,F55,F102,F151)</f>
        <v>0</v>
      </c>
      <c r="G185" s="181">
        <f t="shared" si="55"/>
        <v>0</v>
      </c>
      <c r="H185" s="181">
        <f t="shared" si="55"/>
        <v>0</v>
      </c>
      <c r="I185" s="181">
        <f t="shared" si="55"/>
        <v>0</v>
      </c>
      <c r="J185" s="181">
        <f t="shared" si="55"/>
        <v>0</v>
      </c>
      <c r="K185" s="181">
        <f t="shared" si="55"/>
        <v>0</v>
      </c>
      <c r="L185" s="181">
        <f t="shared" si="55"/>
        <v>0</v>
      </c>
      <c r="M185" s="181">
        <f t="shared" si="55"/>
        <v>0</v>
      </c>
      <c r="N185" s="181">
        <f t="shared" si="55"/>
        <v>0</v>
      </c>
      <c r="O185" s="265">
        <f t="shared" si="55"/>
        <v>0</v>
      </c>
      <c r="P185" s="272">
        <f t="shared" si="55"/>
        <v>0</v>
      </c>
      <c r="Q185" s="231">
        <f t="shared" si="55"/>
        <v>0</v>
      </c>
      <c r="R185" s="275">
        <f t="shared" si="55"/>
        <v>0</v>
      </c>
      <c r="S185" s="457"/>
      <c r="T185" s="292" t="s">
        <v>151</v>
      </c>
    </row>
    <row r="186" spans="2:31" ht="15.75" customHeight="1">
      <c r="B186" s="455"/>
      <c r="C186" s="456"/>
      <c r="D186" s="457"/>
      <c r="E186" s="231" t="s">
        <v>85</v>
      </c>
      <c r="F186" s="264">
        <f t="shared" ref="F186:R186" si="56">SUM(F13,F56,F103,F152)</f>
        <v>0</v>
      </c>
      <c r="G186" s="181">
        <f t="shared" si="56"/>
        <v>0</v>
      </c>
      <c r="H186" s="181">
        <f t="shared" si="56"/>
        <v>0</v>
      </c>
      <c r="I186" s="181">
        <f t="shared" si="56"/>
        <v>0</v>
      </c>
      <c r="J186" s="181">
        <f t="shared" si="56"/>
        <v>0</v>
      </c>
      <c r="K186" s="181">
        <f t="shared" si="56"/>
        <v>0</v>
      </c>
      <c r="L186" s="181">
        <f t="shared" si="56"/>
        <v>0</v>
      </c>
      <c r="M186" s="181">
        <f t="shared" si="56"/>
        <v>0</v>
      </c>
      <c r="N186" s="181">
        <f t="shared" si="56"/>
        <v>0</v>
      </c>
      <c r="O186" s="265">
        <f t="shared" si="56"/>
        <v>0</v>
      </c>
      <c r="P186" s="272">
        <f t="shared" si="56"/>
        <v>0</v>
      </c>
      <c r="Q186" s="231">
        <f t="shared" si="56"/>
        <v>0</v>
      </c>
      <c r="R186" s="275">
        <f t="shared" si="56"/>
        <v>0</v>
      </c>
      <c r="S186" s="457"/>
      <c r="T186" s="292" t="s">
        <v>151</v>
      </c>
    </row>
    <row r="187" spans="2:31" ht="15.75" customHeight="1">
      <c r="B187" s="455"/>
      <c r="C187" s="456"/>
      <c r="D187" s="457"/>
      <c r="E187" s="231" t="s">
        <v>86</v>
      </c>
      <c r="F187" s="264">
        <f t="shared" ref="F187:R187" si="57">SUM(F14,F57,F104,F153)</f>
        <v>0</v>
      </c>
      <c r="G187" s="181">
        <f t="shared" si="57"/>
        <v>0</v>
      </c>
      <c r="H187" s="181">
        <f t="shared" si="57"/>
        <v>0</v>
      </c>
      <c r="I187" s="181">
        <f t="shared" si="57"/>
        <v>0</v>
      </c>
      <c r="J187" s="181">
        <f t="shared" si="57"/>
        <v>0</v>
      </c>
      <c r="K187" s="181">
        <f t="shared" si="57"/>
        <v>0</v>
      </c>
      <c r="L187" s="181">
        <f t="shared" si="57"/>
        <v>0</v>
      </c>
      <c r="M187" s="181">
        <f t="shared" si="57"/>
        <v>0</v>
      </c>
      <c r="N187" s="181">
        <f t="shared" si="57"/>
        <v>0</v>
      </c>
      <c r="O187" s="265">
        <f t="shared" si="57"/>
        <v>0</v>
      </c>
      <c r="P187" s="272">
        <f t="shared" si="57"/>
        <v>0</v>
      </c>
      <c r="Q187" s="231">
        <f t="shared" si="57"/>
        <v>0</v>
      </c>
      <c r="R187" s="275">
        <f t="shared" si="57"/>
        <v>0</v>
      </c>
      <c r="S187" s="457"/>
      <c r="T187" s="292" t="s">
        <v>151</v>
      </c>
    </row>
    <row r="188" spans="2:31" ht="15.75" customHeight="1" thickBot="1">
      <c r="B188" s="455"/>
      <c r="C188" s="456"/>
      <c r="D188" s="457"/>
      <c r="E188" s="231" t="s">
        <v>87</v>
      </c>
      <c r="F188" s="264">
        <f t="shared" ref="F188:R188" si="58">SUM(F15,F58,F105,F154)</f>
        <v>0</v>
      </c>
      <c r="G188" s="181">
        <f t="shared" si="58"/>
        <v>0</v>
      </c>
      <c r="H188" s="181">
        <f t="shared" si="58"/>
        <v>0</v>
      </c>
      <c r="I188" s="181">
        <f t="shared" si="58"/>
        <v>0</v>
      </c>
      <c r="J188" s="181">
        <f t="shared" si="58"/>
        <v>0</v>
      </c>
      <c r="K188" s="181">
        <f t="shared" si="58"/>
        <v>0</v>
      </c>
      <c r="L188" s="181">
        <f t="shared" si="58"/>
        <v>0</v>
      </c>
      <c r="M188" s="181">
        <f t="shared" si="58"/>
        <v>0</v>
      </c>
      <c r="N188" s="181">
        <f t="shared" si="58"/>
        <v>0</v>
      </c>
      <c r="O188" s="265">
        <f t="shared" si="58"/>
        <v>0</v>
      </c>
      <c r="P188" s="272">
        <f t="shared" si="58"/>
        <v>0</v>
      </c>
      <c r="Q188" s="231">
        <f t="shared" si="58"/>
        <v>0</v>
      </c>
      <c r="R188" s="275">
        <f t="shared" si="58"/>
        <v>0</v>
      </c>
      <c r="S188" s="457"/>
      <c r="T188" s="292" t="s">
        <v>151</v>
      </c>
    </row>
    <row r="189" spans="2:31" ht="15.75" customHeight="1">
      <c r="B189" s="455"/>
      <c r="C189" s="456"/>
      <c r="D189" s="457"/>
      <c r="E189" s="232" t="s">
        <v>88</v>
      </c>
      <c r="F189" s="266" t="str">
        <f>Рсч!$G$62</f>
        <v>-</v>
      </c>
      <c r="G189" s="267" t="str">
        <f>Рсч!$L$62</f>
        <v>-</v>
      </c>
      <c r="H189" s="267" t="str">
        <f>Рсч!$Q$62</f>
        <v>-</v>
      </c>
      <c r="I189" s="267" t="str">
        <f>Рсч!$V$62</f>
        <v>-</v>
      </c>
      <c r="J189" s="267" t="str">
        <f>Рсч!$AA$62</f>
        <v>-</v>
      </c>
      <c r="K189" s="267" t="str">
        <f>Рсч!$AF$62</f>
        <v>-</v>
      </c>
      <c r="L189" s="267" t="str">
        <f>Рсч!$AK$62</f>
        <v>-</v>
      </c>
      <c r="M189" s="267" t="str">
        <f>Рсч!$AP$62</f>
        <v>-</v>
      </c>
      <c r="N189" s="267" t="str">
        <f>Рсч!$AU$62</f>
        <v>-</v>
      </c>
      <c r="O189" s="268" t="str">
        <f>Рсч!$AZ$62</f>
        <v>-</v>
      </c>
      <c r="P189" s="273"/>
      <c r="Q189" s="232" t="str">
        <f>Рсч!$BJ$62</f>
        <v>-</v>
      </c>
      <c r="R189" s="276"/>
      <c r="S189" s="457"/>
      <c r="T189" s="292" t="s">
        <v>151</v>
      </c>
    </row>
    <row r="190" spans="2:31" ht="15.75" customHeight="1" thickBot="1">
      <c r="B190" s="455"/>
      <c r="C190" s="456"/>
      <c r="D190" s="457"/>
      <c r="E190" s="233" t="s">
        <v>89</v>
      </c>
      <c r="F190" s="230" t="str">
        <f>Рсч!$G$63</f>
        <v>-</v>
      </c>
      <c r="G190" s="228" t="str">
        <f>Рсч!$L$63</f>
        <v>-</v>
      </c>
      <c r="H190" s="228" t="str">
        <f>Рсч!$Q$63</f>
        <v>-</v>
      </c>
      <c r="I190" s="437" t="str">
        <f>Рсч!$V$63</f>
        <v>-</v>
      </c>
      <c r="J190" s="228" t="str">
        <f>Рсч!$AA$63</f>
        <v>-</v>
      </c>
      <c r="K190" s="228" t="str">
        <f>Рсч!$AF$63</f>
        <v>-</v>
      </c>
      <c r="L190" s="228" t="str">
        <f>Рсч!$AK$63</f>
        <v>-</v>
      </c>
      <c r="M190" s="228" t="str">
        <f>Рсч!$AP$63</f>
        <v>-</v>
      </c>
      <c r="N190" s="228" t="str">
        <f>Рсч!$AU$63</f>
        <v>-</v>
      </c>
      <c r="O190" s="229" t="str">
        <f>Рсч!$AZ$63</f>
        <v>-</v>
      </c>
      <c r="P190" s="274"/>
      <c r="Q190" s="278" t="str">
        <f>Рсч!$BJ$63</f>
        <v>-</v>
      </c>
      <c r="R190" s="277"/>
      <c r="S190" s="457"/>
      <c r="T190" s="292" t="s">
        <v>151</v>
      </c>
    </row>
    <row r="191" spans="2:31" ht="15.75" customHeight="1" thickTop="1" thickBot="1">
      <c r="E191" s="279"/>
      <c r="F191" s="154"/>
      <c r="G191" s="154"/>
      <c r="H191" s="154"/>
      <c r="I191" s="154"/>
      <c r="J191" s="154"/>
      <c r="K191" s="154"/>
      <c r="L191" s="154"/>
      <c r="M191" s="154"/>
      <c r="N191" s="154"/>
      <c r="O191" s="154"/>
      <c r="P191" s="153"/>
      <c r="Q191" s="153"/>
      <c r="R191" s="154"/>
      <c r="T191" s="291" t="s">
        <v>771</v>
      </c>
    </row>
    <row r="192" spans="2:31" ht="30" customHeight="1" thickTop="1">
      <c r="E192" s="282" t="s">
        <v>222</v>
      </c>
      <c r="F192" s="283" t="s">
        <v>128</v>
      </c>
      <c r="G192" s="284" t="s">
        <v>74</v>
      </c>
      <c r="H192" s="284" t="s">
        <v>75</v>
      </c>
      <c r="I192" s="284" t="s">
        <v>14</v>
      </c>
      <c r="J192" s="284" t="s">
        <v>80</v>
      </c>
      <c r="K192" s="284" t="s">
        <v>129</v>
      </c>
      <c r="L192" s="284" t="s">
        <v>15</v>
      </c>
      <c r="M192" s="284" t="s">
        <v>13</v>
      </c>
      <c r="N192" s="284" t="s">
        <v>78</v>
      </c>
      <c r="O192" s="285" t="s">
        <v>130</v>
      </c>
      <c r="P192" s="286" t="s">
        <v>132</v>
      </c>
      <c r="Q192" s="287" t="s">
        <v>81</v>
      </c>
      <c r="R192" s="288" t="s">
        <v>131</v>
      </c>
      <c r="T192" s="292" t="s">
        <v>152</v>
      </c>
    </row>
    <row r="193" spans="5:20" ht="15.75" customHeight="1">
      <c r="E193" s="231" t="s">
        <v>83</v>
      </c>
      <c r="F193" s="264">
        <f t="shared" ref="F193:R193" si="59">SUM(F20,F63,F110,F159)</f>
        <v>0</v>
      </c>
      <c r="G193" s="181">
        <f t="shared" si="59"/>
        <v>0</v>
      </c>
      <c r="H193" s="181">
        <f t="shared" si="59"/>
        <v>0</v>
      </c>
      <c r="I193" s="181">
        <f t="shared" si="59"/>
        <v>0</v>
      </c>
      <c r="J193" s="181">
        <f t="shared" si="59"/>
        <v>0</v>
      </c>
      <c r="K193" s="181">
        <f t="shared" si="59"/>
        <v>0</v>
      </c>
      <c r="L193" s="181">
        <f t="shared" si="59"/>
        <v>0</v>
      </c>
      <c r="M193" s="181">
        <f t="shared" si="59"/>
        <v>0</v>
      </c>
      <c r="N193" s="181">
        <f t="shared" si="59"/>
        <v>0</v>
      </c>
      <c r="O193" s="265">
        <f t="shared" si="59"/>
        <v>0</v>
      </c>
      <c r="P193" s="272">
        <f t="shared" si="59"/>
        <v>0</v>
      </c>
      <c r="Q193" s="231">
        <f t="shared" si="59"/>
        <v>0</v>
      </c>
      <c r="R193" s="275">
        <f t="shared" si="59"/>
        <v>0</v>
      </c>
      <c r="T193" s="292" t="s">
        <v>152</v>
      </c>
    </row>
    <row r="194" spans="5:20" ht="15.75" customHeight="1">
      <c r="E194" s="231" t="s">
        <v>85</v>
      </c>
      <c r="F194" s="264">
        <f t="shared" ref="F194:R194" si="60">SUM(F21,F64,F111,F160)</f>
        <v>0</v>
      </c>
      <c r="G194" s="181">
        <f t="shared" si="60"/>
        <v>0</v>
      </c>
      <c r="H194" s="181">
        <f t="shared" si="60"/>
        <v>0</v>
      </c>
      <c r="I194" s="181">
        <f t="shared" si="60"/>
        <v>0</v>
      </c>
      <c r="J194" s="181">
        <f t="shared" si="60"/>
        <v>0</v>
      </c>
      <c r="K194" s="181">
        <f t="shared" si="60"/>
        <v>0</v>
      </c>
      <c r="L194" s="181">
        <f t="shared" si="60"/>
        <v>0</v>
      </c>
      <c r="M194" s="181">
        <f t="shared" si="60"/>
        <v>0</v>
      </c>
      <c r="N194" s="181">
        <f t="shared" si="60"/>
        <v>0</v>
      </c>
      <c r="O194" s="265">
        <f t="shared" si="60"/>
        <v>0</v>
      </c>
      <c r="P194" s="272">
        <f t="shared" si="60"/>
        <v>0</v>
      </c>
      <c r="Q194" s="231">
        <f t="shared" si="60"/>
        <v>0</v>
      </c>
      <c r="R194" s="275">
        <f t="shared" si="60"/>
        <v>0</v>
      </c>
      <c r="T194" s="292" t="s">
        <v>152</v>
      </c>
    </row>
    <row r="195" spans="5:20" ht="15.75" customHeight="1">
      <c r="E195" s="231" t="s">
        <v>86</v>
      </c>
      <c r="F195" s="264">
        <f t="shared" ref="F195:R195" si="61">SUM(F22,F65,F112,F161)</f>
        <v>0</v>
      </c>
      <c r="G195" s="181">
        <f t="shared" si="61"/>
        <v>0</v>
      </c>
      <c r="H195" s="181">
        <f t="shared" si="61"/>
        <v>0</v>
      </c>
      <c r="I195" s="181">
        <f t="shared" si="61"/>
        <v>0</v>
      </c>
      <c r="J195" s="181">
        <f t="shared" si="61"/>
        <v>0</v>
      </c>
      <c r="K195" s="181">
        <f t="shared" si="61"/>
        <v>0</v>
      </c>
      <c r="L195" s="181">
        <f t="shared" si="61"/>
        <v>0</v>
      </c>
      <c r="M195" s="181">
        <f t="shared" si="61"/>
        <v>0</v>
      </c>
      <c r="N195" s="181">
        <f t="shared" si="61"/>
        <v>0</v>
      </c>
      <c r="O195" s="265">
        <f t="shared" si="61"/>
        <v>0</v>
      </c>
      <c r="P195" s="272">
        <f t="shared" si="61"/>
        <v>0</v>
      </c>
      <c r="Q195" s="231">
        <f t="shared" si="61"/>
        <v>0</v>
      </c>
      <c r="R195" s="275">
        <f t="shared" si="61"/>
        <v>0</v>
      </c>
      <c r="T195" s="292" t="s">
        <v>152</v>
      </c>
    </row>
    <row r="196" spans="5:20" ht="15.75" customHeight="1" thickBot="1">
      <c r="E196" s="231" t="s">
        <v>87</v>
      </c>
      <c r="F196" s="264">
        <f t="shared" ref="F196:R196" si="62">SUM(F23,F66,F113,F162)</f>
        <v>0</v>
      </c>
      <c r="G196" s="181">
        <f t="shared" si="62"/>
        <v>0</v>
      </c>
      <c r="H196" s="181">
        <f t="shared" si="62"/>
        <v>0</v>
      </c>
      <c r="I196" s="181">
        <f t="shared" si="62"/>
        <v>0</v>
      </c>
      <c r="J196" s="181">
        <f t="shared" si="62"/>
        <v>0</v>
      </c>
      <c r="K196" s="181">
        <f t="shared" si="62"/>
        <v>0</v>
      </c>
      <c r="L196" s="181">
        <f t="shared" si="62"/>
        <v>0</v>
      </c>
      <c r="M196" s="181">
        <f t="shared" si="62"/>
        <v>0</v>
      </c>
      <c r="N196" s="181">
        <f t="shared" si="62"/>
        <v>0</v>
      </c>
      <c r="O196" s="265">
        <f t="shared" si="62"/>
        <v>0</v>
      </c>
      <c r="P196" s="272">
        <f t="shared" si="62"/>
        <v>0</v>
      </c>
      <c r="Q196" s="231">
        <f t="shared" si="62"/>
        <v>0</v>
      </c>
      <c r="R196" s="275">
        <f t="shared" si="62"/>
        <v>0</v>
      </c>
      <c r="T196" s="292" t="s">
        <v>152</v>
      </c>
    </row>
    <row r="197" spans="5:20" ht="15.75" customHeight="1">
      <c r="E197" s="232" t="s">
        <v>88</v>
      </c>
      <c r="F197" s="266" t="str">
        <f>'Рсч-оф'!$G$62</f>
        <v>-</v>
      </c>
      <c r="G197" s="267" t="str">
        <f>'Рсч-оф'!$L$62</f>
        <v>-</v>
      </c>
      <c r="H197" s="267" t="str">
        <f>'Рсч-оф'!$Q$62</f>
        <v>-</v>
      </c>
      <c r="I197" s="267" t="str">
        <f>'Рсч-оф'!$V$62</f>
        <v>-</v>
      </c>
      <c r="J197" s="267" t="str">
        <f>'Рсч-оф'!$AA$62</f>
        <v>-</v>
      </c>
      <c r="K197" s="267" t="str">
        <f>'Рсч-оф'!$AF$62</f>
        <v>-</v>
      </c>
      <c r="L197" s="267" t="str">
        <f>'Рсч-оф'!$AK$62</f>
        <v>-</v>
      </c>
      <c r="M197" s="267" t="str">
        <f>'Рсч-оф'!$AP$62</f>
        <v>-</v>
      </c>
      <c r="N197" s="267" t="str">
        <f>'Рсч-оф'!$AU$62</f>
        <v>-</v>
      </c>
      <c r="O197" s="268" t="str">
        <f>'Рсч-оф'!$AZ$62</f>
        <v>-</v>
      </c>
      <c r="P197" s="273"/>
      <c r="Q197" s="232" t="str">
        <f>'Рсч-оф'!$BJ$62</f>
        <v>-</v>
      </c>
      <c r="R197" s="276"/>
      <c r="T197" s="292" t="s">
        <v>152</v>
      </c>
    </row>
    <row r="198" spans="5:20" ht="15.75" customHeight="1" thickBot="1">
      <c r="E198" s="233" t="s">
        <v>89</v>
      </c>
      <c r="F198" s="230" t="str">
        <f>'Рсч-оф'!$G$63</f>
        <v>-</v>
      </c>
      <c r="G198" s="228" t="str">
        <f>'Рсч-оф'!$L$63</f>
        <v>-</v>
      </c>
      <c r="H198" s="228" t="str">
        <f>'Рсч-оф'!$Q$63</f>
        <v>-</v>
      </c>
      <c r="I198" s="437" t="str">
        <f>'Рсч-оф'!$V$63</f>
        <v>-</v>
      </c>
      <c r="J198" s="228" t="str">
        <f>'Рсч-оф'!$AA$63</f>
        <v>-</v>
      </c>
      <c r="K198" s="228" t="str">
        <f>'Рсч-оф'!$AF$63</f>
        <v>-</v>
      </c>
      <c r="L198" s="228" t="str">
        <f>'Рсч-оф'!$AK$63</f>
        <v>-</v>
      </c>
      <c r="M198" s="228" t="str">
        <f>'Рсч-оф'!$AP$63</f>
        <v>-</v>
      </c>
      <c r="N198" s="228" t="str">
        <f>'Рсч-оф'!$AU$63</f>
        <v>-</v>
      </c>
      <c r="O198" s="229" t="str">
        <f>'Рсч-оф'!$AZ$63</f>
        <v>-</v>
      </c>
      <c r="P198" s="274"/>
      <c r="Q198" s="278" t="str">
        <f>'Рсч-оф'!$BJ$63</f>
        <v>-</v>
      </c>
      <c r="R198" s="277"/>
      <c r="T198" s="292" t="s">
        <v>152</v>
      </c>
    </row>
    <row r="199" spans="5:20" ht="15.75" customHeight="1" thickTop="1" thickBot="1">
      <c r="E199" s="279"/>
      <c r="F199" s="154"/>
      <c r="G199" s="154"/>
      <c r="H199" s="154"/>
      <c r="I199" s="154"/>
      <c r="J199" s="154"/>
      <c r="K199" s="154"/>
      <c r="L199" s="154"/>
      <c r="M199" s="154"/>
      <c r="N199" s="154"/>
      <c r="O199" s="154"/>
      <c r="P199" s="153"/>
      <c r="Q199" s="153"/>
      <c r="R199" s="154"/>
      <c r="T199" s="291" t="s">
        <v>771</v>
      </c>
    </row>
    <row r="200" spans="5:20" ht="30" customHeight="1" thickTop="1">
      <c r="E200" s="282" t="s">
        <v>223</v>
      </c>
      <c r="F200" s="283" t="s">
        <v>128</v>
      </c>
      <c r="G200" s="284" t="s">
        <v>74</v>
      </c>
      <c r="H200" s="284" t="s">
        <v>75</v>
      </c>
      <c r="I200" s="284" t="s">
        <v>14</v>
      </c>
      <c r="J200" s="284" t="s">
        <v>80</v>
      </c>
      <c r="K200" s="284" t="s">
        <v>129</v>
      </c>
      <c r="L200" s="284" t="s">
        <v>15</v>
      </c>
      <c r="M200" s="284" t="s">
        <v>13</v>
      </c>
      <c r="N200" s="284" t="s">
        <v>78</v>
      </c>
      <c r="O200" s="285" t="s">
        <v>130</v>
      </c>
      <c r="P200" s="286" t="s">
        <v>132</v>
      </c>
      <c r="Q200" s="287" t="s">
        <v>81</v>
      </c>
      <c r="R200" s="288" t="s">
        <v>131</v>
      </c>
      <c r="T200" s="292" t="s">
        <v>153</v>
      </c>
    </row>
    <row r="201" spans="5:20" ht="15.75" customHeight="1">
      <c r="E201" s="231" t="s">
        <v>83</v>
      </c>
      <c r="F201" s="264">
        <f t="shared" ref="F201:R201" si="63">SUM(F28,F71,F118,F167)</f>
        <v>0</v>
      </c>
      <c r="G201" s="181">
        <f t="shared" si="63"/>
        <v>0</v>
      </c>
      <c r="H201" s="181">
        <f t="shared" si="63"/>
        <v>0</v>
      </c>
      <c r="I201" s="181">
        <f t="shared" si="63"/>
        <v>0</v>
      </c>
      <c r="J201" s="181">
        <f t="shared" si="63"/>
        <v>0</v>
      </c>
      <c r="K201" s="181">
        <f t="shared" si="63"/>
        <v>0</v>
      </c>
      <c r="L201" s="181">
        <f t="shared" si="63"/>
        <v>0</v>
      </c>
      <c r="M201" s="181">
        <f t="shared" si="63"/>
        <v>0</v>
      </c>
      <c r="N201" s="181">
        <f t="shared" si="63"/>
        <v>0</v>
      </c>
      <c r="O201" s="265">
        <f t="shared" si="63"/>
        <v>0</v>
      </c>
      <c r="P201" s="272">
        <f t="shared" si="63"/>
        <v>0</v>
      </c>
      <c r="Q201" s="231">
        <f t="shared" si="63"/>
        <v>0</v>
      </c>
      <c r="R201" s="275">
        <f t="shared" si="63"/>
        <v>0</v>
      </c>
      <c r="T201" s="292" t="s">
        <v>153</v>
      </c>
    </row>
    <row r="202" spans="5:20" ht="15.75" customHeight="1">
      <c r="E202" s="231" t="s">
        <v>85</v>
      </c>
      <c r="F202" s="264">
        <f t="shared" ref="F202:R202" si="64">SUM(F29,F72,F119,F168)</f>
        <v>0</v>
      </c>
      <c r="G202" s="181">
        <f t="shared" si="64"/>
        <v>0</v>
      </c>
      <c r="H202" s="181">
        <f t="shared" si="64"/>
        <v>0</v>
      </c>
      <c r="I202" s="181">
        <f t="shared" si="64"/>
        <v>0</v>
      </c>
      <c r="J202" s="181">
        <f t="shared" si="64"/>
        <v>0</v>
      </c>
      <c r="K202" s="181">
        <f t="shared" si="64"/>
        <v>0</v>
      </c>
      <c r="L202" s="181">
        <f t="shared" si="64"/>
        <v>0</v>
      </c>
      <c r="M202" s="181">
        <f t="shared" si="64"/>
        <v>0</v>
      </c>
      <c r="N202" s="181">
        <f t="shared" si="64"/>
        <v>0</v>
      </c>
      <c r="O202" s="265">
        <f t="shared" si="64"/>
        <v>0</v>
      </c>
      <c r="P202" s="272">
        <f t="shared" si="64"/>
        <v>0</v>
      </c>
      <c r="Q202" s="231">
        <f t="shared" si="64"/>
        <v>0</v>
      </c>
      <c r="R202" s="275">
        <f t="shared" si="64"/>
        <v>0</v>
      </c>
      <c r="T202" s="292" t="s">
        <v>153</v>
      </c>
    </row>
    <row r="203" spans="5:20" ht="15.75" customHeight="1">
      <c r="E203" s="231" t="s">
        <v>86</v>
      </c>
      <c r="F203" s="264">
        <f t="shared" ref="F203:R203" si="65">SUM(F30,F73,F120,F169)</f>
        <v>0</v>
      </c>
      <c r="G203" s="181">
        <f t="shared" si="65"/>
        <v>0</v>
      </c>
      <c r="H203" s="181">
        <f t="shared" si="65"/>
        <v>0</v>
      </c>
      <c r="I203" s="181">
        <f t="shared" si="65"/>
        <v>0</v>
      </c>
      <c r="J203" s="181">
        <f t="shared" si="65"/>
        <v>0</v>
      </c>
      <c r="K203" s="181">
        <f t="shared" si="65"/>
        <v>0</v>
      </c>
      <c r="L203" s="181">
        <f t="shared" si="65"/>
        <v>0</v>
      </c>
      <c r="M203" s="181">
        <f t="shared" si="65"/>
        <v>0</v>
      </c>
      <c r="N203" s="181">
        <f t="shared" si="65"/>
        <v>0</v>
      </c>
      <c r="O203" s="265">
        <f t="shared" si="65"/>
        <v>0</v>
      </c>
      <c r="P203" s="272">
        <f t="shared" si="65"/>
        <v>0</v>
      </c>
      <c r="Q203" s="231">
        <f t="shared" si="65"/>
        <v>0</v>
      </c>
      <c r="R203" s="275">
        <f t="shared" si="65"/>
        <v>0</v>
      </c>
      <c r="T203" s="292" t="s">
        <v>153</v>
      </c>
    </row>
    <row r="204" spans="5:20" ht="15.75" customHeight="1" thickBot="1">
      <c r="E204" s="231" t="s">
        <v>87</v>
      </c>
      <c r="F204" s="264">
        <f t="shared" ref="F204:R204" si="66">SUM(F31,F74,F121,F170)</f>
        <v>0</v>
      </c>
      <c r="G204" s="181">
        <f t="shared" si="66"/>
        <v>0</v>
      </c>
      <c r="H204" s="181">
        <f t="shared" si="66"/>
        <v>0</v>
      </c>
      <c r="I204" s="181">
        <f t="shared" si="66"/>
        <v>0</v>
      </c>
      <c r="J204" s="181">
        <f t="shared" si="66"/>
        <v>0</v>
      </c>
      <c r="K204" s="181">
        <f t="shared" si="66"/>
        <v>0</v>
      </c>
      <c r="L204" s="181">
        <f t="shared" si="66"/>
        <v>0</v>
      </c>
      <c r="M204" s="181">
        <f t="shared" si="66"/>
        <v>0</v>
      </c>
      <c r="N204" s="181">
        <f t="shared" si="66"/>
        <v>0</v>
      </c>
      <c r="O204" s="265">
        <f t="shared" si="66"/>
        <v>0</v>
      </c>
      <c r="P204" s="272">
        <f t="shared" si="66"/>
        <v>0</v>
      </c>
      <c r="Q204" s="231">
        <f t="shared" si="66"/>
        <v>0</v>
      </c>
      <c r="R204" s="275">
        <f t="shared" si="66"/>
        <v>0</v>
      </c>
      <c r="T204" s="292" t="s">
        <v>153</v>
      </c>
    </row>
    <row r="205" spans="5:20" ht="15.75" customHeight="1">
      <c r="E205" s="232" t="s">
        <v>88</v>
      </c>
      <c r="F205" s="266" t="str">
        <f>'Рсч-серж'!$G$50</f>
        <v>-</v>
      </c>
      <c r="G205" s="267" t="str">
        <f>'Рсч-серж'!$L$50</f>
        <v>-</v>
      </c>
      <c r="H205" s="267" t="str">
        <f>'Рсч-серж'!$Q$50</f>
        <v>-</v>
      </c>
      <c r="I205" s="267" t="str">
        <f>'Рсч-серж'!$V$50</f>
        <v>-</v>
      </c>
      <c r="J205" s="267" t="str">
        <f>'Рсч-серж'!$AA$50</f>
        <v>-</v>
      </c>
      <c r="K205" s="267" t="str">
        <f>'Рсч-серж'!$AF$50</f>
        <v>-</v>
      </c>
      <c r="L205" s="267" t="str">
        <f>'Рсч-серж'!$AK$50</f>
        <v>-</v>
      </c>
      <c r="M205" s="267" t="str">
        <f>'Рсч-серж'!$AP$50</f>
        <v>-</v>
      </c>
      <c r="N205" s="267" t="str">
        <f>'Рсч-серж'!$AU$50</f>
        <v>-</v>
      </c>
      <c r="O205" s="268" t="str">
        <f>'Рсч-серж'!$AZ$50</f>
        <v>-</v>
      </c>
      <c r="P205" s="273"/>
      <c r="Q205" s="232" t="str">
        <f>'Рсч-серж'!$BJ$50</f>
        <v>-</v>
      </c>
      <c r="R205" s="276"/>
      <c r="T205" s="292" t="s">
        <v>153</v>
      </c>
    </row>
    <row r="206" spans="5:20" ht="15.75" customHeight="1" thickBot="1">
      <c r="E206" s="233" t="s">
        <v>89</v>
      </c>
      <c r="F206" s="230" t="str">
        <f>'Рсч-серж'!$G$51</f>
        <v>-</v>
      </c>
      <c r="G206" s="228" t="str">
        <f>'Рсч-серж'!$L$51</f>
        <v>-</v>
      </c>
      <c r="H206" s="228" t="str">
        <f>'Рсч-серж'!$Q$51</f>
        <v>-</v>
      </c>
      <c r="I206" s="437" t="str">
        <f>'Рсч-серж'!$V$51</f>
        <v>-</v>
      </c>
      <c r="J206" s="228" t="str">
        <f>'Рсч-серж'!$AA$51</f>
        <v>-</v>
      </c>
      <c r="K206" s="228" t="str">
        <f>'Рсч-серж'!$AF$51</f>
        <v>-</v>
      </c>
      <c r="L206" s="228" t="str">
        <f>'Рсч-серж'!$AK$51</f>
        <v>-</v>
      </c>
      <c r="M206" s="228" t="str">
        <f>'Рсч-серж'!$AP$51</f>
        <v>-</v>
      </c>
      <c r="N206" s="228" t="str">
        <f>'Рсч-серж'!$AU$51</f>
        <v>-</v>
      </c>
      <c r="O206" s="229" t="str">
        <f>'Рсч-серж'!$AZ$51</f>
        <v>-</v>
      </c>
      <c r="P206" s="274"/>
      <c r="Q206" s="278" t="str">
        <f>'Рсч-серж'!$BJ$51</f>
        <v>-</v>
      </c>
      <c r="R206" s="277"/>
      <c r="T206" s="292" t="s">
        <v>153</v>
      </c>
    </row>
    <row r="207" spans="5:20" ht="15.75" customHeight="1" thickTop="1" thickBot="1">
      <c r="E207" s="279"/>
      <c r="F207" s="154"/>
      <c r="G207" s="154"/>
      <c r="H207" s="154"/>
      <c r="I207" s="154"/>
      <c r="J207" s="154"/>
      <c r="K207" s="154"/>
      <c r="L207" s="154"/>
      <c r="M207" s="154"/>
      <c r="N207" s="154"/>
      <c r="O207" s="154"/>
      <c r="P207" s="153"/>
      <c r="Q207" s="153"/>
      <c r="R207" s="154"/>
      <c r="T207" s="291" t="s">
        <v>771</v>
      </c>
    </row>
    <row r="208" spans="5:20" ht="30" customHeight="1" thickTop="1">
      <c r="E208" s="282" t="s">
        <v>224</v>
      </c>
      <c r="F208" s="283" t="s">
        <v>128</v>
      </c>
      <c r="G208" s="284" t="s">
        <v>74</v>
      </c>
      <c r="H208" s="284" t="s">
        <v>75</v>
      </c>
      <c r="I208" s="284" t="s">
        <v>14</v>
      </c>
      <c r="J208" s="284" t="s">
        <v>80</v>
      </c>
      <c r="K208" s="284" t="s">
        <v>129</v>
      </c>
      <c r="L208" s="284" t="s">
        <v>15</v>
      </c>
      <c r="M208" s="284" t="s">
        <v>13</v>
      </c>
      <c r="N208" s="284" t="s">
        <v>78</v>
      </c>
      <c r="O208" s="285" t="s">
        <v>130</v>
      </c>
      <c r="P208" s="286" t="s">
        <v>132</v>
      </c>
      <c r="Q208" s="287" t="s">
        <v>81</v>
      </c>
      <c r="R208" s="288" t="s">
        <v>131</v>
      </c>
      <c r="T208" s="292" t="s">
        <v>154</v>
      </c>
    </row>
    <row r="209" spans="2:24" ht="15.75" customHeight="1">
      <c r="E209" s="231" t="s">
        <v>83</v>
      </c>
      <c r="F209" s="264">
        <f t="shared" ref="F209:R209" si="67">SUM(F36,F79,F126,F175)</f>
        <v>0</v>
      </c>
      <c r="G209" s="181">
        <f t="shared" si="67"/>
        <v>0</v>
      </c>
      <c r="H209" s="181">
        <f t="shared" si="67"/>
        <v>0</v>
      </c>
      <c r="I209" s="181">
        <f t="shared" si="67"/>
        <v>0</v>
      </c>
      <c r="J209" s="181">
        <f t="shared" si="67"/>
        <v>0</v>
      </c>
      <c r="K209" s="181">
        <f t="shared" si="67"/>
        <v>0</v>
      </c>
      <c r="L209" s="181">
        <f t="shared" si="67"/>
        <v>0</v>
      </c>
      <c r="M209" s="181">
        <f t="shared" si="67"/>
        <v>0</v>
      </c>
      <c r="N209" s="181">
        <f t="shared" si="67"/>
        <v>0</v>
      </c>
      <c r="O209" s="265">
        <f t="shared" si="67"/>
        <v>0</v>
      </c>
      <c r="P209" s="272">
        <f t="shared" si="67"/>
        <v>0</v>
      </c>
      <c r="Q209" s="231">
        <f t="shared" si="67"/>
        <v>0</v>
      </c>
      <c r="R209" s="275">
        <f t="shared" si="67"/>
        <v>0</v>
      </c>
      <c r="T209" s="292" t="s">
        <v>154</v>
      </c>
    </row>
    <row r="210" spans="2:24" ht="15.75" customHeight="1">
      <c r="E210" s="231" t="s">
        <v>85</v>
      </c>
      <c r="F210" s="264">
        <f t="shared" ref="F210:R210" si="68">SUM(F37,F80,F127,F176)</f>
        <v>0</v>
      </c>
      <c r="G210" s="181">
        <f t="shared" si="68"/>
        <v>0</v>
      </c>
      <c r="H210" s="181">
        <f t="shared" si="68"/>
        <v>0</v>
      </c>
      <c r="I210" s="181">
        <f t="shared" si="68"/>
        <v>0</v>
      </c>
      <c r="J210" s="181">
        <f t="shared" si="68"/>
        <v>0</v>
      </c>
      <c r="K210" s="181">
        <f t="shared" si="68"/>
        <v>0</v>
      </c>
      <c r="L210" s="181">
        <f t="shared" si="68"/>
        <v>0</v>
      </c>
      <c r="M210" s="181">
        <f t="shared" si="68"/>
        <v>0</v>
      </c>
      <c r="N210" s="181">
        <f t="shared" si="68"/>
        <v>0</v>
      </c>
      <c r="O210" s="265">
        <f t="shared" si="68"/>
        <v>0</v>
      </c>
      <c r="P210" s="272">
        <f t="shared" si="68"/>
        <v>0</v>
      </c>
      <c r="Q210" s="231">
        <f t="shared" si="68"/>
        <v>0</v>
      </c>
      <c r="R210" s="275">
        <f t="shared" si="68"/>
        <v>0</v>
      </c>
      <c r="T210" s="292" t="s">
        <v>154</v>
      </c>
    </row>
    <row r="211" spans="2:24" ht="15.75" customHeight="1">
      <c r="E211" s="231" t="s">
        <v>86</v>
      </c>
      <c r="F211" s="264">
        <f t="shared" ref="F211:R211" si="69">SUM(F38,F81,F128,F177)</f>
        <v>0</v>
      </c>
      <c r="G211" s="181">
        <f t="shared" si="69"/>
        <v>0</v>
      </c>
      <c r="H211" s="181">
        <f t="shared" si="69"/>
        <v>0</v>
      </c>
      <c r="I211" s="181">
        <f t="shared" si="69"/>
        <v>0</v>
      </c>
      <c r="J211" s="181">
        <f t="shared" si="69"/>
        <v>0</v>
      </c>
      <c r="K211" s="181">
        <f t="shared" si="69"/>
        <v>0</v>
      </c>
      <c r="L211" s="181">
        <f t="shared" si="69"/>
        <v>0</v>
      </c>
      <c r="M211" s="181">
        <f t="shared" si="69"/>
        <v>0</v>
      </c>
      <c r="N211" s="181">
        <f t="shared" si="69"/>
        <v>0</v>
      </c>
      <c r="O211" s="265">
        <f t="shared" si="69"/>
        <v>0</v>
      </c>
      <c r="P211" s="272">
        <f t="shared" si="69"/>
        <v>0</v>
      </c>
      <c r="Q211" s="231">
        <f t="shared" si="69"/>
        <v>0</v>
      </c>
      <c r="R211" s="275">
        <f t="shared" si="69"/>
        <v>0</v>
      </c>
      <c r="T211" s="292" t="s">
        <v>154</v>
      </c>
    </row>
    <row r="212" spans="2:24" ht="15.75" customHeight="1" thickBot="1">
      <c r="E212" s="231" t="s">
        <v>87</v>
      </c>
      <c r="F212" s="264">
        <f t="shared" ref="F212:R212" si="70">SUM(F39,F82,F129,F178)</f>
        <v>0</v>
      </c>
      <c r="G212" s="181">
        <f t="shared" si="70"/>
        <v>0</v>
      </c>
      <c r="H212" s="181">
        <f t="shared" si="70"/>
        <v>0</v>
      </c>
      <c r="I212" s="181">
        <f t="shared" si="70"/>
        <v>0</v>
      </c>
      <c r="J212" s="181">
        <f t="shared" si="70"/>
        <v>0</v>
      </c>
      <c r="K212" s="181">
        <f t="shared" si="70"/>
        <v>0</v>
      </c>
      <c r="L212" s="181">
        <f t="shared" si="70"/>
        <v>0</v>
      </c>
      <c r="M212" s="181">
        <f t="shared" si="70"/>
        <v>0</v>
      </c>
      <c r="N212" s="181">
        <f t="shared" si="70"/>
        <v>0</v>
      </c>
      <c r="O212" s="265">
        <f t="shared" si="70"/>
        <v>0</v>
      </c>
      <c r="P212" s="272">
        <f t="shared" si="70"/>
        <v>0</v>
      </c>
      <c r="Q212" s="231">
        <f t="shared" si="70"/>
        <v>0</v>
      </c>
      <c r="R212" s="275">
        <f t="shared" si="70"/>
        <v>0</v>
      </c>
      <c r="T212" s="292" t="s">
        <v>154</v>
      </c>
    </row>
    <row r="213" spans="2:24" ht="15.75" customHeight="1">
      <c r="E213" s="232" t="s">
        <v>88</v>
      </c>
      <c r="F213" s="266" t="str">
        <f>'Рсч-солд'!$G$50</f>
        <v>-</v>
      </c>
      <c r="G213" s="267" t="str">
        <f>'Рсч-солд'!$L$50</f>
        <v>-</v>
      </c>
      <c r="H213" s="267" t="str">
        <f>'Рсч-солд'!$Q$50</f>
        <v>-</v>
      </c>
      <c r="I213" s="267" t="str">
        <f>'Рсч-солд'!$V$50</f>
        <v>-</v>
      </c>
      <c r="J213" s="267" t="str">
        <f>'Рсч-солд'!$AA$50</f>
        <v>-</v>
      </c>
      <c r="K213" s="267" t="str">
        <f>'Рсч-солд'!$AF$50</f>
        <v>-</v>
      </c>
      <c r="L213" s="267" t="str">
        <f>'Рсч-солд'!$AK$50</f>
        <v>-</v>
      </c>
      <c r="M213" s="267" t="str">
        <f>'Рсч-солд'!$AP$50</f>
        <v>-</v>
      </c>
      <c r="N213" s="267" t="str">
        <f>'Рсч-солд'!$AU$50</f>
        <v>-</v>
      </c>
      <c r="O213" s="268" t="str">
        <f>'Рсч-солд'!$AZ$50</f>
        <v>-</v>
      </c>
      <c r="P213" s="273"/>
      <c r="Q213" s="232" t="str">
        <f>'Рсч-солд'!$BJ$50</f>
        <v>-</v>
      </c>
      <c r="R213" s="276"/>
      <c r="T213" s="292" t="s">
        <v>154</v>
      </c>
    </row>
    <row r="214" spans="2:24" ht="15.75" customHeight="1" thickBot="1">
      <c r="E214" s="233" t="s">
        <v>89</v>
      </c>
      <c r="F214" s="230" t="str">
        <f>'Рсч-солд'!$G$51</f>
        <v>-</v>
      </c>
      <c r="G214" s="228" t="str">
        <f>'Рсч-солд'!$L$51</f>
        <v>-</v>
      </c>
      <c r="H214" s="228" t="str">
        <f>'Рсч-солд'!$Q$51</f>
        <v>-</v>
      </c>
      <c r="I214" s="437" t="str">
        <f>'Рсч-солд'!$V$51</f>
        <v>-</v>
      </c>
      <c r="J214" s="228" t="str">
        <f>'Рсч-солд'!$AA$51</f>
        <v>-</v>
      </c>
      <c r="K214" s="228" t="str">
        <f>'Рсч-солд'!$AF$51</f>
        <v>-</v>
      </c>
      <c r="L214" s="228" t="str">
        <f>'Рсч-солд'!$AK$51</f>
        <v>-</v>
      </c>
      <c r="M214" s="228" t="str">
        <f>'Рсч-солд'!$AP$51</f>
        <v>-</v>
      </c>
      <c r="N214" s="228" t="str">
        <f>'Рсч-солд'!$AU$51</f>
        <v>-</v>
      </c>
      <c r="O214" s="229" t="str">
        <f>'Рсч-солд'!$AZ$51</f>
        <v>-</v>
      </c>
      <c r="P214" s="274"/>
      <c r="Q214" s="278" t="str">
        <f>'Рсч-солд'!$BJ$51</f>
        <v>-</v>
      </c>
      <c r="R214" s="277"/>
      <c r="T214" s="292" t="s">
        <v>154</v>
      </c>
    </row>
    <row r="215" spans="2:24" ht="15.75" customHeight="1" thickTop="1">
      <c r="B215" s="700"/>
      <c r="C215" s="700"/>
      <c r="D215" s="700"/>
      <c r="E215" s="700"/>
      <c r="F215" s="700"/>
      <c r="G215" s="700"/>
      <c r="H215" s="700"/>
      <c r="I215" s="700"/>
      <c r="J215" s="700"/>
      <c r="K215" s="700"/>
      <c r="L215" s="700"/>
      <c r="M215" s="700"/>
      <c r="N215" s="700"/>
      <c r="O215" s="700"/>
      <c r="P215" s="700"/>
      <c r="Q215" s="700"/>
      <c r="R215" s="700"/>
      <c r="S215" s="700"/>
      <c r="T215" s="290" t="s">
        <v>188</v>
      </c>
      <c r="W215" s="594"/>
      <c r="X215" s="594"/>
    </row>
    <row r="216" spans="2:24" ht="36" customHeight="1">
      <c r="B216" s="703" t="str">
        <f>Подпись.Должность</f>
        <v>ЗАМЕСТИТЕЛЬ КОМАНДИРА ВОЙСКОВОЙ ЧАСТИ 74400 - 
НАЧАЛЬНИК УЧЕБНОГО ОТДЕЛЕНИЯ</v>
      </c>
      <c r="C216" s="703"/>
      <c r="D216" s="703"/>
      <c r="E216" s="703"/>
      <c r="F216" s="703"/>
      <c r="G216" s="703"/>
      <c r="H216" s="703"/>
      <c r="I216" s="703"/>
      <c r="J216" s="703"/>
      <c r="K216" s="703"/>
      <c r="L216" s="703"/>
      <c r="M216" s="703"/>
      <c r="N216" s="703"/>
      <c r="O216" s="703"/>
      <c r="P216" s="703"/>
      <c r="Q216" s="703"/>
      <c r="R216" s="703"/>
      <c r="S216" s="703"/>
      <c r="T216" s="290" t="s">
        <v>188</v>
      </c>
      <c r="W216" s="594"/>
      <c r="X216" s="594"/>
    </row>
    <row r="217" spans="2:24" ht="15.75" customHeight="1">
      <c r="B217" s="704" t="str">
        <f>Подпись.Звание</f>
        <v>подполковник</v>
      </c>
      <c r="C217" s="704"/>
      <c r="D217" s="704"/>
      <c r="E217" s="704"/>
      <c r="F217" s="704"/>
      <c r="G217" s="704"/>
      <c r="H217" s="704"/>
      <c r="I217" s="704"/>
      <c r="J217" s="704"/>
      <c r="K217" s="704"/>
      <c r="L217" s="704"/>
      <c r="M217" s="704"/>
      <c r="N217" s="704"/>
      <c r="O217" s="704"/>
      <c r="P217" s="704"/>
      <c r="Q217" s="704"/>
      <c r="R217" s="704"/>
      <c r="S217" s="704"/>
      <c r="T217" s="290" t="s">
        <v>188</v>
      </c>
      <c r="W217" s="594"/>
      <c r="X217" s="594"/>
    </row>
    <row r="218" spans="2:24" ht="15.75" customHeight="1">
      <c r="B218" s="699" t="str">
        <f>Подпись.ИФамилия</f>
        <v>А.Федосеев</v>
      </c>
      <c r="C218" s="699"/>
      <c r="D218" s="699"/>
      <c r="E218" s="699"/>
      <c r="F218" s="699"/>
      <c r="G218" s="699"/>
      <c r="H218" s="699"/>
      <c r="I218" s="699"/>
      <c r="J218" s="699"/>
      <c r="K218" s="699"/>
      <c r="L218" s="699"/>
      <c r="M218" s="699"/>
      <c r="N218" s="699"/>
      <c r="O218" s="699"/>
      <c r="P218" s="699"/>
      <c r="Q218" s="699"/>
      <c r="R218" s="699"/>
      <c r="S218" s="699"/>
      <c r="T218" s="290" t="s">
        <v>188</v>
      </c>
      <c r="W218" s="594"/>
      <c r="X218" s="594"/>
    </row>
    <row r="219" spans="2:24" ht="15.75" customHeight="1">
      <c r="Q219" s="112"/>
    </row>
    <row r="220" spans="2:24" ht="15.75" customHeight="1">
      <c r="Q220" s="112"/>
    </row>
    <row r="221" spans="2:24" ht="15.75" customHeight="1">
      <c r="Q221" s="112"/>
    </row>
    <row r="222" spans="2:24" ht="15.75" customHeight="1">
      <c r="Q222" s="112"/>
    </row>
    <row r="223" spans="2:24" ht="15.75" customHeight="1">
      <c r="Q223" s="112"/>
    </row>
    <row r="224" spans="2:24" ht="15.75" customHeight="1">
      <c r="Q224" s="112"/>
    </row>
    <row r="225" spans="17:17" ht="15.75" customHeight="1">
      <c r="Q225" s="112"/>
    </row>
    <row r="226" spans="17:17" ht="15.75" customHeight="1">
      <c r="Q226" s="112"/>
    </row>
    <row r="227" spans="17:17" ht="15.75" customHeight="1">
      <c r="Q227" s="112"/>
    </row>
    <row r="228" spans="17:17" ht="15.75" customHeight="1">
      <c r="Q228" s="112"/>
    </row>
    <row r="229" spans="17:17" ht="15.75" customHeight="1">
      <c r="Q229" s="112"/>
    </row>
    <row r="230" spans="17:17" ht="15.75" customHeight="1">
      <c r="Q230" s="112"/>
    </row>
    <row r="231" spans="17:17" ht="15.75" customHeight="1">
      <c r="Q231" s="112"/>
    </row>
    <row r="232" spans="17:17" ht="15.75" customHeight="1">
      <c r="Q232" s="112"/>
    </row>
    <row r="233" spans="17:17" ht="15.75" customHeight="1">
      <c r="Q233" s="112"/>
    </row>
    <row r="234" spans="17:17" ht="15.75" customHeight="1">
      <c r="Q234" s="112"/>
    </row>
    <row r="235" spans="17:17" ht="15.75" customHeight="1">
      <c r="Q235" s="112"/>
    </row>
    <row r="236" spans="17:17" ht="15.75" customHeight="1">
      <c r="Q236" s="112"/>
    </row>
    <row r="237" spans="17:17" ht="15.75" customHeight="1">
      <c r="Q237" s="112"/>
    </row>
    <row r="238" spans="17:17" ht="15.75" customHeight="1">
      <c r="Q238" s="112"/>
    </row>
    <row r="239" spans="17:17" ht="15.75" customHeight="1">
      <c r="Q239" s="112"/>
    </row>
    <row r="240" spans="17:17" ht="15.75" customHeight="1">
      <c r="Q240" s="112"/>
    </row>
    <row r="241" spans="17:17" ht="15.75" customHeight="1">
      <c r="Q241" s="112"/>
    </row>
    <row r="242" spans="17:17" ht="15.75" customHeight="1">
      <c r="Q242" s="112"/>
    </row>
    <row r="243" spans="17:17" ht="15.75" customHeight="1">
      <c r="Q243" s="112"/>
    </row>
    <row r="244" spans="17:17" ht="15.75" customHeight="1">
      <c r="Q244" s="112"/>
    </row>
    <row r="245" spans="17:17" ht="15.75" customHeight="1">
      <c r="Q245" s="112"/>
    </row>
    <row r="246" spans="17:17" ht="15.75" customHeight="1">
      <c r="Q246" s="112"/>
    </row>
    <row r="247" spans="17:17" ht="15.75" customHeight="1">
      <c r="Q247" s="112"/>
    </row>
    <row r="248" spans="17:17" ht="15.75" customHeight="1">
      <c r="Q248" s="112"/>
    </row>
    <row r="249" spans="17:17" ht="15.75" customHeight="1">
      <c r="Q249" s="112"/>
    </row>
    <row r="250" spans="17:17" ht="15.75" customHeight="1">
      <c r="Q250" s="112"/>
    </row>
    <row r="251" spans="17:17" ht="15.75" customHeight="1">
      <c r="Q251" s="112"/>
    </row>
    <row r="252" spans="17:17" ht="15.75" customHeight="1">
      <c r="Q252" s="112"/>
    </row>
    <row r="253" spans="17:17" ht="15.75" customHeight="1">
      <c r="Q253" s="112"/>
    </row>
    <row r="254" spans="17:17" ht="15.75" customHeight="1">
      <c r="Q254" s="112"/>
    </row>
    <row r="255" spans="17:17" ht="15.75" customHeight="1">
      <c r="Q255" s="112"/>
    </row>
    <row r="256" spans="17:17" ht="15.75" customHeight="1">
      <c r="Q256" s="112"/>
    </row>
    <row r="257" spans="17:17" ht="15.75" customHeight="1">
      <c r="Q257" s="112"/>
    </row>
    <row r="258" spans="17:17" ht="15.75" customHeight="1">
      <c r="Q258" s="112"/>
    </row>
    <row r="259" spans="17:17" ht="15.75" customHeight="1">
      <c r="Q259" s="112"/>
    </row>
    <row r="260" spans="17:17" ht="15.75" customHeight="1">
      <c r="Q260" s="112"/>
    </row>
    <row r="261" spans="17:17" ht="15.75" customHeight="1">
      <c r="Q261" s="112"/>
    </row>
    <row r="262" spans="17:17" ht="15.75" customHeight="1">
      <c r="Q262" s="112"/>
    </row>
    <row r="263" spans="17:17" ht="15.75" customHeight="1">
      <c r="Q263" s="112"/>
    </row>
    <row r="264" spans="17:17" ht="15.75" customHeight="1">
      <c r="Q264" s="112"/>
    </row>
    <row r="265" spans="17:17" ht="15.75" customHeight="1">
      <c r="Q265" s="112"/>
    </row>
    <row r="266" spans="17:17" ht="15.75" customHeight="1">
      <c r="Q266" s="112"/>
    </row>
    <row r="267" spans="17:17" ht="15.75" customHeight="1">
      <c r="Q267" s="112"/>
    </row>
    <row r="268" spans="17:17" ht="15.75" customHeight="1">
      <c r="Q268" s="112"/>
    </row>
    <row r="269" spans="17:17" ht="15.75" customHeight="1">
      <c r="Q269" s="112"/>
    </row>
    <row r="270" spans="17:17" ht="15.75" customHeight="1">
      <c r="Q270" s="112"/>
    </row>
    <row r="271" spans="17:17" ht="15.75" customHeight="1">
      <c r="Q271" s="112"/>
    </row>
    <row r="272" spans="17:17" ht="15.75" customHeight="1">
      <c r="Q272" s="112"/>
    </row>
    <row r="273" spans="17:17" ht="15.75" customHeight="1">
      <c r="Q273" s="112"/>
    </row>
    <row r="274" spans="17:17" ht="15.75" customHeight="1">
      <c r="Q274" s="112"/>
    </row>
    <row r="275" spans="17:17" ht="15.75" customHeight="1">
      <c r="Q275" s="112"/>
    </row>
    <row r="276" spans="17:17" ht="15.75" customHeight="1">
      <c r="Q276" s="112"/>
    </row>
    <row r="277" spans="17:17" ht="15.75" customHeight="1">
      <c r="Q277" s="112"/>
    </row>
    <row r="278" spans="17:17" ht="15.75" customHeight="1">
      <c r="Q278" s="112"/>
    </row>
    <row r="279" spans="17:17" ht="15.75" customHeight="1">
      <c r="Q279" s="112"/>
    </row>
    <row r="280" spans="17:17" ht="15.75" customHeight="1">
      <c r="Q280" s="112"/>
    </row>
    <row r="281" spans="17:17" ht="15.75" customHeight="1">
      <c r="Q281" s="112"/>
    </row>
    <row r="282" spans="17:17" ht="15.75" customHeight="1">
      <c r="Q282" s="112"/>
    </row>
    <row r="283" spans="17:17" ht="15.75" customHeight="1">
      <c r="Q283" s="112"/>
    </row>
    <row r="284" spans="17:17" ht="15.75" customHeight="1">
      <c r="Q284" s="112"/>
    </row>
    <row r="285" spans="17:17" ht="15.75" customHeight="1">
      <c r="Q285" s="112"/>
    </row>
    <row r="286" spans="17:17" ht="15.75" customHeight="1">
      <c r="Q286" s="112"/>
    </row>
    <row r="287" spans="17:17" ht="15.75" customHeight="1">
      <c r="Q287" s="112"/>
    </row>
    <row r="288" spans="17:17" ht="15.75" customHeight="1">
      <c r="Q288" s="112"/>
    </row>
    <row r="289" spans="17:17" ht="15.75" customHeight="1">
      <c r="Q289" s="112"/>
    </row>
    <row r="290" spans="17:17" ht="15.75" customHeight="1">
      <c r="Q290" s="112"/>
    </row>
    <row r="291" spans="17:17" ht="15.75" customHeight="1">
      <c r="Q291" s="112"/>
    </row>
    <row r="292" spans="17:17" ht="15.75" customHeight="1">
      <c r="Q292" s="112"/>
    </row>
    <row r="293" spans="17:17" ht="15.75" customHeight="1">
      <c r="Q293" s="112"/>
    </row>
    <row r="294" spans="17:17" ht="15.75" customHeight="1">
      <c r="Q294" s="112"/>
    </row>
    <row r="295" spans="17:17" ht="15.75" customHeight="1">
      <c r="Q295" s="112"/>
    </row>
    <row r="296" spans="17:17" ht="15.75" customHeight="1">
      <c r="Q296" s="112"/>
    </row>
    <row r="297" spans="17:17" ht="15.75" customHeight="1">
      <c r="Q297" s="112"/>
    </row>
    <row r="298" spans="17:17" ht="15.75" customHeight="1">
      <c r="Q298" s="112"/>
    </row>
    <row r="299" spans="17:17" ht="15.75" customHeight="1">
      <c r="Q299" s="112"/>
    </row>
    <row r="300" spans="17:17" ht="15.75" customHeight="1">
      <c r="Q300" s="112"/>
    </row>
    <row r="301" spans="17:17" ht="15.75" customHeight="1">
      <c r="Q301" s="112"/>
    </row>
    <row r="302" spans="17:17" ht="15.75" customHeight="1">
      <c r="Q302" s="112"/>
    </row>
    <row r="303" spans="17:17" ht="15.75" customHeight="1">
      <c r="Q303" s="112"/>
    </row>
    <row r="304" spans="17:17" ht="15.75" customHeight="1">
      <c r="Q304" s="112"/>
    </row>
    <row r="305" spans="17:17" ht="15.75" customHeight="1">
      <c r="Q305" s="112"/>
    </row>
    <row r="306" spans="17:17" ht="15.75" customHeight="1">
      <c r="Q306" s="112"/>
    </row>
    <row r="307" spans="17:17" ht="15.75" customHeight="1">
      <c r="Q307" s="112"/>
    </row>
    <row r="308" spans="17:17" ht="15.75" customHeight="1">
      <c r="Q308" s="112"/>
    </row>
    <row r="309" spans="17:17" ht="15.75" customHeight="1">
      <c r="Q309" s="112"/>
    </row>
    <row r="310" spans="17:17" ht="15.75" customHeight="1">
      <c r="Q310" s="112"/>
    </row>
    <row r="311" spans="17:17" ht="15.75" customHeight="1">
      <c r="Q311" s="112"/>
    </row>
    <row r="312" spans="17:17" ht="15.75" customHeight="1">
      <c r="Q312" s="112"/>
    </row>
    <row r="313" spans="17:17" ht="15.75" customHeight="1">
      <c r="Q313" s="112"/>
    </row>
    <row r="314" spans="17:17" ht="15.75" customHeight="1">
      <c r="Q314" s="112"/>
    </row>
    <row r="315" spans="17:17" ht="15.75" customHeight="1">
      <c r="Q315" s="112"/>
    </row>
    <row r="316" spans="17:17" ht="15.75" customHeight="1">
      <c r="Q316" s="112"/>
    </row>
    <row r="317" spans="17:17" ht="15.75" customHeight="1">
      <c r="Q317" s="112"/>
    </row>
    <row r="318" spans="17:17" ht="15.75" customHeight="1">
      <c r="Q318" s="112"/>
    </row>
    <row r="319" spans="17:17" ht="15.75" customHeight="1">
      <c r="Q319" s="112"/>
    </row>
    <row r="320" spans="17:17" ht="15.75" customHeight="1">
      <c r="Q320" s="112"/>
    </row>
    <row r="321" spans="17:17" ht="15.75" customHeight="1">
      <c r="Q321" s="112"/>
    </row>
    <row r="322" spans="17:17" ht="15.75" customHeight="1">
      <c r="Q322" s="112"/>
    </row>
    <row r="323" spans="17:17" ht="15.75" customHeight="1">
      <c r="Q323" s="112"/>
    </row>
    <row r="324" spans="17:17" ht="15.75" customHeight="1">
      <c r="Q324" s="112"/>
    </row>
    <row r="325" spans="17:17" ht="15.75" customHeight="1">
      <c r="Q325" s="112"/>
    </row>
    <row r="326" spans="17:17" ht="15.75" customHeight="1">
      <c r="Q326" s="112"/>
    </row>
    <row r="327" spans="17:17" ht="15.75" customHeight="1">
      <c r="Q327" s="112"/>
    </row>
    <row r="328" spans="17:17" ht="15.75" customHeight="1">
      <c r="Q328" s="112"/>
    </row>
    <row r="329" spans="17:17" ht="15.75" customHeight="1">
      <c r="Q329" s="112"/>
    </row>
    <row r="330" spans="17:17" ht="15.75" customHeight="1">
      <c r="Q330" s="112"/>
    </row>
    <row r="331" spans="17:17" ht="15.75" customHeight="1">
      <c r="Q331" s="112"/>
    </row>
    <row r="332" spans="17:17" ht="15.75" customHeight="1">
      <c r="Q332" s="112"/>
    </row>
    <row r="333" spans="17:17" ht="15.75" customHeight="1">
      <c r="Q333" s="112"/>
    </row>
    <row r="334" spans="17:17" ht="15.75" customHeight="1">
      <c r="Q334" s="112"/>
    </row>
    <row r="335" spans="17:17" ht="15.75" customHeight="1">
      <c r="Q335" s="112"/>
    </row>
    <row r="336" spans="17:17" ht="15.75" customHeight="1">
      <c r="Q336" s="112"/>
    </row>
    <row r="337" spans="17:17" ht="15.75" customHeight="1">
      <c r="Q337" s="112"/>
    </row>
    <row r="338" spans="17:17" ht="15.75" customHeight="1">
      <c r="Q338" s="112"/>
    </row>
    <row r="339" spans="17:17" ht="15.75" customHeight="1">
      <c r="Q339" s="112"/>
    </row>
    <row r="340" spans="17:17" ht="15.75" customHeight="1">
      <c r="Q340" s="112"/>
    </row>
    <row r="341" spans="17:17" ht="15.75" customHeight="1">
      <c r="Q341" s="112"/>
    </row>
    <row r="342" spans="17:17" ht="15.75" customHeight="1">
      <c r="Q342" s="112"/>
    </row>
    <row r="343" spans="17:17" ht="15.75" customHeight="1">
      <c r="Q343" s="112"/>
    </row>
    <row r="344" spans="17:17" ht="15.75" customHeight="1">
      <c r="Q344" s="112"/>
    </row>
    <row r="345" spans="17:17" ht="15.75" customHeight="1">
      <c r="Q345" s="112"/>
    </row>
    <row r="346" spans="17:17" ht="15.75" customHeight="1">
      <c r="Q346" s="112"/>
    </row>
    <row r="347" spans="17:17" ht="15.75" customHeight="1">
      <c r="Q347" s="112"/>
    </row>
    <row r="348" spans="17:17" ht="15.75" customHeight="1">
      <c r="Q348" s="112"/>
    </row>
    <row r="349" spans="17:17" ht="15.75" customHeight="1">
      <c r="Q349" s="112"/>
    </row>
    <row r="350" spans="17:17" ht="15.75" customHeight="1">
      <c r="Q350" s="112"/>
    </row>
    <row r="351" spans="17:17" ht="15.75" customHeight="1">
      <c r="Q351" s="112"/>
    </row>
    <row r="352" spans="17:17" ht="15.75" customHeight="1">
      <c r="Q352" s="112"/>
    </row>
    <row r="353" spans="17:17" ht="15.75" customHeight="1">
      <c r="Q353" s="112"/>
    </row>
    <row r="354" spans="17:17" ht="15.75" customHeight="1">
      <c r="Q354" s="112"/>
    </row>
    <row r="355" spans="17:17" ht="15.75" customHeight="1">
      <c r="Q355" s="112"/>
    </row>
    <row r="356" spans="17:17" ht="15.75" customHeight="1">
      <c r="Q356" s="112"/>
    </row>
    <row r="357" spans="17:17" ht="15.75" customHeight="1">
      <c r="Q357" s="112"/>
    </row>
    <row r="358" spans="17:17" ht="15.75" customHeight="1">
      <c r="Q358" s="112"/>
    </row>
    <row r="359" spans="17:17" ht="15.75" customHeight="1">
      <c r="Q359" s="112"/>
    </row>
    <row r="360" spans="17:17" ht="15.75" customHeight="1">
      <c r="Q360" s="112"/>
    </row>
    <row r="361" spans="17:17" ht="15.75" customHeight="1">
      <c r="Q361" s="112"/>
    </row>
    <row r="362" spans="17:17" ht="15.75" customHeight="1">
      <c r="Q362" s="112"/>
    </row>
    <row r="363" spans="17:17" ht="15.75" customHeight="1">
      <c r="Q363" s="112"/>
    </row>
    <row r="364" spans="17:17" ht="15.75" customHeight="1">
      <c r="Q364" s="112"/>
    </row>
    <row r="365" spans="17:17" ht="15.75" customHeight="1">
      <c r="Q365" s="112"/>
    </row>
    <row r="366" spans="17:17" ht="15.75" customHeight="1">
      <c r="Q366" s="112"/>
    </row>
    <row r="367" spans="17:17" ht="15.75" customHeight="1">
      <c r="Q367" s="112"/>
    </row>
    <row r="368" spans="17:17" ht="15.75" customHeight="1">
      <c r="Q368" s="112"/>
    </row>
    <row r="369" spans="17:17" ht="15.75" customHeight="1">
      <c r="Q369" s="112"/>
    </row>
    <row r="370" spans="17:17" ht="15.75" customHeight="1">
      <c r="Q370" s="112"/>
    </row>
    <row r="371" spans="17:17" ht="15.75" customHeight="1">
      <c r="Q371" s="112"/>
    </row>
    <row r="372" spans="17:17" ht="15.75" customHeight="1">
      <c r="Q372" s="112"/>
    </row>
    <row r="373" spans="17:17" ht="15.75" customHeight="1">
      <c r="Q373" s="112"/>
    </row>
    <row r="374" spans="17:17" ht="15.75" customHeight="1">
      <c r="Q374" s="112"/>
    </row>
    <row r="375" spans="17:17" ht="15.75" customHeight="1">
      <c r="Q375" s="112"/>
    </row>
    <row r="376" spans="17:17" ht="15.75" customHeight="1">
      <c r="Q376" s="112"/>
    </row>
    <row r="377" spans="17:17" ht="15.75" customHeight="1">
      <c r="Q377" s="112"/>
    </row>
    <row r="378" spans="17:17" ht="15.75" customHeight="1">
      <c r="Q378" s="112"/>
    </row>
    <row r="379" spans="17:17" ht="15.75" customHeight="1">
      <c r="Q379" s="112"/>
    </row>
    <row r="380" spans="17:17" ht="15.75" customHeight="1">
      <c r="Q380" s="112"/>
    </row>
    <row r="381" spans="17:17" ht="15.75" customHeight="1">
      <c r="Q381" s="112"/>
    </row>
    <row r="382" spans="17:17" ht="15.75" customHeight="1">
      <c r="Q382" s="112"/>
    </row>
    <row r="383" spans="17:17" ht="15.75" customHeight="1">
      <c r="Q383" s="112"/>
    </row>
    <row r="384" spans="17:17" ht="15.75" customHeight="1">
      <c r="Q384" s="112"/>
    </row>
    <row r="385" spans="17:17" ht="15.75" customHeight="1">
      <c r="Q385" s="112"/>
    </row>
    <row r="386" spans="17:17" ht="15.75" customHeight="1">
      <c r="Q386" s="112"/>
    </row>
    <row r="387" spans="17:17" ht="15.75" customHeight="1">
      <c r="Q387" s="112"/>
    </row>
    <row r="388" spans="17:17" ht="15.75" customHeight="1">
      <c r="Q388" s="112"/>
    </row>
    <row r="389" spans="17:17" ht="15.75" customHeight="1">
      <c r="Q389" s="112"/>
    </row>
    <row r="390" spans="17:17" ht="15.75" customHeight="1">
      <c r="Q390" s="112"/>
    </row>
    <row r="391" spans="17:17" ht="15.75" customHeight="1">
      <c r="Q391" s="112"/>
    </row>
    <row r="392" spans="17:17" ht="15.75" customHeight="1">
      <c r="Q392" s="112"/>
    </row>
    <row r="393" spans="17:17" ht="15.75" customHeight="1">
      <c r="Q393" s="112"/>
    </row>
    <row r="394" spans="17:17" ht="15.75" customHeight="1">
      <c r="Q394" s="112"/>
    </row>
    <row r="395" spans="17:17" ht="15.75" customHeight="1">
      <c r="Q395" s="112"/>
    </row>
    <row r="396" spans="17:17" ht="15.75" customHeight="1">
      <c r="Q396" s="112"/>
    </row>
    <row r="397" spans="17:17" ht="15.75" customHeight="1">
      <c r="Q397" s="112"/>
    </row>
    <row r="398" spans="17:17" ht="15.75" customHeight="1">
      <c r="Q398" s="112"/>
    </row>
    <row r="399" spans="17:17" ht="15.75" customHeight="1">
      <c r="Q399" s="112"/>
    </row>
    <row r="400" spans="17:17" ht="15.75" customHeight="1">
      <c r="Q400" s="112"/>
    </row>
    <row r="401" spans="2:19" ht="15.75" customHeight="1">
      <c r="Q401" s="112"/>
    </row>
    <row r="402" spans="2:19" ht="15.75" customHeight="1">
      <c r="Q402" s="112"/>
    </row>
    <row r="403" spans="2:19" ht="15.75" customHeight="1">
      <c r="Q403" s="112"/>
    </row>
    <row r="404" spans="2:19" ht="15.75" customHeight="1">
      <c r="Q404" s="112"/>
    </row>
    <row r="405" spans="2:19" ht="15.75" customHeight="1">
      <c r="Q405" s="112"/>
    </row>
    <row r="406" spans="2:19" ht="15.75" customHeight="1">
      <c r="B406" s="455"/>
      <c r="C406" s="456"/>
      <c r="D406" s="457"/>
      <c r="E406" s="457"/>
      <c r="F406" s="457"/>
      <c r="G406" s="457"/>
      <c r="H406" s="457"/>
      <c r="I406" s="457"/>
      <c r="J406" s="457"/>
      <c r="K406" s="457"/>
      <c r="L406" s="457"/>
      <c r="M406" s="457"/>
      <c r="N406" s="457"/>
      <c r="O406" s="457"/>
      <c r="P406" s="439"/>
      <c r="R406" s="439"/>
      <c r="S406" s="457"/>
    </row>
    <row r="407" spans="2:19" ht="15.75" customHeight="1">
      <c r="Q407" s="112"/>
    </row>
    <row r="408" spans="2:19" ht="15.75" customHeight="1">
      <c r="Q408" s="112"/>
    </row>
    <row r="409" spans="2:19" ht="15.75" customHeight="1">
      <c r="Q409" s="112"/>
    </row>
    <row r="410" spans="2:19" ht="15.75" customHeight="1">
      <c r="Q410" s="112"/>
    </row>
    <row r="411" spans="2:19" ht="15.75" customHeight="1">
      <c r="Q411" s="112"/>
    </row>
    <row r="412" spans="2:19" ht="15.75" customHeight="1">
      <c r="Q412" s="112"/>
    </row>
    <row r="413" spans="2:19" ht="15.75" customHeight="1">
      <c r="Q413" s="112"/>
    </row>
    <row r="414" spans="2:19" ht="15.75" customHeight="1">
      <c r="Q414" s="112"/>
    </row>
    <row r="415" spans="2:19" ht="15.75" customHeight="1">
      <c r="Q415" s="112"/>
    </row>
    <row r="416" spans="2:19" ht="15.75" customHeight="1">
      <c r="Q416" s="112"/>
    </row>
    <row r="417" spans="17:17" ht="15.75" customHeight="1">
      <c r="Q417" s="112"/>
    </row>
    <row r="418" spans="17:17" ht="15.75" customHeight="1">
      <c r="Q418" s="112"/>
    </row>
    <row r="419" spans="17:17" ht="15.75" customHeight="1">
      <c r="Q419" s="112"/>
    </row>
    <row r="420" spans="17:17" ht="15.75" customHeight="1">
      <c r="Q420" s="112"/>
    </row>
    <row r="421" spans="17:17" ht="15.75" customHeight="1">
      <c r="Q421" s="112"/>
    </row>
    <row r="422" spans="17:17" ht="15.75" customHeight="1">
      <c r="Q422" s="112"/>
    </row>
    <row r="423" spans="17:17" ht="15.75" customHeight="1">
      <c r="Q423" s="112"/>
    </row>
    <row r="424" spans="17:17" ht="15.75" customHeight="1">
      <c r="Q424" s="112"/>
    </row>
    <row r="425" spans="17:17" ht="15.75" customHeight="1">
      <c r="Q425" s="112"/>
    </row>
    <row r="426" spans="17:17" ht="15.75" customHeight="1">
      <c r="Q426" s="112"/>
    </row>
    <row r="427" spans="17:17" ht="15.75" customHeight="1">
      <c r="Q427" s="112"/>
    </row>
    <row r="428" spans="17:17" ht="15.75" customHeight="1">
      <c r="Q428" s="112"/>
    </row>
    <row r="429" spans="17:17" ht="15.75" customHeight="1">
      <c r="Q429" s="112"/>
    </row>
    <row r="430" spans="17:17" ht="15.75" customHeight="1">
      <c r="Q430" s="112"/>
    </row>
    <row r="431" spans="17:17" ht="15.75" customHeight="1">
      <c r="Q431" s="112"/>
    </row>
    <row r="432" spans="17:17" ht="15.75" customHeight="1">
      <c r="Q432" s="112"/>
    </row>
    <row r="433" spans="17:17" ht="15.75" customHeight="1">
      <c r="Q433" s="112"/>
    </row>
    <row r="434" spans="17:17" ht="15.75" customHeight="1">
      <c r="Q434" s="112"/>
    </row>
    <row r="435" spans="17:17" ht="15.75" customHeight="1">
      <c r="Q435" s="112"/>
    </row>
    <row r="436" spans="17:17" ht="15.75" customHeight="1">
      <c r="Q436" s="112"/>
    </row>
    <row r="437" spans="17:17" ht="15.75" customHeight="1">
      <c r="Q437" s="112"/>
    </row>
    <row r="438" spans="17:17" ht="15.75" customHeight="1">
      <c r="Q438" s="112"/>
    </row>
    <row r="439" spans="17:17" ht="15.75" customHeight="1">
      <c r="Q439" s="112"/>
    </row>
    <row r="440" spans="17:17" ht="15.75" customHeight="1">
      <c r="Q440" s="112"/>
    </row>
    <row r="441" spans="17:17" ht="15.75" customHeight="1">
      <c r="Q441" s="112"/>
    </row>
    <row r="442" spans="17:17" ht="15.75" customHeight="1">
      <c r="Q442" s="112"/>
    </row>
    <row r="443" spans="17:17" ht="15.75" customHeight="1">
      <c r="Q443" s="112"/>
    </row>
    <row r="444" spans="17:17" ht="15.75" customHeight="1">
      <c r="Q444" s="112"/>
    </row>
    <row r="445" spans="17:17" ht="15.75" customHeight="1">
      <c r="Q445" s="112"/>
    </row>
    <row r="446" spans="17:17" ht="15.75" customHeight="1">
      <c r="Q446" s="112"/>
    </row>
    <row r="447" spans="17:17" ht="15.75" customHeight="1">
      <c r="Q447" s="112"/>
    </row>
    <row r="448" spans="17:17" ht="15.75" customHeight="1">
      <c r="Q448" s="112"/>
    </row>
    <row r="449" spans="17:17" ht="15.75" customHeight="1">
      <c r="Q449" s="112"/>
    </row>
    <row r="450" spans="17:17" ht="15.75" customHeight="1">
      <c r="Q450" s="112"/>
    </row>
    <row r="451" spans="17:17" ht="15.75" customHeight="1">
      <c r="Q451" s="112"/>
    </row>
    <row r="452" spans="17:17" ht="15.75" customHeight="1">
      <c r="Q452" s="112"/>
    </row>
    <row r="453" spans="17:17" ht="15.75" customHeight="1">
      <c r="Q453" s="112"/>
    </row>
    <row r="454" spans="17:17" ht="15.75" customHeight="1">
      <c r="Q454" s="112"/>
    </row>
    <row r="455" spans="17:17" ht="15.75" customHeight="1">
      <c r="Q455" s="112"/>
    </row>
    <row r="456" spans="17:17" ht="15.75" customHeight="1">
      <c r="Q456" s="112"/>
    </row>
    <row r="457" spans="17:17" ht="15.75" customHeight="1">
      <c r="Q457" s="112"/>
    </row>
    <row r="458" spans="17:17" ht="15.75" customHeight="1">
      <c r="Q458" s="112"/>
    </row>
    <row r="459" spans="17:17" ht="15.75" customHeight="1">
      <c r="Q459" s="112"/>
    </row>
    <row r="460" spans="17:17" ht="15.75" customHeight="1">
      <c r="Q460" s="112"/>
    </row>
    <row r="461" spans="17:17" ht="15.75" customHeight="1">
      <c r="Q461" s="112"/>
    </row>
    <row r="462" spans="17:17" ht="15.75" customHeight="1">
      <c r="Q462" s="112"/>
    </row>
    <row r="463" spans="17:17" ht="15.75" customHeight="1">
      <c r="Q463" s="112"/>
    </row>
    <row r="464" spans="17:17" ht="15.75" customHeight="1">
      <c r="Q464" s="112"/>
    </row>
    <row r="465" spans="17:17" ht="15.75" customHeight="1">
      <c r="Q465" s="112"/>
    </row>
    <row r="466" spans="17:17" ht="15.75" customHeight="1">
      <c r="Q466" s="112"/>
    </row>
    <row r="467" spans="17:17" ht="15.75" customHeight="1">
      <c r="Q467" s="112"/>
    </row>
    <row r="468" spans="17:17" ht="15.75" customHeight="1">
      <c r="Q468" s="112"/>
    </row>
    <row r="469" spans="17:17" ht="15.75" customHeight="1">
      <c r="Q469" s="112"/>
    </row>
    <row r="470" spans="17:17" ht="15.75" customHeight="1">
      <c r="Q470" s="112"/>
    </row>
    <row r="471" spans="17:17" ht="15.75" customHeight="1">
      <c r="Q471" s="112"/>
    </row>
    <row r="472" spans="17:17" ht="15.75" customHeight="1">
      <c r="Q472" s="112"/>
    </row>
    <row r="473" spans="17:17" ht="15.75" customHeight="1">
      <c r="Q473" s="112"/>
    </row>
    <row r="474" spans="17:17" ht="15.75" customHeight="1">
      <c r="Q474" s="112"/>
    </row>
    <row r="475" spans="17:17" ht="15.75" customHeight="1">
      <c r="Q475" s="112"/>
    </row>
    <row r="476" spans="17:17" ht="15.75" customHeight="1">
      <c r="Q476" s="112"/>
    </row>
    <row r="477" spans="17:17" ht="15.75" customHeight="1">
      <c r="Q477" s="112"/>
    </row>
    <row r="478" spans="17:17" ht="15.75" customHeight="1">
      <c r="Q478" s="112"/>
    </row>
    <row r="479" spans="17:17" ht="15.75" customHeight="1">
      <c r="Q479" s="112"/>
    </row>
    <row r="480" spans="17:17" ht="15.75" customHeight="1">
      <c r="Q480" s="112"/>
    </row>
    <row r="481" spans="17:17" ht="15.75" customHeight="1">
      <c r="Q481" s="112"/>
    </row>
    <row r="482" spans="17:17" ht="15.75" customHeight="1">
      <c r="Q482" s="112"/>
    </row>
    <row r="483" spans="17:17" ht="15.75" customHeight="1">
      <c r="Q483" s="112"/>
    </row>
    <row r="484" spans="17:17" ht="15.75" customHeight="1">
      <c r="Q484" s="112"/>
    </row>
    <row r="485" spans="17:17" ht="15.75" customHeight="1">
      <c r="Q485" s="112"/>
    </row>
    <row r="486" spans="17:17" ht="15.75" customHeight="1">
      <c r="Q486" s="112"/>
    </row>
    <row r="487" spans="17:17" ht="15.75" customHeight="1">
      <c r="Q487" s="112"/>
    </row>
    <row r="488" spans="17:17" ht="15.75" customHeight="1">
      <c r="Q488" s="112"/>
    </row>
    <row r="489" spans="17:17" ht="15.75" customHeight="1">
      <c r="Q489" s="112"/>
    </row>
    <row r="490" spans="17:17" ht="15.75" customHeight="1">
      <c r="Q490" s="112"/>
    </row>
    <row r="491" spans="17:17" ht="15.75" customHeight="1">
      <c r="Q491" s="112"/>
    </row>
    <row r="492" spans="17:17" ht="15.75" customHeight="1">
      <c r="Q492" s="112"/>
    </row>
    <row r="493" spans="17:17" ht="15.75" customHeight="1">
      <c r="Q493" s="112"/>
    </row>
    <row r="494" spans="17:17" ht="15.75" customHeight="1">
      <c r="Q494" s="112"/>
    </row>
    <row r="495" spans="17:17" ht="15.75" customHeight="1">
      <c r="Q495" s="112"/>
    </row>
    <row r="496" spans="17:17" ht="15.75" customHeight="1">
      <c r="Q496" s="112"/>
    </row>
    <row r="497" spans="17:17" ht="15.75" customHeight="1">
      <c r="Q497" s="112"/>
    </row>
    <row r="498" spans="17:17" ht="15.75" customHeight="1">
      <c r="Q498" s="112"/>
    </row>
    <row r="499" spans="17:17" ht="15.75" customHeight="1">
      <c r="Q499" s="112"/>
    </row>
    <row r="500" spans="17:17" ht="15.75" customHeight="1">
      <c r="Q500" s="112"/>
    </row>
    <row r="501" spans="17:17" ht="15.75" customHeight="1">
      <c r="Q501" s="112"/>
    </row>
    <row r="502" spans="17:17" ht="15.75" customHeight="1">
      <c r="Q502" s="112"/>
    </row>
    <row r="503" spans="17:17" ht="15.75" customHeight="1">
      <c r="Q503" s="112"/>
    </row>
    <row r="504" spans="17:17" ht="15.75" customHeight="1">
      <c r="Q504" s="112"/>
    </row>
    <row r="505" spans="17:17" ht="15.75" customHeight="1">
      <c r="Q505" s="112"/>
    </row>
    <row r="506" spans="17:17" ht="15.75" customHeight="1">
      <c r="Q506" s="112"/>
    </row>
    <row r="507" spans="17:17" ht="15.75" customHeight="1">
      <c r="Q507" s="112"/>
    </row>
    <row r="508" spans="17:17" ht="15.75" customHeight="1">
      <c r="Q508" s="112"/>
    </row>
    <row r="509" spans="17:17" ht="15.75" customHeight="1">
      <c r="Q509" s="112"/>
    </row>
    <row r="510" spans="17:17" ht="15.75" customHeight="1">
      <c r="Q510" s="112"/>
    </row>
    <row r="511" spans="17:17" ht="15.75" customHeight="1">
      <c r="Q511" s="112"/>
    </row>
    <row r="512" spans="17:17" ht="15.75" customHeight="1">
      <c r="Q512" s="112"/>
    </row>
    <row r="513" spans="17:17" ht="15.75" customHeight="1">
      <c r="Q513" s="112"/>
    </row>
    <row r="514" spans="17:17" ht="15.75" customHeight="1">
      <c r="Q514" s="112"/>
    </row>
    <row r="515" spans="17:17" ht="15.75" customHeight="1">
      <c r="Q515" s="112"/>
    </row>
    <row r="516" spans="17:17" ht="15.75" customHeight="1">
      <c r="Q516" s="112"/>
    </row>
    <row r="517" spans="17:17" ht="15.75" customHeight="1">
      <c r="Q517" s="112"/>
    </row>
    <row r="518" spans="17:17" ht="15.75" customHeight="1">
      <c r="Q518" s="112"/>
    </row>
    <row r="519" spans="17:17" ht="15.75" customHeight="1">
      <c r="Q519" s="112"/>
    </row>
    <row r="520" spans="17:17" ht="15.75" customHeight="1">
      <c r="Q520" s="112"/>
    </row>
    <row r="521" spans="17:17" ht="15.75" customHeight="1">
      <c r="Q521" s="112"/>
    </row>
    <row r="522" spans="17:17" ht="15.75" customHeight="1">
      <c r="Q522" s="112"/>
    </row>
    <row r="523" spans="17:17" ht="15.75" customHeight="1">
      <c r="Q523" s="112"/>
    </row>
    <row r="524" spans="17:17" ht="15.75" customHeight="1">
      <c r="Q524" s="112"/>
    </row>
    <row r="525" spans="17:17" ht="15.75" customHeight="1">
      <c r="Q525" s="112"/>
    </row>
    <row r="526" spans="17:17" ht="15.75" customHeight="1">
      <c r="Q526" s="112"/>
    </row>
    <row r="527" spans="17:17" ht="15.75" customHeight="1">
      <c r="Q527" s="112"/>
    </row>
    <row r="528" spans="17:17" ht="15.75" customHeight="1">
      <c r="Q528" s="112"/>
    </row>
    <row r="529" spans="17:17" ht="15.75" customHeight="1">
      <c r="Q529" s="112"/>
    </row>
    <row r="530" spans="17:17" ht="15.75" customHeight="1">
      <c r="Q530" s="112"/>
    </row>
    <row r="531" spans="17:17" ht="15.75" customHeight="1">
      <c r="Q531" s="112"/>
    </row>
    <row r="532" spans="17:17" ht="15.75" customHeight="1">
      <c r="Q532" s="112"/>
    </row>
    <row r="533" spans="17:17" ht="15.75" customHeight="1">
      <c r="Q533" s="112"/>
    </row>
    <row r="534" spans="17:17" ht="15.75" customHeight="1">
      <c r="Q534" s="112"/>
    </row>
    <row r="535" spans="17:17" ht="15.75" customHeight="1">
      <c r="Q535" s="112"/>
    </row>
    <row r="536" spans="17:17" ht="15.75" customHeight="1">
      <c r="Q536" s="112"/>
    </row>
    <row r="537" spans="17:17" ht="15.75" customHeight="1">
      <c r="Q537" s="112"/>
    </row>
    <row r="538" spans="17:17" ht="15.75" customHeight="1">
      <c r="Q538" s="112"/>
    </row>
    <row r="539" spans="17:17" ht="15.75" customHeight="1">
      <c r="Q539" s="112"/>
    </row>
    <row r="540" spans="17:17" ht="15.75" customHeight="1">
      <c r="Q540" s="112"/>
    </row>
    <row r="541" spans="17:17" ht="15.75" customHeight="1">
      <c r="Q541" s="112"/>
    </row>
    <row r="542" spans="17:17" ht="15.75" customHeight="1">
      <c r="Q542" s="112"/>
    </row>
    <row r="543" spans="17:17" ht="15.75" customHeight="1">
      <c r="Q543" s="112"/>
    </row>
    <row r="544" spans="17:17" ht="15.75" customHeight="1">
      <c r="Q544" s="112"/>
    </row>
    <row r="545" spans="17:17" ht="15.75" customHeight="1">
      <c r="Q545" s="112"/>
    </row>
    <row r="546" spans="17:17" ht="15.75" customHeight="1">
      <c r="Q546" s="112"/>
    </row>
    <row r="547" spans="17:17" ht="15.75" customHeight="1">
      <c r="Q547" s="112"/>
    </row>
    <row r="548" spans="17:17" ht="15.75" customHeight="1">
      <c r="Q548" s="112"/>
    </row>
    <row r="549" spans="17:17" ht="15.75" customHeight="1">
      <c r="Q549" s="112"/>
    </row>
    <row r="550" spans="17:17" ht="15.75" customHeight="1">
      <c r="Q550" s="112"/>
    </row>
    <row r="551" spans="17:17" ht="15.75" customHeight="1">
      <c r="Q551" s="112"/>
    </row>
    <row r="552" spans="17:17" ht="15.75" customHeight="1">
      <c r="Q552" s="112"/>
    </row>
    <row r="553" spans="17:17" ht="15.75" customHeight="1">
      <c r="Q553" s="112"/>
    </row>
    <row r="554" spans="17:17" ht="15.75" customHeight="1">
      <c r="Q554" s="112"/>
    </row>
    <row r="555" spans="17:17" ht="15.75" customHeight="1">
      <c r="Q555" s="112"/>
    </row>
    <row r="556" spans="17:17" ht="15.75" customHeight="1">
      <c r="Q556" s="112"/>
    </row>
    <row r="557" spans="17:17" ht="15.75" customHeight="1">
      <c r="Q557" s="112"/>
    </row>
    <row r="558" spans="17:17" ht="15.75" customHeight="1">
      <c r="Q558" s="112"/>
    </row>
    <row r="559" spans="17:17" ht="15.75" customHeight="1">
      <c r="Q559" s="112"/>
    </row>
    <row r="560" spans="17:17" ht="15.75" customHeight="1">
      <c r="Q560" s="112"/>
    </row>
    <row r="561" spans="17:17" ht="15.75" customHeight="1">
      <c r="Q561" s="112"/>
    </row>
    <row r="562" spans="17:17" ht="15.75" customHeight="1">
      <c r="Q562" s="112"/>
    </row>
    <row r="563" spans="17:17" ht="15.75" customHeight="1">
      <c r="Q563" s="112"/>
    </row>
    <row r="564" spans="17:17" ht="15.75" customHeight="1">
      <c r="Q564" s="112"/>
    </row>
    <row r="565" spans="17:17" ht="15.75" customHeight="1">
      <c r="Q565" s="112"/>
    </row>
    <row r="566" spans="17:17" ht="15.75" customHeight="1">
      <c r="Q566" s="112"/>
    </row>
    <row r="567" spans="17:17" ht="15.75" customHeight="1">
      <c r="Q567" s="112"/>
    </row>
    <row r="568" spans="17:17" ht="15.75" customHeight="1">
      <c r="Q568" s="112"/>
    </row>
    <row r="569" spans="17:17" ht="15.75" customHeight="1">
      <c r="Q569" s="112"/>
    </row>
    <row r="570" spans="17:17" ht="15.75" customHeight="1">
      <c r="Q570" s="112"/>
    </row>
    <row r="571" spans="17:17" ht="15.75" customHeight="1">
      <c r="Q571" s="112"/>
    </row>
    <row r="572" spans="17:17" ht="15.75" customHeight="1">
      <c r="Q572" s="112"/>
    </row>
    <row r="573" spans="17:17" ht="15.75" customHeight="1">
      <c r="Q573" s="112"/>
    </row>
    <row r="574" spans="17:17" ht="15.75" customHeight="1">
      <c r="Q574" s="112"/>
    </row>
    <row r="575" spans="17:17" ht="15.75" customHeight="1">
      <c r="Q575" s="112"/>
    </row>
    <row r="576" spans="17:17" ht="15.75" customHeight="1">
      <c r="Q576" s="112"/>
    </row>
    <row r="577" spans="17:17" ht="15.75" customHeight="1">
      <c r="Q577" s="112"/>
    </row>
    <row r="578" spans="17:17" ht="15.75" customHeight="1">
      <c r="Q578" s="112"/>
    </row>
    <row r="579" spans="17:17" ht="15.75" customHeight="1">
      <c r="Q579" s="112"/>
    </row>
    <row r="580" spans="17:17" ht="15.75" customHeight="1">
      <c r="Q580" s="112"/>
    </row>
    <row r="581" spans="17:17" ht="15.75" customHeight="1">
      <c r="Q581" s="112"/>
    </row>
    <row r="582" spans="17:17" ht="15.75" customHeight="1">
      <c r="Q582" s="112"/>
    </row>
    <row r="583" spans="17:17" ht="15.75" customHeight="1">
      <c r="Q583" s="112"/>
    </row>
    <row r="584" spans="17:17" ht="15.75" customHeight="1">
      <c r="Q584" s="112"/>
    </row>
    <row r="585" spans="17:17" ht="15.75" customHeight="1">
      <c r="Q585" s="112"/>
    </row>
    <row r="586" spans="17:17" ht="15.75" customHeight="1">
      <c r="Q586" s="112"/>
    </row>
    <row r="587" spans="17:17" ht="15.75" customHeight="1">
      <c r="Q587" s="112"/>
    </row>
    <row r="588" spans="17:17" ht="15.75" customHeight="1">
      <c r="Q588" s="112"/>
    </row>
    <row r="589" spans="17:17" ht="15.75" customHeight="1">
      <c r="Q589" s="112"/>
    </row>
    <row r="590" spans="17:17" ht="15.75" customHeight="1">
      <c r="Q590" s="112"/>
    </row>
    <row r="591" spans="17:17" ht="15.75" customHeight="1">
      <c r="Q591" s="112"/>
    </row>
    <row r="592" spans="17:17" ht="15.75" customHeight="1">
      <c r="Q592" s="112"/>
    </row>
    <row r="593" spans="17:17" ht="15.75" customHeight="1">
      <c r="Q593" s="112"/>
    </row>
    <row r="594" spans="17:17" ht="15.75" customHeight="1">
      <c r="Q594" s="112"/>
    </row>
    <row r="595" spans="17:17" ht="15.75" customHeight="1">
      <c r="Q595" s="112"/>
    </row>
    <row r="596" spans="17:17" ht="15.75" customHeight="1">
      <c r="Q596" s="112"/>
    </row>
    <row r="597" spans="17:17" ht="15.75" customHeight="1">
      <c r="Q597" s="112"/>
    </row>
    <row r="598" spans="17:17" ht="15.75" customHeight="1">
      <c r="Q598" s="112"/>
    </row>
    <row r="599" spans="17:17" ht="15.75" customHeight="1">
      <c r="Q599" s="112"/>
    </row>
    <row r="600" spans="17:17" ht="15.75" customHeight="1">
      <c r="Q600" s="112"/>
    </row>
    <row r="601" spans="17:17" ht="15.75" customHeight="1">
      <c r="Q601" s="112"/>
    </row>
    <row r="602" spans="17:17" ht="15.75" customHeight="1">
      <c r="Q602" s="112"/>
    </row>
    <row r="603" spans="17:17" ht="15.75" customHeight="1">
      <c r="Q603" s="112"/>
    </row>
    <row r="604" spans="17:17" ht="15.75" customHeight="1">
      <c r="Q604" s="112"/>
    </row>
    <row r="605" spans="17:17" ht="15.75" customHeight="1">
      <c r="Q605" s="112"/>
    </row>
    <row r="606" spans="17:17" ht="15.75" customHeight="1">
      <c r="Q606" s="112"/>
    </row>
    <row r="607" spans="17:17" ht="15.75" customHeight="1">
      <c r="Q607" s="112"/>
    </row>
    <row r="608" spans="17:17" ht="15.75" customHeight="1">
      <c r="Q608" s="112"/>
    </row>
    <row r="609" spans="17:17" ht="15.75" customHeight="1">
      <c r="Q609" s="112"/>
    </row>
    <row r="610" spans="17:17" ht="15.75" customHeight="1">
      <c r="Q610" s="112"/>
    </row>
    <row r="611" spans="17:17" ht="15.75" customHeight="1">
      <c r="Q611" s="112"/>
    </row>
    <row r="612" spans="17:17" ht="15.75" customHeight="1">
      <c r="Q612" s="112"/>
    </row>
    <row r="613" spans="17:17" ht="15.75" customHeight="1">
      <c r="Q613" s="112"/>
    </row>
    <row r="614" spans="17:17" ht="15.75" customHeight="1">
      <c r="Q614" s="112"/>
    </row>
    <row r="615" spans="17:17" ht="15.75" customHeight="1">
      <c r="Q615" s="112"/>
    </row>
    <row r="616" spans="17:17" ht="15.75" customHeight="1">
      <c r="Q616" s="112"/>
    </row>
    <row r="617" spans="17:17" ht="15.75" customHeight="1">
      <c r="Q617" s="112"/>
    </row>
    <row r="618" spans="17:17" ht="15.75" customHeight="1">
      <c r="Q618" s="112"/>
    </row>
    <row r="619" spans="17:17" ht="15.75" customHeight="1">
      <c r="Q619" s="112"/>
    </row>
    <row r="620" spans="17:17" ht="15.75" customHeight="1">
      <c r="Q620" s="112"/>
    </row>
    <row r="621" spans="17:17" ht="15.75" customHeight="1">
      <c r="Q621" s="112"/>
    </row>
    <row r="622" spans="17:17" ht="15.75" customHeight="1">
      <c r="Q622" s="112"/>
    </row>
    <row r="623" spans="17:17" ht="15.75" customHeight="1">
      <c r="Q623" s="112"/>
    </row>
    <row r="624" spans="17:17" ht="15.75" customHeight="1">
      <c r="Q624" s="112"/>
    </row>
    <row r="625" spans="17:17" ht="15.75" customHeight="1">
      <c r="Q625" s="112"/>
    </row>
    <row r="626" spans="17:17" ht="15.75" customHeight="1">
      <c r="Q626" s="112"/>
    </row>
    <row r="627" spans="17:17" ht="15.75" customHeight="1">
      <c r="Q627" s="112"/>
    </row>
    <row r="628" spans="17:17" ht="15.75" customHeight="1">
      <c r="Q628" s="112"/>
    </row>
    <row r="629" spans="17:17" ht="15.75" customHeight="1">
      <c r="Q629" s="112"/>
    </row>
    <row r="630" spans="17:17" ht="15.75" customHeight="1">
      <c r="Q630" s="112"/>
    </row>
    <row r="631" spans="17:17" ht="15.75" customHeight="1">
      <c r="Q631" s="112"/>
    </row>
    <row r="632" spans="17:17" ht="15.75" customHeight="1">
      <c r="Q632" s="112"/>
    </row>
    <row r="633" spans="17:17" ht="15.75" customHeight="1">
      <c r="Q633" s="112"/>
    </row>
    <row r="634" spans="17:17" ht="15.75" customHeight="1">
      <c r="Q634" s="112"/>
    </row>
    <row r="635" spans="17:17" ht="15.75" customHeight="1">
      <c r="Q635" s="112"/>
    </row>
    <row r="636" spans="17:17" ht="15.75" customHeight="1">
      <c r="Q636" s="112"/>
    </row>
    <row r="637" spans="17:17" ht="15.75" customHeight="1">
      <c r="Q637" s="112"/>
    </row>
    <row r="638" spans="17:17" ht="15.75" customHeight="1">
      <c r="Q638" s="112"/>
    </row>
    <row r="639" spans="17:17" ht="15.75" customHeight="1">
      <c r="Q639" s="112"/>
    </row>
    <row r="640" spans="17:17" ht="15.75" customHeight="1">
      <c r="Q640" s="112"/>
    </row>
    <row r="641" spans="17:17" ht="15.75" customHeight="1">
      <c r="Q641" s="112"/>
    </row>
    <row r="642" spans="17:17" ht="15.75" customHeight="1">
      <c r="Q642" s="112"/>
    </row>
    <row r="643" spans="17:17" ht="15.75" customHeight="1">
      <c r="Q643" s="112"/>
    </row>
    <row r="644" spans="17:17" ht="15.75" customHeight="1">
      <c r="Q644" s="112"/>
    </row>
    <row r="645" spans="17:17" ht="15.75" customHeight="1">
      <c r="Q645" s="112"/>
    </row>
    <row r="646" spans="17:17" ht="15.75" customHeight="1">
      <c r="Q646" s="112"/>
    </row>
    <row r="647" spans="17:17" ht="15.75" customHeight="1">
      <c r="Q647" s="112"/>
    </row>
    <row r="648" spans="17:17" ht="15.75" customHeight="1">
      <c r="Q648" s="112"/>
    </row>
    <row r="649" spans="17:17" ht="15.75" customHeight="1">
      <c r="Q649" s="112"/>
    </row>
    <row r="650" spans="17:17" ht="15.75" customHeight="1">
      <c r="Q650" s="112"/>
    </row>
    <row r="651" spans="17:17" ht="15.75" customHeight="1">
      <c r="Q651" s="112"/>
    </row>
    <row r="652" spans="17:17" ht="15.75" customHeight="1">
      <c r="Q652" s="112"/>
    </row>
    <row r="653" spans="17:17" ht="15.75" customHeight="1">
      <c r="Q653" s="112"/>
    </row>
    <row r="654" spans="17:17" ht="15.75" customHeight="1">
      <c r="Q654" s="112"/>
    </row>
    <row r="655" spans="17:17" ht="15.75" customHeight="1">
      <c r="Q655" s="112"/>
    </row>
    <row r="656" spans="17:17" ht="15.75" customHeight="1">
      <c r="Q656" s="112"/>
    </row>
    <row r="657" spans="17:17" ht="15.75" customHeight="1">
      <c r="Q657" s="112"/>
    </row>
    <row r="658" spans="17:17" ht="15.75" customHeight="1">
      <c r="Q658" s="112"/>
    </row>
    <row r="659" spans="17:17" ht="15.75" customHeight="1">
      <c r="Q659" s="112"/>
    </row>
    <row r="660" spans="17:17" ht="15.75" customHeight="1">
      <c r="Q660" s="112"/>
    </row>
    <row r="661" spans="17:17" ht="15.75" customHeight="1">
      <c r="Q661" s="112"/>
    </row>
    <row r="662" spans="17:17" ht="15.75" customHeight="1">
      <c r="Q662" s="112"/>
    </row>
    <row r="663" spans="17:17" ht="15.75" customHeight="1">
      <c r="Q663" s="112"/>
    </row>
    <row r="664" spans="17:17" ht="15.75" customHeight="1">
      <c r="Q664" s="112"/>
    </row>
    <row r="665" spans="17:17" ht="15.75" customHeight="1">
      <c r="Q665" s="112"/>
    </row>
    <row r="666" spans="17:17" ht="15.75" customHeight="1">
      <c r="Q666" s="112"/>
    </row>
    <row r="667" spans="17:17" ht="15.75" customHeight="1">
      <c r="Q667" s="112"/>
    </row>
    <row r="668" spans="17:17" ht="15.75" customHeight="1">
      <c r="Q668" s="112"/>
    </row>
    <row r="669" spans="17:17" ht="15.75" customHeight="1">
      <c r="Q669" s="112"/>
    </row>
    <row r="670" spans="17:17" ht="15.75" customHeight="1">
      <c r="Q670" s="112"/>
    </row>
    <row r="671" spans="17:17" ht="15.75" customHeight="1">
      <c r="Q671" s="112"/>
    </row>
    <row r="672" spans="17:17" ht="15.75" customHeight="1">
      <c r="Q672" s="112"/>
    </row>
    <row r="673" spans="17:17" ht="15.75" customHeight="1">
      <c r="Q673" s="112"/>
    </row>
    <row r="674" spans="17:17" ht="15.75" customHeight="1">
      <c r="Q674" s="112"/>
    </row>
    <row r="675" spans="17:17" ht="15.75" customHeight="1">
      <c r="Q675" s="112"/>
    </row>
    <row r="676" spans="17:17" ht="15.75" customHeight="1">
      <c r="Q676" s="112"/>
    </row>
    <row r="677" spans="17:17" ht="15.75" customHeight="1">
      <c r="Q677" s="112"/>
    </row>
    <row r="678" spans="17:17" ht="15.75" customHeight="1">
      <c r="Q678" s="112"/>
    </row>
    <row r="679" spans="17:17" ht="15.75" customHeight="1">
      <c r="Q679" s="112"/>
    </row>
    <row r="680" spans="17:17" ht="15.75" customHeight="1">
      <c r="Q680" s="112"/>
    </row>
    <row r="681" spans="17:17" ht="15.75" customHeight="1">
      <c r="Q681" s="112"/>
    </row>
    <row r="682" spans="17:17" ht="15.75" customHeight="1">
      <c r="Q682" s="112"/>
    </row>
    <row r="683" spans="17:17" ht="15.75" customHeight="1">
      <c r="Q683" s="112"/>
    </row>
    <row r="684" spans="17:17" ht="15.75" customHeight="1">
      <c r="Q684" s="112"/>
    </row>
    <row r="685" spans="17:17" ht="15.75" customHeight="1">
      <c r="Q685" s="112"/>
    </row>
    <row r="686" spans="17:17" ht="15.75" customHeight="1">
      <c r="Q686" s="112"/>
    </row>
    <row r="687" spans="17:17" ht="15.75" customHeight="1">
      <c r="Q687" s="112"/>
    </row>
    <row r="688" spans="17:17" ht="15.75" customHeight="1">
      <c r="Q688" s="112"/>
    </row>
    <row r="689" spans="17:17" ht="15.75" customHeight="1">
      <c r="Q689" s="112"/>
    </row>
    <row r="690" spans="17:17" ht="15.75" customHeight="1">
      <c r="Q690" s="112"/>
    </row>
    <row r="691" spans="17:17" ht="15.75" customHeight="1">
      <c r="Q691" s="112"/>
    </row>
    <row r="692" spans="17:17" ht="15.75" customHeight="1">
      <c r="Q692" s="112"/>
    </row>
    <row r="693" spans="17:17" ht="15.75" customHeight="1">
      <c r="Q693" s="112"/>
    </row>
    <row r="694" spans="17:17" ht="15.75" customHeight="1">
      <c r="Q694" s="112"/>
    </row>
    <row r="695" spans="17:17" ht="15.75" customHeight="1">
      <c r="Q695" s="112"/>
    </row>
    <row r="696" spans="17:17" ht="15.75" customHeight="1">
      <c r="Q696" s="112"/>
    </row>
    <row r="697" spans="17:17" ht="15.75" customHeight="1">
      <c r="Q697" s="112"/>
    </row>
    <row r="698" spans="17:17" ht="15.75" customHeight="1">
      <c r="Q698" s="112"/>
    </row>
    <row r="699" spans="17:17" ht="15.75" customHeight="1">
      <c r="Q699" s="112"/>
    </row>
    <row r="700" spans="17:17" ht="15.75" customHeight="1">
      <c r="Q700" s="112"/>
    </row>
    <row r="701" spans="17:17" ht="15.75" customHeight="1">
      <c r="Q701" s="112"/>
    </row>
    <row r="702" spans="17:17" ht="15.75" customHeight="1">
      <c r="Q702" s="112"/>
    </row>
    <row r="703" spans="17:17" ht="15.75" customHeight="1">
      <c r="Q703" s="112"/>
    </row>
    <row r="704" spans="17:17" ht="15.75" customHeight="1">
      <c r="Q704" s="112"/>
    </row>
    <row r="705" spans="17:17" ht="15.75" customHeight="1">
      <c r="Q705" s="112"/>
    </row>
    <row r="706" spans="17:17" ht="15.75" customHeight="1">
      <c r="Q706" s="112"/>
    </row>
    <row r="707" spans="17:17" ht="15.75" customHeight="1">
      <c r="Q707" s="112"/>
    </row>
    <row r="708" spans="17:17" ht="15.75" customHeight="1">
      <c r="Q708" s="112"/>
    </row>
    <row r="709" spans="17:17" ht="15.75" customHeight="1">
      <c r="Q709" s="112"/>
    </row>
    <row r="710" spans="17:17" ht="15.75" customHeight="1">
      <c r="Q710" s="112"/>
    </row>
    <row r="711" spans="17:17" ht="15.75" customHeight="1">
      <c r="Q711" s="112"/>
    </row>
    <row r="712" spans="17:17" ht="15.75" customHeight="1">
      <c r="Q712" s="112"/>
    </row>
    <row r="713" spans="17:17" ht="15.75" customHeight="1">
      <c r="Q713" s="112"/>
    </row>
    <row r="714" spans="17:17" ht="15.75" customHeight="1">
      <c r="Q714" s="112"/>
    </row>
    <row r="715" spans="17:17" ht="15.75" customHeight="1">
      <c r="Q715" s="112"/>
    </row>
    <row r="716" spans="17:17" ht="15.75" customHeight="1">
      <c r="Q716" s="112"/>
    </row>
    <row r="717" spans="17:17" ht="15.75" customHeight="1">
      <c r="Q717" s="112"/>
    </row>
    <row r="718" spans="17:17" ht="15.75" customHeight="1">
      <c r="Q718" s="112"/>
    </row>
    <row r="719" spans="17:17" ht="15.75" customHeight="1">
      <c r="Q719" s="112"/>
    </row>
    <row r="720" spans="17:17" ht="15.75" customHeight="1">
      <c r="Q720" s="112"/>
    </row>
    <row r="721" spans="17:17" ht="15.75" customHeight="1">
      <c r="Q721" s="112"/>
    </row>
    <row r="722" spans="17:17" ht="15.75" customHeight="1">
      <c r="Q722" s="112"/>
    </row>
    <row r="723" spans="17:17" ht="15.75" customHeight="1">
      <c r="Q723" s="112"/>
    </row>
    <row r="724" spans="17:17" ht="15.75" customHeight="1">
      <c r="Q724" s="112"/>
    </row>
    <row r="725" spans="17:17" ht="15.75" customHeight="1">
      <c r="Q725" s="112"/>
    </row>
    <row r="726" spans="17:17" ht="15.75" customHeight="1">
      <c r="Q726" s="112"/>
    </row>
    <row r="727" spans="17:17" ht="15.75" customHeight="1">
      <c r="Q727" s="112"/>
    </row>
    <row r="728" spans="17:17" ht="15.75" customHeight="1">
      <c r="Q728" s="112"/>
    </row>
    <row r="729" spans="17:17" ht="15.75" customHeight="1">
      <c r="Q729" s="112"/>
    </row>
    <row r="730" spans="17:17" ht="15.75" customHeight="1">
      <c r="Q730" s="112"/>
    </row>
    <row r="731" spans="17:17" ht="15.75" customHeight="1">
      <c r="Q731" s="112"/>
    </row>
    <row r="732" spans="17:17" ht="15.75" customHeight="1">
      <c r="Q732" s="112"/>
    </row>
    <row r="733" spans="17:17" ht="15.75" customHeight="1">
      <c r="Q733" s="112"/>
    </row>
    <row r="734" spans="17:17" ht="15.75" customHeight="1">
      <c r="Q734" s="112"/>
    </row>
    <row r="735" spans="17:17" ht="15.75" customHeight="1">
      <c r="Q735" s="112"/>
    </row>
    <row r="736" spans="17:17" ht="15.75" customHeight="1">
      <c r="Q736" s="112"/>
    </row>
    <row r="737" spans="17:17" ht="15.75" customHeight="1">
      <c r="Q737" s="112"/>
    </row>
    <row r="738" spans="17:17" ht="15.75" customHeight="1">
      <c r="Q738" s="112"/>
    </row>
    <row r="739" spans="17:17" ht="15.75" customHeight="1">
      <c r="Q739" s="112"/>
    </row>
    <row r="740" spans="17:17" ht="15.75" customHeight="1">
      <c r="Q740" s="112"/>
    </row>
    <row r="741" spans="17:17" ht="15.75" customHeight="1">
      <c r="Q741" s="112"/>
    </row>
    <row r="742" spans="17:17" ht="15.75" customHeight="1">
      <c r="Q742" s="112"/>
    </row>
    <row r="743" spans="17:17" ht="15.75" customHeight="1">
      <c r="Q743" s="112"/>
    </row>
    <row r="744" spans="17:17" ht="15.75" customHeight="1">
      <c r="Q744" s="112"/>
    </row>
    <row r="745" spans="17:17" ht="15.75" customHeight="1">
      <c r="Q745" s="112"/>
    </row>
    <row r="746" spans="17:17" ht="15.75" customHeight="1">
      <c r="Q746" s="112"/>
    </row>
    <row r="747" spans="17:17" ht="15.75" customHeight="1">
      <c r="Q747" s="112"/>
    </row>
    <row r="748" spans="17:17" ht="15.75" customHeight="1">
      <c r="Q748" s="112"/>
    </row>
    <row r="749" spans="17:17" ht="15.75" customHeight="1">
      <c r="Q749" s="112"/>
    </row>
    <row r="750" spans="17:17" ht="15.75" customHeight="1">
      <c r="Q750" s="112"/>
    </row>
    <row r="751" spans="17:17" ht="15.75" customHeight="1">
      <c r="Q751" s="112"/>
    </row>
    <row r="752" spans="17:17" ht="15.75" customHeight="1">
      <c r="Q752" s="112"/>
    </row>
    <row r="753" spans="17:17" ht="15.75" customHeight="1">
      <c r="Q753" s="112"/>
    </row>
    <row r="754" spans="17:17" ht="15.75" customHeight="1">
      <c r="Q754" s="112"/>
    </row>
    <row r="755" spans="17:17" ht="15.75" customHeight="1">
      <c r="Q755" s="112"/>
    </row>
    <row r="756" spans="17:17" ht="15.75" customHeight="1">
      <c r="Q756" s="112"/>
    </row>
    <row r="757" spans="17:17" ht="15.75" customHeight="1">
      <c r="Q757" s="112"/>
    </row>
    <row r="758" spans="17:17" ht="15.75" customHeight="1">
      <c r="Q758" s="112"/>
    </row>
    <row r="759" spans="17:17" ht="15.75" customHeight="1">
      <c r="Q759" s="112"/>
    </row>
    <row r="760" spans="17:17" ht="15.75" customHeight="1">
      <c r="Q760" s="112"/>
    </row>
    <row r="761" spans="17:17" ht="15.75" customHeight="1">
      <c r="Q761" s="112"/>
    </row>
    <row r="762" spans="17:17" ht="15.75" customHeight="1">
      <c r="Q762" s="112"/>
    </row>
    <row r="763" spans="17:17" ht="15.75" customHeight="1">
      <c r="Q763" s="112"/>
    </row>
    <row r="764" spans="17:17" ht="15.75" customHeight="1">
      <c r="Q764" s="112"/>
    </row>
    <row r="765" spans="17:17" ht="15.75" customHeight="1">
      <c r="Q765" s="112"/>
    </row>
    <row r="766" spans="17:17" ht="15.75" customHeight="1">
      <c r="Q766" s="112"/>
    </row>
    <row r="767" spans="17:17" ht="15.75" customHeight="1">
      <c r="Q767" s="112"/>
    </row>
    <row r="768" spans="17:17" ht="15.75" customHeight="1">
      <c r="Q768" s="112"/>
    </row>
    <row r="769" spans="17:17" ht="15.75" customHeight="1">
      <c r="Q769" s="112"/>
    </row>
    <row r="770" spans="17:17" ht="15.75" customHeight="1">
      <c r="Q770" s="112"/>
    </row>
    <row r="771" spans="17:17" ht="15.75" customHeight="1">
      <c r="Q771" s="112"/>
    </row>
    <row r="772" spans="17:17" ht="15.75" customHeight="1">
      <c r="Q772" s="112"/>
    </row>
    <row r="773" spans="17:17" ht="15.75" customHeight="1">
      <c r="Q773" s="112"/>
    </row>
    <row r="774" spans="17:17" ht="15.75" customHeight="1">
      <c r="Q774" s="112"/>
    </row>
    <row r="775" spans="17:17" ht="15.75" customHeight="1">
      <c r="Q775" s="112"/>
    </row>
    <row r="776" spans="17:17" ht="15.75" customHeight="1">
      <c r="Q776" s="112"/>
    </row>
    <row r="777" spans="17:17" ht="15.75" customHeight="1">
      <c r="Q777" s="112"/>
    </row>
    <row r="778" spans="17:17" ht="15.75" customHeight="1">
      <c r="Q778" s="112"/>
    </row>
    <row r="779" spans="17:17" ht="15.75" customHeight="1">
      <c r="Q779" s="112"/>
    </row>
    <row r="780" spans="17:17" ht="15.75" customHeight="1">
      <c r="Q780" s="112"/>
    </row>
    <row r="781" spans="17:17" ht="15.75" customHeight="1">
      <c r="Q781" s="112"/>
    </row>
    <row r="782" spans="17:17" ht="15.75" customHeight="1">
      <c r="Q782" s="112"/>
    </row>
    <row r="783" spans="17:17" ht="15.75" customHeight="1">
      <c r="Q783" s="112"/>
    </row>
    <row r="784" spans="17:17" ht="15.75" customHeight="1">
      <c r="Q784" s="112"/>
    </row>
    <row r="785" spans="17:17" ht="15.75" customHeight="1">
      <c r="Q785" s="112"/>
    </row>
    <row r="786" spans="17:17" ht="15.75" customHeight="1">
      <c r="Q786" s="112"/>
    </row>
    <row r="787" spans="17:17" ht="15.75" customHeight="1">
      <c r="Q787" s="112"/>
    </row>
    <row r="788" spans="17:17" ht="15.75" customHeight="1">
      <c r="Q788" s="112"/>
    </row>
    <row r="789" spans="17:17" ht="15.75" customHeight="1">
      <c r="Q789" s="112"/>
    </row>
    <row r="790" spans="17:17" ht="15.75" customHeight="1">
      <c r="Q790" s="112"/>
    </row>
    <row r="791" spans="17:17" ht="15.75" customHeight="1">
      <c r="Q791" s="112"/>
    </row>
    <row r="792" spans="17:17" ht="15.75" customHeight="1">
      <c r="Q792" s="112"/>
    </row>
    <row r="793" spans="17:17" ht="15.75" customHeight="1">
      <c r="Q793" s="112"/>
    </row>
    <row r="794" spans="17:17" ht="15.75" customHeight="1">
      <c r="Q794" s="112"/>
    </row>
    <row r="795" spans="17:17" ht="15.75" customHeight="1">
      <c r="Q795" s="112"/>
    </row>
    <row r="796" spans="17:17" ht="15.75" customHeight="1">
      <c r="Q796" s="112"/>
    </row>
    <row r="797" spans="17:17" ht="15.75" customHeight="1">
      <c r="Q797" s="112"/>
    </row>
    <row r="798" spans="17:17" ht="15.75" customHeight="1">
      <c r="Q798" s="112"/>
    </row>
    <row r="799" spans="17:17" ht="15.75" customHeight="1">
      <c r="Q799" s="112"/>
    </row>
    <row r="800" spans="17:17" ht="15.75" customHeight="1">
      <c r="Q800" s="112"/>
    </row>
    <row r="801" spans="17:17" ht="15.75" customHeight="1">
      <c r="Q801" s="112"/>
    </row>
    <row r="802" spans="17:17" ht="15.75" customHeight="1">
      <c r="Q802" s="112"/>
    </row>
    <row r="803" spans="17:17" ht="15.75" customHeight="1">
      <c r="Q803" s="112"/>
    </row>
    <row r="804" spans="17:17" ht="15.75" customHeight="1">
      <c r="Q804" s="112"/>
    </row>
    <row r="805" spans="17:17" ht="15.75" customHeight="1">
      <c r="Q805" s="112"/>
    </row>
    <row r="806" spans="17:17" ht="15.75" customHeight="1">
      <c r="Q806" s="112"/>
    </row>
    <row r="807" spans="17:17" ht="15.75" customHeight="1">
      <c r="Q807" s="112"/>
    </row>
    <row r="808" spans="17:17" ht="15.75" customHeight="1">
      <c r="Q808" s="112"/>
    </row>
    <row r="809" spans="17:17" ht="15.75" customHeight="1">
      <c r="Q809" s="112"/>
    </row>
    <row r="810" spans="17:17" ht="15.75" customHeight="1">
      <c r="Q810" s="112"/>
    </row>
    <row r="811" spans="17:17" ht="15.75" customHeight="1">
      <c r="Q811" s="112"/>
    </row>
    <row r="812" spans="17:17" ht="15.75" customHeight="1">
      <c r="Q812" s="112"/>
    </row>
    <row r="813" spans="17:17" ht="15.75" customHeight="1">
      <c r="Q813" s="112"/>
    </row>
    <row r="814" spans="17:17" ht="15.75" customHeight="1">
      <c r="Q814" s="112"/>
    </row>
    <row r="815" spans="17:17" ht="15.75" customHeight="1">
      <c r="Q815" s="112"/>
    </row>
    <row r="816" spans="17:17" ht="15.75" customHeight="1">
      <c r="Q816" s="112"/>
    </row>
    <row r="817" spans="17:17" ht="15.75" customHeight="1">
      <c r="Q817" s="112"/>
    </row>
    <row r="818" spans="17:17" ht="15.75" customHeight="1">
      <c r="Q818" s="112"/>
    </row>
    <row r="819" spans="17:17" ht="15.75" customHeight="1">
      <c r="Q819" s="112"/>
    </row>
    <row r="820" spans="17:17" ht="15.75" customHeight="1">
      <c r="Q820" s="112"/>
    </row>
    <row r="821" spans="17:17" ht="15.75" customHeight="1">
      <c r="Q821" s="112"/>
    </row>
    <row r="822" spans="17:17" ht="15.75" customHeight="1">
      <c r="Q822" s="112"/>
    </row>
    <row r="823" spans="17:17" ht="15.75" customHeight="1">
      <c r="Q823" s="112"/>
    </row>
    <row r="824" spans="17:17" ht="15.75" customHeight="1">
      <c r="Q824" s="112"/>
    </row>
    <row r="825" spans="17:17" ht="15.75" customHeight="1">
      <c r="Q825" s="112"/>
    </row>
    <row r="826" spans="17:17" ht="15.75" customHeight="1">
      <c r="Q826" s="112"/>
    </row>
    <row r="827" spans="17:17" ht="15.75" customHeight="1">
      <c r="Q827" s="112"/>
    </row>
    <row r="828" spans="17:17" ht="15.75" customHeight="1">
      <c r="Q828" s="112"/>
    </row>
    <row r="829" spans="17:17" ht="15.75" customHeight="1">
      <c r="Q829" s="112"/>
    </row>
    <row r="830" spans="17:17" ht="15.75" customHeight="1">
      <c r="Q830" s="112"/>
    </row>
    <row r="831" spans="17:17" ht="15.75" customHeight="1">
      <c r="Q831" s="112"/>
    </row>
    <row r="832" spans="17:17" ht="15.75" customHeight="1">
      <c r="Q832" s="112"/>
    </row>
    <row r="833" spans="17:17" ht="15.75" customHeight="1">
      <c r="Q833" s="112"/>
    </row>
    <row r="834" spans="17:17" ht="15.75" customHeight="1">
      <c r="Q834" s="112"/>
    </row>
    <row r="835" spans="17:17" ht="15.75" customHeight="1">
      <c r="Q835" s="112"/>
    </row>
    <row r="836" spans="17:17" ht="15.75" customHeight="1">
      <c r="Q836" s="112"/>
    </row>
    <row r="837" spans="17:17" ht="15.75" customHeight="1">
      <c r="Q837" s="112"/>
    </row>
    <row r="838" spans="17:17" ht="15.75" customHeight="1">
      <c r="Q838" s="112"/>
    </row>
    <row r="839" spans="17:17" ht="15.75" customHeight="1">
      <c r="Q839" s="112"/>
    </row>
    <row r="840" spans="17:17" ht="15.75" customHeight="1">
      <c r="Q840" s="112"/>
    </row>
    <row r="841" spans="17:17" ht="15.75" customHeight="1">
      <c r="Q841" s="112"/>
    </row>
    <row r="842" spans="17:17" ht="15.75" customHeight="1">
      <c r="Q842" s="112"/>
    </row>
    <row r="843" spans="17:17" ht="15.75" customHeight="1">
      <c r="Q843" s="112"/>
    </row>
    <row r="844" spans="17:17" ht="15.75" customHeight="1">
      <c r="Q844" s="112"/>
    </row>
    <row r="845" spans="17:17" ht="15.75" customHeight="1">
      <c r="Q845" s="112"/>
    </row>
    <row r="846" spans="17:17" ht="15.75" customHeight="1">
      <c r="Q846" s="112"/>
    </row>
    <row r="847" spans="17:17" ht="15.75" customHeight="1">
      <c r="Q847" s="112"/>
    </row>
    <row r="848" spans="17:17" ht="15.75" customHeight="1">
      <c r="Q848" s="112"/>
    </row>
    <row r="849" spans="17:17" ht="15.75" customHeight="1">
      <c r="Q849" s="112"/>
    </row>
    <row r="850" spans="17:17" ht="15.75" customHeight="1">
      <c r="Q850" s="112"/>
    </row>
    <row r="851" spans="17:17" ht="15.75" customHeight="1">
      <c r="Q851" s="112"/>
    </row>
    <row r="852" spans="17:17" ht="15.75" customHeight="1">
      <c r="Q852" s="112"/>
    </row>
    <row r="853" spans="17:17" ht="15.75" customHeight="1">
      <c r="Q853" s="112"/>
    </row>
    <row r="854" spans="17:17" ht="15.75" customHeight="1">
      <c r="Q854" s="112"/>
    </row>
    <row r="855" spans="17:17" ht="15.75" customHeight="1">
      <c r="Q855" s="112"/>
    </row>
    <row r="856" spans="17:17" ht="15.75" customHeight="1">
      <c r="Q856" s="112"/>
    </row>
    <row r="857" spans="17:17" ht="15.75" customHeight="1">
      <c r="Q857" s="112"/>
    </row>
    <row r="858" spans="17:17" ht="15.75" customHeight="1">
      <c r="Q858" s="112"/>
    </row>
    <row r="859" spans="17:17" ht="15.75" customHeight="1">
      <c r="Q859" s="112"/>
    </row>
    <row r="860" spans="17:17" ht="15.75" customHeight="1">
      <c r="Q860" s="112"/>
    </row>
    <row r="861" spans="17:17" ht="15.75" customHeight="1">
      <c r="Q861" s="112"/>
    </row>
    <row r="862" spans="17:17" ht="15.75" customHeight="1">
      <c r="Q862" s="112"/>
    </row>
    <row r="863" spans="17:17" ht="15.75" customHeight="1">
      <c r="Q863" s="112"/>
    </row>
    <row r="864" spans="17:17" ht="15.75" customHeight="1">
      <c r="Q864" s="112"/>
    </row>
    <row r="865" spans="17:17" ht="15.75" customHeight="1">
      <c r="Q865" s="112"/>
    </row>
    <row r="866" spans="17:17" ht="15.75" customHeight="1">
      <c r="Q866" s="112"/>
    </row>
    <row r="867" spans="17:17" ht="15.75" customHeight="1">
      <c r="Q867" s="112"/>
    </row>
    <row r="868" spans="17:17" ht="15.75" customHeight="1">
      <c r="Q868" s="112"/>
    </row>
    <row r="869" spans="17:17" ht="15.75" customHeight="1">
      <c r="Q869" s="112"/>
    </row>
    <row r="870" spans="17:17" ht="15.75" customHeight="1">
      <c r="Q870" s="112"/>
    </row>
    <row r="871" spans="17:17" ht="15.75" customHeight="1">
      <c r="Q871" s="112"/>
    </row>
    <row r="872" spans="17:17" ht="15.75" customHeight="1">
      <c r="Q872" s="112"/>
    </row>
    <row r="873" spans="17:17" ht="15.75" customHeight="1">
      <c r="Q873" s="112"/>
    </row>
    <row r="874" spans="17:17" ht="15.75" customHeight="1">
      <c r="Q874" s="112"/>
    </row>
    <row r="875" spans="17:17" ht="15.75" customHeight="1">
      <c r="Q875" s="112"/>
    </row>
    <row r="876" spans="17:17" ht="15.75" customHeight="1">
      <c r="Q876" s="112"/>
    </row>
    <row r="877" spans="17:17" ht="15.75" customHeight="1">
      <c r="Q877" s="112"/>
    </row>
    <row r="878" spans="17:17" ht="15.75" customHeight="1">
      <c r="Q878" s="112"/>
    </row>
    <row r="879" spans="17:17" ht="15.75" customHeight="1">
      <c r="Q879" s="112"/>
    </row>
    <row r="880" spans="17:17" ht="15.75" customHeight="1">
      <c r="Q880" s="112"/>
    </row>
    <row r="881" spans="17:17" ht="15.75" customHeight="1">
      <c r="Q881" s="112"/>
    </row>
    <row r="882" spans="17:17" ht="15.75" customHeight="1">
      <c r="Q882" s="112"/>
    </row>
    <row r="883" spans="17:17" ht="15.75" customHeight="1">
      <c r="Q883" s="112"/>
    </row>
    <row r="884" spans="17:17" ht="15.75" customHeight="1">
      <c r="Q884" s="112"/>
    </row>
    <row r="885" spans="17:17" ht="15.75" customHeight="1">
      <c r="Q885" s="112"/>
    </row>
    <row r="886" spans="17:17" ht="15.75" customHeight="1">
      <c r="Q886" s="112"/>
    </row>
    <row r="887" spans="17:17" ht="15.75" customHeight="1">
      <c r="Q887" s="112"/>
    </row>
    <row r="888" spans="17:17" ht="15.75" customHeight="1">
      <c r="Q888" s="112"/>
    </row>
    <row r="889" spans="17:17" ht="15.75" customHeight="1">
      <c r="Q889" s="112"/>
    </row>
    <row r="890" spans="17:17" ht="15.75" customHeight="1">
      <c r="Q890" s="112"/>
    </row>
    <row r="891" spans="17:17" ht="15.75" customHeight="1">
      <c r="Q891" s="112"/>
    </row>
    <row r="892" spans="17:17" ht="15.75" customHeight="1">
      <c r="Q892" s="112"/>
    </row>
    <row r="893" spans="17:17" ht="15.75" customHeight="1">
      <c r="Q893" s="112"/>
    </row>
    <row r="894" spans="17:17" ht="15.75" customHeight="1">
      <c r="Q894" s="112"/>
    </row>
    <row r="895" spans="17:17" ht="15.75" customHeight="1">
      <c r="Q895" s="112"/>
    </row>
    <row r="896" spans="17:17" ht="15.75" customHeight="1">
      <c r="Q896" s="112"/>
    </row>
    <row r="897" spans="17:17" ht="15.75" customHeight="1">
      <c r="Q897" s="112"/>
    </row>
    <row r="898" spans="17:17" ht="15.75" customHeight="1">
      <c r="Q898" s="112"/>
    </row>
    <row r="899" spans="17:17" ht="15.75" customHeight="1">
      <c r="Q899" s="112"/>
    </row>
    <row r="900" spans="17:17" ht="15.75" customHeight="1">
      <c r="Q900" s="112"/>
    </row>
    <row r="901" spans="17:17" ht="15.75" customHeight="1">
      <c r="Q901" s="112"/>
    </row>
    <row r="902" spans="17:17" ht="15.75" customHeight="1">
      <c r="Q902" s="112"/>
    </row>
    <row r="903" spans="17:17" ht="15.75" customHeight="1">
      <c r="Q903" s="112"/>
    </row>
    <row r="904" spans="17:17" ht="15.75" customHeight="1">
      <c r="Q904" s="112"/>
    </row>
    <row r="905" spans="17:17" ht="15.75" customHeight="1">
      <c r="Q905" s="112"/>
    </row>
    <row r="906" spans="17:17" ht="15.75" customHeight="1">
      <c r="Q906" s="112"/>
    </row>
    <row r="907" spans="17:17" ht="15.75" customHeight="1">
      <c r="Q907" s="112"/>
    </row>
    <row r="908" spans="17:17" ht="15.75" customHeight="1">
      <c r="Q908" s="112"/>
    </row>
    <row r="909" spans="17:17" ht="15.75" customHeight="1">
      <c r="Q909" s="112"/>
    </row>
    <row r="910" spans="17:17" ht="15.75" customHeight="1">
      <c r="Q910" s="112"/>
    </row>
    <row r="911" spans="17:17" ht="15.75" customHeight="1">
      <c r="Q911" s="112"/>
    </row>
    <row r="912" spans="17:17" ht="15.75" customHeight="1">
      <c r="Q912" s="112"/>
    </row>
    <row r="913" spans="17:17" ht="15.75" customHeight="1">
      <c r="Q913" s="112"/>
    </row>
    <row r="914" spans="17:17" ht="15.75" customHeight="1">
      <c r="Q914" s="112"/>
    </row>
    <row r="915" spans="17:17" ht="15.75" customHeight="1">
      <c r="Q915" s="112"/>
    </row>
    <row r="916" spans="17:17" ht="15.75" customHeight="1">
      <c r="Q916" s="112"/>
    </row>
    <row r="917" spans="17:17" ht="15.75" customHeight="1">
      <c r="Q917" s="112"/>
    </row>
    <row r="918" spans="17:17" ht="15.75" customHeight="1">
      <c r="Q918" s="112"/>
    </row>
    <row r="919" spans="17:17" ht="15.75" customHeight="1">
      <c r="Q919" s="112"/>
    </row>
    <row r="920" spans="17:17" ht="15.75" customHeight="1">
      <c r="Q920" s="112"/>
    </row>
    <row r="921" spans="17:17" ht="15.75" customHeight="1">
      <c r="Q921" s="112"/>
    </row>
    <row r="922" spans="17:17" ht="15.75" customHeight="1">
      <c r="Q922" s="112"/>
    </row>
    <row r="923" spans="17:17" ht="15.75" customHeight="1">
      <c r="Q923" s="112"/>
    </row>
    <row r="924" spans="17:17" ht="15.75" customHeight="1">
      <c r="Q924" s="112"/>
    </row>
    <row r="925" spans="17:17" ht="15.75" customHeight="1">
      <c r="Q925" s="112"/>
    </row>
    <row r="926" spans="17:17" ht="15.75" customHeight="1">
      <c r="Q926" s="112"/>
    </row>
    <row r="927" spans="17:17" ht="15.75" customHeight="1">
      <c r="Q927" s="112"/>
    </row>
    <row r="928" spans="17:17" ht="15.75" customHeight="1">
      <c r="Q928" s="112"/>
    </row>
    <row r="929" spans="17:17" ht="15.75" customHeight="1">
      <c r="Q929" s="112"/>
    </row>
    <row r="930" spans="17:17" ht="15.75" customHeight="1">
      <c r="Q930" s="112"/>
    </row>
    <row r="931" spans="17:17" ht="15.75" customHeight="1">
      <c r="Q931" s="112"/>
    </row>
    <row r="932" spans="17:17" ht="15.75" customHeight="1">
      <c r="Q932" s="112"/>
    </row>
    <row r="933" spans="17:17" ht="15.75" customHeight="1">
      <c r="Q933" s="112"/>
    </row>
    <row r="934" spans="17:17" ht="15.75" customHeight="1">
      <c r="Q934" s="112"/>
    </row>
    <row r="935" spans="17:17" ht="15.75" customHeight="1">
      <c r="Q935" s="112"/>
    </row>
    <row r="936" spans="17:17" ht="15.75" customHeight="1">
      <c r="Q936" s="112"/>
    </row>
    <row r="937" spans="17:17" ht="15.75" customHeight="1">
      <c r="Q937" s="112"/>
    </row>
    <row r="938" spans="17:17" ht="15.75" customHeight="1">
      <c r="Q938" s="112"/>
    </row>
    <row r="939" spans="17:17" ht="15.75" customHeight="1">
      <c r="Q939" s="112"/>
    </row>
    <row r="940" spans="17:17" ht="15.75" customHeight="1">
      <c r="Q940" s="112"/>
    </row>
    <row r="941" spans="17:17" ht="15.75" customHeight="1">
      <c r="Q941" s="112"/>
    </row>
    <row r="942" spans="17:17" ht="15.75" customHeight="1">
      <c r="Q942" s="112"/>
    </row>
    <row r="943" spans="17:17" ht="15.75" customHeight="1">
      <c r="Q943" s="112"/>
    </row>
    <row r="944" spans="17:17" ht="15.75" customHeight="1">
      <c r="Q944" s="112"/>
    </row>
    <row r="945" spans="17:17" ht="15.75" customHeight="1">
      <c r="Q945" s="112"/>
    </row>
    <row r="946" spans="17:17" ht="15.75" customHeight="1">
      <c r="Q946" s="112"/>
    </row>
    <row r="947" spans="17:17" ht="15.75" customHeight="1">
      <c r="Q947" s="112"/>
    </row>
    <row r="948" spans="17:17" ht="15.75" customHeight="1">
      <c r="Q948" s="112"/>
    </row>
    <row r="949" spans="17:17" ht="15.75" customHeight="1">
      <c r="Q949" s="112"/>
    </row>
    <row r="950" spans="17:17" ht="15.75" customHeight="1">
      <c r="Q950" s="112"/>
    </row>
    <row r="951" spans="17:17" ht="15.75" customHeight="1">
      <c r="Q951" s="112"/>
    </row>
    <row r="952" spans="17:17" ht="15.75" customHeight="1">
      <c r="Q952" s="112"/>
    </row>
    <row r="953" spans="17:17" ht="15.75" customHeight="1">
      <c r="Q953" s="112"/>
    </row>
    <row r="954" spans="17:17" ht="15.75" customHeight="1">
      <c r="Q954" s="112"/>
    </row>
    <row r="955" spans="17:17" ht="15.75" customHeight="1">
      <c r="Q955" s="112"/>
    </row>
    <row r="956" spans="17:17" ht="15.75" customHeight="1">
      <c r="Q956" s="112"/>
    </row>
    <row r="957" spans="17:17" ht="15.75" customHeight="1">
      <c r="Q957" s="112"/>
    </row>
    <row r="958" spans="17:17" ht="15.75" customHeight="1">
      <c r="Q958" s="112"/>
    </row>
    <row r="959" spans="17:17" ht="15.75" customHeight="1">
      <c r="Q959" s="112"/>
    </row>
    <row r="960" spans="17:17" ht="15.75" customHeight="1">
      <c r="Q960" s="112"/>
    </row>
    <row r="961" spans="17:17" ht="15.75" customHeight="1">
      <c r="Q961" s="112"/>
    </row>
    <row r="962" spans="17:17" ht="15.75" customHeight="1">
      <c r="Q962" s="112"/>
    </row>
    <row r="963" spans="17:17" ht="15.75" customHeight="1">
      <c r="Q963" s="112"/>
    </row>
    <row r="964" spans="17:17" ht="15.75" customHeight="1">
      <c r="Q964" s="112"/>
    </row>
    <row r="965" spans="17:17" ht="15.75" customHeight="1">
      <c r="Q965" s="112"/>
    </row>
    <row r="966" spans="17:17" ht="15.75" customHeight="1">
      <c r="Q966" s="112"/>
    </row>
    <row r="967" spans="17:17" ht="15.75" customHeight="1">
      <c r="Q967" s="112"/>
    </row>
    <row r="968" spans="17:17" ht="15.75" customHeight="1">
      <c r="Q968" s="112"/>
    </row>
    <row r="969" spans="17:17" ht="15.75" customHeight="1">
      <c r="Q969" s="112"/>
    </row>
    <row r="970" spans="17:17" ht="15.75" customHeight="1">
      <c r="Q970" s="112"/>
    </row>
    <row r="971" spans="17:17" ht="15.75" customHeight="1">
      <c r="Q971" s="112"/>
    </row>
    <row r="972" spans="17:17" ht="15.75" customHeight="1">
      <c r="Q972" s="112"/>
    </row>
    <row r="973" spans="17:17" ht="15.75" customHeight="1">
      <c r="Q973" s="112"/>
    </row>
    <row r="974" spans="17:17" ht="15.75" customHeight="1">
      <c r="Q974" s="112"/>
    </row>
    <row r="975" spans="17:17" ht="15.75" customHeight="1">
      <c r="Q975" s="112"/>
    </row>
    <row r="976" spans="17:17" ht="15.75" customHeight="1">
      <c r="Q976" s="112"/>
    </row>
    <row r="977" spans="17:17" ht="15.75" customHeight="1">
      <c r="Q977" s="112"/>
    </row>
    <row r="978" spans="17:17" ht="15.75" customHeight="1">
      <c r="Q978" s="112"/>
    </row>
    <row r="979" spans="17:17" ht="15.75" customHeight="1">
      <c r="Q979" s="112"/>
    </row>
    <row r="980" spans="17:17" ht="15.75" customHeight="1">
      <c r="Q980" s="112"/>
    </row>
    <row r="981" spans="17:17" ht="15.75" customHeight="1">
      <c r="Q981" s="112"/>
    </row>
    <row r="982" spans="17:17" ht="15.75" customHeight="1">
      <c r="Q982" s="112"/>
    </row>
    <row r="983" spans="17:17" ht="15.75" customHeight="1">
      <c r="Q983" s="112"/>
    </row>
    <row r="984" spans="17:17" ht="15.75" customHeight="1">
      <c r="Q984" s="112"/>
    </row>
    <row r="985" spans="17:17" ht="15.75" customHeight="1">
      <c r="Q985" s="112"/>
    </row>
    <row r="986" spans="17:17" ht="15.75" customHeight="1">
      <c r="Q986" s="112"/>
    </row>
    <row r="987" spans="17:17" ht="15.75" customHeight="1">
      <c r="Q987" s="112"/>
    </row>
    <row r="988" spans="17:17" ht="15.75" customHeight="1">
      <c r="Q988" s="112"/>
    </row>
    <row r="989" spans="17:17" ht="15.75" customHeight="1">
      <c r="Q989" s="112"/>
    </row>
    <row r="990" spans="17:17" ht="15.75" customHeight="1">
      <c r="Q990" s="112"/>
    </row>
    <row r="991" spans="17:17" ht="15.75" customHeight="1">
      <c r="Q991" s="112"/>
    </row>
    <row r="992" spans="17:17" ht="15.75" customHeight="1">
      <c r="Q992" s="112"/>
    </row>
    <row r="993" spans="17:17" ht="15.75" customHeight="1">
      <c r="Q993" s="112"/>
    </row>
    <row r="994" spans="17:17" ht="15.75" customHeight="1">
      <c r="Q994" s="112"/>
    </row>
    <row r="995" spans="17:17" ht="15.75" customHeight="1">
      <c r="Q995" s="112"/>
    </row>
    <row r="996" spans="17:17" ht="15.75" customHeight="1">
      <c r="Q996" s="112"/>
    </row>
    <row r="997" spans="17:17" ht="15.75" customHeight="1">
      <c r="Q997" s="112"/>
    </row>
    <row r="998" spans="17:17" ht="15.75" customHeight="1">
      <c r="Q998" s="112"/>
    </row>
    <row r="999" spans="17:17" ht="15.75" customHeight="1">
      <c r="Q999" s="112"/>
    </row>
    <row r="1000" spans="17:17" ht="15.75" customHeight="1">
      <c r="Q1000" s="112"/>
    </row>
    <row r="1001" spans="17:17" ht="15.75" customHeight="1">
      <c r="Q1001" s="112"/>
    </row>
    <row r="1002" spans="17:17" ht="15.75" customHeight="1">
      <c r="Q1002" s="112"/>
    </row>
    <row r="1003" spans="17:17" ht="15.75" customHeight="1">
      <c r="Q1003" s="112"/>
    </row>
    <row r="1004" spans="17:17" ht="15.75" customHeight="1">
      <c r="Q1004" s="112"/>
    </row>
    <row r="1005" spans="17:17" ht="15.75" customHeight="1">
      <c r="Q1005" s="112"/>
    </row>
    <row r="1006" spans="17:17" ht="15.75" customHeight="1">
      <c r="Q1006" s="112"/>
    </row>
    <row r="1007" spans="17:17" ht="15.75" customHeight="1">
      <c r="Q1007" s="112"/>
    </row>
    <row r="1008" spans="17:17" ht="15.75" customHeight="1">
      <c r="Q1008" s="112"/>
    </row>
    <row r="1009" spans="17:17" ht="15.75" customHeight="1">
      <c r="Q1009" s="112"/>
    </row>
    <row r="1010" spans="17:17" ht="15.75" customHeight="1">
      <c r="Q1010" s="112"/>
    </row>
    <row r="1011" spans="17:17" ht="15.75" customHeight="1">
      <c r="Q1011" s="112"/>
    </row>
    <row r="1012" spans="17:17" ht="15.75" customHeight="1">
      <c r="Q1012" s="112"/>
    </row>
    <row r="1013" spans="17:17" ht="15.75" customHeight="1">
      <c r="Q1013" s="112"/>
    </row>
    <row r="1014" spans="17:17" ht="15.75" customHeight="1">
      <c r="Q1014" s="112"/>
    </row>
    <row r="1015" spans="17:17" ht="15.75" customHeight="1">
      <c r="Q1015" s="112"/>
    </row>
    <row r="1016" spans="17:17" ht="15.75" customHeight="1">
      <c r="Q1016" s="112"/>
    </row>
    <row r="1017" spans="17:17" ht="15.75" customHeight="1">
      <c r="Q1017" s="112"/>
    </row>
    <row r="1018" spans="17:17" ht="15.75" customHeight="1">
      <c r="Q1018" s="112"/>
    </row>
    <row r="1019" spans="17:17" ht="15.75" customHeight="1">
      <c r="Q1019" s="112"/>
    </row>
    <row r="1020" spans="17:17" ht="15.75" customHeight="1">
      <c r="Q1020" s="112"/>
    </row>
    <row r="1021" spans="17:17" ht="15.75" customHeight="1">
      <c r="Q1021" s="112"/>
    </row>
    <row r="1022" spans="17:17" ht="15.75" customHeight="1">
      <c r="Q1022" s="112"/>
    </row>
    <row r="1023" spans="17:17" ht="15.75" customHeight="1">
      <c r="Q1023" s="112"/>
    </row>
    <row r="1024" spans="17:17" ht="15.75" customHeight="1">
      <c r="Q1024" s="112"/>
    </row>
    <row r="1025" spans="17:17" ht="15.75" customHeight="1">
      <c r="Q1025" s="112"/>
    </row>
    <row r="1026" spans="17:17" ht="15.75" customHeight="1">
      <c r="Q1026" s="112"/>
    </row>
    <row r="1027" spans="17:17" ht="15.75" customHeight="1">
      <c r="Q1027" s="112"/>
    </row>
    <row r="1028" spans="17:17" ht="15.75" customHeight="1">
      <c r="Q1028" s="112"/>
    </row>
    <row r="1029" spans="17:17" ht="15.75" customHeight="1">
      <c r="Q1029" s="112"/>
    </row>
    <row r="1030" spans="17:17" ht="15.75" customHeight="1">
      <c r="Q1030" s="112"/>
    </row>
    <row r="1031" spans="17:17" ht="15.75" customHeight="1">
      <c r="Q1031" s="112"/>
    </row>
    <row r="1032" spans="17:17" ht="15.75" customHeight="1">
      <c r="Q1032" s="112"/>
    </row>
    <row r="1033" spans="17:17" ht="15.75" customHeight="1">
      <c r="Q1033" s="112"/>
    </row>
    <row r="1034" spans="17:17" ht="15.75" customHeight="1">
      <c r="Q1034" s="112"/>
    </row>
    <row r="1035" spans="17:17" ht="15.75" customHeight="1">
      <c r="Q1035" s="112"/>
    </row>
    <row r="1036" spans="17:17" ht="15.75" customHeight="1">
      <c r="Q1036" s="112"/>
    </row>
    <row r="1037" spans="17:17" ht="15.75" customHeight="1">
      <c r="Q1037" s="112"/>
    </row>
    <row r="1038" spans="17:17" ht="15.75" customHeight="1">
      <c r="Q1038" s="112"/>
    </row>
    <row r="1039" spans="17:17" ht="15.75" customHeight="1">
      <c r="Q1039" s="112"/>
    </row>
    <row r="1040" spans="17:17" ht="15.75" customHeight="1">
      <c r="Q1040" s="112"/>
    </row>
    <row r="1041" spans="17:17" ht="15.75" customHeight="1">
      <c r="Q1041" s="112"/>
    </row>
    <row r="1042" spans="17:17" ht="15.75" customHeight="1">
      <c r="Q1042" s="112"/>
    </row>
    <row r="1043" spans="17:17" ht="15.75" customHeight="1">
      <c r="Q1043" s="112"/>
    </row>
    <row r="1044" spans="17:17" ht="15.75" customHeight="1">
      <c r="Q1044" s="112"/>
    </row>
    <row r="1045" spans="17:17" ht="15.75" customHeight="1">
      <c r="Q1045" s="112"/>
    </row>
    <row r="1046" spans="17:17" ht="15.75" customHeight="1">
      <c r="Q1046" s="112"/>
    </row>
    <row r="1047" spans="17:17" ht="15.75" customHeight="1">
      <c r="Q1047" s="112"/>
    </row>
    <row r="1048" spans="17:17" ht="15.75" customHeight="1">
      <c r="Q1048" s="112"/>
    </row>
    <row r="1049" spans="17:17" ht="15.75" customHeight="1">
      <c r="Q1049" s="112"/>
    </row>
    <row r="1050" spans="17:17" ht="15.75" customHeight="1">
      <c r="Q1050" s="112"/>
    </row>
    <row r="1051" spans="17:17" ht="15.75" customHeight="1">
      <c r="Q1051" s="112"/>
    </row>
    <row r="1052" spans="17:17" ht="15.75" customHeight="1">
      <c r="Q1052" s="112"/>
    </row>
    <row r="1053" spans="17:17" ht="15.75" customHeight="1">
      <c r="Q1053" s="112"/>
    </row>
    <row r="1054" spans="17:17" ht="15.75" customHeight="1">
      <c r="Q1054" s="112"/>
    </row>
    <row r="1055" spans="17:17" ht="15.75" customHeight="1">
      <c r="Q1055" s="112"/>
    </row>
    <row r="1056" spans="17:17" ht="15.75" customHeight="1">
      <c r="Q1056" s="112"/>
    </row>
    <row r="1057" spans="17:17" ht="15.75" customHeight="1">
      <c r="Q1057" s="112"/>
    </row>
    <row r="1058" spans="17:17" ht="15.75" customHeight="1">
      <c r="Q1058" s="112"/>
    </row>
    <row r="1059" spans="17:17" ht="15.75" customHeight="1">
      <c r="Q1059" s="112"/>
    </row>
    <row r="1060" spans="17:17" ht="15.75" customHeight="1">
      <c r="Q1060" s="112"/>
    </row>
    <row r="1061" spans="17:17" ht="15.75" customHeight="1">
      <c r="Q1061" s="112"/>
    </row>
    <row r="1062" spans="17:17" ht="15.75" customHeight="1">
      <c r="Q1062" s="112"/>
    </row>
    <row r="1063" spans="17:17" ht="15.75" customHeight="1">
      <c r="Q1063" s="112"/>
    </row>
    <row r="1064" spans="17:17" ht="15.75" customHeight="1">
      <c r="Q1064" s="112"/>
    </row>
    <row r="1065" spans="17:17" ht="15.75" customHeight="1">
      <c r="Q1065" s="112"/>
    </row>
    <row r="1066" spans="17:17" ht="15.75" customHeight="1">
      <c r="Q1066" s="112"/>
    </row>
    <row r="1067" spans="17:17" ht="15.75" customHeight="1">
      <c r="Q1067" s="112"/>
    </row>
    <row r="1068" spans="17:17" ht="15.75" customHeight="1">
      <c r="Q1068" s="112"/>
    </row>
    <row r="1069" spans="17:17" ht="15.75" customHeight="1">
      <c r="Q1069" s="112"/>
    </row>
    <row r="1070" spans="17:17" ht="15.75" customHeight="1">
      <c r="Q1070" s="112"/>
    </row>
    <row r="1071" spans="17:17" ht="15.75" customHeight="1">
      <c r="Q1071" s="112"/>
    </row>
    <row r="1072" spans="17:17" ht="15.75" customHeight="1">
      <c r="Q1072" s="112"/>
    </row>
    <row r="1073" spans="17:17" ht="15.75" customHeight="1">
      <c r="Q1073" s="112"/>
    </row>
    <row r="1074" spans="17:17" ht="15.75" customHeight="1">
      <c r="Q1074" s="112"/>
    </row>
    <row r="1075" spans="17:17" ht="15.75" customHeight="1">
      <c r="Q1075" s="112"/>
    </row>
    <row r="1076" spans="17:17" ht="15.75" customHeight="1">
      <c r="Q1076" s="112"/>
    </row>
    <row r="1077" spans="17:17" ht="15.75" customHeight="1">
      <c r="Q1077" s="112"/>
    </row>
    <row r="1078" spans="17:17" ht="15.75" customHeight="1">
      <c r="Q1078" s="112"/>
    </row>
    <row r="1079" spans="17:17" ht="15.75" customHeight="1">
      <c r="Q1079" s="112"/>
    </row>
    <row r="1080" spans="17:17" ht="15.75" customHeight="1">
      <c r="Q1080" s="112"/>
    </row>
    <row r="1081" spans="17:17" ht="15.75" customHeight="1">
      <c r="Q1081" s="112"/>
    </row>
    <row r="1082" spans="17:17" ht="15.75" customHeight="1">
      <c r="Q1082" s="112"/>
    </row>
    <row r="1083" spans="17:17" ht="15.75" customHeight="1">
      <c r="Q1083" s="112"/>
    </row>
    <row r="1084" spans="17:17" ht="15.75" customHeight="1">
      <c r="Q1084" s="112"/>
    </row>
    <row r="1085" spans="17:17" ht="15.75" customHeight="1">
      <c r="Q1085" s="112"/>
    </row>
    <row r="1086" spans="17:17" ht="15.75" customHeight="1">
      <c r="Q1086" s="112"/>
    </row>
    <row r="1087" spans="17:17" ht="15.75" customHeight="1">
      <c r="Q1087" s="112"/>
    </row>
    <row r="1088" spans="17:17" ht="15.75" customHeight="1">
      <c r="Q1088" s="112"/>
    </row>
    <row r="1089" spans="17:17" ht="15.75" customHeight="1">
      <c r="Q1089" s="112"/>
    </row>
    <row r="1090" spans="17:17" ht="15.75" customHeight="1">
      <c r="Q1090" s="112"/>
    </row>
    <row r="1091" spans="17:17" ht="15.75" customHeight="1">
      <c r="Q1091" s="112"/>
    </row>
    <row r="1092" spans="17:17" ht="15.75" customHeight="1">
      <c r="Q1092" s="112"/>
    </row>
    <row r="1093" spans="17:17" ht="15.75" customHeight="1">
      <c r="Q1093" s="112"/>
    </row>
    <row r="1094" spans="17:17" ht="15.75" customHeight="1">
      <c r="Q1094" s="112"/>
    </row>
    <row r="1095" spans="17:17" ht="15.75" customHeight="1">
      <c r="Q1095" s="112"/>
    </row>
    <row r="1096" spans="17:17" ht="15.75" customHeight="1">
      <c r="Q1096" s="112"/>
    </row>
    <row r="1097" spans="17:17" ht="15.75" customHeight="1">
      <c r="Q1097" s="112"/>
    </row>
    <row r="1098" spans="17:17" ht="15.75" customHeight="1">
      <c r="Q1098" s="112"/>
    </row>
    <row r="1099" spans="17:17" ht="15.75" customHeight="1">
      <c r="Q1099" s="112"/>
    </row>
    <row r="1100" spans="17:17" ht="15.75" customHeight="1">
      <c r="Q1100" s="112"/>
    </row>
    <row r="1101" spans="17:17" ht="15.75" customHeight="1">
      <c r="Q1101" s="112"/>
    </row>
    <row r="1102" spans="17:17" ht="15.75" customHeight="1">
      <c r="Q1102" s="112"/>
    </row>
    <row r="1103" spans="17:17" ht="15.75" customHeight="1">
      <c r="Q1103" s="112"/>
    </row>
    <row r="1104" spans="17:17" ht="15.75" customHeight="1">
      <c r="Q1104" s="112"/>
    </row>
    <row r="1105" spans="17:17" ht="15.75" customHeight="1">
      <c r="Q1105" s="112"/>
    </row>
    <row r="1106" spans="17:17" ht="15.75" customHeight="1">
      <c r="Q1106" s="112"/>
    </row>
    <row r="1107" spans="17:17" ht="15.75" customHeight="1">
      <c r="Q1107" s="112"/>
    </row>
    <row r="1108" spans="17:17" ht="15.75" customHeight="1">
      <c r="Q1108" s="112"/>
    </row>
    <row r="1109" spans="17:17" ht="15.75" customHeight="1">
      <c r="Q1109" s="112"/>
    </row>
    <row r="1110" spans="17:17" ht="15.75" customHeight="1">
      <c r="Q1110" s="112"/>
    </row>
    <row r="1111" spans="17:17" ht="15.75" customHeight="1">
      <c r="Q1111" s="112"/>
    </row>
    <row r="1112" spans="17:17" ht="15.75" customHeight="1">
      <c r="Q1112" s="112"/>
    </row>
    <row r="1113" spans="17:17" ht="15.75" customHeight="1">
      <c r="Q1113" s="112"/>
    </row>
    <row r="1114" spans="17:17" ht="15.75" customHeight="1">
      <c r="Q1114" s="112"/>
    </row>
    <row r="1115" spans="17:17" ht="15.75" customHeight="1">
      <c r="Q1115" s="112"/>
    </row>
    <row r="1116" spans="17:17" ht="15.75" customHeight="1">
      <c r="Q1116" s="112"/>
    </row>
    <row r="1117" spans="17:17" ht="15.75" customHeight="1">
      <c r="Q1117" s="112"/>
    </row>
    <row r="1118" spans="17:17" ht="15.75" customHeight="1">
      <c r="Q1118" s="112"/>
    </row>
    <row r="1119" spans="17:17" ht="15.75" customHeight="1">
      <c r="Q1119" s="112"/>
    </row>
    <row r="1120" spans="17:17" ht="15.75" customHeight="1">
      <c r="Q1120" s="112"/>
    </row>
    <row r="1121" spans="2:24" ht="15.75" customHeight="1">
      <c r="Q1121" s="112"/>
    </row>
    <row r="1122" spans="2:24" ht="15.75" customHeight="1">
      <c r="Q1122" s="112"/>
    </row>
    <row r="1123" spans="2:24" ht="15.75" customHeight="1">
      <c r="Q1123" s="112"/>
    </row>
    <row r="1124" spans="2:24" ht="15.75" customHeight="1">
      <c r="Q1124" s="112"/>
    </row>
    <row r="1125" spans="2:24" ht="15.75" customHeight="1">
      <c r="Q1125" s="112"/>
    </row>
    <row r="1126" spans="2:24" ht="15.75" customHeight="1">
      <c r="Q1126" s="112"/>
    </row>
    <row r="1127" spans="2:24" ht="15.75" customHeight="1">
      <c r="Q1127" s="112"/>
    </row>
    <row r="1128" spans="2:24" ht="15.75" customHeight="1">
      <c r="Q1128" s="112"/>
    </row>
    <row r="1129" spans="2:24" ht="15.75" customHeight="1">
      <c r="Q1129" s="112"/>
    </row>
    <row r="1130" spans="2:24" ht="15.75" customHeight="1">
      <c r="B1130" s="593"/>
      <c r="C1130" s="594"/>
      <c r="Q1130" s="112"/>
      <c r="W1130" s="594"/>
      <c r="X1130" s="594"/>
    </row>
    <row r="1131" spans="2:24" ht="15.75" customHeight="1">
      <c r="B1131" s="593"/>
      <c r="C1131" s="594"/>
      <c r="Q1131" s="112"/>
      <c r="W1131" s="594"/>
      <c r="X1131" s="594"/>
    </row>
    <row r="1132" spans="2:24" ht="15.75" customHeight="1">
      <c r="B1132" s="593"/>
      <c r="C1132" s="594"/>
      <c r="Q1132" s="112"/>
      <c r="W1132" s="594"/>
      <c r="X1132" s="594"/>
    </row>
    <row r="1133" spans="2:24" ht="15.75" customHeight="1">
      <c r="B1133" s="593"/>
      <c r="C1133" s="594"/>
      <c r="Q1133" s="112"/>
      <c r="W1133" s="594"/>
      <c r="X1133" s="594"/>
    </row>
    <row r="1134" spans="2:24" ht="15.75" customHeight="1">
      <c r="B1134" s="593"/>
      <c r="C1134" s="594"/>
      <c r="Q1134" s="112"/>
      <c r="W1134" s="594"/>
      <c r="X1134" s="594"/>
    </row>
    <row r="1135" spans="2:24" ht="15.75" customHeight="1">
      <c r="B1135" s="593"/>
      <c r="C1135" s="594"/>
      <c r="Q1135" s="112"/>
      <c r="W1135" s="594"/>
      <c r="X1135" s="594"/>
    </row>
    <row r="1136" spans="2:24" ht="15.75" customHeight="1">
      <c r="B1136" s="593"/>
      <c r="C1136" s="594"/>
      <c r="Q1136" s="112"/>
      <c r="W1136" s="594"/>
      <c r="X1136" s="594"/>
    </row>
    <row r="1137" spans="2:24" ht="15.75" customHeight="1">
      <c r="B1137" s="593"/>
      <c r="C1137" s="594"/>
      <c r="Q1137" s="112"/>
      <c r="W1137" s="594"/>
      <c r="X1137" s="594"/>
    </row>
    <row r="1138" spans="2:24" ht="15.75" customHeight="1">
      <c r="B1138" s="593"/>
      <c r="C1138" s="594"/>
      <c r="Q1138" s="112"/>
      <c r="W1138" s="594"/>
      <c r="X1138" s="594"/>
    </row>
    <row r="1139" spans="2:24" ht="15.75" customHeight="1">
      <c r="B1139" s="593"/>
      <c r="C1139" s="594"/>
      <c r="Q1139" s="112"/>
      <c r="W1139" s="594"/>
      <c r="X1139" s="594"/>
    </row>
    <row r="1140" spans="2:24" ht="15.75" customHeight="1">
      <c r="B1140" s="593"/>
      <c r="C1140" s="594"/>
      <c r="Q1140" s="112"/>
      <c r="W1140" s="594"/>
      <c r="X1140" s="594"/>
    </row>
    <row r="1141" spans="2:24" ht="15.75" customHeight="1">
      <c r="B1141" s="593"/>
      <c r="C1141" s="594"/>
      <c r="Q1141" s="112"/>
      <c r="W1141" s="594"/>
      <c r="X1141" s="594"/>
    </row>
    <row r="1142" spans="2:24" ht="15.75" customHeight="1">
      <c r="B1142" s="593"/>
      <c r="C1142" s="594"/>
      <c r="Q1142" s="112"/>
      <c r="W1142" s="594"/>
      <c r="X1142" s="594"/>
    </row>
    <row r="1143" spans="2:24" ht="15.75" customHeight="1">
      <c r="B1143" s="593"/>
      <c r="C1143" s="594"/>
      <c r="Q1143" s="112"/>
      <c r="W1143" s="594"/>
      <c r="X1143" s="594"/>
    </row>
    <row r="1144" spans="2:24" ht="15.75" customHeight="1">
      <c r="B1144" s="609"/>
      <c r="C1144" s="609"/>
      <c r="D1144" s="609"/>
      <c r="E1144" s="609"/>
      <c r="F1144" s="610"/>
      <c r="G1144" s="609"/>
      <c r="H1144" s="609"/>
      <c r="I1144" s="609"/>
      <c r="J1144" s="609"/>
      <c r="K1144" s="609"/>
      <c r="L1144" s="609"/>
      <c r="M1144" s="609"/>
      <c r="N1144" s="609"/>
      <c r="O1144" s="610"/>
      <c r="P1144" s="610"/>
      <c r="Q1144" s="609"/>
      <c r="R1144" s="610"/>
      <c r="S1144" s="609"/>
      <c r="W1144" s="594"/>
      <c r="X1144" s="594"/>
    </row>
    <row r="1145" spans="2:24" ht="15.75" customHeight="1">
      <c r="B1145" s="609"/>
      <c r="C1145" s="609"/>
      <c r="D1145" s="609"/>
      <c r="E1145" s="609"/>
      <c r="F1145" s="610"/>
      <c r="G1145" s="609"/>
      <c r="H1145" s="609"/>
      <c r="I1145" s="609"/>
      <c r="J1145" s="609"/>
      <c r="K1145" s="609"/>
      <c r="L1145" s="609"/>
      <c r="M1145" s="609"/>
      <c r="N1145" s="609"/>
      <c r="O1145" s="610"/>
      <c r="P1145" s="610"/>
      <c r="Q1145" s="609"/>
      <c r="R1145" s="610"/>
      <c r="S1145" s="609"/>
      <c r="W1145" s="594"/>
      <c r="X1145" s="594"/>
    </row>
    <row r="1146" spans="2:24" ht="15.75" customHeight="1">
      <c r="B1146" s="609"/>
      <c r="C1146" s="609"/>
      <c r="D1146" s="609"/>
      <c r="E1146" s="609"/>
      <c r="F1146" s="610"/>
      <c r="G1146" s="609"/>
      <c r="H1146" s="609"/>
      <c r="I1146" s="609"/>
      <c r="J1146" s="609"/>
      <c r="K1146" s="609"/>
      <c r="L1146" s="609"/>
      <c r="M1146" s="609"/>
      <c r="N1146" s="609"/>
      <c r="O1146" s="610"/>
      <c r="P1146" s="610"/>
      <c r="Q1146" s="609"/>
      <c r="R1146" s="610"/>
      <c r="S1146" s="609"/>
      <c r="W1146" s="594"/>
      <c r="X1146" s="594"/>
    </row>
    <row r="1147" spans="2:24" ht="15.75" customHeight="1">
      <c r="B1147" s="444"/>
      <c r="C1147" s="445"/>
      <c r="D1147" s="446"/>
      <c r="E1147" s="446"/>
      <c r="G1147" s="446"/>
      <c r="H1147" s="446"/>
      <c r="I1147" s="446"/>
      <c r="J1147" s="446"/>
      <c r="K1147" s="446"/>
      <c r="L1147" s="446"/>
      <c r="M1147" s="446"/>
      <c r="N1147" s="446"/>
      <c r="Q1147" s="447"/>
      <c r="S1147" s="446"/>
      <c r="W1147" s="594"/>
      <c r="X1147" s="594"/>
    </row>
    <row r="1148" spans="2:24" ht="15.75" customHeight="1">
      <c r="B1148" s="444"/>
      <c r="C1148" s="445"/>
      <c r="D1148" s="446"/>
      <c r="E1148" s="446"/>
      <c r="G1148" s="446"/>
      <c r="H1148" s="446"/>
      <c r="I1148" s="446"/>
      <c r="J1148" s="446"/>
      <c r="K1148" s="446"/>
      <c r="L1148" s="446"/>
      <c r="M1148" s="446"/>
      <c r="N1148" s="446"/>
      <c r="Q1148" s="447"/>
      <c r="S1148" s="446"/>
      <c r="W1148" s="594"/>
      <c r="X1148" s="594"/>
    </row>
    <row r="1149" spans="2:24" ht="15.75" customHeight="1">
      <c r="B1149" s="593"/>
      <c r="C1149" s="594"/>
      <c r="W1149" s="594"/>
      <c r="X1149" s="594"/>
    </row>
    <row r="1150" spans="2:24" ht="15.75" customHeight="1">
      <c r="B1150" s="593"/>
      <c r="C1150" s="594"/>
      <c r="W1150" s="594"/>
      <c r="X1150" s="594"/>
    </row>
    <row r="1151" spans="2:24" ht="15.75" customHeight="1">
      <c r="B1151" s="593"/>
      <c r="C1151" s="594"/>
      <c r="W1151" s="594"/>
      <c r="X1151" s="594"/>
    </row>
    <row r="1152" spans="2:24" ht="15.75" customHeight="1">
      <c r="B1152" s="593"/>
      <c r="C1152" s="594"/>
      <c r="W1152" s="594"/>
      <c r="X1152" s="594"/>
    </row>
    <row r="1153" spans="2:24" ht="15.75" customHeight="1">
      <c r="B1153" s="593"/>
      <c r="C1153" s="594"/>
      <c r="W1153" s="594"/>
      <c r="X1153" s="594"/>
    </row>
    <row r="1154" spans="2:24" ht="15.75" customHeight="1">
      <c r="B1154" s="593"/>
      <c r="C1154" s="594"/>
      <c r="W1154" s="594"/>
      <c r="X1154" s="594"/>
    </row>
    <row r="1155" spans="2:24" ht="15.75" customHeight="1">
      <c r="B1155" s="593"/>
      <c r="C1155" s="594"/>
      <c r="W1155" s="594"/>
      <c r="X1155" s="594"/>
    </row>
    <row r="1156" spans="2:24" ht="15.75" customHeight="1">
      <c r="B1156" s="593"/>
      <c r="C1156" s="594"/>
      <c r="W1156" s="594"/>
      <c r="X1156" s="594"/>
    </row>
    <row r="1157" spans="2:24" ht="15.75" customHeight="1">
      <c r="B1157" s="593"/>
      <c r="C1157" s="594"/>
      <c r="W1157" s="594"/>
      <c r="X1157" s="594"/>
    </row>
    <row r="1158" spans="2:24" ht="15.75" customHeight="1">
      <c r="B1158" s="593"/>
      <c r="C1158" s="594"/>
      <c r="W1158" s="594"/>
      <c r="X1158" s="594"/>
    </row>
    <row r="1159" spans="2:24" ht="15.75" customHeight="1">
      <c r="B1159" s="593"/>
      <c r="C1159" s="594"/>
      <c r="W1159" s="594"/>
      <c r="X1159" s="594"/>
    </row>
    <row r="1160" spans="2:24" ht="15.75" customHeight="1">
      <c r="B1160" s="593"/>
      <c r="C1160" s="594"/>
      <c r="W1160" s="594"/>
      <c r="X1160" s="594"/>
    </row>
    <row r="1161" spans="2:24" ht="15.75" customHeight="1">
      <c r="B1161" s="593"/>
      <c r="C1161" s="594"/>
      <c r="W1161" s="594"/>
      <c r="X1161" s="594"/>
    </row>
    <row r="1162" spans="2:24" ht="15.75" customHeight="1">
      <c r="B1162" s="593"/>
      <c r="C1162" s="594"/>
      <c r="W1162" s="594"/>
      <c r="X1162" s="594"/>
    </row>
    <row r="1163" spans="2:24" ht="15.75" customHeight="1">
      <c r="B1163" s="593"/>
      <c r="C1163" s="594"/>
      <c r="W1163" s="594"/>
      <c r="X1163" s="594"/>
    </row>
    <row r="1164" spans="2:24" ht="15.75" customHeight="1">
      <c r="B1164" s="593"/>
      <c r="C1164" s="594"/>
      <c r="W1164" s="594"/>
      <c r="X1164" s="594"/>
    </row>
    <row r="1165" spans="2:24" ht="15.75" customHeight="1">
      <c r="B1165" s="593"/>
      <c r="C1165" s="594"/>
      <c r="W1165" s="594"/>
      <c r="X1165" s="594"/>
    </row>
    <row r="1166" spans="2:24" ht="15.75" customHeight="1">
      <c r="B1166" s="593"/>
      <c r="C1166" s="594"/>
      <c r="W1166" s="594"/>
      <c r="X1166" s="594"/>
    </row>
    <row r="1167" spans="2:24" ht="15.75" customHeight="1">
      <c r="B1167" s="593"/>
      <c r="C1167" s="594"/>
      <c r="W1167" s="594"/>
      <c r="X1167" s="594"/>
    </row>
    <row r="1168" spans="2:24" ht="15.75" customHeight="1">
      <c r="B1168" s="593"/>
      <c r="C1168" s="594"/>
      <c r="W1168" s="594"/>
      <c r="X1168" s="594"/>
    </row>
    <row r="1169" spans="2:24" ht="15.75" customHeight="1">
      <c r="B1169" s="593"/>
      <c r="C1169" s="594"/>
      <c r="W1169" s="594"/>
      <c r="X1169" s="594"/>
    </row>
    <row r="1170" spans="2:24" ht="15.75" customHeight="1">
      <c r="B1170" s="593"/>
      <c r="C1170" s="594"/>
      <c r="W1170" s="594"/>
      <c r="X1170" s="594"/>
    </row>
    <row r="1171" spans="2:24" ht="15.75" customHeight="1">
      <c r="B1171" s="593"/>
      <c r="C1171" s="594"/>
      <c r="W1171" s="594"/>
      <c r="X1171" s="594"/>
    </row>
    <row r="1172" spans="2:24" ht="15.75" customHeight="1">
      <c r="B1172" s="593"/>
      <c r="C1172" s="594"/>
      <c r="W1172" s="594"/>
      <c r="X1172" s="594"/>
    </row>
    <row r="1173" spans="2:24" ht="15.75" customHeight="1">
      <c r="B1173" s="593"/>
      <c r="C1173" s="594"/>
      <c r="W1173" s="594"/>
      <c r="X1173" s="594"/>
    </row>
    <row r="1174" spans="2:24" ht="15.75" customHeight="1">
      <c r="B1174" s="593"/>
      <c r="C1174" s="594"/>
      <c r="W1174" s="594"/>
      <c r="X1174" s="594"/>
    </row>
    <row r="1175" spans="2:24" ht="15.75" customHeight="1">
      <c r="B1175" s="593"/>
      <c r="C1175" s="594"/>
      <c r="W1175" s="594"/>
      <c r="X1175" s="594"/>
    </row>
    <row r="1176" spans="2:24" ht="15.75" customHeight="1">
      <c r="B1176" s="593"/>
      <c r="C1176" s="594"/>
      <c r="W1176" s="594"/>
      <c r="X1176" s="594"/>
    </row>
    <row r="1177" spans="2:24" ht="15.75" customHeight="1">
      <c r="B1177" s="593"/>
      <c r="C1177" s="594"/>
      <c r="W1177" s="594"/>
      <c r="X1177" s="594"/>
    </row>
    <row r="1178" spans="2:24" ht="15.75" customHeight="1">
      <c r="B1178" s="593"/>
      <c r="C1178" s="594"/>
      <c r="W1178" s="594"/>
      <c r="X1178" s="594"/>
    </row>
    <row r="1179" spans="2:24" ht="15.75" customHeight="1">
      <c r="B1179" s="593"/>
      <c r="C1179" s="594"/>
      <c r="W1179" s="594"/>
      <c r="X1179" s="594"/>
    </row>
    <row r="1180" spans="2:24" ht="15.75" customHeight="1">
      <c r="B1180" s="593"/>
      <c r="C1180" s="594"/>
      <c r="W1180" s="594"/>
      <c r="X1180" s="594"/>
    </row>
    <row r="1181" spans="2:24" ht="15.75" customHeight="1">
      <c r="B1181" s="593"/>
      <c r="C1181" s="594"/>
      <c r="W1181" s="594"/>
      <c r="X1181" s="594"/>
    </row>
    <row r="1182" spans="2:24" ht="15.75" customHeight="1">
      <c r="B1182" s="593"/>
      <c r="C1182" s="594"/>
      <c r="W1182" s="594"/>
      <c r="X1182" s="594"/>
    </row>
    <row r="1183" spans="2:24" ht="15.75" customHeight="1">
      <c r="B1183" s="593"/>
      <c r="C1183" s="594"/>
      <c r="W1183" s="594"/>
      <c r="X1183" s="594"/>
    </row>
    <row r="1184" spans="2:24" ht="15.75" customHeight="1">
      <c r="B1184" s="593"/>
      <c r="C1184" s="594"/>
      <c r="W1184" s="594"/>
      <c r="X1184" s="594"/>
    </row>
    <row r="1185" spans="2:24" ht="15.75" customHeight="1">
      <c r="B1185" s="593"/>
      <c r="C1185" s="594"/>
      <c r="W1185" s="594"/>
      <c r="X1185" s="594"/>
    </row>
    <row r="1186" spans="2:24" ht="15.75" customHeight="1">
      <c r="B1186" s="593"/>
      <c r="C1186" s="594"/>
      <c r="W1186" s="594"/>
      <c r="X1186" s="594"/>
    </row>
    <row r="1187" spans="2:24" ht="15.75" customHeight="1">
      <c r="B1187" s="593"/>
      <c r="C1187" s="594"/>
      <c r="W1187" s="594"/>
      <c r="X1187" s="594"/>
    </row>
    <row r="1188" spans="2:24" ht="15.75" customHeight="1">
      <c r="B1188" s="593"/>
      <c r="C1188" s="594"/>
      <c r="W1188" s="594"/>
      <c r="X1188" s="594"/>
    </row>
    <row r="1189" spans="2:24" ht="15.75" customHeight="1">
      <c r="B1189" s="593"/>
      <c r="C1189" s="594"/>
      <c r="W1189" s="594"/>
      <c r="X1189" s="594"/>
    </row>
    <row r="1190" spans="2:24" ht="15.75" customHeight="1">
      <c r="B1190" s="593"/>
      <c r="C1190" s="594"/>
      <c r="W1190" s="594"/>
      <c r="X1190" s="594"/>
    </row>
    <row r="1191" spans="2:24" ht="15.75" customHeight="1">
      <c r="B1191" s="593"/>
      <c r="C1191" s="594"/>
      <c r="W1191" s="594"/>
      <c r="X1191" s="594"/>
    </row>
    <row r="1192" spans="2:24" ht="15.75" customHeight="1">
      <c r="B1192" s="593"/>
      <c r="C1192" s="594"/>
      <c r="W1192" s="594"/>
      <c r="X1192" s="594"/>
    </row>
    <row r="1193" spans="2:24" ht="15.75" customHeight="1">
      <c r="B1193" s="593"/>
      <c r="C1193" s="594"/>
      <c r="W1193" s="594"/>
      <c r="X1193" s="594"/>
    </row>
    <row r="1194" spans="2:24" ht="15.75" customHeight="1">
      <c r="B1194" s="593"/>
      <c r="C1194" s="594"/>
      <c r="W1194" s="594"/>
      <c r="X1194" s="594"/>
    </row>
    <row r="1195" spans="2:24" ht="15.75" customHeight="1">
      <c r="B1195" s="593"/>
      <c r="C1195" s="594"/>
      <c r="W1195" s="594"/>
      <c r="X1195" s="594"/>
    </row>
  </sheetData>
  <sheetProtection formatCells="0" selectLockedCells="1" autoFilter="0"/>
  <autoFilter ref="T1:T1146"/>
  <mergeCells count="19">
    <mergeCell ref="AA133:AD133"/>
    <mergeCell ref="AF133:AI133"/>
    <mergeCell ref="B218:S218"/>
    <mergeCell ref="B217:S217"/>
    <mergeCell ref="B216:S216"/>
    <mergeCell ref="B215:S215"/>
    <mergeCell ref="B133:S133"/>
    <mergeCell ref="B182:S182"/>
    <mergeCell ref="B3:S3"/>
    <mergeCell ref="B2:S2"/>
    <mergeCell ref="AA4:AD4"/>
    <mergeCell ref="AA86:AD86"/>
    <mergeCell ref="AF4:AI4"/>
    <mergeCell ref="AA44:AD44"/>
    <mergeCell ref="AF44:AI44"/>
    <mergeCell ref="B4:S4"/>
    <mergeCell ref="B44:S44"/>
    <mergeCell ref="AF86:AI86"/>
    <mergeCell ref="B86:S86"/>
  </mergeCells>
  <printOptions horizontalCentered="1"/>
  <pageMargins left="0.25" right="0.25" top="0.75" bottom="0.75" header="0.3" footer="0.3"/>
  <pageSetup paperSize="9" scale="19" orientation="portrait" r:id="rId1"/>
  <headerFooter alignWithMargins="0"/>
  <rowBreaks count="1" manualBreakCount="1">
    <brk id="404"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theme="9"/>
    <pageSetUpPr fitToPage="1"/>
  </sheetPr>
  <dimension ref="B1:AI1017"/>
  <sheetViews>
    <sheetView view="pageBreakPreview" zoomScale="80" zoomScaleNormal="70" zoomScaleSheetLayoutView="80" workbookViewId="0">
      <pane ySplit="1" topLeftCell="A2" activePane="bottomLeft" state="frozen"/>
      <selection activeCell="K110" sqref="K110"/>
      <selection pane="bottomLeft" activeCell="B3" sqref="B3:S3"/>
    </sheetView>
  </sheetViews>
  <sheetFormatPr defaultRowHeight="15.75" customHeight="1" outlineLevelRow="2"/>
  <cols>
    <col min="1" max="1" width="2.140625" style="113" customWidth="1"/>
    <col min="2" max="2" width="5.7109375" style="120" customWidth="1"/>
    <col min="3" max="3" width="15.7109375" style="115" hidden="1" customWidth="1"/>
    <col min="4" max="4" width="13.7109375" style="113" customWidth="1"/>
    <col min="5" max="5" width="23.7109375" style="113" customWidth="1"/>
    <col min="6" max="15" width="6.28515625" style="113" customWidth="1"/>
    <col min="16" max="16" width="6.28515625" style="112" hidden="1" customWidth="1"/>
    <col min="17" max="17" width="6.28515625" style="439" customWidth="1"/>
    <col min="18" max="18" width="8.7109375" style="112" hidden="1" customWidth="1"/>
    <col min="19" max="19" width="15.7109375" style="113" customWidth="1"/>
    <col min="20" max="20" width="19" style="290" bestFit="1" customWidth="1"/>
    <col min="21" max="22" width="4.28515625" style="112" customWidth="1"/>
    <col min="23" max="23" width="3.85546875" style="115" customWidth="1"/>
    <col min="24" max="24" width="3.7109375" style="115" customWidth="1"/>
    <col min="25" max="25" width="8.85546875" style="113" customWidth="1"/>
    <col min="26" max="26" width="5.85546875" style="113" customWidth="1"/>
    <col min="27" max="30" width="4.7109375" style="113" customWidth="1"/>
    <col min="31" max="31" width="6.5703125" style="114" customWidth="1"/>
    <col min="32" max="35" width="4.7109375" style="113" customWidth="1"/>
    <col min="36" max="16384" width="9.140625" style="113"/>
  </cols>
  <sheetData>
    <row r="1" spans="2:35" s="114" customFormat="1" ht="30" customHeight="1" thickBot="1">
      <c r="B1" s="121" t="s">
        <v>6</v>
      </c>
      <c r="C1" s="122" t="s">
        <v>127</v>
      </c>
      <c r="D1" s="269" t="s">
        <v>134</v>
      </c>
      <c r="E1" s="122" t="s">
        <v>143</v>
      </c>
      <c r="F1" s="351" t="s">
        <v>128</v>
      </c>
      <c r="G1" s="351" t="s">
        <v>74</v>
      </c>
      <c r="H1" s="351" t="s">
        <v>75</v>
      </c>
      <c r="I1" s="351" t="s">
        <v>14</v>
      </c>
      <c r="J1" s="351" t="s">
        <v>80</v>
      </c>
      <c r="K1" s="351" t="s">
        <v>129</v>
      </c>
      <c r="L1" s="122" t="s">
        <v>15</v>
      </c>
      <c r="M1" s="122" t="s">
        <v>13</v>
      </c>
      <c r="N1" s="122" t="s">
        <v>78</v>
      </c>
      <c r="O1" s="602" t="s">
        <v>130</v>
      </c>
      <c r="P1" s="352" t="s">
        <v>132</v>
      </c>
      <c r="Q1" s="352" t="s">
        <v>81</v>
      </c>
      <c r="R1" s="352" t="s">
        <v>131</v>
      </c>
      <c r="S1" s="484" t="s">
        <v>749</v>
      </c>
      <c r="T1" s="289"/>
      <c r="W1" s="116"/>
      <c r="X1" s="116"/>
    </row>
    <row r="2" spans="2:35" s="114" customFormat="1" ht="30" customHeight="1">
      <c r="B2" s="701" t="str">
        <f>Главная!U1 &amp; " за " &amp; Главная!U2 &amp; " " &amp; Главная!AA2</f>
        <v>Ведомость контрольных занятий за апрель 2014 года</v>
      </c>
      <c r="C2" s="701"/>
      <c r="D2" s="701"/>
      <c r="E2" s="701"/>
      <c r="F2" s="701"/>
      <c r="G2" s="701"/>
      <c r="H2" s="701"/>
      <c r="I2" s="701"/>
      <c r="J2" s="701"/>
      <c r="K2" s="701"/>
      <c r="L2" s="701"/>
      <c r="M2" s="701"/>
      <c r="N2" s="701"/>
      <c r="O2" s="701"/>
      <c r="P2" s="701"/>
      <c r="Q2" s="717"/>
      <c r="R2" s="701"/>
      <c r="S2" s="701"/>
      <c r="T2" s="289" t="s">
        <v>150</v>
      </c>
      <c r="W2" s="116"/>
      <c r="X2" s="116"/>
    </row>
    <row r="3" spans="2:35" s="114" customFormat="1" ht="30" customHeight="1">
      <c r="B3" s="701" t="s">
        <v>231</v>
      </c>
      <c r="C3" s="701"/>
      <c r="D3" s="701"/>
      <c r="E3" s="701"/>
      <c r="F3" s="701"/>
      <c r="G3" s="701"/>
      <c r="H3" s="701"/>
      <c r="I3" s="701"/>
      <c r="J3" s="701"/>
      <c r="K3" s="701"/>
      <c r="L3" s="701"/>
      <c r="M3" s="701"/>
      <c r="N3" s="701"/>
      <c r="O3" s="701"/>
      <c r="P3" s="701"/>
      <c r="Q3" s="717"/>
      <c r="R3" s="701"/>
      <c r="S3" s="701"/>
      <c r="T3" s="289" t="s">
        <v>150</v>
      </c>
      <c r="W3" s="116"/>
      <c r="X3" s="116"/>
    </row>
    <row r="4" spans="2:35" s="114" customFormat="1" ht="15.75" customHeight="1" thickBot="1">
      <c r="B4" s="475"/>
      <c r="C4" s="475"/>
      <c r="D4" s="475"/>
      <c r="E4" s="475"/>
      <c r="F4" s="475"/>
      <c r="G4" s="475"/>
      <c r="H4" s="475"/>
      <c r="I4" s="475"/>
      <c r="J4" s="475"/>
      <c r="K4" s="475"/>
      <c r="L4" s="475"/>
      <c r="M4" s="475"/>
      <c r="N4" s="475"/>
      <c r="O4" s="475"/>
      <c r="P4" s="475"/>
      <c r="Q4" s="475"/>
      <c r="R4" s="475"/>
      <c r="S4" s="475"/>
      <c r="T4" s="289" t="s">
        <v>771</v>
      </c>
      <c r="W4" s="116"/>
      <c r="X4" s="116"/>
    </row>
    <row r="5" spans="2:35" ht="30" customHeight="1" outlineLevel="2" thickBot="1">
      <c r="B5" s="421" t="str">
        <f>B$1</f>
        <v>№</v>
      </c>
      <c r="C5" s="422" t="str">
        <f>C$1</f>
        <v>Должность</v>
      </c>
      <c r="D5" s="480" t="str">
        <f>D$1</f>
        <v>воинское звание</v>
      </c>
      <c r="E5" s="481" t="str">
        <f>E$1</f>
        <v>Фамилия, инициалы</v>
      </c>
      <c r="F5" s="482" t="str">
        <f>F$1</f>
        <v>ТСП</v>
      </c>
      <c r="G5" s="483" t="str">
        <f t="shared" ref="G5:R5" si="0">G$1</f>
        <v>СП</v>
      </c>
      <c r="H5" s="483" t="str">
        <f t="shared" si="0"/>
        <v>ТП</v>
      </c>
      <c r="I5" s="483" t="str">
        <f t="shared" si="0"/>
        <v>ФП</v>
      </c>
      <c r="J5" s="483" t="str">
        <f t="shared" si="0"/>
        <v>РХБЗ</v>
      </c>
      <c r="K5" s="483" t="str">
        <f t="shared" si="0"/>
        <v>МП</v>
      </c>
      <c r="L5" s="481" t="str">
        <f t="shared" si="0"/>
        <v>ОГН</v>
      </c>
      <c r="M5" s="481" t="str">
        <f t="shared" si="0"/>
        <v>СТР</v>
      </c>
      <c r="N5" s="481" t="str">
        <f t="shared" si="0"/>
        <v>ОВУ</v>
      </c>
      <c r="O5" s="603" t="str">
        <f t="shared" si="0"/>
        <v>ОГП</v>
      </c>
      <c r="P5" s="605" t="str">
        <f t="shared" si="0"/>
        <v>Все</v>
      </c>
      <c r="Q5" s="605" t="str">
        <f t="shared" si="0"/>
        <v>Общ.</v>
      </c>
      <c r="R5" s="605" t="str">
        <f t="shared" si="0"/>
        <v>Важные</v>
      </c>
      <c r="S5" s="604" t="s">
        <v>749</v>
      </c>
      <c r="T5" s="290" t="s">
        <v>150</v>
      </c>
      <c r="W5" s="125">
        <f>SUM(W6:W50)</f>
        <v>0</v>
      </c>
      <c r="X5" s="124">
        <f>SUM(X6:X50)</f>
        <v>0</v>
      </c>
      <c r="Y5" s="254"/>
      <c r="AA5" s="117">
        <v>5</v>
      </c>
      <c r="AB5" s="118">
        <v>4</v>
      </c>
      <c r="AC5" s="118">
        <v>3</v>
      </c>
      <c r="AD5" s="119">
        <v>2</v>
      </c>
      <c r="AE5" s="123"/>
      <c r="AF5" s="117">
        <v>5</v>
      </c>
      <c r="AG5" s="118">
        <v>4</v>
      </c>
      <c r="AH5" s="118">
        <v>3</v>
      </c>
      <c r="AI5" s="119">
        <v>2</v>
      </c>
    </row>
    <row r="6" spans="2:35" ht="15.75" customHeight="1" outlineLevel="2">
      <c r="B6" s="607">
        <f>IF(E6="",0,1)</f>
        <v>0</v>
      </c>
      <c r="C6" s="607"/>
      <c r="D6" s="582"/>
      <c r="E6" s="640"/>
      <c r="F6" s="582"/>
      <c r="G6" s="582"/>
      <c r="H6" s="582"/>
      <c r="I6" s="582"/>
      <c r="J6" s="582"/>
      <c r="K6" s="582"/>
      <c r="L6" s="582"/>
      <c r="M6" s="582"/>
      <c r="N6" s="582"/>
      <c r="O6" s="623"/>
      <c r="P6" s="617" t="str">
        <f t="shared" ref="P6:P50" si="1">IF(Z6&gt;0,IF(AND(AA6&gt;=50,AC6=0,AD6=0),5,IF(AND(SUM(AA6:AB6)&gt;=50,AD6=0),4,IF(AD6&lt;30,3,2))),"-")</f>
        <v>-</v>
      </c>
      <c r="Q6" s="624" t="str">
        <f t="shared" ref="Q6:Q50" si="2">IF(MIN(P6,R6)=0,"-",MIN(P6,R6))</f>
        <v>-</v>
      </c>
      <c r="R6" s="617" t="str">
        <f t="shared" ref="R6:R50" si="3">IF(AE6&gt;0,IF(AI6&gt;0,2,IF(AH6&gt;0,3,IF(AG6&gt;0,4,5))),"-")</f>
        <v>-</v>
      </c>
      <c r="S6" s="647"/>
      <c r="T6" s="290" t="str">
        <f ca="1">IFERROR(VLOOKUP(U6,Главная!$AG$20:$AH$22,2,FALSE),"")</f>
        <v/>
      </c>
      <c r="U6" s="226" t="str">
        <f ca="1">IFERROR(OFFSET(Главная!$AJ$4,MATCH($D6,Главная!$AG$5:$AG$17,0),0),"")</f>
        <v/>
      </c>
      <c r="V6" s="226" t="str">
        <f ca="1">IFERROR(OFFSET(Главная!$AI$4,MATCH($D6,Главная!$AG$5:$AG$17,0),0),"")</f>
        <v/>
      </c>
      <c r="W6" s="214">
        <f t="shared" ref="W6:W50" si="4">IF(Z6&gt;0,1,0)</f>
        <v>0</v>
      </c>
      <c r="X6" s="214">
        <f t="shared" ref="X6:X50" si="5">IF(AND(W6=0,E6&lt;&gt;""),1,0)</f>
        <v>0</v>
      </c>
      <c r="Y6" s="227"/>
      <c r="Z6" s="227">
        <f t="shared" ref="Z6:Z50" si="6">IF(COUNTIF($F6:$O6,"&gt;0")=0,-1,COUNTIF($F6:$O6,"&gt;0"))</f>
        <v>-1</v>
      </c>
      <c r="AA6" s="215">
        <f t="shared" ref="AA6:AD50" si="7">COUNTIF($F6:$O6,AA$5)/$Z6*100</f>
        <v>0</v>
      </c>
      <c r="AB6" s="216">
        <f t="shared" si="7"/>
        <v>0</v>
      </c>
      <c r="AC6" s="216">
        <f t="shared" si="7"/>
        <v>0</v>
      </c>
      <c r="AD6" s="217">
        <f t="shared" si="7"/>
        <v>0</v>
      </c>
      <c r="AE6" s="218">
        <f t="shared" ref="AE6:AE50" si="8">IF(COUNTIF($F6:$K6,"&gt;0")=0,-1,COUNTIF($F6:$K6,"&gt;0"))</f>
        <v>-1</v>
      </c>
      <c r="AF6" s="219">
        <f t="shared" ref="AF6:AI50" si="9">COUNTIF($F6:$K6,AF$5)/$AE6*100</f>
        <v>0</v>
      </c>
      <c r="AG6" s="220">
        <f t="shared" si="9"/>
        <v>0</v>
      </c>
      <c r="AH6" s="220">
        <f t="shared" si="9"/>
        <v>0</v>
      </c>
      <c r="AI6" s="221">
        <f t="shared" si="9"/>
        <v>0</v>
      </c>
    </row>
    <row r="7" spans="2:35" ht="15.75" customHeight="1" outlineLevel="2">
      <c r="B7" s="364">
        <f>IF(E7="",B6,B6+1)</f>
        <v>0</v>
      </c>
      <c r="C7" s="364"/>
      <c r="D7" s="595"/>
      <c r="E7" s="353"/>
      <c r="F7" s="595"/>
      <c r="G7" s="595"/>
      <c r="H7" s="595"/>
      <c r="I7" s="595"/>
      <c r="J7" s="595"/>
      <c r="K7" s="595"/>
      <c r="L7" s="595"/>
      <c r="M7" s="595"/>
      <c r="N7" s="595"/>
      <c r="O7" s="620"/>
      <c r="P7" s="618" t="str">
        <f t="shared" si="1"/>
        <v>-</v>
      </c>
      <c r="Q7" s="606" t="str">
        <f t="shared" si="2"/>
        <v>-</v>
      </c>
      <c r="R7" s="618" t="str">
        <f t="shared" si="3"/>
        <v>-</v>
      </c>
      <c r="S7" s="621"/>
      <c r="T7" s="290" t="str">
        <f ca="1">IFERROR(VLOOKUP(U7,Главная!$AG$20:$AH$22,2,FALSE),"")</f>
        <v/>
      </c>
      <c r="U7" s="226" t="str">
        <f ca="1">IFERROR(OFFSET(Главная!$AJ$4,MATCH($D7,Главная!$AG$5:$AG$17,0),0),"")</f>
        <v/>
      </c>
      <c r="V7" s="226" t="str">
        <f ca="1">IFERROR(OFFSET(Главная!$AI$4,MATCH($D7,Главная!$AG$5:$AG$17,0),0),"")</f>
        <v/>
      </c>
      <c r="W7" s="270">
        <f t="shared" si="4"/>
        <v>0</v>
      </c>
      <c r="X7" s="270">
        <f t="shared" si="5"/>
        <v>0</v>
      </c>
      <c r="Y7" s="227"/>
      <c r="Z7" s="227">
        <f t="shared" si="6"/>
        <v>-1</v>
      </c>
      <c r="AA7" s="215">
        <f t="shared" si="7"/>
        <v>0</v>
      </c>
      <c r="AB7" s="216">
        <f t="shared" si="7"/>
        <v>0</v>
      </c>
      <c r="AC7" s="216">
        <f t="shared" si="7"/>
        <v>0</v>
      </c>
      <c r="AD7" s="217">
        <f t="shared" si="7"/>
        <v>0</v>
      </c>
      <c r="AE7" s="218">
        <f t="shared" si="8"/>
        <v>-1</v>
      </c>
      <c r="AF7" s="219">
        <f t="shared" si="9"/>
        <v>0</v>
      </c>
      <c r="AG7" s="220">
        <f t="shared" si="9"/>
        <v>0</v>
      </c>
      <c r="AH7" s="220">
        <f t="shared" si="9"/>
        <v>0</v>
      </c>
      <c r="AI7" s="221">
        <f t="shared" si="9"/>
        <v>0</v>
      </c>
    </row>
    <row r="8" spans="2:35" ht="15.75" customHeight="1" outlineLevel="2">
      <c r="B8" s="364">
        <f t="shared" ref="B8:B50" si="10">IF(E8="",B7,B7+1)</f>
        <v>0</v>
      </c>
      <c r="C8" s="364"/>
      <c r="D8" s="595"/>
      <c r="E8" s="353"/>
      <c r="F8" s="595"/>
      <c r="G8" s="595"/>
      <c r="H8" s="595"/>
      <c r="I8" s="595"/>
      <c r="J8" s="595"/>
      <c r="K8" s="595"/>
      <c r="L8" s="595"/>
      <c r="M8" s="595"/>
      <c r="N8" s="595"/>
      <c r="O8" s="622"/>
      <c r="P8" s="618" t="str">
        <f t="shared" si="1"/>
        <v>-</v>
      </c>
      <c r="Q8" s="606" t="str">
        <f t="shared" si="2"/>
        <v>-</v>
      </c>
      <c r="R8" s="618" t="str">
        <f t="shared" si="3"/>
        <v>-</v>
      </c>
      <c r="S8" s="621"/>
      <c r="T8" s="290" t="str">
        <f ca="1">IFERROR(VLOOKUP(U8,Главная!$AG$20:$AH$22,2,FALSE),"")</f>
        <v/>
      </c>
      <c r="U8" s="226" t="str">
        <f ca="1">IFERROR(OFFSET(Главная!$AJ$4,MATCH($D8,Главная!$AG$5:$AG$17,0),0),"")</f>
        <v/>
      </c>
      <c r="V8" s="226" t="str">
        <f ca="1">IFERROR(OFFSET(Главная!$AI$4,MATCH($D8,Главная!$AG$5:$AG$17,0),0),"")</f>
        <v/>
      </c>
      <c r="W8" s="270">
        <f t="shared" si="4"/>
        <v>0</v>
      </c>
      <c r="X8" s="270">
        <f t="shared" si="5"/>
        <v>0</v>
      </c>
      <c r="Y8" s="227"/>
      <c r="Z8" s="227">
        <f t="shared" si="6"/>
        <v>-1</v>
      </c>
      <c r="AA8" s="215">
        <f t="shared" si="7"/>
        <v>0</v>
      </c>
      <c r="AB8" s="216">
        <f t="shared" si="7"/>
        <v>0</v>
      </c>
      <c r="AC8" s="216">
        <f t="shared" si="7"/>
        <v>0</v>
      </c>
      <c r="AD8" s="217">
        <f t="shared" si="7"/>
        <v>0</v>
      </c>
      <c r="AE8" s="218">
        <f t="shared" si="8"/>
        <v>-1</v>
      </c>
      <c r="AF8" s="219">
        <f t="shared" si="9"/>
        <v>0</v>
      </c>
      <c r="AG8" s="220">
        <f t="shared" si="9"/>
        <v>0</v>
      </c>
      <c r="AH8" s="220">
        <f t="shared" si="9"/>
        <v>0</v>
      </c>
      <c r="AI8" s="221">
        <f t="shared" si="9"/>
        <v>0</v>
      </c>
    </row>
    <row r="9" spans="2:35" ht="15.75" customHeight="1" outlineLevel="2">
      <c r="B9" s="364">
        <f t="shared" si="10"/>
        <v>0</v>
      </c>
      <c r="C9" s="364"/>
      <c r="D9" s="595"/>
      <c r="E9" s="353"/>
      <c r="F9" s="595"/>
      <c r="G9" s="595"/>
      <c r="H9" s="595"/>
      <c r="I9" s="595"/>
      <c r="J9" s="595"/>
      <c r="K9" s="595"/>
      <c r="L9" s="595"/>
      <c r="M9" s="595"/>
      <c r="N9" s="595"/>
      <c r="O9" s="622"/>
      <c r="P9" s="618" t="str">
        <f t="shared" si="1"/>
        <v>-</v>
      </c>
      <c r="Q9" s="606" t="str">
        <f t="shared" si="2"/>
        <v>-</v>
      </c>
      <c r="R9" s="618" t="str">
        <f t="shared" si="3"/>
        <v>-</v>
      </c>
      <c r="S9" s="621"/>
      <c r="T9" s="290" t="str">
        <f ca="1">IFERROR(VLOOKUP(U9,Главная!$AG$20:$AH$22,2,FALSE),"")</f>
        <v/>
      </c>
      <c r="U9" s="226" t="str">
        <f ca="1">IFERROR(OFFSET(Главная!$AJ$4,MATCH($D9,Главная!$AG$5:$AG$17,0),0),"")</f>
        <v/>
      </c>
      <c r="V9" s="226" t="str">
        <f ca="1">IFERROR(OFFSET(Главная!$AI$4,MATCH($D9,Главная!$AG$5:$AG$17,0),0),"")</f>
        <v/>
      </c>
      <c r="W9" s="270">
        <f t="shared" si="4"/>
        <v>0</v>
      </c>
      <c r="X9" s="270">
        <f t="shared" si="5"/>
        <v>0</v>
      </c>
      <c r="Y9" s="227"/>
      <c r="Z9" s="227">
        <f t="shared" si="6"/>
        <v>-1</v>
      </c>
      <c r="AA9" s="215">
        <f t="shared" si="7"/>
        <v>0</v>
      </c>
      <c r="AB9" s="216">
        <f t="shared" si="7"/>
        <v>0</v>
      </c>
      <c r="AC9" s="216">
        <f t="shared" si="7"/>
        <v>0</v>
      </c>
      <c r="AD9" s="217">
        <f t="shared" si="7"/>
        <v>0</v>
      </c>
      <c r="AE9" s="218">
        <f t="shared" si="8"/>
        <v>-1</v>
      </c>
      <c r="AF9" s="219">
        <f t="shared" si="9"/>
        <v>0</v>
      </c>
      <c r="AG9" s="220">
        <f t="shared" si="9"/>
        <v>0</v>
      </c>
      <c r="AH9" s="220">
        <f t="shared" si="9"/>
        <v>0</v>
      </c>
      <c r="AI9" s="221">
        <f t="shared" si="9"/>
        <v>0</v>
      </c>
    </row>
    <row r="10" spans="2:35" ht="15.75" customHeight="1" outlineLevel="2">
      <c r="B10" s="364">
        <f t="shared" si="10"/>
        <v>0</v>
      </c>
      <c r="C10" s="364"/>
      <c r="D10" s="595"/>
      <c r="E10" s="353"/>
      <c r="F10" s="595"/>
      <c r="G10" s="595"/>
      <c r="H10" s="595"/>
      <c r="I10" s="595"/>
      <c r="J10" s="595"/>
      <c r="K10" s="595"/>
      <c r="L10" s="595"/>
      <c r="M10" s="595"/>
      <c r="N10" s="595"/>
      <c r="O10" s="622"/>
      <c r="P10" s="618" t="str">
        <f t="shared" si="1"/>
        <v>-</v>
      </c>
      <c r="Q10" s="606" t="str">
        <f t="shared" si="2"/>
        <v>-</v>
      </c>
      <c r="R10" s="618" t="str">
        <f t="shared" si="3"/>
        <v>-</v>
      </c>
      <c r="S10" s="621"/>
      <c r="T10" s="290" t="str">
        <f ca="1">IFERROR(VLOOKUP(U10,Главная!$AG$20:$AH$22,2,FALSE),"")</f>
        <v/>
      </c>
      <c r="U10" s="226" t="str">
        <f ca="1">IFERROR(OFFSET(Главная!$AJ$4,MATCH($D10,Главная!$AG$5:$AG$17,0),0),"")</f>
        <v/>
      </c>
      <c r="V10" s="226" t="str">
        <f ca="1">IFERROR(OFFSET(Главная!$AI$4,MATCH($D10,Главная!$AG$5:$AG$17,0),0),"")</f>
        <v/>
      </c>
      <c r="W10" s="270">
        <f t="shared" si="4"/>
        <v>0</v>
      </c>
      <c r="X10" s="270">
        <f t="shared" si="5"/>
        <v>0</v>
      </c>
      <c r="Y10" s="227"/>
      <c r="Z10" s="227">
        <f t="shared" si="6"/>
        <v>-1</v>
      </c>
      <c r="AA10" s="215">
        <f t="shared" si="7"/>
        <v>0</v>
      </c>
      <c r="AB10" s="216">
        <f t="shared" si="7"/>
        <v>0</v>
      </c>
      <c r="AC10" s="216">
        <f t="shared" si="7"/>
        <v>0</v>
      </c>
      <c r="AD10" s="217">
        <f t="shared" si="7"/>
        <v>0</v>
      </c>
      <c r="AE10" s="218">
        <f t="shared" si="8"/>
        <v>-1</v>
      </c>
      <c r="AF10" s="219">
        <f t="shared" si="9"/>
        <v>0</v>
      </c>
      <c r="AG10" s="220">
        <f t="shared" si="9"/>
        <v>0</v>
      </c>
      <c r="AH10" s="220">
        <f t="shared" si="9"/>
        <v>0</v>
      </c>
      <c r="AI10" s="221">
        <f t="shared" si="9"/>
        <v>0</v>
      </c>
    </row>
    <row r="11" spans="2:35" ht="15.75" customHeight="1" outlineLevel="2">
      <c r="B11" s="364">
        <f t="shared" si="10"/>
        <v>0</v>
      </c>
      <c r="C11" s="364"/>
      <c r="D11" s="595"/>
      <c r="E11" s="353"/>
      <c r="F11" s="595"/>
      <c r="G11" s="595"/>
      <c r="H11" s="365"/>
      <c r="I11" s="365"/>
      <c r="J11" s="595"/>
      <c r="K11" s="595"/>
      <c r="L11" s="595"/>
      <c r="M11" s="595"/>
      <c r="N11" s="365"/>
      <c r="O11" s="622"/>
      <c r="P11" s="618" t="str">
        <f t="shared" si="1"/>
        <v>-</v>
      </c>
      <c r="Q11" s="618" t="str">
        <f t="shared" si="2"/>
        <v>-</v>
      </c>
      <c r="R11" s="618" t="str">
        <f t="shared" si="3"/>
        <v>-</v>
      </c>
      <c r="S11" s="621"/>
      <c r="T11" s="290" t="str">
        <f ca="1">IFERROR(VLOOKUP(U11,Главная!$AG$20:$AH$22,2,FALSE),"")</f>
        <v/>
      </c>
      <c r="U11" s="226" t="str">
        <f ca="1">IFERROR(OFFSET(Главная!$AJ$4,MATCH($D11,Главная!$AG$5:$AG$17,0),0),"")</f>
        <v/>
      </c>
      <c r="V11" s="226" t="str">
        <f ca="1">IFERROR(OFFSET(Главная!$AI$4,MATCH($D11,Главная!$AG$5:$AG$17,0),0),"")</f>
        <v/>
      </c>
      <c r="W11" s="270">
        <f t="shared" si="4"/>
        <v>0</v>
      </c>
      <c r="X11" s="270">
        <f t="shared" si="5"/>
        <v>0</v>
      </c>
      <c r="Y11" s="227"/>
      <c r="Z11" s="227">
        <f t="shared" si="6"/>
        <v>-1</v>
      </c>
      <c r="AA11" s="215">
        <f t="shared" si="7"/>
        <v>0</v>
      </c>
      <c r="AB11" s="216">
        <f t="shared" si="7"/>
        <v>0</v>
      </c>
      <c r="AC11" s="216">
        <f t="shared" si="7"/>
        <v>0</v>
      </c>
      <c r="AD11" s="217">
        <f t="shared" si="7"/>
        <v>0</v>
      </c>
      <c r="AE11" s="218">
        <f t="shared" si="8"/>
        <v>-1</v>
      </c>
      <c r="AF11" s="219">
        <f t="shared" si="9"/>
        <v>0</v>
      </c>
      <c r="AG11" s="220">
        <f t="shared" si="9"/>
        <v>0</v>
      </c>
      <c r="AH11" s="220">
        <f t="shared" si="9"/>
        <v>0</v>
      </c>
      <c r="AI11" s="221">
        <f t="shared" si="9"/>
        <v>0</v>
      </c>
    </row>
    <row r="12" spans="2:35" ht="15.75" customHeight="1" outlineLevel="2">
      <c r="B12" s="364">
        <f t="shared" si="10"/>
        <v>0</v>
      </c>
      <c r="C12" s="364"/>
      <c r="D12" s="595"/>
      <c r="E12" s="353"/>
      <c r="F12" s="595"/>
      <c r="G12" s="595"/>
      <c r="H12" s="365"/>
      <c r="I12" s="365"/>
      <c r="J12" s="595"/>
      <c r="K12" s="595"/>
      <c r="L12" s="595"/>
      <c r="M12" s="595"/>
      <c r="N12" s="365"/>
      <c r="O12" s="622"/>
      <c r="P12" s="618" t="str">
        <f t="shared" si="1"/>
        <v>-</v>
      </c>
      <c r="Q12" s="618" t="str">
        <f t="shared" si="2"/>
        <v>-</v>
      </c>
      <c r="R12" s="618" t="str">
        <f t="shared" si="3"/>
        <v>-</v>
      </c>
      <c r="S12" s="621"/>
      <c r="T12" s="290" t="str">
        <f ca="1">IFERROR(VLOOKUP(U12,Главная!$AG$20:$AH$22,2,FALSE),"")</f>
        <v/>
      </c>
      <c r="U12" s="226" t="str">
        <f ca="1">IFERROR(OFFSET(Главная!$AJ$4,MATCH($D12,Главная!$AG$5:$AG$17,0),0),"")</f>
        <v/>
      </c>
      <c r="V12" s="226" t="str">
        <f ca="1">IFERROR(OFFSET(Главная!$AI$4,MATCH($D12,Главная!$AG$5:$AG$17,0),0),"")</f>
        <v/>
      </c>
      <c r="W12" s="270">
        <f t="shared" si="4"/>
        <v>0</v>
      </c>
      <c r="X12" s="270">
        <f t="shared" si="5"/>
        <v>0</v>
      </c>
      <c r="Y12" s="227"/>
      <c r="Z12" s="227">
        <f t="shared" si="6"/>
        <v>-1</v>
      </c>
      <c r="AA12" s="215">
        <f t="shared" si="7"/>
        <v>0</v>
      </c>
      <c r="AB12" s="216">
        <f t="shared" si="7"/>
        <v>0</v>
      </c>
      <c r="AC12" s="216">
        <f t="shared" si="7"/>
        <v>0</v>
      </c>
      <c r="AD12" s="217">
        <f t="shared" si="7"/>
        <v>0</v>
      </c>
      <c r="AE12" s="218">
        <f t="shared" si="8"/>
        <v>-1</v>
      </c>
      <c r="AF12" s="219">
        <f t="shared" si="9"/>
        <v>0</v>
      </c>
      <c r="AG12" s="220">
        <f t="shared" si="9"/>
        <v>0</v>
      </c>
      <c r="AH12" s="220">
        <f t="shared" si="9"/>
        <v>0</v>
      </c>
      <c r="AI12" s="221">
        <f t="shared" si="9"/>
        <v>0</v>
      </c>
    </row>
    <row r="13" spans="2:35" ht="15.75" customHeight="1" outlineLevel="2">
      <c r="B13" s="364">
        <f t="shared" si="10"/>
        <v>0</v>
      </c>
      <c r="C13" s="364"/>
      <c r="D13" s="595"/>
      <c r="E13" s="353"/>
      <c r="F13" s="595"/>
      <c r="G13" s="595"/>
      <c r="H13" s="365"/>
      <c r="I13" s="365"/>
      <c r="J13" s="595"/>
      <c r="K13" s="595"/>
      <c r="L13" s="595"/>
      <c r="M13" s="595"/>
      <c r="N13" s="365"/>
      <c r="O13" s="622"/>
      <c r="P13" s="618" t="str">
        <f t="shared" si="1"/>
        <v>-</v>
      </c>
      <c r="Q13" s="618" t="str">
        <f t="shared" si="2"/>
        <v>-</v>
      </c>
      <c r="R13" s="618" t="str">
        <f t="shared" si="3"/>
        <v>-</v>
      </c>
      <c r="S13" s="621"/>
      <c r="T13" s="290" t="str">
        <f ca="1">IFERROR(VLOOKUP(U13,Главная!$AG$20:$AH$22,2,FALSE),"")</f>
        <v/>
      </c>
      <c r="U13" s="226" t="str">
        <f ca="1">IFERROR(OFFSET(Главная!$AJ$4,MATCH($D13,Главная!$AG$5:$AG$17,0),0),"")</f>
        <v/>
      </c>
      <c r="V13" s="226" t="str">
        <f ca="1">IFERROR(OFFSET(Главная!$AI$4,MATCH($D13,Главная!$AG$5:$AG$17,0),0),"")</f>
        <v/>
      </c>
      <c r="W13" s="270">
        <f t="shared" si="4"/>
        <v>0</v>
      </c>
      <c r="X13" s="270">
        <f t="shared" si="5"/>
        <v>0</v>
      </c>
      <c r="Y13" s="227"/>
      <c r="Z13" s="227">
        <f t="shared" si="6"/>
        <v>-1</v>
      </c>
      <c r="AA13" s="215">
        <f t="shared" si="7"/>
        <v>0</v>
      </c>
      <c r="AB13" s="216">
        <f t="shared" si="7"/>
        <v>0</v>
      </c>
      <c r="AC13" s="216">
        <f t="shared" si="7"/>
        <v>0</v>
      </c>
      <c r="AD13" s="217">
        <f t="shared" si="7"/>
        <v>0</v>
      </c>
      <c r="AE13" s="218">
        <f t="shared" si="8"/>
        <v>-1</v>
      </c>
      <c r="AF13" s="219">
        <f t="shared" si="9"/>
        <v>0</v>
      </c>
      <c r="AG13" s="220">
        <f t="shared" si="9"/>
        <v>0</v>
      </c>
      <c r="AH13" s="220">
        <f t="shared" si="9"/>
        <v>0</v>
      </c>
      <c r="AI13" s="221">
        <f t="shared" si="9"/>
        <v>0</v>
      </c>
    </row>
    <row r="14" spans="2:35" ht="15.75" customHeight="1" outlineLevel="2">
      <c r="B14" s="364">
        <f t="shared" si="10"/>
        <v>0</v>
      </c>
      <c r="C14" s="364"/>
      <c r="D14" s="595"/>
      <c r="E14" s="353"/>
      <c r="F14" s="595"/>
      <c r="G14" s="595"/>
      <c r="H14" s="365"/>
      <c r="I14" s="365"/>
      <c r="J14" s="595"/>
      <c r="K14" s="595"/>
      <c r="L14" s="595"/>
      <c r="M14" s="595"/>
      <c r="N14" s="365"/>
      <c r="O14" s="622"/>
      <c r="P14" s="618" t="str">
        <f t="shared" si="1"/>
        <v>-</v>
      </c>
      <c r="Q14" s="618" t="str">
        <f t="shared" si="2"/>
        <v>-</v>
      </c>
      <c r="R14" s="618" t="str">
        <f t="shared" si="3"/>
        <v>-</v>
      </c>
      <c r="S14" s="621"/>
      <c r="T14" s="290" t="str">
        <f ca="1">IFERROR(VLOOKUP(U14,Главная!$AG$20:$AH$22,2,FALSE),"")</f>
        <v/>
      </c>
      <c r="U14" s="226" t="str">
        <f ca="1">IFERROR(OFFSET(Главная!$AJ$4,MATCH($D14,Главная!$AG$5:$AG$17,0),0),"")</f>
        <v/>
      </c>
      <c r="V14" s="226" t="str">
        <f ca="1">IFERROR(OFFSET(Главная!$AI$4,MATCH($D14,Главная!$AG$5:$AG$17,0),0),"")</f>
        <v/>
      </c>
      <c r="W14" s="270">
        <f t="shared" si="4"/>
        <v>0</v>
      </c>
      <c r="X14" s="270">
        <f t="shared" si="5"/>
        <v>0</v>
      </c>
      <c r="Y14" s="227"/>
      <c r="Z14" s="227">
        <f t="shared" si="6"/>
        <v>-1</v>
      </c>
      <c r="AA14" s="215">
        <f t="shared" si="7"/>
        <v>0</v>
      </c>
      <c r="AB14" s="216">
        <f t="shared" si="7"/>
        <v>0</v>
      </c>
      <c r="AC14" s="216">
        <f t="shared" si="7"/>
        <v>0</v>
      </c>
      <c r="AD14" s="217">
        <f t="shared" si="7"/>
        <v>0</v>
      </c>
      <c r="AE14" s="218">
        <f t="shared" si="8"/>
        <v>-1</v>
      </c>
      <c r="AF14" s="219">
        <f t="shared" si="9"/>
        <v>0</v>
      </c>
      <c r="AG14" s="220">
        <f t="shared" si="9"/>
        <v>0</v>
      </c>
      <c r="AH14" s="220">
        <f t="shared" si="9"/>
        <v>0</v>
      </c>
      <c r="AI14" s="221">
        <f t="shared" si="9"/>
        <v>0</v>
      </c>
    </row>
    <row r="15" spans="2:35" ht="15.75" customHeight="1" outlineLevel="2">
      <c r="B15" s="364">
        <f t="shared" si="10"/>
        <v>0</v>
      </c>
      <c r="C15" s="364"/>
      <c r="D15" s="595"/>
      <c r="E15" s="353"/>
      <c r="F15" s="595"/>
      <c r="G15" s="595"/>
      <c r="H15" s="365"/>
      <c r="I15" s="365"/>
      <c r="J15" s="595"/>
      <c r="K15" s="595"/>
      <c r="L15" s="595"/>
      <c r="M15" s="595"/>
      <c r="N15" s="365"/>
      <c r="O15" s="622"/>
      <c r="P15" s="618" t="str">
        <f t="shared" si="1"/>
        <v>-</v>
      </c>
      <c r="Q15" s="618" t="str">
        <f t="shared" si="2"/>
        <v>-</v>
      </c>
      <c r="R15" s="618" t="str">
        <f t="shared" si="3"/>
        <v>-</v>
      </c>
      <c r="S15" s="621"/>
      <c r="T15" s="290" t="str">
        <f ca="1">IFERROR(VLOOKUP(U15,Главная!$AG$20:$AH$22,2,FALSE),"")</f>
        <v/>
      </c>
      <c r="U15" s="226" t="str">
        <f ca="1">IFERROR(OFFSET(Главная!$AJ$4,MATCH($D15,Главная!$AG$5:$AG$17,0),0),"")</f>
        <v/>
      </c>
      <c r="V15" s="226" t="str">
        <f ca="1">IFERROR(OFFSET(Главная!$AI$4,MATCH($D15,Главная!$AG$5:$AG$17,0),0),"")</f>
        <v/>
      </c>
      <c r="W15" s="270">
        <f t="shared" si="4"/>
        <v>0</v>
      </c>
      <c r="X15" s="270">
        <f t="shared" si="5"/>
        <v>0</v>
      </c>
      <c r="Y15" s="227"/>
      <c r="Z15" s="227">
        <f t="shared" si="6"/>
        <v>-1</v>
      </c>
      <c r="AA15" s="215">
        <f t="shared" si="7"/>
        <v>0</v>
      </c>
      <c r="AB15" s="216">
        <f t="shared" si="7"/>
        <v>0</v>
      </c>
      <c r="AC15" s="216">
        <f t="shared" si="7"/>
        <v>0</v>
      </c>
      <c r="AD15" s="217">
        <f t="shared" si="7"/>
        <v>0</v>
      </c>
      <c r="AE15" s="218">
        <f t="shared" si="8"/>
        <v>-1</v>
      </c>
      <c r="AF15" s="219">
        <f t="shared" si="9"/>
        <v>0</v>
      </c>
      <c r="AG15" s="220">
        <f t="shared" si="9"/>
        <v>0</v>
      </c>
      <c r="AH15" s="220">
        <f t="shared" si="9"/>
        <v>0</v>
      </c>
      <c r="AI15" s="221">
        <f t="shared" si="9"/>
        <v>0</v>
      </c>
    </row>
    <row r="16" spans="2:35" ht="15.75" customHeight="1" outlineLevel="2">
      <c r="B16" s="364">
        <f t="shared" si="10"/>
        <v>0</v>
      </c>
      <c r="C16" s="364"/>
      <c r="D16" s="595"/>
      <c r="E16" s="353"/>
      <c r="F16" s="595"/>
      <c r="G16" s="595"/>
      <c r="H16" s="365"/>
      <c r="I16" s="365"/>
      <c r="J16" s="595"/>
      <c r="K16" s="595"/>
      <c r="L16" s="595"/>
      <c r="M16" s="595"/>
      <c r="N16" s="365"/>
      <c r="O16" s="622"/>
      <c r="P16" s="618" t="str">
        <f t="shared" si="1"/>
        <v>-</v>
      </c>
      <c r="Q16" s="618" t="str">
        <f t="shared" si="2"/>
        <v>-</v>
      </c>
      <c r="R16" s="618" t="str">
        <f t="shared" si="3"/>
        <v>-</v>
      </c>
      <c r="S16" s="621"/>
      <c r="T16" s="290" t="str">
        <f ca="1">IFERROR(VLOOKUP(U16,Главная!$AG$20:$AH$22,2,FALSE),"")</f>
        <v/>
      </c>
      <c r="U16" s="226" t="str">
        <f ca="1">IFERROR(OFFSET(Главная!$AJ$4,MATCH($D16,Главная!$AG$5:$AG$17,0),0),"")</f>
        <v/>
      </c>
      <c r="V16" s="226" t="str">
        <f ca="1">IFERROR(OFFSET(Главная!$AI$4,MATCH($D16,Главная!$AG$5:$AG$17,0),0),"")</f>
        <v/>
      </c>
      <c r="W16" s="270">
        <f t="shared" si="4"/>
        <v>0</v>
      </c>
      <c r="X16" s="270">
        <f t="shared" si="5"/>
        <v>0</v>
      </c>
      <c r="Y16" s="227"/>
      <c r="Z16" s="227">
        <f t="shared" si="6"/>
        <v>-1</v>
      </c>
      <c r="AA16" s="215">
        <f t="shared" si="7"/>
        <v>0</v>
      </c>
      <c r="AB16" s="216">
        <f t="shared" si="7"/>
        <v>0</v>
      </c>
      <c r="AC16" s="216">
        <f t="shared" si="7"/>
        <v>0</v>
      </c>
      <c r="AD16" s="217">
        <f t="shared" si="7"/>
        <v>0</v>
      </c>
      <c r="AE16" s="218">
        <f t="shared" si="8"/>
        <v>-1</v>
      </c>
      <c r="AF16" s="219">
        <f t="shared" si="9"/>
        <v>0</v>
      </c>
      <c r="AG16" s="220">
        <f t="shared" si="9"/>
        <v>0</v>
      </c>
      <c r="AH16" s="220">
        <f t="shared" si="9"/>
        <v>0</v>
      </c>
      <c r="AI16" s="221">
        <f t="shared" si="9"/>
        <v>0</v>
      </c>
    </row>
    <row r="17" spans="2:35" ht="15.75" customHeight="1" outlineLevel="2">
      <c r="B17" s="364">
        <f t="shared" si="10"/>
        <v>0</v>
      </c>
      <c r="C17" s="364"/>
      <c r="D17" s="595"/>
      <c r="E17" s="353"/>
      <c r="F17" s="595"/>
      <c r="G17" s="595"/>
      <c r="H17" s="365"/>
      <c r="I17" s="365"/>
      <c r="J17" s="595"/>
      <c r="K17" s="595"/>
      <c r="L17" s="595"/>
      <c r="M17" s="595"/>
      <c r="N17" s="365"/>
      <c r="O17" s="622"/>
      <c r="P17" s="618" t="str">
        <f t="shared" si="1"/>
        <v>-</v>
      </c>
      <c r="Q17" s="618" t="str">
        <f t="shared" si="2"/>
        <v>-</v>
      </c>
      <c r="R17" s="618" t="str">
        <f t="shared" si="3"/>
        <v>-</v>
      </c>
      <c r="S17" s="621"/>
      <c r="T17" s="290" t="str">
        <f ca="1">IFERROR(VLOOKUP(U17,Главная!$AG$20:$AH$22,2,FALSE),"")</f>
        <v/>
      </c>
      <c r="U17" s="226" t="str">
        <f ca="1">IFERROR(OFFSET(Главная!$AJ$4,MATCH($D17,Главная!$AG$5:$AG$17,0),0),"")</f>
        <v/>
      </c>
      <c r="V17" s="226" t="str">
        <f ca="1">IFERROR(OFFSET(Главная!$AI$4,MATCH($D17,Главная!$AG$5:$AG$17,0),0),"")</f>
        <v/>
      </c>
      <c r="W17" s="270">
        <f t="shared" si="4"/>
        <v>0</v>
      </c>
      <c r="X17" s="270">
        <f t="shared" si="5"/>
        <v>0</v>
      </c>
      <c r="Y17" s="227"/>
      <c r="Z17" s="227">
        <f t="shared" si="6"/>
        <v>-1</v>
      </c>
      <c r="AA17" s="215">
        <f t="shared" si="7"/>
        <v>0</v>
      </c>
      <c r="AB17" s="216">
        <f t="shared" si="7"/>
        <v>0</v>
      </c>
      <c r="AC17" s="216">
        <f t="shared" si="7"/>
        <v>0</v>
      </c>
      <c r="AD17" s="217">
        <f t="shared" si="7"/>
        <v>0</v>
      </c>
      <c r="AE17" s="218">
        <f t="shared" si="8"/>
        <v>-1</v>
      </c>
      <c r="AF17" s="219">
        <f t="shared" si="9"/>
        <v>0</v>
      </c>
      <c r="AG17" s="220">
        <f t="shared" si="9"/>
        <v>0</v>
      </c>
      <c r="AH17" s="220">
        <f t="shared" si="9"/>
        <v>0</v>
      </c>
      <c r="AI17" s="221">
        <f t="shared" si="9"/>
        <v>0</v>
      </c>
    </row>
    <row r="18" spans="2:35" ht="15.75" customHeight="1" outlineLevel="2">
      <c r="B18" s="364">
        <f t="shared" si="10"/>
        <v>0</v>
      </c>
      <c r="C18" s="364"/>
      <c r="D18" s="595"/>
      <c r="E18" s="353"/>
      <c r="F18" s="365"/>
      <c r="G18" s="595"/>
      <c r="H18" s="365"/>
      <c r="I18" s="365"/>
      <c r="J18" s="595"/>
      <c r="K18" s="595"/>
      <c r="L18" s="595"/>
      <c r="M18" s="595"/>
      <c r="N18" s="365"/>
      <c r="O18" s="622"/>
      <c r="P18" s="618" t="str">
        <f t="shared" si="1"/>
        <v>-</v>
      </c>
      <c r="Q18" s="618" t="str">
        <f t="shared" si="2"/>
        <v>-</v>
      </c>
      <c r="R18" s="618" t="str">
        <f t="shared" si="3"/>
        <v>-</v>
      </c>
      <c r="S18" s="621"/>
      <c r="T18" s="290" t="str">
        <f ca="1">IFERROR(VLOOKUP(U18,Главная!$AG$20:$AH$22,2,FALSE),"")</f>
        <v/>
      </c>
      <c r="U18" s="226" t="str">
        <f ca="1">IFERROR(OFFSET(Главная!$AJ$4,MATCH($D18,Главная!$AG$5:$AG$17,0),0),"")</f>
        <v/>
      </c>
      <c r="V18" s="226" t="str">
        <f ca="1">IFERROR(OFFSET(Главная!$AI$4,MATCH($D18,Главная!$AG$5:$AG$17,0),0),"")</f>
        <v/>
      </c>
      <c r="W18" s="270">
        <f t="shared" si="4"/>
        <v>0</v>
      </c>
      <c r="X18" s="270">
        <f t="shared" si="5"/>
        <v>0</v>
      </c>
      <c r="Y18" s="227"/>
      <c r="Z18" s="227">
        <f t="shared" si="6"/>
        <v>-1</v>
      </c>
      <c r="AA18" s="215">
        <f t="shared" si="7"/>
        <v>0</v>
      </c>
      <c r="AB18" s="216">
        <f t="shared" si="7"/>
        <v>0</v>
      </c>
      <c r="AC18" s="216">
        <f t="shared" si="7"/>
        <v>0</v>
      </c>
      <c r="AD18" s="217">
        <f t="shared" si="7"/>
        <v>0</v>
      </c>
      <c r="AE18" s="218">
        <f t="shared" si="8"/>
        <v>-1</v>
      </c>
      <c r="AF18" s="219">
        <f t="shared" si="9"/>
        <v>0</v>
      </c>
      <c r="AG18" s="220">
        <f t="shared" si="9"/>
        <v>0</v>
      </c>
      <c r="AH18" s="220">
        <f t="shared" si="9"/>
        <v>0</v>
      </c>
      <c r="AI18" s="221">
        <f t="shared" si="9"/>
        <v>0</v>
      </c>
    </row>
    <row r="19" spans="2:35" ht="15.75" customHeight="1" outlineLevel="2">
      <c r="B19" s="364">
        <f t="shared" si="10"/>
        <v>0</v>
      </c>
      <c r="C19" s="364"/>
      <c r="D19" s="595"/>
      <c r="E19" s="353"/>
      <c r="F19" s="365"/>
      <c r="G19" s="595"/>
      <c r="H19" s="365"/>
      <c r="I19" s="365"/>
      <c r="J19" s="595"/>
      <c r="K19" s="595"/>
      <c r="L19" s="595"/>
      <c r="M19" s="595"/>
      <c r="N19" s="365"/>
      <c r="O19" s="622"/>
      <c r="P19" s="618" t="str">
        <f t="shared" si="1"/>
        <v>-</v>
      </c>
      <c r="Q19" s="618" t="str">
        <f t="shared" si="2"/>
        <v>-</v>
      </c>
      <c r="R19" s="618" t="str">
        <f t="shared" si="3"/>
        <v>-</v>
      </c>
      <c r="S19" s="621"/>
      <c r="T19" s="290" t="str">
        <f ca="1">IFERROR(VLOOKUP(U19,Главная!$AG$20:$AH$22,2,FALSE),"")</f>
        <v/>
      </c>
      <c r="U19" s="226" t="str">
        <f ca="1">IFERROR(OFFSET(Главная!$AJ$4,MATCH($D19,Главная!$AG$5:$AG$17,0),0),"")</f>
        <v/>
      </c>
      <c r="V19" s="226" t="str">
        <f ca="1">IFERROR(OFFSET(Главная!$AI$4,MATCH($D19,Главная!$AG$5:$AG$17,0),0),"")</f>
        <v/>
      </c>
      <c r="W19" s="270">
        <f t="shared" si="4"/>
        <v>0</v>
      </c>
      <c r="X19" s="270">
        <f t="shared" si="5"/>
        <v>0</v>
      </c>
      <c r="Y19" s="227"/>
      <c r="Z19" s="227">
        <f t="shared" si="6"/>
        <v>-1</v>
      </c>
      <c r="AA19" s="215">
        <f t="shared" si="7"/>
        <v>0</v>
      </c>
      <c r="AB19" s="216">
        <f t="shared" si="7"/>
        <v>0</v>
      </c>
      <c r="AC19" s="216">
        <f t="shared" si="7"/>
        <v>0</v>
      </c>
      <c r="AD19" s="217">
        <f t="shared" si="7"/>
        <v>0</v>
      </c>
      <c r="AE19" s="218">
        <f t="shared" si="8"/>
        <v>-1</v>
      </c>
      <c r="AF19" s="219">
        <f t="shared" si="9"/>
        <v>0</v>
      </c>
      <c r="AG19" s="220">
        <f t="shared" si="9"/>
        <v>0</v>
      </c>
      <c r="AH19" s="220">
        <f t="shared" si="9"/>
        <v>0</v>
      </c>
      <c r="AI19" s="221">
        <f t="shared" si="9"/>
        <v>0</v>
      </c>
    </row>
    <row r="20" spans="2:35" ht="15.75" customHeight="1" outlineLevel="2">
      <c r="B20" s="364">
        <f t="shared" si="10"/>
        <v>0</v>
      </c>
      <c r="C20" s="364"/>
      <c r="D20" s="595"/>
      <c r="E20" s="353"/>
      <c r="F20" s="365"/>
      <c r="G20" s="595"/>
      <c r="H20" s="365"/>
      <c r="I20" s="365"/>
      <c r="J20" s="595"/>
      <c r="K20" s="595"/>
      <c r="L20" s="595"/>
      <c r="M20" s="595"/>
      <c r="N20" s="365"/>
      <c r="O20" s="622"/>
      <c r="P20" s="618" t="str">
        <f t="shared" si="1"/>
        <v>-</v>
      </c>
      <c r="Q20" s="618" t="str">
        <f t="shared" si="2"/>
        <v>-</v>
      </c>
      <c r="R20" s="618" t="str">
        <f t="shared" si="3"/>
        <v>-</v>
      </c>
      <c r="S20" s="621"/>
      <c r="T20" s="290" t="str">
        <f ca="1">IFERROR(VLOOKUP(U20,Главная!$AG$20:$AH$22,2,FALSE),"")</f>
        <v/>
      </c>
      <c r="U20" s="226" t="str">
        <f ca="1">IFERROR(OFFSET(Главная!$AJ$4,MATCH($D20,Главная!$AG$5:$AG$17,0),0),"")</f>
        <v/>
      </c>
      <c r="V20" s="226" t="str">
        <f ca="1">IFERROR(OFFSET(Главная!$AI$4,MATCH($D20,Главная!$AG$5:$AG$17,0),0),"")</f>
        <v/>
      </c>
      <c r="W20" s="270">
        <f t="shared" si="4"/>
        <v>0</v>
      </c>
      <c r="X20" s="270">
        <f t="shared" si="5"/>
        <v>0</v>
      </c>
      <c r="Y20" s="227"/>
      <c r="Z20" s="227">
        <f t="shared" si="6"/>
        <v>-1</v>
      </c>
      <c r="AA20" s="215">
        <f t="shared" si="7"/>
        <v>0</v>
      </c>
      <c r="AB20" s="216">
        <f t="shared" si="7"/>
        <v>0</v>
      </c>
      <c r="AC20" s="216">
        <f t="shared" si="7"/>
        <v>0</v>
      </c>
      <c r="AD20" s="217">
        <f t="shared" si="7"/>
        <v>0</v>
      </c>
      <c r="AE20" s="218">
        <f t="shared" si="8"/>
        <v>-1</v>
      </c>
      <c r="AF20" s="219">
        <f t="shared" si="9"/>
        <v>0</v>
      </c>
      <c r="AG20" s="220">
        <f t="shared" si="9"/>
        <v>0</v>
      </c>
      <c r="AH20" s="220">
        <f t="shared" si="9"/>
        <v>0</v>
      </c>
      <c r="AI20" s="221">
        <f t="shared" si="9"/>
        <v>0</v>
      </c>
    </row>
    <row r="21" spans="2:35" ht="15.75" customHeight="1" outlineLevel="2">
      <c r="B21" s="364">
        <f t="shared" si="10"/>
        <v>0</v>
      </c>
      <c r="C21" s="364"/>
      <c r="D21" s="595"/>
      <c r="E21" s="353"/>
      <c r="F21" s="365"/>
      <c r="G21" s="595"/>
      <c r="H21" s="365"/>
      <c r="I21" s="365"/>
      <c r="J21" s="595"/>
      <c r="K21" s="595"/>
      <c r="L21" s="595"/>
      <c r="M21" s="595"/>
      <c r="N21" s="365"/>
      <c r="O21" s="622"/>
      <c r="P21" s="618" t="str">
        <f t="shared" si="1"/>
        <v>-</v>
      </c>
      <c r="Q21" s="618" t="str">
        <f t="shared" si="2"/>
        <v>-</v>
      </c>
      <c r="R21" s="618" t="str">
        <f t="shared" si="3"/>
        <v>-</v>
      </c>
      <c r="S21" s="621"/>
      <c r="T21" s="290" t="str">
        <f ca="1">IFERROR(VLOOKUP(U21,Главная!$AG$20:$AH$22,2,FALSE),"")</f>
        <v/>
      </c>
      <c r="U21" s="226" t="str">
        <f ca="1">IFERROR(OFFSET(Главная!$AJ$4,MATCH($D21,Главная!$AG$5:$AG$17,0),0),"")</f>
        <v/>
      </c>
      <c r="V21" s="226" t="str">
        <f ca="1">IFERROR(OFFSET(Главная!$AI$4,MATCH($D21,Главная!$AG$5:$AG$17,0),0),"")</f>
        <v/>
      </c>
      <c r="W21" s="270">
        <f t="shared" si="4"/>
        <v>0</v>
      </c>
      <c r="X21" s="270">
        <f t="shared" si="5"/>
        <v>0</v>
      </c>
      <c r="Y21" s="227"/>
      <c r="Z21" s="227">
        <f t="shared" si="6"/>
        <v>-1</v>
      </c>
      <c r="AA21" s="215">
        <f t="shared" si="7"/>
        <v>0</v>
      </c>
      <c r="AB21" s="216">
        <f t="shared" si="7"/>
        <v>0</v>
      </c>
      <c r="AC21" s="216">
        <f t="shared" si="7"/>
        <v>0</v>
      </c>
      <c r="AD21" s="217">
        <f t="shared" si="7"/>
        <v>0</v>
      </c>
      <c r="AE21" s="218">
        <f t="shared" si="8"/>
        <v>-1</v>
      </c>
      <c r="AF21" s="219">
        <f t="shared" si="9"/>
        <v>0</v>
      </c>
      <c r="AG21" s="220">
        <f t="shared" si="9"/>
        <v>0</v>
      </c>
      <c r="AH21" s="220">
        <f t="shared" si="9"/>
        <v>0</v>
      </c>
      <c r="AI21" s="221">
        <f t="shared" si="9"/>
        <v>0</v>
      </c>
    </row>
    <row r="22" spans="2:35" ht="15.75" customHeight="1" outlineLevel="2">
      <c r="B22" s="364">
        <f t="shared" si="10"/>
        <v>0</v>
      </c>
      <c r="C22" s="364"/>
      <c r="D22" s="595"/>
      <c r="E22" s="353"/>
      <c r="F22" s="365"/>
      <c r="G22" s="595"/>
      <c r="H22" s="365"/>
      <c r="I22" s="365"/>
      <c r="J22" s="595"/>
      <c r="K22" s="595"/>
      <c r="L22" s="595"/>
      <c r="M22" s="595"/>
      <c r="N22" s="365"/>
      <c r="O22" s="622"/>
      <c r="P22" s="618" t="str">
        <f t="shared" si="1"/>
        <v>-</v>
      </c>
      <c r="Q22" s="618" t="str">
        <f t="shared" si="2"/>
        <v>-</v>
      </c>
      <c r="R22" s="618" t="str">
        <f t="shared" si="3"/>
        <v>-</v>
      </c>
      <c r="S22" s="621"/>
      <c r="T22" s="290" t="str">
        <f ca="1">IFERROR(VLOOKUP(U22,Главная!$AG$20:$AH$22,2,FALSE),"")</f>
        <v/>
      </c>
      <c r="U22" s="226" t="str">
        <f ca="1">IFERROR(OFFSET(Главная!$AJ$4,MATCH($D22,Главная!$AG$5:$AG$17,0),0),"")</f>
        <v/>
      </c>
      <c r="V22" s="226" t="str">
        <f ca="1">IFERROR(OFFSET(Главная!$AI$4,MATCH($D22,Главная!$AG$5:$AG$17,0),0),"")</f>
        <v/>
      </c>
      <c r="W22" s="270">
        <f t="shared" si="4"/>
        <v>0</v>
      </c>
      <c r="X22" s="270">
        <f t="shared" si="5"/>
        <v>0</v>
      </c>
      <c r="Y22" s="227"/>
      <c r="Z22" s="227">
        <f t="shared" si="6"/>
        <v>-1</v>
      </c>
      <c r="AA22" s="215">
        <f t="shared" si="7"/>
        <v>0</v>
      </c>
      <c r="AB22" s="216">
        <f t="shared" si="7"/>
        <v>0</v>
      </c>
      <c r="AC22" s="216">
        <f t="shared" si="7"/>
        <v>0</v>
      </c>
      <c r="AD22" s="217">
        <f t="shared" si="7"/>
        <v>0</v>
      </c>
      <c r="AE22" s="218">
        <f t="shared" si="8"/>
        <v>-1</v>
      </c>
      <c r="AF22" s="219">
        <f t="shared" si="9"/>
        <v>0</v>
      </c>
      <c r="AG22" s="220">
        <f t="shared" si="9"/>
        <v>0</v>
      </c>
      <c r="AH22" s="220">
        <f t="shared" si="9"/>
        <v>0</v>
      </c>
      <c r="AI22" s="221">
        <f t="shared" si="9"/>
        <v>0</v>
      </c>
    </row>
    <row r="23" spans="2:35" ht="15.75" customHeight="1" outlineLevel="2">
      <c r="B23" s="364">
        <f t="shared" si="10"/>
        <v>0</v>
      </c>
      <c r="C23" s="364"/>
      <c r="D23" s="595"/>
      <c r="E23" s="353"/>
      <c r="F23" s="365"/>
      <c r="G23" s="595"/>
      <c r="H23" s="365"/>
      <c r="I23" s="365"/>
      <c r="J23" s="595"/>
      <c r="K23" s="595"/>
      <c r="L23" s="595"/>
      <c r="M23" s="595"/>
      <c r="N23" s="365"/>
      <c r="O23" s="622"/>
      <c r="P23" s="618" t="str">
        <f t="shared" si="1"/>
        <v>-</v>
      </c>
      <c r="Q23" s="618" t="str">
        <f t="shared" si="2"/>
        <v>-</v>
      </c>
      <c r="R23" s="618" t="str">
        <f t="shared" si="3"/>
        <v>-</v>
      </c>
      <c r="S23" s="621"/>
      <c r="T23" s="290" t="str">
        <f ca="1">IFERROR(VLOOKUP(U23,Главная!$AG$20:$AH$22,2,FALSE),"")</f>
        <v/>
      </c>
      <c r="U23" s="226" t="str">
        <f ca="1">IFERROR(OFFSET(Главная!$AJ$4,MATCH($D23,Главная!$AG$5:$AG$17,0),0),"")</f>
        <v/>
      </c>
      <c r="V23" s="226" t="str">
        <f ca="1">IFERROR(OFFSET(Главная!$AI$4,MATCH($D23,Главная!$AG$5:$AG$17,0),0),"")</f>
        <v/>
      </c>
      <c r="W23" s="270">
        <f t="shared" si="4"/>
        <v>0</v>
      </c>
      <c r="X23" s="270">
        <f t="shared" si="5"/>
        <v>0</v>
      </c>
      <c r="Y23" s="227"/>
      <c r="Z23" s="227">
        <f t="shared" si="6"/>
        <v>-1</v>
      </c>
      <c r="AA23" s="215">
        <f t="shared" si="7"/>
        <v>0</v>
      </c>
      <c r="AB23" s="216">
        <f t="shared" si="7"/>
        <v>0</v>
      </c>
      <c r="AC23" s="216">
        <f t="shared" si="7"/>
        <v>0</v>
      </c>
      <c r="AD23" s="217">
        <f t="shared" si="7"/>
        <v>0</v>
      </c>
      <c r="AE23" s="218">
        <f t="shared" si="8"/>
        <v>-1</v>
      </c>
      <c r="AF23" s="219">
        <f t="shared" si="9"/>
        <v>0</v>
      </c>
      <c r="AG23" s="220">
        <f t="shared" si="9"/>
        <v>0</v>
      </c>
      <c r="AH23" s="220">
        <f t="shared" si="9"/>
        <v>0</v>
      </c>
      <c r="AI23" s="221">
        <f t="shared" si="9"/>
        <v>0</v>
      </c>
    </row>
    <row r="24" spans="2:35" ht="15.75" customHeight="1" outlineLevel="2">
      <c r="B24" s="364">
        <f t="shared" si="10"/>
        <v>0</v>
      </c>
      <c r="C24" s="364"/>
      <c r="D24" s="595"/>
      <c r="E24" s="353"/>
      <c r="F24" s="595"/>
      <c r="G24" s="595"/>
      <c r="H24" s="365"/>
      <c r="I24" s="365"/>
      <c r="J24" s="595"/>
      <c r="K24" s="595"/>
      <c r="L24" s="595"/>
      <c r="M24" s="595"/>
      <c r="N24" s="365"/>
      <c r="O24" s="622"/>
      <c r="P24" s="618" t="str">
        <f t="shared" si="1"/>
        <v>-</v>
      </c>
      <c r="Q24" s="618" t="str">
        <f t="shared" si="2"/>
        <v>-</v>
      </c>
      <c r="R24" s="618" t="str">
        <f t="shared" si="3"/>
        <v>-</v>
      </c>
      <c r="S24" s="621"/>
      <c r="T24" s="290" t="str">
        <f ca="1">IFERROR(VLOOKUP(U24,Главная!$AG$20:$AH$22,2,FALSE),"")</f>
        <v/>
      </c>
      <c r="U24" s="226" t="str">
        <f ca="1">IFERROR(OFFSET(Главная!$AJ$4,MATCH($D24,Главная!$AG$5:$AG$17,0),0),"")</f>
        <v/>
      </c>
      <c r="V24" s="226" t="str">
        <f ca="1">IFERROR(OFFSET(Главная!$AI$4,MATCH($D24,Главная!$AG$5:$AG$17,0),0),"")</f>
        <v/>
      </c>
      <c r="W24" s="270">
        <f t="shared" si="4"/>
        <v>0</v>
      </c>
      <c r="X24" s="270">
        <f t="shared" si="5"/>
        <v>0</v>
      </c>
      <c r="Y24" s="227"/>
      <c r="Z24" s="227">
        <f t="shared" si="6"/>
        <v>-1</v>
      </c>
      <c r="AA24" s="215">
        <f t="shared" si="7"/>
        <v>0</v>
      </c>
      <c r="AB24" s="216">
        <f t="shared" si="7"/>
        <v>0</v>
      </c>
      <c r="AC24" s="216">
        <f t="shared" si="7"/>
        <v>0</v>
      </c>
      <c r="AD24" s="217">
        <f t="shared" si="7"/>
        <v>0</v>
      </c>
      <c r="AE24" s="218">
        <f t="shared" si="8"/>
        <v>-1</v>
      </c>
      <c r="AF24" s="219">
        <f t="shared" si="9"/>
        <v>0</v>
      </c>
      <c r="AG24" s="220">
        <f t="shared" si="9"/>
        <v>0</v>
      </c>
      <c r="AH24" s="220">
        <f t="shared" si="9"/>
        <v>0</v>
      </c>
      <c r="AI24" s="221">
        <f t="shared" si="9"/>
        <v>0</v>
      </c>
    </row>
    <row r="25" spans="2:35" ht="15.75" customHeight="1" outlineLevel="2">
      <c r="B25" s="364">
        <f t="shared" si="10"/>
        <v>0</v>
      </c>
      <c r="C25" s="364"/>
      <c r="D25" s="595"/>
      <c r="E25" s="353"/>
      <c r="F25" s="595"/>
      <c r="G25" s="595"/>
      <c r="H25" s="365"/>
      <c r="I25" s="365"/>
      <c r="J25" s="595"/>
      <c r="K25" s="595"/>
      <c r="L25" s="595"/>
      <c r="M25" s="595"/>
      <c r="N25" s="365"/>
      <c r="O25" s="622"/>
      <c r="P25" s="618" t="str">
        <f t="shared" si="1"/>
        <v>-</v>
      </c>
      <c r="Q25" s="618" t="str">
        <f t="shared" si="2"/>
        <v>-</v>
      </c>
      <c r="R25" s="618" t="str">
        <f t="shared" si="3"/>
        <v>-</v>
      </c>
      <c r="S25" s="621"/>
      <c r="T25" s="290" t="str">
        <f ca="1">IFERROR(VLOOKUP(U25,Главная!$AG$20:$AH$22,2,FALSE),"")</f>
        <v/>
      </c>
      <c r="U25" s="226" t="str">
        <f ca="1">IFERROR(OFFSET(Главная!$AJ$4,MATCH($D25,Главная!$AG$5:$AG$17,0),0),"")</f>
        <v/>
      </c>
      <c r="V25" s="226" t="str">
        <f ca="1">IFERROR(OFFSET(Главная!$AI$4,MATCH($D25,Главная!$AG$5:$AG$17,0),0),"")</f>
        <v/>
      </c>
      <c r="W25" s="270">
        <f t="shared" si="4"/>
        <v>0</v>
      </c>
      <c r="X25" s="270">
        <f t="shared" si="5"/>
        <v>0</v>
      </c>
      <c r="Y25" s="227"/>
      <c r="Z25" s="227">
        <f t="shared" si="6"/>
        <v>-1</v>
      </c>
      <c r="AA25" s="215">
        <f t="shared" si="7"/>
        <v>0</v>
      </c>
      <c r="AB25" s="216">
        <f t="shared" si="7"/>
        <v>0</v>
      </c>
      <c r="AC25" s="216">
        <f t="shared" si="7"/>
        <v>0</v>
      </c>
      <c r="AD25" s="217">
        <f t="shared" si="7"/>
        <v>0</v>
      </c>
      <c r="AE25" s="218">
        <f t="shared" si="8"/>
        <v>-1</v>
      </c>
      <c r="AF25" s="219">
        <f t="shared" si="9"/>
        <v>0</v>
      </c>
      <c r="AG25" s="220">
        <f t="shared" si="9"/>
        <v>0</v>
      </c>
      <c r="AH25" s="220">
        <f t="shared" si="9"/>
        <v>0</v>
      </c>
      <c r="AI25" s="221">
        <f t="shared" si="9"/>
        <v>0</v>
      </c>
    </row>
    <row r="26" spans="2:35" ht="15.75" customHeight="1" outlineLevel="2">
      <c r="B26" s="364">
        <f t="shared" si="10"/>
        <v>0</v>
      </c>
      <c r="C26" s="364"/>
      <c r="D26" s="595"/>
      <c r="E26" s="353"/>
      <c r="F26" s="595"/>
      <c r="G26" s="595"/>
      <c r="H26" s="365"/>
      <c r="I26" s="365"/>
      <c r="J26" s="595"/>
      <c r="K26" s="595"/>
      <c r="L26" s="595"/>
      <c r="M26" s="595"/>
      <c r="N26" s="365"/>
      <c r="O26" s="622"/>
      <c r="P26" s="618" t="str">
        <f t="shared" si="1"/>
        <v>-</v>
      </c>
      <c r="Q26" s="618" t="str">
        <f t="shared" si="2"/>
        <v>-</v>
      </c>
      <c r="R26" s="618" t="str">
        <f t="shared" si="3"/>
        <v>-</v>
      </c>
      <c r="S26" s="621"/>
      <c r="T26" s="290" t="str">
        <f ca="1">IFERROR(VLOOKUP(U26,Главная!$AG$20:$AH$22,2,FALSE),"")</f>
        <v/>
      </c>
      <c r="U26" s="226" t="str">
        <f ca="1">IFERROR(OFFSET(Главная!$AJ$4,MATCH($D26,Главная!$AG$5:$AG$17,0),0),"")</f>
        <v/>
      </c>
      <c r="V26" s="226" t="str">
        <f ca="1">IFERROR(OFFSET(Главная!$AI$4,MATCH($D26,Главная!$AG$5:$AG$17,0),0),"")</f>
        <v/>
      </c>
      <c r="W26" s="270">
        <f t="shared" si="4"/>
        <v>0</v>
      </c>
      <c r="X26" s="270">
        <f t="shared" si="5"/>
        <v>0</v>
      </c>
      <c r="Y26" s="227"/>
      <c r="Z26" s="227">
        <f t="shared" si="6"/>
        <v>-1</v>
      </c>
      <c r="AA26" s="215">
        <f t="shared" si="7"/>
        <v>0</v>
      </c>
      <c r="AB26" s="216">
        <f t="shared" si="7"/>
        <v>0</v>
      </c>
      <c r="AC26" s="216">
        <f t="shared" si="7"/>
        <v>0</v>
      </c>
      <c r="AD26" s="217">
        <f t="shared" si="7"/>
        <v>0</v>
      </c>
      <c r="AE26" s="218">
        <f t="shared" si="8"/>
        <v>-1</v>
      </c>
      <c r="AF26" s="219">
        <f t="shared" si="9"/>
        <v>0</v>
      </c>
      <c r="AG26" s="220">
        <f t="shared" si="9"/>
        <v>0</v>
      </c>
      <c r="AH26" s="220">
        <f t="shared" si="9"/>
        <v>0</v>
      </c>
      <c r="AI26" s="221">
        <f t="shared" si="9"/>
        <v>0</v>
      </c>
    </row>
    <row r="27" spans="2:35" ht="15.75" customHeight="1" outlineLevel="2">
      <c r="B27" s="364">
        <f t="shared" si="10"/>
        <v>0</v>
      </c>
      <c r="C27" s="364"/>
      <c r="D27" s="595"/>
      <c r="E27" s="353"/>
      <c r="F27" s="365"/>
      <c r="G27" s="595"/>
      <c r="H27" s="365"/>
      <c r="I27" s="365"/>
      <c r="J27" s="595"/>
      <c r="K27" s="595"/>
      <c r="L27" s="595"/>
      <c r="M27" s="595"/>
      <c r="N27" s="365"/>
      <c r="O27" s="622"/>
      <c r="P27" s="618" t="str">
        <f t="shared" si="1"/>
        <v>-</v>
      </c>
      <c r="Q27" s="618" t="str">
        <f t="shared" si="2"/>
        <v>-</v>
      </c>
      <c r="R27" s="618" t="str">
        <f t="shared" si="3"/>
        <v>-</v>
      </c>
      <c r="S27" s="621"/>
      <c r="T27" s="290" t="str">
        <f ca="1">IFERROR(VLOOKUP(U27,Главная!$AG$20:$AH$22,2,FALSE),"")</f>
        <v/>
      </c>
      <c r="U27" s="226" t="str">
        <f ca="1">IFERROR(OFFSET(Главная!$AJ$4,MATCH($D27,Главная!$AG$5:$AG$17,0),0),"")</f>
        <v/>
      </c>
      <c r="V27" s="226" t="str">
        <f ca="1">IFERROR(OFFSET(Главная!$AI$4,MATCH($D27,Главная!$AG$5:$AG$17,0),0),"")</f>
        <v/>
      </c>
      <c r="W27" s="270">
        <f t="shared" si="4"/>
        <v>0</v>
      </c>
      <c r="X27" s="270">
        <f t="shared" si="5"/>
        <v>0</v>
      </c>
      <c r="Y27" s="227"/>
      <c r="Z27" s="227">
        <f t="shared" si="6"/>
        <v>-1</v>
      </c>
      <c r="AA27" s="215">
        <f t="shared" si="7"/>
        <v>0</v>
      </c>
      <c r="AB27" s="216">
        <f t="shared" si="7"/>
        <v>0</v>
      </c>
      <c r="AC27" s="216">
        <f t="shared" si="7"/>
        <v>0</v>
      </c>
      <c r="AD27" s="217">
        <f t="shared" si="7"/>
        <v>0</v>
      </c>
      <c r="AE27" s="218">
        <f t="shared" si="8"/>
        <v>-1</v>
      </c>
      <c r="AF27" s="219">
        <f t="shared" si="9"/>
        <v>0</v>
      </c>
      <c r="AG27" s="220">
        <f t="shared" si="9"/>
        <v>0</v>
      </c>
      <c r="AH27" s="220">
        <f t="shared" si="9"/>
        <v>0</v>
      </c>
      <c r="AI27" s="221">
        <f t="shared" si="9"/>
        <v>0</v>
      </c>
    </row>
    <row r="28" spans="2:35" ht="15.75" customHeight="1" outlineLevel="2">
      <c r="B28" s="364">
        <f t="shared" si="10"/>
        <v>0</v>
      </c>
      <c r="C28" s="364"/>
      <c r="D28" s="595"/>
      <c r="E28" s="353"/>
      <c r="F28" s="365"/>
      <c r="G28" s="595"/>
      <c r="H28" s="365"/>
      <c r="I28" s="365"/>
      <c r="J28" s="595"/>
      <c r="K28" s="595"/>
      <c r="L28" s="595"/>
      <c r="M28" s="595"/>
      <c r="N28" s="365"/>
      <c r="O28" s="622"/>
      <c r="P28" s="618" t="str">
        <f t="shared" si="1"/>
        <v>-</v>
      </c>
      <c r="Q28" s="618" t="str">
        <f t="shared" si="2"/>
        <v>-</v>
      </c>
      <c r="R28" s="618" t="str">
        <f t="shared" si="3"/>
        <v>-</v>
      </c>
      <c r="S28" s="621"/>
      <c r="T28" s="290" t="str">
        <f ca="1">IFERROR(VLOOKUP(U28,Главная!$AG$20:$AH$22,2,FALSE),"")</f>
        <v/>
      </c>
      <c r="U28" s="226" t="str">
        <f ca="1">IFERROR(OFFSET(Главная!$AJ$4,MATCH($D28,Главная!$AG$5:$AG$17,0),0),"")</f>
        <v/>
      </c>
      <c r="V28" s="226" t="str">
        <f ca="1">IFERROR(OFFSET(Главная!$AI$4,MATCH($D28,Главная!$AG$5:$AG$17,0),0),"")</f>
        <v/>
      </c>
      <c r="W28" s="270">
        <f t="shared" si="4"/>
        <v>0</v>
      </c>
      <c r="X28" s="270">
        <f t="shared" si="5"/>
        <v>0</v>
      </c>
      <c r="Y28" s="227"/>
      <c r="Z28" s="227">
        <f t="shared" si="6"/>
        <v>-1</v>
      </c>
      <c r="AA28" s="215">
        <f t="shared" si="7"/>
        <v>0</v>
      </c>
      <c r="AB28" s="216">
        <f t="shared" si="7"/>
        <v>0</v>
      </c>
      <c r="AC28" s="216">
        <f t="shared" si="7"/>
        <v>0</v>
      </c>
      <c r="AD28" s="217">
        <f t="shared" si="7"/>
        <v>0</v>
      </c>
      <c r="AE28" s="218">
        <f t="shared" si="8"/>
        <v>-1</v>
      </c>
      <c r="AF28" s="219">
        <f t="shared" si="9"/>
        <v>0</v>
      </c>
      <c r="AG28" s="220">
        <f t="shared" si="9"/>
        <v>0</v>
      </c>
      <c r="AH28" s="220">
        <f t="shared" si="9"/>
        <v>0</v>
      </c>
      <c r="AI28" s="221">
        <f t="shared" si="9"/>
        <v>0</v>
      </c>
    </row>
    <row r="29" spans="2:35" ht="15.75" customHeight="1" outlineLevel="2">
      <c r="B29" s="364">
        <f t="shared" si="10"/>
        <v>0</v>
      </c>
      <c r="C29" s="364"/>
      <c r="D29" s="595"/>
      <c r="E29" s="353"/>
      <c r="F29" s="365"/>
      <c r="G29" s="595"/>
      <c r="H29" s="365"/>
      <c r="I29" s="365"/>
      <c r="J29" s="365"/>
      <c r="K29" s="365"/>
      <c r="L29" s="365"/>
      <c r="M29" s="365"/>
      <c r="N29" s="365"/>
      <c r="O29" s="622"/>
      <c r="P29" s="618" t="str">
        <f t="shared" si="1"/>
        <v>-</v>
      </c>
      <c r="Q29" s="618" t="str">
        <f t="shared" si="2"/>
        <v>-</v>
      </c>
      <c r="R29" s="618" t="str">
        <f t="shared" si="3"/>
        <v>-</v>
      </c>
      <c r="S29" s="621"/>
      <c r="T29" s="290" t="str">
        <f ca="1">IFERROR(VLOOKUP(U29,Главная!$AG$20:$AH$22,2,FALSE),"")</f>
        <v/>
      </c>
      <c r="U29" s="226" t="str">
        <f ca="1">IFERROR(OFFSET(Главная!$AJ$4,MATCH($D29,Главная!$AG$5:$AG$17,0),0),"")</f>
        <v/>
      </c>
      <c r="V29" s="226" t="str">
        <f ca="1">IFERROR(OFFSET(Главная!$AI$4,MATCH($D29,Главная!$AG$5:$AG$17,0),0),"")</f>
        <v/>
      </c>
      <c r="W29" s="270">
        <f t="shared" si="4"/>
        <v>0</v>
      </c>
      <c r="X29" s="270">
        <f t="shared" si="5"/>
        <v>0</v>
      </c>
      <c r="Y29" s="227"/>
      <c r="Z29" s="227">
        <f t="shared" si="6"/>
        <v>-1</v>
      </c>
      <c r="AA29" s="215">
        <f t="shared" si="7"/>
        <v>0</v>
      </c>
      <c r="AB29" s="216">
        <f t="shared" si="7"/>
        <v>0</v>
      </c>
      <c r="AC29" s="216">
        <f t="shared" si="7"/>
        <v>0</v>
      </c>
      <c r="AD29" s="217">
        <f t="shared" si="7"/>
        <v>0</v>
      </c>
      <c r="AE29" s="218">
        <f t="shared" si="8"/>
        <v>-1</v>
      </c>
      <c r="AF29" s="219">
        <f t="shared" si="9"/>
        <v>0</v>
      </c>
      <c r="AG29" s="220">
        <f t="shared" si="9"/>
        <v>0</v>
      </c>
      <c r="AH29" s="220">
        <f t="shared" si="9"/>
        <v>0</v>
      </c>
      <c r="AI29" s="221">
        <f t="shared" si="9"/>
        <v>0</v>
      </c>
    </row>
    <row r="30" spans="2:35" ht="15.75" customHeight="1" outlineLevel="2">
      <c r="B30" s="364">
        <f t="shared" si="10"/>
        <v>0</v>
      </c>
      <c r="C30" s="364"/>
      <c r="D30" s="595"/>
      <c r="E30" s="353"/>
      <c r="F30" s="365"/>
      <c r="G30" s="595"/>
      <c r="H30" s="365"/>
      <c r="I30" s="365"/>
      <c r="J30" s="595"/>
      <c r="K30" s="595"/>
      <c r="L30" s="595"/>
      <c r="M30" s="595"/>
      <c r="N30" s="365"/>
      <c r="O30" s="622"/>
      <c r="P30" s="618" t="str">
        <f t="shared" si="1"/>
        <v>-</v>
      </c>
      <c r="Q30" s="618" t="str">
        <f t="shared" si="2"/>
        <v>-</v>
      </c>
      <c r="R30" s="618" t="str">
        <f t="shared" si="3"/>
        <v>-</v>
      </c>
      <c r="S30" s="621"/>
      <c r="T30" s="290" t="str">
        <f ca="1">IFERROR(VLOOKUP(U30,Главная!$AG$20:$AH$22,2,FALSE),"")</f>
        <v/>
      </c>
      <c r="U30" s="226" t="str">
        <f ca="1">IFERROR(OFFSET(Главная!$AJ$4,MATCH($D30,Главная!$AG$5:$AG$17,0),0),"")</f>
        <v/>
      </c>
      <c r="V30" s="226" t="str">
        <f ca="1">IFERROR(OFFSET(Главная!$AI$4,MATCH($D30,Главная!$AG$5:$AG$17,0),0),"")</f>
        <v/>
      </c>
      <c r="W30" s="270">
        <f t="shared" si="4"/>
        <v>0</v>
      </c>
      <c r="X30" s="270">
        <f t="shared" si="5"/>
        <v>0</v>
      </c>
      <c r="Y30" s="227"/>
      <c r="Z30" s="227">
        <f t="shared" si="6"/>
        <v>-1</v>
      </c>
      <c r="AA30" s="215">
        <f t="shared" si="7"/>
        <v>0</v>
      </c>
      <c r="AB30" s="216">
        <f t="shared" si="7"/>
        <v>0</v>
      </c>
      <c r="AC30" s="216">
        <f t="shared" si="7"/>
        <v>0</v>
      </c>
      <c r="AD30" s="217">
        <f t="shared" si="7"/>
        <v>0</v>
      </c>
      <c r="AE30" s="218">
        <f t="shared" si="8"/>
        <v>-1</v>
      </c>
      <c r="AF30" s="219">
        <f t="shared" si="9"/>
        <v>0</v>
      </c>
      <c r="AG30" s="220">
        <f t="shared" si="9"/>
        <v>0</v>
      </c>
      <c r="AH30" s="220">
        <f t="shared" si="9"/>
        <v>0</v>
      </c>
      <c r="AI30" s="221">
        <f t="shared" si="9"/>
        <v>0</v>
      </c>
    </row>
    <row r="31" spans="2:35" ht="15.75" customHeight="1" outlineLevel="2">
      <c r="B31" s="364">
        <f t="shared" si="10"/>
        <v>0</v>
      </c>
      <c r="C31" s="364"/>
      <c r="D31" s="595"/>
      <c r="E31" s="353"/>
      <c r="F31" s="595"/>
      <c r="G31" s="595"/>
      <c r="H31" s="595"/>
      <c r="I31" s="595"/>
      <c r="J31" s="595"/>
      <c r="K31" s="595"/>
      <c r="L31" s="595"/>
      <c r="M31" s="595"/>
      <c r="N31" s="365"/>
      <c r="O31" s="622"/>
      <c r="P31" s="618" t="str">
        <f t="shared" si="1"/>
        <v>-</v>
      </c>
      <c r="Q31" s="618" t="str">
        <f t="shared" si="2"/>
        <v>-</v>
      </c>
      <c r="R31" s="618" t="str">
        <f t="shared" si="3"/>
        <v>-</v>
      </c>
      <c r="S31" s="621"/>
      <c r="T31" s="290" t="str">
        <f ca="1">IFERROR(VLOOKUP(U31,Главная!$AG$20:$AH$22,2,FALSE),"")</f>
        <v/>
      </c>
      <c r="U31" s="226" t="str">
        <f ca="1">IFERROR(OFFSET(Главная!$AJ$4,MATCH($D31,Главная!$AG$5:$AG$17,0),0),"")</f>
        <v/>
      </c>
      <c r="V31" s="226" t="str">
        <f ca="1">IFERROR(OFFSET(Главная!$AI$4,MATCH($D31,Главная!$AG$5:$AG$17,0),0),"")</f>
        <v/>
      </c>
      <c r="W31" s="270">
        <f t="shared" si="4"/>
        <v>0</v>
      </c>
      <c r="X31" s="270">
        <f t="shared" si="5"/>
        <v>0</v>
      </c>
      <c r="Y31" s="227"/>
      <c r="Z31" s="227">
        <f t="shared" si="6"/>
        <v>-1</v>
      </c>
      <c r="AA31" s="215">
        <f t="shared" si="7"/>
        <v>0</v>
      </c>
      <c r="AB31" s="216">
        <f t="shared" si="7"/>
        <v>0</v>
      </c>
      <c r="AC31" s="216">
        <f t="shared" si="7"/>
        <v>0</v>
      </c>
      <c r="AD31" s="217">
        <f t="shared" si="7"/>
        <v>0</v>
      </c>
      <c r="AE31" s="218">
        <f t="shared" si="8"/>
        <v>-1</v>
      </c>
      <c r="AF31" s="219">
        <f t="shared" si="9"/>
        <v>0</v>
      </c>
      <c r="AG31" s="220">
        <f t="shared" si="9"/>
        <v>0</v>
      </c>
      <c r="AH31" s="220">
        <f t="shared" si="9"/>
        <v>0</v>
      </c>
      <c r="AI31" s="221">
        <f t="shared" si="9"/>
        <v>0</v>
      </c>
    </row>
    <row r="32" spans="2:35" ht="15.75" customHeight="1" outlineLevel="2">
      <c r="B32" s="364">
        <f t="shared" si="10"/>
        <v>0</v>
      </c>
      <c r="C32" s="364"/>
      <c r="D32" s="595"/>
      <c r="E32" s="353"/>
      <c r="F32" s="595"/>
      <c r="G32" s="595"/>
      <c r="H32" s="595"/>
      <c r="I32" s="595"/>
      <c r="J32" s="595"/>
      <c r="K32" s="595"/>
      <c r="L32" s="595"/>
      <c r="M32" s="595"/>
      <c r="N32" s="365"/>
      <c r="O32" s="622"/>
      <c r="P32" s="618" t="str">
        <f t="shared" si="1"/>
        <v>-</v>
      </c>
      <c r="Q32" s="618" t="str">
        <f t="shared" si="2"/>
        <v>-</v>
      </c>
      <c r="R32" s="618" t="str">
        <f t="shared" si="3"/>
        <v>-</v>
      </c>
      <c r="S32" s="621"/>
      <c r="T32" s="290" t="str">
        <f ca="1">IFERROR(VLOOKUP(U32,Главная!$AG$20:$AH$22,2,FALSE),"")</f>
        <v/>
      </c>
      <c r="U32" s="226" t="str">
        <f ca="1">IFERROR(OFFSET(Главная!$AJ$4,MATCH($D32,Главная!$AG$5:$AG$17,0),0),"")</f>
        <v/>
      </c>
      <c r="V32" s="226" t="str">
        <f ca="1">IFERROR(OFFSET(Главная!$AI$4,MATCH($D32,Главная!$AG$5:$AG$17,0),0),"")</f>
        <v/>
      </c>
      <c r="W32" s="270">
        <f t="shared" si="4"/>
        <v>0</v>
      </c>
      <c r="X32" s="270">
        <f t="shared" si="5"/>
        <v>0</v>
      </c>
      <c r="Y32" s="227"/>
      <c r="Z32" s="227">
        <f t="shared" si="6"/>
        <v>-1</v>
      </c>
      <c r="AA32" s="215">
        <f t="shared" si="7"/>
        <v>0</v>
      </c>
      <c r="AB32" s="216">
        <f t="shared" si="7"/>
        <v>0</v>
      </c>
      <c r="AC32" s="216">
        <f t="shared" si="7"/>
        <v>0</v>
      </c>
      <c r="AD32" s="217">
        <f t="shared" si="7"/>
        <v>0</v>
      </c>
      <c r="AE32" s="218">
        <f t="shared" si="8"/>
        <v>-1</v>
      </c>
      <c r="AF32" s="219">
        <f t="shared" si="9"/>
        <v>0</v>
      </c>
      <c r="AG32" s="220">
        <f t="shared" si="9"/>
        <v>0</v>
      </c>
      <c r="AH32" s="220">
        <f t="shared" si="9"/>
        <v>0</v>
      </c>
      <c r="AI32" s="221">
        <f t="shared" si="9"/>
        <v>0</v>
      </c>
    </row>
    <row r="33" spans="2:35" ht="15.75" customHeight="1" outlineLevel="2">
      <c r="B33" s="364">
        <f t="shared" si="10"/>
        <v>0</v>
      </c>
      <c r="C33" s="364"/>
      <c r="D33" s="595"/>
      <c r="E33" s="353"/>
      <c r="F33" s="595"/>
      <c r="G33" s="595"/>
      <c r="H33" s="595"/>
      <c r="I33" s="595"/>
      <c r="J33" s="595"/>
      <c r="K33" s="595"/>
      <c r="L33" s="595"/>
      <c r="M33" s="595"/>
      <c r="N33" s="365"/>
      <c r="O33" s="622"/>
      <c r="P33" s="618" t="str">
        <f t="shared" si="1"/>
        <v>-</v>
      </c>
      <c r="Q33" s="618" t="str">
        <f t="shared" si="2"/>
        <v>-</v>
      </c>
      <c r="R33" s="618" t="str">
        <f t="shared" si="3"/>
        <v>-</v>
      </c>
      <c r="S33" s="621"/>
      <c r="T33" s="290" t="str">
        <f ca="1">IFERROR(VLOOKUP(U33,Главная!$AG$20:$AH$22,2,FALSE),"")</f>
        <v/>
      </c>
      <c r="U33" s="226" t="str">
        <f ca="1">IFERROR(OFFSET(Главная!$AJ$4,MATCH($D33,Главная!$AG$5:$AG$17,0),0),"")</f>
        <v/>
      </c>
      <c r="V33" s="226" t="str">
        <f ca="1">IFERROR(OFFSET(Главная!$AI$4,MATCH($D33,Главная!$AG$5:$AG$17,0),0),"")</f>
        <v/>
      </c>
      <c r="W33" s="270">
        <f t="shared" si="4"/>
        <v>0</v>
      </c>
      <c r="X33" s="270">
        <f t="shared" si="5"/>
        <v>0</v>
      </c>
      <c r="Y33" s="227"/>
      <c r="Z33" s="227">
        <f t="shared" si="6"/>
        <v>-1</v>
      </c>
      <c r="AA33" s="215">
        <f t="shared" si="7"/>
        <v>0</v>
      </c>
      <c r="AB33" s="216">
        <f t="shared" si="7"/>
        <v>0</v>
      </c>
      <c r="AC33" s="216">
        <f t="shared" si="7"/>
        <v>0</v>
      </c>
      <c r="AD33" s="217">
        <f t="shared" si="7"/>
        <v>0</v>
      </c>
      <c r="AE33" s="218">
        <f t="shared" si="8"/>
        <v>-1</v>
      </c>
      <c r="AF33" s="219">
        <f t="shared" si="9"/>
        <v>0</v>
      </c>
      <c r="AG33" s="220">
        <f t="shared" si="9"/>
        <v>0</v>
      </c>
      <c r="AH33" s="220">
        <f t="shared" si="9"/>
        <v>0</v>
      </c>
      <c r="AI33" s="221">
        <f t="shared" si="9"/>
        <v>0</v>
      </c>
    </row>
    <row r="34" spans="2:35" ht="15.75" customHeight="1" outlineLevel="2">
      <c r="B34" s="364">
        <f t="shared" si="10"/>
        <v>0</v>
      </c>
      <c r="C34" s="364"/>
      <c r="D34" s="595"/>
      <c r="E34" s="353"/>
      <c r="F34" s="595"/>
      <c r="G34" s="595"/>
      <c r="H34" s="595"/>
      <c r="I34" s="595"/>
      <c r="J34" s="595"/>
      <c r="K34" s="595"/>
      <c r="L34" s="595"/>
      <c r="M34" s="595"/>
      <c r="N34" s="365"/>
      <c r="O34" s="622"/>
      <c r="P34" s="618" t="str">
        <f t="shared" si="1"/>
        <v>-</v>
      </c>
      <c r="Q34" s="618" t="str">
        <f t="shared" si="2"/>
        <v>-</v>
      </c>
      <c r="R34" s="618" t="str">
        <f t="shared" si="3"/>
        <v>-</v>
      </c>
      <c r="S34" s="621"/>
      <c r="T34" s="290" t="str">
        <f ca="1">IFERROR(VLOOKUP(U34,Главная!$AG$20:$AH$22,2,FALSE),"")</f>
        <v/>
      </c>
      <c r="U34" s="226" t="str">
        <f ca="1">IFERROR(OFFSET(Главная!$AJ$4,MATCH($D34,Главная!$AG$5:$AG$17,0),0),"")</f>
        <v/>
      </c>
      <c r="V34" s="226" t="str">
        <f ca="1">IFERROR(OFFSET(Главная!$AI$4,MATCH($D34,Главная!$AG$5:$AG$17,0),0),"")</f>
        <v/>
      </c>
      <c r="W34" s="270">
        <f t="shared" si="4"/>
        <v>0</v>
      </c>
      <c r="X34" s="270">
        <f t="shared" si="5"/>
        <v>0</v>
      </c>
      <c r="Y34" s="227"/>
      <c r="Z34" s="227">
        <f t="shared" si="6"/>
        <v>-1</v>
      </c>
      <c r="AA34" s="215">
        <f t="shared" si="7"/>
        <v>0</v>
      </c>
      <c r="AB34" s="216">
        <f t="shared" si="7"/>
        <v>0</v>
      </c>
      <c r="AC34" s="216">
        <f t="shared" si="7"/>
        <v>0</v>
      </c>
      <c r="AD34" s="217">
        <f t="shared" si="7"/>
        <v>0</v>
      </c>
      <c r="AE34" s="218">
        <f t="shared" si="8"/>
        <v>-1</v>
      </c>
      <c r="AF34" s="219">
        <f t="shared" si="9"/>
        <v>0</v>
      </c>
      <c r="AG34" s="220">
        <f t="shared" si="9"/>
        <v>0</v>
      </c>
      <c r="AH34" s="220">
        <f t="shared" si="9"/>
        <v>0</v>
      </c>
      <c r="AI34" s="221">
        <f t="shared" si="9"/>
        <v>0</v>
      </c>
    </row>
    <row r="35" spans="2:35" ht="15.75" customHeight="1" outlineLevel="2">
      <c r="B35" s="364">
        <f t="shared" si="10"/>
        <v>0</v>
      </c>
      <c r="C35" s="364"/>
      <c r="D35" s="595"/>
      <c r="E35" s="353"/>
      <c r="F35" s="365"/>
      <c r="G35" s="595"/>
      <c r="H35" s="365"/>
      <c r="I35" s="365"/>
      <c r="J35" s="365"/>
      <c r="K35" s="365"/>
      <c r="L35" s="365"/>
      <c r="M35" s="365"/>
      <c r="N35" s="365"/>
      <c r="O35" s="622"/>
      <c r="P35" s="618" t="str">
        <f t="shared" si="1"/>
        <v>-</v>
      </c>
      <c r="Q35" s="618" t="str">
        <f t="shared" si="2"/>
        <v>-</v>
      </c>
      <c r="R35" s="618" t="str">
        <f t="shared" si="3"/>
        <v>-</v>
      </c>
      <c r="S35" s="621"/>
      <c r="T35" s="290" t="str">
        <f ca="1">IFERROR(VLOOKUP(U35,Главная!$AG$20:$AH$22,2,FALSE),"")</f>
        <v/>
      </c>
      <c r="U35" s="226" t="str">
        <f ca="1">IFERROR(OFFSET(Главная!$AJ$4,MATCH($D35,Главная!$AG$5:$AG$17,0),0),"")</f>
        <v/>
      </c>
      <c r="V35" s="226" t="str">
        <f ca="1">IFERROR(OFFSET(Главная!$AI$4,MATCH($D35,Главная!$AG$5:$AG$17,0),0),"")</f>
        <v/>
      </c>
      <c r="W35" s="270">
        <f t="shared" si="4"/>
        <v>0</v>
      </c>
      <c r="X35" s="270">
        <f t="shared" si="5"/>
        <v>0</v>
      </c>
      <c r="Y35" s="227"/>
      <c r="Z35" s="227">
        <f t="shared" si="6"/>
        <v>-1</v>
      </c>
      <c r="AA35" s="215">
        <f t="shared" si="7"/>
        <v>0</v>
      </c>
      <c r="AB35" s="216">
        <f t="shared" si="7"/>
        <v>0</v>
      </c>
      <c r="AC35" s="216">
        <f t="shared" si="7"/>
        <v>0</v>
      </c>
      <c r="AD35" s="217">
        <f t="shared" si="7"/>
        <v>0</v>
      </c>
      <c r="AE35" s="218">
        <f t="shared" si="8"/>
        <v>-1</v>
      </c>
      <c r="AF35" s="219">
        <f t="shared" si="9"/>
        <v>0</v>
      </c>
      <c r="AG35" s="220">
        <f t="shared" si="9"/>
        <v>0</v>
      </c>
      <c r="AH35" s="220">
        <f t="shared" si="9"/>
        <v>0</v>
      </c>
      <c r="AI35" s="221">
        <f t="shared" si="9"/>
        <v>0</v>
      </c>
    </row>
    <row r="36" spans="2:35" ht="15.75" customHeight="1" outlineLevel="2">
      <c r="B36" s="364">
        <f t="shared" si="10"/>
        <v>0</v>
      </c>
      <c r="C36" s="364"/>
      <c r="D36" s="595"/>
      <c r="E36" s="353"/>
      <c r="F36" s="365"/>
      <c r="G36" s="595"/>
      <c r="H36" s="365"/>
      <c r="I36" s="365"/>
      <c r="J36" s="365"/>
      <c r="K36" s="365"/>
      <c r="L36" s="365"/>
      <c r="M36" s="365"/>
      <c r="N36" s="365"/>
      <c r="O36" s="622"/>
      <c r="P36" s="618" t="str">
        <f t="shared" si="1"/>
        <v>-</v>
      </c>
      <c r="Q36" s="618" t="str">
        <f t="shared" si="2"/>
        <v>-</v>
      </c>
      <c r="R36" s="618" t="str">
        <f t="shared" si="3"/>
        <v>-</v>
      </c>
      <c r="S36" s="621"/>
      <c r="T36" s="290" t="str">
        <f ca="1">IFERROR(VLOOKUP(U36,Главная!$AG$20:$AH$22,2,FALSE),"")</f>
        <v/>
      </c>
      <c r="U36" s="226" t="str">
        <f ca="1">IFERROR(OFFSET(Главная!$AJ$4,MATCH($D36,Главная!$AG$5:$AG$17,0),0),"")</f>
        <v/>
      </c>
      <c r="V36" s="226" t="str">
        <f ca="1">IFERROR(OFFSET(Главная!$AI$4,MATCH($D36,Главная!$AG$5:$AG$17,0),0),"")</f>
        <v/>
      </c>
      <c r="W36" s="270">
        <f t="shared" si="4"/>
        <v>0</v>
      </c>
      <c r="X36" s="270">
        <f t="shared" si="5"/>
        <v>0</v>
      </c>
      <c r="Y36" s="227"/>
      <c r="Z36" s="227">
        <f t="shared" si="6"/>
        <v>-1</v>
      </c>
      <c r="AA36" s="215">
        <f t="shared" si="7"/>
        <v>0</v>
      </c>
      <c r="AB36" s="216">
        <f t="shared" si="7"/>
        <v>0</v>
      </c>
      <c r="AC36" s="216">
        <f t="shared" si="7"/>
        <v>0</v>
      </c>
      <c r="AD36" s="217">
        <f t="shared" si="7"/>
        <v>0</v>
      </c>
      <c r="AE36" s="218">
        <f t="shared" si="8"/>
        <v>-1</v>
      </c>
      <c r="AF36" s="219">
        <f t="shared" si="9"/>
        <v>0</v>
      </c>
      <c r="AG36" s="220">
        <f t="shared" si="9"/>
        <v>0</v>
      </c>
      <c r="AH36" s="220">
        <f t="shared" si="9"/>
        <v>0</v>
      </c>
      <c r="AI36" s="221">
        <f t="shared" si="9"/>
        <v>0</v>
      </c>
    </row>
    <row r="37" spans="2:35" ht="15.75" customHeight="1" outlineLevel="2">
      <c r="B37" s="364">
        <f t="shared" si="10"/>
        <v>0</v>
      </c>
      <c r="C37" s="364"/>
      <c r="D37" s="595"/>
      <c r="E37" s="353"/>
      <c r="F37" s="365"/>
      <c r="G37" s="595"/>
      <c r="H37" s="365"/>
      <c r="I37" s="365"/>
      <c r="J37" s="365"/>
      <c r="K37" s="365"/>
      <c r="L37" s="365"/>
      <c r="M37" s="365"/>
      <c r="N37" s="365"/>
      <c r="O37" s="622"/>
      <c r="P37" s="618" t="str">
        <f t="shared" si="1"/>
        <v>-</v>
      </c>
      <c r="Q37" s="618" t="str">
        <f t="shared" si="2"/>
        <v>-</v>
      </c>
      <c r="R37" s="618" t="str">
        <f t="shared" si="3"/>
        <v>-</v>
      </c>
      <c r="S37" s="621"/>
      <c r="T37" s="290" t="str">
        <f ca="1">IFERROR(VLOOKUP(U37,Главная!$AG$20:$AH$22,2,FALSE),"")</f>
        <v/>
      </c>
      <c r="U37" s="226" t="str">
        <f ca="1">IFERROR(OFFSET(Главная!$AJ$4,MATCH($D37,Главная!$AG$5:$AG$17,0),0),"")</f>
        <v/>
      </c>
      <c r="V37" s="226" t="str">
        <f ca="1">IFERROR(OFFSET(Главная!$AI$4,MATCH($D37,Главная!$AG$5:$AG$17,0),0),"")</f>
        <v/>
      </c>
      <c r="W37" s="270">
        <f t="shared" si="4"/>
        <v>0</v>
      </c>
      <c r="X37" s="270">
        <f t="shared" si="5"/>
        <v>0</v>
      </c>
      <c r="Y37" s="227"/>
      <c r="Z37" s="227">
        <f t="shared" si="6"/>
        <v>-1</v>
      </c>
      <c r="AA37" s="215">
        <f t="shared" si="7"/>
        <v>0</v>
      </c>
      <c r="AB37" s="216">
        <f t="shared" si="7"/>
        <v>0</v>
      </c>
      <c r="AC37" s="216">
        <f t="shared" si="7"/>
        <v>0</v>
      </c>
      <c r="AD37" s="217">
        <f t="shared" si="7"/>
        <v>0</v>
      </c>
      <c r="AE37" s="218">
        <f t="shared" si="8"/>
        <v>-1</v>
      </c>
      <c r="AF37" s="219">
        <f t="shared" si="9"/>
        <v>0</v>
      </c>
      <c r="AG37" s="220">
        <f t="shared" si="9"/>
        <v>0</v>
      </c>
      <c r="AH37" s="220">
        <f t="shared" si="9"/>
        <v>0</v>
      </c>
      <c r="AI37" s="221">
        <f t="shared" si="9"/>
        <v>0</v>
      </c>
    </row>
    <row r="38" spans="2:35" ht="15.75" customHeight="1" outlineLevel="2">
      <c r="B38" s="364">
        <f t="shared" si="10"/>
        <v>0</v>
      </c>
      <c r="C38" s="364"/>
      <c r="D38" s="595"/>
      <c r="E38" s="353"/>
      <c r="F38" s="365"/>
      <c r="G38" s="595"/>
      <c r="H38" s="365"/>
      <c r="I38" s="365"/>
      <c r="J38" s="365"/>
      <c r="K38" s="365"/>
      <c r="L38" s="365"/>
      <c r="M38" s="365"/>
      <c r="N38" s="365"/>
      <c r="O38" s="622"/>
      <c r="P38" s="618" t="str">
        <f t="shared" si="1"/>
        <v>-</v>
      </c>
      <c r="Q38" s="618" t="str">
        <f t="shared" si="2"/>
        <v>-</v>
      </c>
      <c r="R38" s="618" t="str">
        <f t="shared" si="3"/>
        <v>-</v>
      </c>
      <c r="S38" s="621"/>
      <c r="T38" s="290" t="str">
        <f ca="1">IFERROR(VLOOKUP(U38,Главная!$AG$20:$AH$22,2,FALSE),"")</f>
        <v/>
      </c>
      <c r="U38" s="226" t="str">
        <f ca="1">IFERROR(OFFSET(Главная!$AJ$4,MATCH($D38,Главная!$AG$5:$AG$17,0),0),"")</f>
        <v/>
      </c>
      <c r="V38" s="226" t="str">
        <f ca="1">IFERROR(OFFSET(Главная!$AI$4,MATCH($D38,Главная!$AG$5:$AG$17,0),0),"")</f>
        <v/>
      </c>
      <c r="W38" s="270">
        <f t="shared" si="4"/>
        <v>0</v>
      </c>
      <c r="X38" s="270">
        <f t="shared" si="5"/>
        <v>0</v>
      </c>
      <c r="Y38" s="227"/>
      <c r="Z38" s="227">
        <f t="shared" si="6"/>
        <v>-1</v>
      </c>
      <c r="AA38" s="215">
        <f t="shared" si="7"/>
        <v>0</v>
      </c>
      <c r="AB38" s="216">
        <f t="shared" si="7"/>
        <v>0</v>
      </c>
      <c r="AC38" s="216">
        <f t="shared" si="7"/>
        <v>0</v>
      </c>
      <c r="AD38" s="217">
        <f t="shared" si="7"/>
        <v>0</v>
      </c>
      <c r="AE38" s="218">
        <f t="shared" si="8"/>
        <v>-1</v>
      </c>
      <c r="AF38" s="219">
        <f t="shared" si="9"/>
        <v>0</v>
      </c>
      <c r="AG38" s="220">
        <f t="shared" si="9"/>
        <v>0</v>
      </c>
      <c r="AH38" s="220">
        <f t="shared" si="9"/>
        <v>0</v>
      </c>
      <c r="AI38" s="221">
        <f t="shared" si="9"/>
        <v>0</v>
      </c>
    </row>
    <row r="39" spans="2:35" ht="15.75" customHeight="1" outlineLevel="2">
      <c r="B39" s="364">
        <f t="shared" si="10"/>
        <v>0</v>
      </c>
      <c r="C39" s="364"/>
      <c r="D39" s="595"/>
      <c r="E39" s="353"/>
      <c r="F39" s="365"/>
      <c r="G39" s="595"/>
      <c r="H39" s="365"/>
      <c r="I39" s="365"/>
      <c r="J39" s="365"/>
      <c r="K39" s="365"/>
      <c r="L39" s="365"/>
      <c r="M39" s="365"/>
      <c r="N39" s="365"/>
      <c r="O39" s="622"/>
      <c r="P39" s="618" t="str">
        <f t="shared" si="1"/>
        <v>-</v>
      </c>
      <c r="Q39" s="618" t="str">
        <f t="shared" si="2"/>
        <v>-</v>
      </c>
      <c r="R39" s="618" t="str">
        <f t="shared" si="3"/>
        <v>-</v>
      </c>
      <c r="S39" s="621"/>
      <c r="T39" s="290" t="str">
        <f ca="1">IFERROR(VLOOKUP(U39,Главная!$AG$20:$AH$22,2,FALSE),"")</f>
        <v/>
      </c>
      <c r="U39" s="226" t="str">
        <f ca="1">IFERROR(OFFSET(Главная!$AJ$4,MATCH($D39,Главная!$AG$5:$AG$17,0),0),"")</f>
        <v/>
      </c>
      <c r="V39" s="226" t="str">
        <f ca="1">IFERROR(OFFSET(Главная!$AI$4,MATCH($D39,Главная!$AG$5:$AG$17,0),0),"")</f>
        <v/>
      </c>
      <c r="W39" s="270">
        <f t="shared" si="4"/>
        <v>0</v>
      </c>
      <c r="X39" s="270">
        <f t="shared" si="5"/>
        <v>0</v>
      </c>
      <c r="Y39" s="227"/>
      <c r="Z39" s="227">
        <f t="shared" si="6"/>
        <v>-1</v>
      </c>
      <c r="AA39" s="215">
        <f t="shared" si="7"/>
        <v>0</v>
      </c>
      <c r="AB39" s="216">
        <f t="shared" si="7"/>
        <v>0</v>
      </c>
      <c r="AC39" s="216">
        <f t="shared" si="7"/>
        <v>0</v>
      </c>
      <c r="AD39" s="217">
        <f t="shared" si="7"/>
        <v>0</v>
      </c>
      <c r="AE39" s="218">
        <f t="shared" si="8"/>
        <v>-1</v>
      </c>
      <c r="AF39" s="219">
        <f t="shared" si="9"/>
        <v>0</v>
      </c>
      <c r="AG39" s="220">
        <f t="shared" si="9"/>
        <v>0</v>
      </c>
      <c r="AH39" s="220">
        <f t="shared" si="9"/>
        <v>0</v>
      </c>
      <c r="AI39" s="221">
        <f t="shared" si="9"/>
        <v>0</v>
      </c>
    </row>
    <row r="40" spans="2:35" ht="15.75" customHeight="1" outlineLevel="2">
      <c r="B40" s="364">
        <f t="shared" si="10"/>
        <v>0</v>
      </c>
      <c r="C40" s="364"/>
      <c r="D40" s="595"/>
      <c r="E40" s="353"/>
      <c r="F40" s="365"/>
      <c r="G40" s="595"/>
      <c r="H40" s="365"/>
      <c r="I40" s="365"/>
      <c r="J40" s="365"/>
      <c r="K40" s="365"/>
      <c r="L40" s="365"/>
      <c r="M40" s="365"/>
      <c r="N40" s="365"/>
      <c r="O40" s="622"/>
      <c r="P40" s="618" t="str">
        <f t="shared" si="1"/>
        <v>-</v>
      </c>
      <c r="Q40" s="618" t="str">
        <f t="shared" si="2"/>
        <v>-</v>
      </c>
      <c r="R40" s="618" t="str">
        <f t="shared" si="3"/>
        <v>-</v>
      </c>
      <c r="S40" s="621"/>
      <c r="T40" s="290" t="str">
        <f ca="1">IFERROR(VLOOKUP(U40,Главная!$AG$20:$AH$22,2,FALSE),"")</f>
        <v/>
      </c>
      <c r="U40" s="226" t="str">
        <f ca="1">IFERROR(OFFSET(Главная!$AJ$4,MATCH($D40,Главная!$AG$5:$AG$17,0),0),"")</f>
        <v/>
      </c>
      <c r="V40" s="226" t="str">
        <f ca="1">IFERROR(OFFSET(Главная!$AI$4,MATCH($D40,Главная!$AG$5:$AG$17,0),0),"")</f>
        <v/>
      </c>
      <c r="W40" s="270">
        <f t="shared" si="4"/>
        <v>0</v>
      </c>
      <c r="X40" s="270">
        <f t="shared" si="5"/>
        <v>0</v>
      </c>
      <c r="Y40" s="227"/>
      <c r="Z40" s="227">
        <f t="shared" si="6"/>
        <v>-1</v>
      </c>
      <c r="AA40" s="215">
        <f t="shared" si="7"/>
        <v>0</v>
      </c>
      <c r="AB40" s="216">
        <f t="shared" si="7"/>
        <v>0</v>
      </c>
      <c r="AC40" s="216">
        <f t="shared" si="7"/>
        <v>0</v>
      </c>
      <c r="AD40" s="217">
        <f t="shared" si="7"/>
        <v>0</v>
      </c>
      <c r="AE40" s="218">
        <f t="shared" si="8"/>
        <v>-1</v>
      </c>
      <c r="AF40" s="219">
        <f t="shared" si="9"/>
        <v>0</v>
      </c>
      <c r="AG40" s="220">
        <f t="shared" si="9"/>
        <v>0</v>
      </c>
      <c r="AH40" s="220">
        <f t="shared" si="9"/>
        <v>0</v>
      </c>
      <c r="AI40" s="221">
        <f t="shared" si="9"/>
        <v>0</v>
      </c>
    </row>
    <row r="41" spans="2:35" ht="15.75" customHeight="1" outlineLevel="2">
      <c r="B41" s="364">
        <f t="shared" si="10"/>
        <v>0</v>
      </c>
      <c r="C41" s="364"/>
      <c r="D41" s="595"/>
      <c r="E41" s="353"/>
      <c r="F41" s="365"/>
      <c r="G41" s="595"/>
      <c r="H41" s="365"/>
      <c r="I41" s="365"/>
      <c r="J41" s="365"/>
      <c r="K41" s="365"/>
      <c r="L41" s="365"/>
      <c r="M41" s="365"/>
      <c r="N41" s="365"/>
      <c r="O41" s="622"/>
      <c r="P41" s="618" t="str">
        <f t="shared" si="1"/>
        <v>-</v>
      </c>
      <c r="Q41" s="618" t="str">
        <f t="shared" si="2"/>
        <v>-</v>
      </c>
      <c r="R41" s="618" t="str">
        <f t="shared" si="3"/>
        <v>-</v>
      </c>
      <c r="S41" s="621"/>
      <c r="T41" s="290" t="str">
        <f ca="1">IFERROR(VLOOKUP(U41,Главная!$AG$20:$AH$22,2,FALSE),"")</f>
        <v/>
      </c>
      <c r="U41" s="226" t="str">
        <f ca="1">IFERROR(OFFSET(Главная!$AJ$4,MATCH($D41,Главная!$AG$5:$AG$17,0),0),"")</f>
        <v/>
      </c>
      <c r="V41" s="226" t="str">
        <f ca="1">IFERROR(OFFSET(Главная!$AI$4,MATCH($D41,Главная!$AG$5:$AG$17,0),0),"")</f>
        <v/>
      </c>
      <c r="W41" s="270">
        <f t="shared" si="4"/>
        <v>0</v>
      </c>
      <c r="X41" s="270">
        <f t="shared" si="5"/>
        <v>0</v>
      </c>
      <c r="Y41" s="227"/>
      <c r="Z41" s="227">
        <f t="shared" si="6"/>
        <v>-1</v>
      </c>
      <c r="AA41" s="215">
        <f t="shared" si="7"/>
        <v>0</v>
      </c>
      <c r="AB41" s="216">
        <f t="shared" si="7"/>
        <v>0</v>
      </c>
      <c r="AC41" s="216">
        <f t="shared" si="7"/>
        <v>0</v>
      </c>
      <c r="AD41" s="217">
        <f t="shared" si="7"/>
        <v>0</v>
      </c>
      <c r="AE41" s="218">
        <f t="shared" si="8"/>
        <v>-1</v>
      </c>
      <c r="AF41" s="219">
        <f t="shared" si="9"/>
        <v>0</v>
      </c>
      <c r="AG41" s="220">
        <f t="shared" si="9"/>
        <v>0</v>
      </c>
      <c r="AH41" s="220">
        <f t="shared" si="9"/>
        <v>0</v>
      </c>
      <c r="AI41" s="221">
        <f t="shared" si="9"/>
        <v>0</v>
      </c>
    </row>
    <row r="42" spans="2:35" ht="15.75" customHeight="1" outlineLevel="2">
      <c r="B42" s="364">
        <f t="shared" si="10"/>
        <v>0</v>
      </c>
      <c r="C42" s="364"/>
      <c r="D42" s="595"/>
      <c r="E42" s="366"/>
      <c r="F42" s="365"/>
      <c r="G42" s="595"/>
      <c r="H42" s="365"/>
      <c r="I42" s="365"/>
      <c r="J42" s="365"/>
      <c r="K42" s="365"/>
      <c r="L42" s="365"/>
      <c r="M42" s="365"/>
      <c r="N42" s="365"/>
      <c r="O42" s="622"/>
      <c r="P42" s="618" t="str">
        <f t="shared" si="1"/>
        <v>-</v>
      </c>
      <c r="Q42" s="618" t="str">
        <f t="shared" si="2"/>
        <v>-</v>
      </c>
      <c r="R42" s="618" t="str">
        <f t="shared" si="3"/>
        <v>-</v>
      </c>
      <c r="S42" s="621"/>
      <c r="T42" s="290" t="str">
        <f ca="1">IFERROR(VLOOKUP(U42,Главная!$AG$20:$AH$22,2,FALSE),"")</f>
        <v/>
      </c>
      <c r="U42" s="226" t="str">
        <f ca="1">IFERROR(OFFSET(Главная!$AJ$4,MATCH($D42,Главная!$AG$5:$AG$17,0),0),"")</f>
        <v/>
      </c>
      <c r="V42" s="226" t="str">
        <f ca="1">IFERROR(OFFSET(Главная!$AI$4,MATCH($D42,Главная!$AG$5:$AG$17,0),0),"")</f>
        <v/>
      </c>
      <c r="W42" s="270">
        <f t="shared" si="4"/>
        <v>0</v>
      </c>
      <c r="X42" s="270">
        <f t="shared" si="5"/>
        <v>0</v>
      </c>
      <c r="Y42" s="227"/>
      <c r="Z42" s="227">
        <f t="shared" si="6"/>
        <v>-1</v>
      </c>
      <c r="AA42" s="215">
        <f t="shared" si="7"/>
        <v>0</v>
      </c>
      <c r="AB42" s="216">
        <f t="shared" si="7"/>
        <v>0</v>
      </c>
      <c r="AC42" s="216">
        <f t="shared" si="7"/>
        <v>0</v>
      </c>
      <c r="AD42" s="217">
        <f t="shared" si="7"/>
        <v>0</v>
      </c>
      <c r="AE42" s="218">
        <f t="shared" si="8"/>
        <v>-1</v>
      </c>
      <c r="AF42" s="219">
        <f t="shared" si="9"/>
        <v>0</v>
      </c>
      <c r="AG42" s="220">
        <f t="shared" si="9"/>
        <v>0</v>
      </c>
      <c r="AH42" s="220">
        <f t="shared" si="9"/>
        <v>0</v>
      </c>
      <c r="AI42" s="221">
        <f t="shared" si="9"/>
        <v>0</v>
      </c>
    </row>
    <row r="43" spans="2:35" ht="15.75" customHeight="1" outlineLevel="2">
      <c r="B43" s="364">
        <f t="shared" si="10"/>
        <v>0</v>
      </c>
      <c r="C43" s="364"/>
      <c r="D43" s="595"/>
      <c r="E43" s="366"/>
      <c r="F43" s="365"/>
      <c r="G43" s="595"/>
      <c r="H43" s="365"/>
      <c r="I43" s="365"/>
      <c r="J43" s="365"/>
      <c r="K43" s="365"/>
      <c r="L43" s="365"/>
      <c r="M43" s="365"/>
      <c r="N43" s="365"/>
      <c r="O43" s="622"/>
      <c r="P43" s="618" t="str">
        <f t="shared" si="1"/>
        <v>-</v>
      </c>
      <c r="Q43" s="618" t="str">
        <f t="shared" si="2"/>
        <v>-</v>
      </c>
      <c r="R43" s="618" t="str">
        <f t="shared" si="3"/>
        <v>-</v>
      </c>
      <c r="S43" s="621"/>
      <c r="T43" s="290" t="str">
        <f ca="1">IFERROR(VLOOKUP(U43,Главная!$AG$20:$AH$22,2,FALSE),"")</f>
        <v/>
      </c>
      <c r="U43" s="226" t="str">
        <f ca="1">IFERROR(OFFSET(Главная!$AJ$4,MATCH($D43,Главная!$AG$5:$AG$17,0),0),"")</f>
        <v/>
      </c>
      <c r="V43" s="226" t="str">
        <f ca="1">IFERROR(OFFSET(Главная!$AI$4,MATCH($D43,Главная!$AG$5:$AG$17,0),0),"")</f>
        <v/>
      </c>
      <c r="W43" s="270">
        <f t="shared" si="4"/>
        <v>0</v>
      </c>
      <c r="X43" s="270">
        <f t="shared" si="5"/>
        <v>0</v>
      </c>
      <c r="Y43" s="227"/>
      <c r="Z43" s="227">
        <f t="shared" si="6"/>
        <v>-1</v>
      </c>
      <c r="AA43" s="215">
        <f t="shared" si="7"/>
        <v>0</v>
      </c>
      <c r="AB43" s="216">
        <f t="shared" si="7"/>
        <v>0</v>
      </c>
      <c r="AC43" s="216">
        <f t="shared" si="7"/>
        <v>0</v>
      </c>
      <c r="AD43" s="217">
        <f t="shared" si="7"/>
        <v>0</v>
      </c>
      <c r="AE43" s="218">
        <f t="shared" si="8"/>
        <v>-1</v>
      </c>
      <c r="AF43" s="219">
        <f t="shared" si="9"/>
        <v>0</v>
      </c>
      <c r="AG43" s="220">
        <f t="shared" si="9"/>
        <v>0</v>
      </c>
      <c r="AH43" s="220">
        <f t="shared" si="9"/>
        <v>0</v>
      </c>
      <c r="AI43" s="221">
        <f t="shared" si="9"/>
        <v>0</v>
      </c>
    </row>
    <row r="44" spans="2:35" ht="15.75" customHeight="1" outlineLevel="2">
      <c r="B44" s="364">
        <f t="shared" si="10"/>
        <v>0</v>
      </c>
      <c r="C44" s="364"/>
      <c r="D44" s="595"/>
      <c r="E44" s="366"/>
      <c r="F44" s="365"/>
      <c r="G44" s="595"/>
      <c r="H44" s="365"/>
      <c r="I44" s="365"/>
      <c r="J44" s="365"/>
      <c r="K44" s="365"/>
      <c r="L44" s="365"/>
      <c r="M44" s="365"/>
      <c r="N44" s="365"/>
      <c r="O44" s="622"/>
      <c r="P44" s="618" t="str">
        <f t="shared" si="1"/>
        <v>-</v>
      </c>
      <c r="Q44" s="618" t="str">
        <f t="shared" si="2"/>
        <v>-</v>
      </c>
      <c r="R44" s="618" t="str">
        <f t="shared" si="3"/>
        <v>-</v>
      </c>
      <c r="S44" s="621"/>
      <c r="T44" s="290" t="str">
        <f ca="1">IFERROR(VLOOKUP(U44,Главная!$AG$20:$AH$22,2,FALSE),"")</f>
        <v/>
      </c>
      <c r="U44" s="226" t="str">
        <f ca="1">IFERROR(OFFSET(Главная!$AJ$4,MATCH($D44,Главная!$AG$5:$AG$17,0),0),"")</f>
        <v/>
      </c>
      <c r="V44" s="226" t="str">
        <f ca="1">IFERROR(OFFSET(Главная!$AI$4,MATCH($D44,Главная!$AG$5:$AG$17,0),0),"")</f>
        <v/>
      </c>
      <c r="W44" s="270">
        <f t="shared" si="4"/>
        <v>0</v>
      </c>
      <c r="X44" s="270">
        <f t="shared" si="5"/>
        <v>0</v>
      </c>
      <c r="Y44" s="227"/>
      <c r="Z44" s="227">
        <f t="shared" si="6"/>
        <v>-1</v>
      </c>
      <c r="AA44" s="215">
        <f t="shared" si="7"/>
        <v>0</v>
      </c>
      <c r="AB44" s="216">
        <f t="shared" si="7"/>
        <v>0</v>
      </c>
      <c r="AC44" s="216">
        <f t="shared" si="7"/>
        <v>0</v>
      </c>
      <c r="AD44" s="217">
        <f t="shared" si="7"/>
        <v>0</v>
      </c>
      <c r="AE44" s="218">
        <f t="shared" si="8"/>
        <v>-1</v>
      </c>
      <c r="AF44" s="219">
        <f t="shared" si="9"/>
        <v>0</v>
      </c>
      <c r="AG44" s="220">
        <f t="shared" si="9"/>
        <v>0</v>
      </c>
      <c r="AH44" s="220">
        <f t="shared" si="9"/>
        <v>0</v>
      </c>
      <c r="AI44" s="221">
        <f t="shared" si="9"/>
        <v>0</v>
      </c>
    </row>
    <row r="45" spans="2:35" ht="15.75" customHeight="1" outlineLevel="2">
      <c r="B45" s="364">
        <f t="shared" si="10"/>
        <v>0</v>
      </c>
      <c r="C45" s="364"/>
      <c r="D45" s="595"/>
      <c r="E45" s="366"/>
      <c r="F45" s="365"/>
      <c r="G45" s="595"/>
      <c r="H45" s="365"/>
      <c r="I45" s="365"/>
      <c r="J45" s="365"/>
      <c r="K45" s="365"/>
      <c r="L45" s="365"/>
      <c r="M45" s="365"/>
      <c r="N45" s="365"/>
      <c r="O45" s="622"/>
      <c r="P45" s="618" t="str">
        <f t="shared" si="1"/>
        <v>-</v>
      </c>
      <c r="Q45" s="618" t="str">
        <f t="shared" si="2"/>
        <v>-</v>
      </c>
      <c r="R45" s="618" t="str">
        <f t="shared" si="3"/>
        <v>-</v>
      </c>
      <c r="S45" s="621"/>
      <c r="T45" s="290" t="str">
        <f ca="1">IFERROR(VLOOKUP(U45,Главная!$AG$20:$AH$22,2,FALSE),"")</f>
        <v/>
      </c>
      <c r="U45" s="226" t="str">
        <f ca="1">IFERROR(OFFSET(Главная!$AJ$4,MATCH($D45,Главная!$AG$5:$AG$17,0),0),"")</f>
        <v/>
      </c>
      <c r="V45" s="226" t="str">
        <f ca="1">IFERROR(OFFSET(Главная!$AI$4,MATCH($D45,Главная!$AG$5:$AG$17,0),0),"")</f>
        <v/>
      </c>
      <c r="W45" s="270">
        <f t="shared" si="4"/>
        <v>0</v>
      </c>
      <c r="X45" s="270">
        <f t="shared" si="5"/>
        <v>0</v>
      </c>
      <c r="Y45" s="227"/>
      <c r="Z45" s="227">
        <f t="shared" si="6"/>
        <v>-1</v>
      </c>
      <c r="AA45" s="215">
        <f t="shared" si="7"/>
        <v>0</v>
      </c>
      <c r="AB45" s="216">
        <f t="shared" si="7"/>
        <v>0</v>
      </c>
      <c r="AC45" s="216">
        <f t="shared" si="7"/>
        <v>0</v>
      </c>
      <c r="AD45" s="217">
        <f t="shared" si="7"/>
        <v>0</v>
      </c>
      <c r="AE45" s="218">
        <f t="shared" si="8"/>
        <v>-1</v>
      </c>
      <c r="AF45" s="219">
        <f t="shared" si="9"/>
        <v>0</v>
      </c>
      <c r="AG45" s="220">
        <f t="shared" si="9"/>
        <v>0</v>
      </c>
      <c r="AH45" s="220">
        <f t="shared" si="9"/>
        <v>0</v>
      </c>
      <c r="AI45" s="221">
        <f t="shared" si="9"/>
        <v>0</v>
      </c>
    </row>
    <row r="46" spans="2:35" ht="15.75" customHeight="1" outlineLevel="2">
      <c r="B46" s="364">
        <f t="shared" si="10"/>
        <v>0</v>
      </c>
      <c r="C46" s="364"/>
      <c r="D46" s="595"/>
      <c r="E46" s="366"/>
      <c r="F46" s="365"/>
      <c r="G46" s="595"/>
      <c r="H46" s="365"/>
      <c r="I46" s="365"/>
      <c r="J46" s="365"/>
      <c r="K46" s="365"/>
      <c r="L46" s="365"/>
      <c r="M46" s="365"/>
      <c r="N46" s="365"/>
      <c r="O46" s="622"/>
      <c r="P46" s="618" t="str">
        <f t="shared" si="1"/>
        <v>-</v>
      </c>
      <c r="Q46" s="618" t="str">
        <f t="shared" si="2"/>
        <v>-</v>
      </c>
      <c r="R46" s="618" t="str">
        <f t="shared" si="3"/>
        <v>-</v>
      </c>
      <c r="S46" s="621"/>
      <c r="T46" s="290" t="str">
        <f ca="1">IFERROR(VLOOKUP(U46,Главная!$AG$20:$AH$22,2,FALSE),"")</f>
        <v/>
      </c>
      <c r="U46" s="226" t="str">
        <f ca="1">IFERROR(OFFSET(Главная!$AJ$4,MATCH($D46,Главная!$AG$5:$AG$17,0),0),"")</f>
        <v/>
      </c>
      <c r="V46" s="226" t="str">
        <f ca="1">IFERROR(OFFSET(Главная!$AI$4,MATCH($D46,Главная!$AG$5:$AG$17,0),0),"")</f>
        <v/>
      </c>
      <c r="W46" s="270">
        <f t="shared" si="4"/>
        <v>0</v>
      </c>
      <c r="X46" s="270">
        <f t="shared" si="5"/>
        <v>0</v>
      </c>
      <c r="Y46" s="227"/>
      <c r="Z46" s="227">
        <f t="shared" si="6"/>
        <v>-1</v>
      </c>
      <c r="AA46" s="215">
        <f t="shared" si="7"/>
        <v>0</v>
      </c>
      <c r="AB46" s="216">
        <f t="shared" si="7"/>
        <v>0</v>
      </c>
      <c r="AC46" s="216">
        <f t="shared" si="7"/>
        <v>0</v>
      </c>
      <c r="AD46" s="217">
        <f t="shared" si="7"/>
        <v>0</v>
      </c>
      <c r="AE46" s="218">
        <f t="shared" si="8"/>
        <v>-1</v>
      </c>
      <c r="AF46" s="219">
        <f t="shared" si="9"/>
        <v>0</v>
      </c>
      <c r="AG46" s="220">
        <f t="shared" si="9"/>
        <v>0</v>
      </c>
      <c r="AH46" s="220">
        <f t="shared" si="9"/>
        <v>0</v>
      </c>
      <c r="AI46" s="221">
        <f t="shared" si="9"/>
        <v>0</v>
      </c>
    </row>
    <row r="47" spans="2:35" ht="15.75" customHeight="1" outlineLevel="2">
      <c r="B47" s="364">
        <f t="shared" si="10"/>
        <v>0</v>
      </c>
      <c r="C47" s="364"/>
      <c r="D47" s="595"/>
      <c r="E47" s="366"/>
      <c r="F47" s="365"/>
      <c r="G47" s="595"/>
      <c r="H47" s="365"/>
      <c r="I47" s="365"/>
      <c r="J47" s="365"/>
      <c r="K47" s="365"/>
      <c r="L47" s="365"/>
      <c r="M47" s="365"/>
      <c r="N47" s="365"/>
      <c r="O47" s="622"/>
      <c r="P47" s="618" t="str">
        <f t="shared" si="1"/>
        <v>-</v>
      </c>
      <c r="Q47" s="618" t="str">
        <f t="shared" si="2"/>
        <v>-</v>
      </c>
      <c r="R47" s="618" t="str">
        <f t="shared" si="3"/>
        <v>-</v>
      </c>
      <c r="S47" s="621"/>
      <c r="T47" s="290" t="str">
        <f ca="1">IFERROR(VLOOKUP(U47,Главная!$AG$20:$AH$22,2,FALSE),"")</f>
        <v/>
      </c>
      <c r="U47" s="226" t="str">
        <f ca="1">IFERROR(OFFSET(Главная!$AJ$4,MATCH($D47,Главная!$AG$5:$AG$17,0),0),"")</f>
        <v/>
      </c>
      <c r="V47" s="226" t="str">
        <f ca="1">IFERROR(OFFSET(Главная!$AI$4,MATCH($D47,Главная!$AG$5:$AG$17,0),0),"")</f>
        <v/>
      </c>
      <c r="W47" s="270">
        <f t="shared" si="4"/>
        <v>0</v>
      </c>
      <c r="X47" s="270">
        <f t="shared" si="5"/>
        <v>0</v>
      </c>
      <c r="Y47" s="227"/>
      <c r="Z47" s="227">
        <f t="shared" si="6"/>
        <v>-1</v>
      </c>
      <c r="AA47" s="215">
        <f t="shared" si="7"/>
        <v>0</v>
      </c>
      <c r="AB47" s="216">
        <f t="shared" si="7"/>
        <v>0</v>
      </c>
      <c r="AC47" s="216">
        <f t="shared" si="7"/>
        <v>0</v>
      </c>
      <c r="AD47" s="217">
        <f t="shared" si="7"/>
        <v>0</v>
      </c>
      <c r="AE47" s="218">
        <f t="shared" si="8"/>
        <v>-1</v>
      </c>
      <c r="AF47" s="219">
        <f t="shared" si="9"/>
        <v>0</v>
      </c>
      <c r="AG47" s="220">
        <f t="shared" si="9"/>
        <v>0</v>
      </c>
      <c r="AH47" s="220">
        <f t="shared" si="9"/>
        <v>0</v>
      </c>
      <c r="AI47" s="221">
        <f t="shared" si="9"/>
        <v>0</v>
      </c>
    </row>
    <row r="48" spans="2:35" ht="15.75" customHeight="1" outlineLevel="2">
      <c r="B48" s="364">
        <f t="shared" si="10"/>
        <v>0</v>
      </c>
      <c r="C48" s="364"/>
      <c r="D48" s="595"/>
      <c r="E48" s="366"/>
      <c r="F48" s="365"/>
      <c r="G48" s="595"/>
      <c r="H48" s="365"/>
      <c r="I48" s="365"/>
      <c r="J48" s="365"/>
      <c r="K48" s="365"/>
      <c r="L48" s="365"/>
      <c r="M48" s="365"/>
      <c r="N48" s="365"/>
      <c r="O48" s="622"/>
      <c r="P48" s="618" t="str">
        <f t="shared" si="1"/>
        <v>-</v>
      </c>
      <c r="Q48" s="618" t="str">
        <f t="shared" si="2"/>
        <v>-</v>
      </c>
      <c r="R48" s="618" t="str">
        <f t="shared" si="3"/>
        <v>-</v>
      </c>
      <c r="S48" s="621"/>
      <c r="T48" s="290" t="str">
        <f ca="1">IFERROR(VLOOKUP(U48,Главная!$AG$20:$AH$22,2,FALSE),"")</f>
        <v/>
      </c>
      <c r="U48" s="226" t="str">
        <f ca="1">IFERROR(OFFSET(Главная!$AJ$4,MATCH($D48,Главная!$AG$5:$AG$17,0),0),"")</f>
        <v/>
      </c>
      <c r="V48" s="226" t="str">
        <f ca="1">IFERROR(OFFSET(Главная!$AI$4,MATCH($D48,Главная!$AG$5:$AG$17,0),0),"")</f>
        <v/>
      </c>
      <c r="W48" s="270">
        <f t="shared" si="4"/>
        <v>0</v>
      </c>
      <c r="X48" s="270">
        <f t="shared" si="5"/>
        <v>0</v>
      </c>
      <c r="Y48" s="227"/>
      <c r="Z48" s="227">
        <f t="shared" si="6"/>
        <v>-1</v>
      </c>
      <c r="AA48" s="215">
        <f t="shared" si="7"/>
        <v>0</v>
      </c>
      <c r="AB48" s="216">
        <f t="shared" si="7"/>
        <v>0</v>
      </c>
      <c r="AC48" s="216">
        <f t="shared" si="7"/>
        <v>0</v>
      </c>
      <c r="AD48" s="217">
        <f t="shared" si="7"/>
        <v>0</v>
      </c>
      <c r="AE48" s="218">
        <f t="shared" si="8"/>
        <v>-1</v>
      </c>
      <c r="AF48" s="219">
        <f t="shared" si="9"/>
        <v>0</v>
      </c>
      <c r="AG48" s="220">
        <f t="shared" si="9"/>
        <v>0</v>
      </c>
      <c r="AH48" s="220">
        <f t="shared" si="9"/>
        <v>0</v>
      </c>
      <c r="AI48" s="221">
        <f t="shared" si="9"/>
        <v>0</v>
      </c>
    </row>
    <row r="49" spans="2:35" ht="15.75" customHeight="1" outlineLevel="2">
      <c r="B49" s="364">
        <f t="shared" si="10"/>
        <v>0</v>
      </c>
      <c r="C49" s="364"/>
      <c r="D49" s="595"/>
      <c r="E49" s="366"/>
      <c r="F49" s="365"/>
      <c r="G49" s="595"/>
      <c r="H49" s="365"/>
      <c r="I49" s="365"/>
      <c r="J49" s="365"/>
      <c r="K49" s="365"/>
      <c r="L49" s="365"/>
      <c r="M49" s="365"/>
      <c r="N49" s="365"/>
      <c r="O49" s="622"/>
      <c r="P49" s="618" t="str">
        <f t="shared" si="1"/>
        <v>-</v>
      </c>
      <c r="Q49" s="618" t="str">
        <f t="shared" si="2"/>
        <v>-</v>
      </c>
      <c r="R49" s="618" t="str">
        <f t="shared" si="3"/>
        <v>-</v>
      </c>
      <c r="S49" s="621"/>
      <c r="T49" s="290" t="str">
        <f ca="1">IFERROR(VLOOKUP(U49,Главная!$AG$20:$AH$22,2,FALSE),"")</f>
        <v/>
      </c>
      <c r="U49" s="226" t="str">
        <f ca="1">IFERROR(OFFSET(Главная!$AJ$4,MATCH($D49,Главная!$AG$5:$AG$17,0),0),"")</f>
        <v/>
      </c>
      <c r="V49" s="226" t="str">
        <f ca="1">IFERROR(OFFSET(Главная!$AI$4,MATCH($D49,Главная!$AG$5:$AG$17,0),0),"")</f>
        <v/>
      </c>
      <c r="W49" s="270">
        <f t="shared" si="4"/>
        <v>0</v>
      </c>
      <c r="X49" s="270">
        <f t="shared" si="5"/>
        <v>0</v>
      </c>
      <c r="Y49" s="227"/>
      <c r="Z49" s="227">
        <f t="shared" si="6"/>
        <v>-1</v>
      </c>
      <c r="AA49" s="215">
        <f t="shared" si="7"/>
        <v>0</v>
      </c>
      <c r="AB49" s="216">
        <f t="shared" si="7"/>
        <v>0</v>
      </c>
      <c r="AC49" s="216">
        <f t="shared" si="7"/>
        <v>0</v>
      </c>
      <c r="AD49" s="217">
        <f t="shared" si="7"/>
        <v>0</v>
      </c>
      <c r="AE49" s="218">
        <f t="shared" si="8"/>
        <v>-1</v>
      </c>
      <c r="AF49" s="219">
        <f t="shared" si="9"/>
        <v>0</v>
      </c>
      <c r="AG49" s="220">
        <f t="shared" si="9"/>
        <v>0</v>
      </c>
      <c r="AH49" s="220">
        <f t="shared" si="9"/>
        <v>0</v>
      </c>
      <c r="AI49" s="221">
        <f t="shared" si="9"/>
        <v>0</v>
      </c>
    </row>
    <row r="50" spans="2:35" ht="15.75" customHeight="1" outlineLevel="2" thickBot="1">
      <c r="B50" s="364">
        <f t="shared" si="10"/>
        <v>0</v>
      </c>
      <c r="C50" s="364"/>
      <c r="D50" s="595"/>
      <c r="E50" s="366"/>
      <c r="F50" s="365"/>
      <c r="G50" s="595"/>
      <c r="H50" s="365"/>
      <c r="I50" s="365"/>
      <c r="J50" s="365"/>
      <c r="K50" s="365"/>
      <c r="L50" s="365"/>
      <c r="M50" s="365"/>
      <c r="N50" s="365"/>
      <c r="O50" s="622"/>
      <c r="P50" s="618" t="str">
        <f t="shared" si="1"/>
        <v>-</v>
      </c>
      <c r="Q50" s="618" t="str">
        <f t="shared" si="2"/>
        <v>-</v>
      </c>
      <c r="R50" s="618" t="str">
        <f t="shared" si="3"/>
        <v>-</v>
      </c>
      <c r="S50" s="621"/>
      <c r="T50" s="290" t="str">
        <f ca="1">IFERROR(VLOOKUP(U50,Главная!$AG$20:$AH$22,2,FALSE),"")</f>
        <v/>
      </c>
      <c r="U50" s="226" t="str">
        <f ca="1">IFERROR(OFFSET(Главная!$AJ$4,MATCH($D50,Главная!$AG$5:$AG$17,0),0),"")</f>
        <v/>
      </c>
      <c r="V50" s="226" t="str">
        <f ca="1">IFERROR(OFFSET(Главная!$AI$4,MATCH($D50,Главная!$AG$5:$AG$17,0),0),"")</f>
        <v/>
      </c>
      <c r="W50" s="271">
        <f t="shared" si="4"/>
        <v>0</v>
      </c>
      <c r="X50" s="271">
        <f t="shared" si="5"/>
        <v>0</v>
      </c>
      <c r="Y50" s="227"/>
      <c r="Z50" s="227">
        <f t="shared" si="6"/>
        <v>-1</v>
      </c>
      <c r="AA50" s="215">
        <f t="shared" si="7"/>
        <v>0</v>
      </c>
      <c r="AB50" s="216">
        <f t="shared" si="7"/>
        <v>0</v>
      </c>
      <c r="AC50" s="216">
        <f t="shared" si="7"/>
        <v>0</v>
      </c>
      <c r="AD50" s="217">
        <f t="shared" si="7"/>
        <v>0</v>
      </c>
      <c r="AE50" s="218">
        <f t="shared" si="8"/>
        <v>-1</v>
      </c>
      <c r="AF50" s="219">
        <f t="shared" si="9"/>
        <v>0</v>
      </c>
      <c r="AG50" s="220">
        <f t="shared" si="9"/>
        <v>0</v>
      </c>
      <c r="AH50" s="220">
        <f t="shared" si="9"/>
        <v>0</v>
      </c>
      <c r="AI50" s="221">
        <f t="shared" si="9"/>
        <v>0</v>
      </c>
    </row>
    <row r="51" spans="2:35" s="131" customFormat="1" ht="15.75" customHeight="1" outlineLevel="1" thickBot="1">
      <c r="B51" s="359"/>
      <c r="C51" s="360"/>
      <c r="D51" s="132"/>
      <c r="E51" s="361"/>
      <c r="F51" s="362"/>
      <c r="G51" s="362"/>
      <c r="H51" s="362"/>
      <c r="I51" s="362"/>
      <c r="J51" s="362"/>
      <c r="K51" s="362"/>
      <c r="L51" s="362"/>
      <c r="M51" s="362"/>
      <c r="N51" s="362"/>
      <c r="O51" s="362"/>
      <c r="P51" s="363"/>
      <c r="Q51" s="363"/>
      <c r="R51" s="362"/>
      <c r="S51" s="132"/>
      <c r="T51" s="289" t="s">
        <v>771</v>
      </c>
      <c r="W51" s="281"/>
      <c r="X51" s="281"/>
      <c r="AE51" s="132"/>
    </row>
    <row r="52" spans="2:35" s="130" customFormat="1" ht="30" customHeight="1" outlineLevel="1" thickTop="1">
      <c r="B52" s="128"/>
      <c r="C52" s="129"/>
      <c r="E52" s="282" t="s">
        <v>183</v>
      </c>
      <c r="F52" s="283" t="s">
        <v>128</v>
      </c>
      <c r="G52" s="284" t="s">
        <v>74</v>
      </c>
      <c r="H52" s="284" t="s">
        <v>75</v>
      </c>
      <c r="I52" s="284" t="s">
        <v>14</v>
      </c>
      <c r="J52" s="284" t="s">
        <v>80</v>
      </c>
      <c r="K52" s="284" t="s">
        <v>129</v>
      </c>
      <c r="L52" s="284" t="s">
        <v>15</v>
      </c>
      <c r="M52" s="284" t="s">
        <v>13</v>
      </c>
      <c r="N52" s="284" t="s">
        <v>78</v>
      </c>
      <c r="O52" s="285" t="s">
        <v>130</v>
      </c>
      <c r="P52" s="286" t="s">
        <v>132</v>
      </c>
      <c r="Q52" s="287" t="s">
        <v>81</v>
      </c>
      <c r="R52" s="288" t="s">
        <v>131</v>
      </c>
      <c r="S52" s="355"/>
      <c r="T52" s="292" t="s">
        <v>151</v>
      </c>
      <c r="U52" s="131"/>
      <c r="V52" s="131"/>
      <c r="W52" s="129"/>
      <c r="X52" s="129"/>
      <c r="AE52" s="132"/>
    </row>
    <row r="53" spans="2:35" s="130" customFormat="1" ht="15.75" customHeight="1" outlineLevel="1">
      <c r="B53" s="128"/>
      <c r="C53" s="129"/>
      <c r="E53" s="231" t="s">
        <v>83</v>
      </c>
      <c r="F53" s="264">
        <f t="shared" ref="F53:R53" si="11">COUNTIF(F6:F50,5)</f>
        <v>0</v>
      </c>
      <c r="G53" s="181">
        <f t="shared" si="11"/>
        <v>0</v>
      </c>
      <c r="H53" s="181">
        <f t="shared" si="11"/>
        <v>0</v>
      </c>
      <c r="I53" s="181">
        <f t="shared" si="11"/>
        <v>0</v>
      </c>
      <c r="J53" s="181">
        <f t="shared" si="11"/>
        <v>0</v>
      </c>
      <c r="K53" s="181">
        <f t="shared" si="11"/>
        <v>0</v>
      </c>
      <c r="L53" s="181">
        <f t="shared" si="11"/>
        <v>0</v>
      </c>
      <c r="M53" s="181">
        <f t="shared" si="11"/>
        <v>0</v>
      </c>
      <c r="N53" s="181">
        <f t="shared" si="11"/>
        <v>0</v>
      </c>
      <c r="O53" s="265">
        <f t="shared" si="11"/>
        <v>0</v>
      </c>
      <c r="P53" s="272">
        <f t="shared" si="11"/>
        <v>0</v>
      </c>
      <c r="Q53" s="231">
        <f t="shared" si="11"/>
        <v>0</v>
      </c>
      <c r="R53" s="275">
        <f t="shared" si="11"/>
        <v>0</v>
      </c>
      <c r="S53" s="356"/>
      <c r="T53" s="292" t="s">
        <v>151</v>
      </c>
      <c r="U53" s="131"/>
      <c r="V53" s="131"/>
      <c r="W53" s="129"/>
      <c r="X53" s="129"/>
      <c r="AE53" s="132"/>
    </row>
    <row r="54" spans="2:35" s="130" customFormat="1" ht="15.75" customHeight="1" outlineLevel="1">
      <c r="B54" s="128"/>
      <c r="C54" s="129"/>
      <c r="E54" s="231" t="s">
        <v>85</v>
      </c>
      <c r="F54" s="264">
        <f t="shared" ref="F54:R54" si="12">COUNTIF(F6:F50,4)</f>
        <v>0</v>
      </c>
      <c r="G54" s="181">
        <f t="shared" si="12"/>
        <v>0</v>
      </c>
      <c r="H54" s="181">
        <f t="shared" si="12"/>
        <v>0</v>
      </c>
      <c r="I54" s="181">
        <f t="shared" si="12"/>
        <v>0</v>
      </c>
      <c r="J54" s="181">
        <f t="shared" si="12"/>
        <v>0</v>
      </c>
      <c r="K54" s="181">
        <f t="shared" si="12"/>
        <v>0</v>
      </c>
      <c r="L54" s="181">
        <f t="shared" si="12"/>
        <v>0</v>
      </c>
      <c r="M54" s="181">
        <f t="shared" si="12"/>
        <v>0</v>
      </c>
      <c r="N54" s="181">
        <f t="shared" si="12"/>
        <v>0</v>
      </c>
      <c r="O54" s="265">
        <f t="shared" si="12"/>
        <v>0</v>
      </c>
      <c r="P54" s="272">
        <f t="shared" si="12"/>
        <v>0</v>
      </c>
      <c r="Q54" s="231">
        <f t="shared" si="12"/>
        <v>0</v>
      </c>
      <c r="R54" s="275">
        <f t="shared" si="12"/>
        <v>0</v>
      </c>
      <c r="S54" s="132"/>
      <c r="T54" s="292" t="s">
        <v>151</v>
      </c>
      <c r="U54" s="131"/>
      <c r="V54" s="131"/>
      <c r="W54" s="129"/>
      <c r="X54" s="129"/>
      <c r="AE54" s="132"/>
    </row>
    <row r="55" spans="2:35" s="130" customFormat="1" ht="15.75" customHeight="1" outlineLevel="1">
      <c r="B55" s="128"/>
      <c r="C55" s="129"/>
      <c r="E55" s="231" t="s">
        <v>86</v>
      </c>
      <c r="F55" s="264">
        <f t="shared" ref="F55:R55" si="13">COUNTIF(F6:F50,3)</f>
        <v>0</v>
      </c>
      <c r="G55" s="181">
        <f t="shared" si="13"/>
        <v>0</v>
      </c>
      <c r="H55" s="181">
        <f t="shared" si="13"/>
        <v>0</v>
      </c>
      <c r="I55" s="181">
        <f t="shared" si="13"/>
        <v>0</v>
      </c>
      <c r="J55" s="181">
        <f t="shared" si="13"/>
        <v>0</v>
      </c>
      <c r="K55" s="181">
        <f t="shared" si="13"/>
        <v>0</v>
      </c>
      <c r="L55" s="181">
        <f t="shared" si="13"/>
        <v>0</v>
      </c>
      <c r="M55" s="181">
        <f t="shared" si="13"/>
        <v>0</v>
      </c>
      <c r="N55" s="181">
        <f t="shared" si="13"/>
        <v>0</v>
      </c>
      <c r="O55" s="265">
        <f t="shared" si="13"/>
        <v>0</v>
      </c>
      <c r="P55" s="272">
        <f t="shared" si="13"/>
        <v>0</v>
      </c>
      <c r="Q55" s="231">
        <f t="shared" si="13"/>
        <v>0</v>
      </c>
      <c r="R55" s="275">
        <f t="shared" si="13"/>
        <v>0</v>
      </c>
      <c r="S55" s="132"/>
      <c r="T55" s="292" t="s">
        <v>151</v>
      </c>
      <c r="U55" s="131"/>
      <c r="V55" s="131"/>
      <c r="W55" s="129"/>
      <c r="X55" s="129"/>
      <c r="AE55" s="132"/>
    </row>
    <row r="56" spans="2:35" s="130" customFormat="1" ht="15.75" customHeight="1" outlineLevel="1" thickBot="1">
      <c r="B56" s="128"/>
      <c r="C56" s="129"/>
      <c r="E56" s="231" t="s">
        <v>87</v>
      </c>
      <c r="F56" s="264">
        <f>COUNTIF(F6:F50,2)</f>
        <v>0</v>
      </c>
      <c r="G56" s="181">
        <f t="shared" ref="G56:R56" si="14">COUNTIF(G6:G50,2)</f>
        <v>0</v>
      </c>
      <c r="H56" s="181">
        <f t="shared" si="14"/>
        <v>0</v>
      </c>
      <c r="I56" s="181">
        <f t="shared" si="14"/>
        <v>0</v>
      </c>
      <c r="J56" s="181">
        <f t="shared" si="14"/>
        <v>0</v>
      </c>
      <c r="K56" s="181">
        <f t="shared" si="14"/>
        <v>0</v>
      </c>
      <c r="L56" s="181">
        <f t="shared" si="14"/>
        <v>0</v>
      </c>
      <c r="M56" s="181">
        <f t="shared" si="14"/>
        <v>0</v>
      </c>
      <c r="N56" s="181">
        <f t="shared" si="14"/>
        <v>0</v>
      </c>
      <c r="O56" s="265">
        <f t="shared" si="14"/>
        <v>0</v>
      </c>
      <c r="P56" s="272">
        <f t="shared" si="14"/>
        <v>0</v>
      </c>
      <c r="Q56" s="231">
        <f t="shared" si="14"/>
        <v>0</v>
      </c>
      <c r="R56" s="275">
        <f t="shared" si="14"/>
        <v>0</v>
      </c>
      <c r="S56" s="357"/>
      <c r="T56" s="292" t="s">
        <v>151</v>
      </c>
      <c r="U56" s="131"/>
      <c r="V56" s="131"/>
      <c r="W56" s="129"/>
      <c r="X56" s="129"/>
      <c r="AE56" s="132"/>
    </row>
    <row r="57" spans="2:35" s="130" customFormat="1" ht="15.75" customHeight="1">
      <c r="B57" s="128"/>
      <c r="C57" s="129"/>
      <c r="E57" s="232" t="s">
        <v>88</v>
      </c>
      <c r="F57" s="266" t="str">
        <f>Рсч!$G$43</f>
        <v>-</v>
      </c>
      <c r="G57" s="267" t="str">
        <f>Рсч!$L$43</f>
        <v>-</v>
      </c>
      <c r="H57" s="267" t="str">
        <f>Рсч!$Q$43</f>
        <v>-</v>
      </c>
      <c r="I57" s="267" t="str">
        <f>Рсч!$V$43</f>
        <v>-</v>
      </c>
      <c r="J57" s="267" t="str">
        <f>Рсч!$AA$43</f>
        <v>-</v>
      </c>
      <c r="K57" s="267" t="str">
        <f>Рсч!$AF$43</f>
        <v>-</v>
      </c>
      <c r="L57" s="267" t="str">
        <f>Рсч!$AK$43</f>
        <v>-</v>
      </c>
      <c r="M57" s="267" t="str">
        <f>Рсч!$AP$43</f>
        <v>-</v>
      </c>
      <c r="N57" s="267" t="str">
        <f>Рсч!$AU$43</f>
        <v>-</v>
      </c>
      <c r="O57" s="268" t="str">
        <f>Рсч!$AZ$43</f>
        <v>-</v>
      </c>
      <c r="P57" s="273"/>
      <c r="Q57" s="232" t="str">
        <f>Рсч!$BJ$43</f>
        <v>-</v>
      </c>
      <c r="R57" s="276"/>
      <c r="S57" s="358"/>
      <c r="T57" s="292" t="s">
        <v>151</v>
      </c>
      <c r="U57" s="131"/>
      <c r="V57" s="131"/>
      <c r="W57" s="129"/>
      <c r="X57" s="129"/>
      <c r="AE57" s="132"/>
    </row>
    <row r="58" spans="2:35" s="130" customFormat="1" ht="15.75" customHeight="1" thickBot="1">
      <c r="B58" s="128"/>
      <c r="C58" s="129"/>
      <c r="E58" s="233" t="s">
        <v>89</v>
      </c>
      <c r="F58" s="230" t="str">
        <f>Рсч!$G$44</f>
        <v>-</v>
      </c>
      <c r="G58" s="228" t="str">
        <f>Рсч!$L$44</f>
        <v>-</v>
      </c>
      <c r="H58" s="228" t="str">
        <f>Рсч!$Q$44</f>
        <v>-</v>
      </c>
      <c r="I58" s="437" t="str">
        <f>Рсч!$V$44</f>
        <v>-</v>
      </c>
      <c r="J58" s="228" t="str">
        <f>Рсч!$AA$44</f>
        <v>-</v>
      </c>
      <c r="K58" s="228" t="str">
        <f>Рсч!$AF$44</f>
        <v>-</v>
      </c>
      <c r="L58" s="228" t="str">
        <f>Рсч!$AK$44</f>
        <v>-</v>
      </c>
      <c r="M58" s="228" t="str">
        <f>Рсч!$AP$44</f>
        <v>-</v>
      </c>
      <c r="N58" s="228" t="str">
        <f>Рсч!$AU$44</f>
        <v>-</v>
      </c>
      <c r="O58" s="229" t="str">
        <f>Рсч!$AZ$44</f>
        <v>-</v>
      </c>
      <c r="P58" s="274"/>
      <c r="Q58" s="278" t="str">
        <f>Рсч!$BJ$44</f>
        <v>-</v>
      </c>
      <c r="R58" s="277"/>
      <c r="S58" s="358"/>
      <c r="T58" s="292" t="s">
        <v>151</v>
      </c>
      <c r="U58" s="131"/>
      <c r="V58" s="131"/>
      <c r="W58" s="129"/>
      <c r="X58" s="129"/>
      <c r="AE58" s="132"/>
    </row>
    <row r="59" spans="2:35" s="131" customFormat="1" ht="15.75" customHeight="1" outlineLevel="1" thickTop="1" thickBot="1">
      <c r="B59" s="280"/>
      <c r="C59" s="281"/>
      <c r="E59" s="279"/>
      <c r="F59" s="154"/>
      <c r="G59" s="154"/>
      <c r="H59" s="154"/>
      <c r="I59" s="154"/>
      <c r="J59" s="154"/>
      <c r="K59" s="154"/>
      <c r="L59" s="154"/>
      <c r="M59" s="154"/>
      <c r="N59" s="154"/>
      <c r="O59" s="154"/>
      <c r="P59" s="153"/>
      <c r="Q59" s="153"/>
      <c r="R59" s="154"/>
      <c r="T59" s="289" t="s">
        <v>771</v>
      </c>
      <c r="W59" s="281"/>
      <c r="X59" s="281"/>
      <c r="AE59" s="132"/>
    </row>
    <row r="60" spans="2:35" s="130" customFormat="1" ht="30" customHeight="1" outlineLevel="1" thickTop="1">
      <c r="B60" s="128"/>
      <c r="C60" s="129"/>
      <c r="E60" s="282" t="s">
        <v>232</v>
      </c>
      <c r="F60" s="283" t="s">
        <v>128</v>
      </c>
      <c r="G60" s="284" t="s">
        <v>74</v>
      </c>
      <c r="H60" s="284" t="s">
        <v>75</v>
      </c>
      <c r="I60" s="284" t="s">
        <v>14</v>
      </c>
      <c r="J60" s="284" t="s">
        <v>80</v>
      </c>
      <c r="K60" s="284" t="s">
        <v>129</v>
      </c>
      <c r="L60" s="284" t="s">
        <v>15</v>
      </c>
      <c r="M60" s="284" t="s">
        <v>13</v>
      </c>
      <c r="N60" s="284" t="s">
        <v>78</v>
      </c>
      <c r="O60" s="285" t="s">
        <v>130</v>
      </c>
      <c r="P60" s="286" t="s">
        <v>132</v>
      </c>
      <c r="Q60" s="287" t="s">
        <v>81</v>
      </c>
      <c r="R60" s="288" t="s">
        <v>131</v>
      </c>
      <c r="S60" s="355"/>
      <c r="T60" s="292" t="s">
        <v>152</v>
      </c>
      <c r="U60" s="131"/>
      <c r="V60" s="131"/>
      <c r="W60" s="129"/>
      <c r="X60" s="129"/>
      <c r="AE60" s="132"/>
    </row>
    <row r="61" spans="2:35" s="130" customFormat="1" ht="15.75" customHeight="1" outlineLevel="1">
      <c r="B61" s="128"/>
      <c r="C61" s="129"/>
      <c r="E61" s="231" t="s">
        <v>83</v>
      </c>
      <c r="F61" s="264">
        <f>COUNTIFS(F6:F50,5,U6:U50,1)</f>
        <v>0</v>
      </c>
      <c r="G61" s="181">
        <f>COUNTIFS(G6:G50,5,U6:U50,1)</f>
        <v>0</v>
      </c>
      <c r="H61" s="181">
        <f>COUNTIFS(H6:H50,5,U6:U50,1)</f>
        <v>0</v>
      </c>
      <c r="I61" s="181">
        <f>COUNTIFS(I6:I50,5,U6:U50,1)</f>
        <v>0</v>
      </c>
      <c r="J61" s="181">
        <f>COUNTIFS(J6:J50,5,U6:U50,1)</f>
        <v>0</v>
      </c>
      <c r="K61" s="181">
        <f>COUNTIFS(K6:K50,5,U6:U50,1)</f>
        <v>0</v>
      </c>
      <c r="L61" s="181">
        <f>COUNTIFS(L6:L50,5,U6:U50,1)</f>
        <v>0</v>
      </c>
      <c r="M61" s="181">
        <f>COUNTIFS(M6:M50,5,U6:U50,1)</f>
        <v>0</v>
      </c>
      <c r="N61" s="181">
        <f>COUNTIFS(N6:N50,5,U6:U50,1)</f>
        <v>0</v>
      </c>
      <c r="O61" s="265">
        <f>COUNTIFS(O6:O50,5,U6:U50,1)</f>
        <v>0</v>
      </c>
      <c r="P61" s="272">
        <f>COUNTIFS(P6:P50,5,U6:U50,1)</f>
        <v>0</v>
      </c>
      <c r="Q61" s="231">
        <f>COUNTIFS(Q6:Q50,5,U6:U50,1)</f>
        <v>0</v>
      </c>
      <c r="R61" s="275">
        <f>COUNTIFS(R6:R50,5,U6:U50,1)</f>
        <v>0</v>
      </c>
      <c r="S61" s="356"/>
      <c r="T61" s="292" t="s">
        <v>152</v>
      </c>
      <c r="U61" s="131"/>
      <c r="V61" s="131"/>
      <c r="W61" s="129"/>
      <c r="X61" s="129"/>
      <c r="AE61" s="132"/>
    </row>
    <row r="62" spans="2:35" s="130" customFormat="1" ht="15.75" customHeight="1" outlineLevel="1">
      <c r="B62" s="128"/>
      <c r="C62" s="129"/>
      <c r="E62" s="231" t="s">
        <v>85</v>
      </c>
      <c r="F62" s="264">
        <f>COUNTIFS(F6:F50,4,U6:U50,1)</f>
        <v>0</v>
      </c>
      <c r="G62" s="181">
        <f>COUNTIFS(G6:G50,4,U6:U50,1)</f>
        <v>0</v>
      </c>
      <c r="H62" s="181">
        <f>COUNTIFS(H6:H50,4,U6:U50,1)</f>
        <v>0</v>
      </c>
      <c r="I62" s="181">
        <f>COUNTIFS(I6:I50,4,U6:U50,1)</f>
        <v>0</v>
      </c>
      <c r="J62" s="181">
        <f>COUNTIFS(J6:J50,4,U6:U50,1)</f>
        <v>0</v>
      </c>
      <c r="K62" s="181">
        <f>COUNTIFS(K6:K50,4,U6:U50,1)</f>
        <v>0</v>
      </c>
      <c r="L62" s="181">
        <f>COUNTIFS(L6:L50,4,U6:U50,1)</f>
        <v>0</v>
      </c>
      <c r="M62" s="181">
        <f>COUNTIFS(M6:M50,4,U6:U50,1)</f>
        <v>0</v>
      </c>
      <c r="N62" s="181">
        <f>COUNTIFS(N6:N50,4,U6:U50,1)</f>
        <v>0</v>
      </c>
      <c r="O62" s="265">
        <f>COUNTIFS(O6:O50,4,U6:U50,1)</f>
        <v>0</v>
      </c>
      <c r="P62" s="272">
        <f>COUNTIFS(P6:P50,4,U6:U50,1)</f>
        <v>0</v>
      </c>
      <c r="Q62" s="231">
        <f>COUNTIFS(Q6:Q50,4,U6:U50,1)</f>
        <v>0</v>
      </c>
      <c r="R62" s="275">
        <f>COUNTIFS(R6:R50,4,U6:U50,1)</f>
        <v>0</v>
      </c>
      <c r="S62" s="132"/>
      <c r="T62" s="292" t="s">
        <v>152</v>
      </c>
      <c r="U62" s="131"/>
      <c r="V62" s="131"/>
      <c r="W62" s="129"/>
      <c r="X62" s="129"/>
      <c r="AE62" s="132"/>
    </row>
    <row r="63" spans="2:35" s="130" customFormat="1" ht="15.75" customHeight="1" outlineLevel="1">
      <c r="B63" s="128"/>
      <c r="C63" s="129"/>
      <c r="E63" s="231" t="s">
        <v>86</v>
      </c>
      <c r="F63" s="264">
        <f>COUNTIFS(F6:F50,3,U6:U50,1)</f>
        <v>0</v>
      </c>
      <c r="G63" s="181">
        <f>COUNTIFS(G6:G50,3,U6:U50,1)</f>
        <v>0</v>
      </c>
      <c r="H63" s="181">
        <f>COUNTIFS(H6:H50,3,U6:U50,1)</f>
        <v>0</v>
      </c>
      <c r="I63" s="181">
        <f>COUNTIFS(I6:I50,3,U6:U50,1)</f>
        <v>0</v>
      </c>
      <c r="J63" s="181">
        <f>COUNTIFS(J6:J50,3,U6:U50,1)</f>
        <v>0</v>
      </c>
      <c r="K63" s="181">
        <f>COUNTIFS(K6:K50,3,U6:U50,1)</f>
        <v>0</v>
      </c>
      <c r="L63" s="181">
        <f>COUNTIFS(L6:L50,3,U6:U50,1)</f>
        <v>0</v>
      </c>
      <c r="M63" s="181">
        <f>COUNTIFS(M6:M50,3,U6:U50,1)</f>
        <v>0</v>
      </c>
      <c r="N63" s="181">
        <f>COUNTIFS(N6:N50,3,U6:U50,1)</f>
        <v>0</v>
      </c>
      <c r="O63" s="265">
        <f>COUNTIFS(O6:O50,3,U6:U50,1)</f>
        <v>0</v>
      </c>
      <c r="P63" s="272">
        <f>COUNTIFS(P6:P50,3,U6:U50,1)</f>
        <v>0</v>
      </c>
      <c r="Q63" s="231">
        <f>COUNTIFS(Q6:Q50,3,U6:U50,1)</f>
        <v>0</v>
      </c>
      <c r="R63" s="275">
        <f>COUNTIFS(R6:R50,3,U6:U50,1)</f>
        <v>0</v>
      </c>
      <c r="S63" s="132"/>
      <c r="T63" s="292" t="s">
        <v>152</v>
      </c>
      <c r="U63" s="131"/>
      <c r="V63" s="131"/>
      <c r="W63" s="129"/>
      <c r="X63" s="129"/>
      <c r="AE63" s="132"/>
    </row>
    <row r="64" spans="2:35" s="130" customFormat="1" ht="15.75" customHeight="1" outlineLevel="1" thickBot="1">
      <c r="B64" s="128"/>
      <c r="C64" s="129"/>
      <c r="E64" s="231" t="s">
        <v>87</v>
      </c>
      <c r="F64" s="264">
        <f>COUNTIFS(F6:F50,2,U6:U50,1)</f>
        <v>0</v>
      </c>
      <c r="G64" s="181">
        <f>COUNTIFS(G6:G50,2,U6:U50,1)</f>
        <v>0</v>
      </c>
      <c r="H64" s="181">
        <f>COUNTIFS(H6:H50,2,U6:U50,1)</f>
        <v>0</v>
      </c>
      <c r="I64" s="181">
        <f>COUNTIFS(I6:I50,2,U6:U50,1)</f>
        <v>0</v>
      </c>
      <c r="J64" s="181">
        <f>COUNTIFS(J6:J50,2,U6:U50,1)</f>
        <v>0</v>
      </c>
      <c r="K64" s="181">
        <f>COUNTIFS(K6:K50,2,U6:U50,1)</f>
        <v>0</v>
      </c>
      <c r="L64" s="181">
        <f>COUNTIFS(L6:L50,2,U6:U50,1)</f>
        <v>0</v>
      </c>
      <c r="M64" s="181">
        <f>COUNTIFS(M6:M50,2,U6:U50,1)</f>
        <v>0</v>
      </c>
      <c r="N64" s="181">
        <f>COUNTIFS(N6:N50,2,U6:U50,1)</f>
        <v>0</v>
      </c>
      <c r="O64" s="265">
        <f>COUNTIFS(O6:O50,2,U6:U50,1)</f>
        <v>0</v>
      </c>
      <c r="P64" s="272">
        <f>COUNTIFS(P6:P50,2,U6:U50,1)</f>
        <v>0</v>
      </c>
      <c r="Q64" s="231">
        <f>COUNTIFS(Q6:Q50,2,U6:U50,1)</f>
        <v>0</v>
      </c>
      <c r="R64" s="275">
        <f>COUNTIFS(R6:R50,2,U6:U50,1)</f>
        <v>0</v>
      </c>
      <c r="S64" s="357"/>
      <c r="T64" s="292" t="s">
        <v>152</v>
      </c>
      <c r="U64" s="131"/>
      <c r="V64" s="131"/>
      <c r="W64" s="129"/>
      <c r="X64" s="129"/>
      <c r="AE64" s="132"/>
    </row>
    <row r="65" spans="2:31" s="130" customFormat="1" ht="15.75" customHeight="1">
      <c r="B65" s="128"/>
      <c r="C65" s="129"/>
      <c r="E65" s="232" t="s">
        <v>88</v>
      </c>
      <c r="F65" s="266" t="str">
        <f>'Рсч-оф'!$G$43</f>
        <v>-</v>
      </c>
      <c r="G65" s="267" t="str">
        <f>'Рсч-оф'!$L$43</f>
        <v>-</v>
      </c>
      <c r="H65" s="267" t="str">
        <f>'Рсч-оф'!$Q$43</f>
        <v>-</v>
      </c>
      <c r="I65" s="267" t="str">
        <f>'Рсч-оф'!$V$43</f>
        <v>-</v>
      </c>
      <c r="J65" s="267" t="str">
        <f>'Рсч-оф'!$AA$43</f>
        <v>-</v>
      </c>
      <c r="K65" s="267" t="str">
        <f>'Рсч-оф'!$AF$43</f>
        <v>-</v>
      </c>
      <c r="L65" s="267" t="str">
        <f>'Рсч-оф'!$AK$43</f>
        <v>-</v>
      </c>
      <c r="M65" s="267" t="str">
        <f>'Рсч-оф'!$AP$43</f>
        <v>-</v>
      </c>
      <c r="N65" s="267" t="str">
        <f>'Рсч-оф'!$AU$43</f>
        <v>-</v>
      </c>
      <c r="O65" s="268" t="str">
        <f>'Рсч-оф'!$AZ$43</f>
        <v>-</v>
      </c>
      <c r="P65" s="273"/>
      <c r="Q65" s="232" t="str">
        <f>'Рсч-оф'!$BJ$43</f>
        <v>-</v>
      </c>
      <c r="R65" s="276"/>
      <c r="S65" s="358"/>
      <c r="T65" s="292" t="s">
        <v>152</v>
      </c>
      <c r="U65" s="131"/>
      <c r="V65" s="131"/>
      <c r="W65" s="129"/>
      <c r="X65" s="129"/>
      <c r="AE65" s="132"/>
    </row>
    <row r="66" spans="2:31" s="130" customFormat="1" ht="15.75" customHeight="1" thickBot="1">
      <c r="B66" s="128"/>
      <c r="C66" s="129"/>
      <c r="E66" s="233" t="s">
        <v>89</v>
      </c>
      <c r="F66" s="230" t="str">
        <f>'Рсч-оф'!$G$44</f>
        <v>-</v>
      </c>
      <c r="G66" s="228" t="str">
        <f>'Рсч-оф'!$L$44</f>
        <v>-</v>
      </c>
      <c r="H66" s="228" t="str">
        <f>'Рсч-оф'!$Q$44</f>
        <v>-</v>
      </c>
      <c r="I66" s="437" t="str">
        <f>'Рсч-оф'!$V$44</f>
        <v>-</v>
      </c>
      <c r="J66" s="228" t="str">
        <f>'Рсч-оф'!$AA$44</f>
        <v>-</v>
      </c>
      <c r="K66" s="228" t="str">
        <f>'Рсч-оф'!$AF$44</f>
        <v>-</v>
      </c>
      <c r="L66" s="228" t="str">
        <f>'Рсч-оф'!$AK$44</f>
        <v>-</v>
      </c>
      <c r="M66" s="228" t="str">
        <f>'Рсч-оф'!$AP$44</f>
        <v>-</v>
      </c>
      <c r="N66" s="228" t="str">
        <f>'Рсч-оф'!$AU$44</f>
        <v>-</v>
      </c>
      <c r="O66" s="229" t="str">
        <f>'Рсч-оф'!$AZ$44</f>
        <v>-</v>
      </c>
      <c r="P66" s="274"/>
      <c r="Q66" s="278" t="str">
        <f>'Рсч-оф'!$BJ$44</f>
        <v>-</v>
      </c>
      <c r="R66" s="277"/>
      <c r="S66" s="358"/>
      <c r="T66" s="292" t="s">
        <v>152</v>
      </c>
      <c r="U66" s="131"/>
      <c r="V66" s="131"/>
      <c r="W66" s="129"/>
      <c r="X66" s="129"/>
      <c r="AE66" s="132"/>
    </row>
    <row r="67" spans="2:31" s="131" customFormat="1" ht="15.75" customHeight="1" outlineLevel="1" thickTop="1" thickBot="1">
      <c r="B67" s="280"/>
      <c r="C67" s="281"/>
      <c r="E67" s="279"/>
      <c r="F67" s="154"/>
      <c r="G67" s="154"/>
      <c r="H67" s="154"/>
      <c r="I67" s="154"/>
      <c r="J67" s="154"/>
      <c r="K67" s="154"/>
      <c r="L67" s="154"/>
      <c r="M67" s="154"/>
      <c r="N67" s="154"/>
      <c r="O67" s="154"/>
      <c r="P67" s="153"/>
      <c r="Q67" s="153"/>
      <c r="R67" s="154"/>
      <c r="T67" s="289" t="s">
        <v>771</v>
      </c>
      <c r="W67" s="281"/>
      <c r="X67" s="281"/>
      <c r="AE67" s="132"/>
    </row>
    <row r="68" spans="2:31" s="130" customFormat="1" ht="30" customHeight="1" outlineLevel="1" thickTop="1">
      <c r="B68" s="128"/>
      <c r="C68" s="129"/>
      <c r="E68" s="282" t="s">
        <v>233</v>
      </c>
      <c r="F68" s="283" t="s">
        <v>128</v>
      </c>
      <c r="G68" s="284" t="s">
        <v>74</v>
      </c>
      <c r="H68" s="284" t="s">
        <v>75</v>
      </c>
      <c r="I68" s="284" t="s">
        <v>14</v>
      </c>
      <c r="J68" s="284" t="s">
        <v>80</v>
      </c>
      <c r="K68" s="284" t="s">
        <v>129</v>
      </c>
      <c r="L68" s="284" t="s">
        <v>15</v>
      </c>
      <c r="M68" s="284" t="s">
        <v>13</v>
      </c>
      <c r="N68" s="284" t="s">
        <v>78</v>
      </c>
      <c r="O68" s="285" t="s">
        <v>130</v>
      </c>
      <c r="P68" s="286" t="s">
        <v>132</v>
      </c>
      <c r="Q68" s="287" t="s">
        <v>81</v>
      </c>
      <c r="R68" s="288" t="s">
        <v>131</v>
      </c>
      <c r="S68" s="355"/>
      <c r="T68" s="292" t="s">
        <v>153</v>
      </c>
      <c r="U68" s="131"/>
      <c r="V68" s="131"/>
      <c r="W68" s="129"/>
      <c r="X68" s="129"/>
      <c r="AE68" s="132"/>
    </row>
    <row r="69" spans="2:31" s="130" customFormat="1" ht="15.75" customHeight="1" outlineLevel="1">
      <c r="B69" s="128"/>
      <c r="C69" s="129"/>
      <c r="E69" s="231" t="s">
        <v>83</v>
      </c>
      <c r="F69" s="264">
        <f>COUNTIFS(F6:F50,5,U6:U50,2)</f>
        <v>0</v>
      </c>
      <c r="G69" s="181">
        <f>COUNTIFS(G6:G50,5,U6:U50,2)</f>
        <v>0</v>
      </c>
      <c r="H69" s="181">
        <f>COUNTIFS(H6:H50,5,U6:U50,2)</f>
        <v>0</v>
      </c>
      <c r="I69" s="181">
        <f>COUNTIFS(I6:I50,5,U6:U50,2)</f>
        <v>0</v>
      </c>
      <c r="J69" s="181">
        <f>COUNTIFS(J6:J50,5,U6:U50,2)</f>
        <v>0</v>
      </c>
      <c r="K69" s="181">
        <f>COUNTIFS(K6:K50,5,U6:U50,2)</f>
        <v>0</v>
      </c>
      <c r="L69" s="181">
        <f>COUNTIFS(L6:L50,5,U6:U50,2)</f>
        <v>0</v>
      </c>
      <c r="M69" s="181">
        <f>COUNTIFS(M6:M50,5,U6:U50,2)</f>
        <v>0</v>
      </c>
      <c r="N69" s="181">
        <f>COUNTIFS(N6:N50,5,U6:U50,2)</f>
        <v>0</v>
      </c>
      <c r="O69" s="265">
        <f>COUNTIFS(O6:O50,5,U6:U50,2)</f>
        <v>0</v>
      </c>
      <c r="P69" s="272">
        <f>COUNTIFS(P6:P50,5,U6:U50,2)</f>
        <v>0</v>
      </c>
      <c r="Q69" s="231">
        <f>COUNTIFS(Q6:Q50,5,U6:U50,2)</f>
        <v>0</v>
      </c>
      <c r="R69" s="275">
        <f>COUNTIFS(R6:R50,5,U6:U50,2)</f>
        <v>0</v>
      </c>
      <c r="S69" s="356"/>
      <c r="T69" s="292" t="s">
        <v>153</v>
      </c>
      <c r="U69" s="131"/>
      <c r="V69" s="131"/>
      <c r="W69" s="129"/>
      <c r="X69" s="129"/>
      <c r="AE69" s="132"/>
    </row>
    <row r="70" spans="2:31" s="130" customFormat="1" ht="15.75" customHeight="1" outlineLevel="1">
      <c r="B70" s="128"/>
      <c r="C70" s="129"/>
      <c r="E70" s="231" t="s">
        <v>85</v>
      </c>
      <c r="F70" s="264">
        <f>COUNTIFS(F6:F50,4,U6:U50,2)</f>
        <v>0</v>
      </c>
      <c r="G70" s="181">
        <f>COUNTIFS(G6:G50,4,U6:U50,2)</f>
        <v>0</v>
      </c>
      <c r="H70" s="181">
        <f>COUNTIFS(H6:H50,4,U6:U50,2)</f>
        <v>0</v>
      </c>
      <c r="I70" s="181">
        <f>COUNTIFS(I6:I50,4,U6:U50,2)</f>
        <v>0</v>
      </c>
      <c r="J70" s="181">
        <f>COUNTIFS(J6:J50,4,U6:U50,2)</f>
        <v>0</v>
      </c>
      <c r="K70" s="181">
        <f>COUNTIFS(K6:K50,4,U6:U50,2)</f>
        <v>0</v>
      </c>
      <c r="L70" s="181">
        <f>COUNTIFS(L6:L50,4,U6:U50,2)</f>
        <v>0</v>
      </c>
      <c r="M70" s="181">
        <f>COUNTIFS(M6:M50,4,U6:U50,2)</f>
        <v>0</v>
      </c>
      <c r="N70" s="181">
        <f>COUNTIFS(N6:N50,4,U6:U50,2)</f>
        <v>0</v>
      </c>
      <c r="O70" s="265">
        <f>COUNTIFS(O6:O50,4,U6:U50,2)</f>
        <v>0</v>
      </c>
      <c r="P70" s="272">
        <f>COUNTIFS(P6:P50,4,U6:U50,2)</f>
        <v>0</v>
      </c>
      <c r="Q70" s="231">
        <f>COUNTIFS(Q6:Q50,4,U6:U50,2)</f>
        <v>0</v>
      </c>
      <c r="R70" s="275">
        <f>COUNTIFS(R6:R50,4,U6:U50,2)</f>
        <v>0</v>
      </c>
      <c r="S70" s="132"/>
      <c r="T70" s="292" t="s">
        <v>153</v>
      </c>
      <c r="U70" s="131"/>
      <c r="V70" s="131"/>
      <c r="W70" s="129"/>
      <c r="X70" s="129"/>
      <c r="AE70" s="132"/>
    </row>
    <row r="71" spans="2:31" s="130" customFormat="1" ht="15.75" customHeight="1" outlineLevel="1">
      <c r="B71" s="128"/>
      <c r="C71" s="129"/>
      <c r="E71" s="231" t="s">
        <v>86</v>
      </c>
      <c r="F71" s="264">
        <f>COUNTIFS(F6:F50,3,U6:U50,2)</f>
        <v>0</v>
      </c>
      <c r="G71" s="181">
        <f>COUNTIFS(G6:G50,3,U6:U50,2)</f>
        <v>0</v>
      </c>
      <c r="H71" s="181">
        <f>COUNTIFS(H6:H50,3,U6:U50,2)</f>
        <v>0</v>
      </c>
      <c r="I71" s="181">
        <f>COUNTIFS(I6:I50,3,U6:U50,2)</f>
        <v>0</v>
      </c>
      <c r="J71" s="181">
        <f>COUNTIFS(J6:J50,3,U6:U50,2)</f>
        <v>0</v>
      </c>
      <c r="K71" s="181">
        <f>COUNTIFS(K6:K50,3,U6:U50,2)</f>
        <v>0</v>
      </c>
      <c r="L71" s="181">
        <f>COUNTIFS(L6:L50,3,U6:U50,2)</f>
        <v>0</v>
      </c>
      <c r="M71" s="181">
        <f>COUNTIFS(M6:M50,3,U6:U50,2)</f>
        <v>0</v>
      </c>
      <c r="N71" s="181">
        <f>COUNTIFS(N6:N50,3,U6:U50,2)</f>
        <v>0</v>
      </c>
      <c r="O71" s="265">
        <f>COUNTIFS(O6:O50,3,U6:U50,2)</f>
        <v>0</v>
      </c>
      <c r="P71" s="272">
        <f>COUNTIFS(P6:P50,3,U6:U50,2)</f>
        <v>0</v>
      </c>
      <c r="Q71" s="231">
        <f>COUNTIFS(Q6:Q50,3,U6:U50,2)</f>
        <v>0</v>
      </c>
      <c r="R71" s="275">
        <f>COUNTIFS(R6:R50,3,U6:U50,2)</f>
        <v>0</v>
      </c>
      <c r="S71" s="132"/>
      <c r="T71" s="292" t="s">
        <v>153</v>
      </c>
      <c r="U71" s="131"/>
      <c r="V71" s="131"/>
      <c r="W71" s="129"/>
      <c r="X71" s="129"/>
      <c r="AE71" s="132"/>
    </row>
    <row r="72" spans="2:31" s="130" customFormat="1" ht="15.75" customHeight="1" outlineLevel="1" thickBot="1">
      <c r="B72" s="128"/>
      <c r="C72" s="129"/>
      <c r="E72" s="231" t="s">
        <v>87</v>
      </c>
      <c r="F72" s="264">
        <f>COUNTIFS(F6:F50,2,U6:U50,2)</f>
        <v>0</v>
      </c>
      <c r="G72" s="181">
        <f>COUNTIFS(G6:G50,2,U6:U50,2)</f>
        <v>0</v>
      </c>
      <c r="H72" s="181">
        <f>COUNTIFS(H6:H50,2,U6:U50,2)</f>
        <v>0</v>
      </c>
      <c r="I72" s="181">
        <f>COUNTIFS(I6:I50,2,U6:U50,2)</f>
        <v>0</v>
      </c>
      <c r="J72" s="181">
        <f>COUNTIFS(J6:J50,2,U6:U50,2)</f>
        <v>0</v>
      </c>
      <c r="K72" s="181">
        <f>COUNTIFS(K6:K50,2,U6:U50,2)</f>
        <v>0</v>
      </c>
      <c r="L72" s="181">
        <f>COUNTIFS(L6:L50,2,U6:U50,2)</f>
        <v>0</v>
      </c>
      <c r="M72" s="181">
        <f>COUNTIFS(M6:M50,2,U6:U50,2)</f>
        <v>0</v>
      </c>
      <c r="N72" s="181">
        <f>COUNTIFS(N6:N50,2,U6:U50,2)</f>
        <v>0</v>
      </c>
      <c r="O72" s="265">
        <f>COUNTIFS(O6:O50,2,U6:U50,2)</f>
        <v>0</v>
      </c>
      <c r="P72" s="272">
        <f>COUNTIFS(P6:P50,2,U6:U50,2)</f>
        <v>0</v>
      </c>
      <c r="Q72" s="231">
        <f>COUNTIFS(Q6:Q50,2,U6:U50,2)</f>
        <v>0</v>
      </c>
      <c r="R72" s="275">
        <f>COUNTIFS(R6:R50,2,U6:U50,2)</f>
        <v>0</v>
      </c>
      <c r="S72" s="357"/>
      <c r="T72" s="292" t="s">
        <v>153</v>
      </c>
      <c r="U72" s="131"/>
      <c r="V72" s="131"/>
      <c r="W72" s="129"/>
      <c r="X72" s="129"/>
      <c r="AE72" s="132"/>
    </row>
    <row r="73" spans="2:31" s="130" customFormat="1" ht="15.75" customHeight="1">
      <c r="B73" s="128"/>
      <c r="C73" s="129"/>
      <c r="E73" s="232" t="s">
        <v>88</v>
      </c>
      <c r="F73" s="266" t="str">
        <f>'Рсч-серж'!$G$31</f>
        <v>-</v>
      </c>
      <c r="G73" s="267" t="str">
        <f>'Рсч-серж'!$L$31</f>
        <v>-</v>
      </c>
      <c r="H73" s="267" t="str">
        <f>'Рсч-серж'!$Q$31</f>
        <v>-</v>
      </c>
      <c r="I73" s="267" t="str">
        <f>'Рсч-серж'!$V$31</f>
        <v>-</v>
      </c>
      <c r="J73" s="267" t="str">
        <f>'Рсч-серж'!$AA$31</f>
        <v>-</v>
      </c>
      <c r="K73" s="267" t="str">
        <f>'Рсч-серж'!$AF$31</f>
        <v>-</v>
      </c>
      <c r="L73" s="267" t="str">
        <f>'Рсч-серж'!$AK$31</f>
        <v>-</v>
      </c>
      <c r="M73" s="267" t="str">
        <f>'Рсч-серж'!$AP$31</f>
        <v>-</v>
      </c>
      <c r="N73" s="267" t="str">
        <f>'Рсч-серж'!$AU$31</f>
        <v>-</v>
      </c>
      <c r="O73" s="268" t="str">
        <f>'Рсч-серж'!$AZ$31</f>
        <v>-</v>
      </c>
      <c r="P73" s="273"/>
      <c r="Q73" s="232" t="str">
        <f>'Рсч-серж'!$BJ$31</f>
        <v>-</v>
      </c>
      <c r="R73" s="276"/>
      <c r="S73" s="358"/>
      <c r="T73" s="292" t="s">
        <v>153</v>
      </c>
      <c r="U73" s="131"/>
      <c r="V73" s="131"/>
      <c r="W73" s="129"/>
      <c r="X73" s="129"/>
      <c r="AE73" s="132"/>
    </row>
    <row r="74" spans="2:31" s="130" customFormat="1" ht="15.75" customHeight="1" thickBot="1">
      <c r="B74" s="128"/>
      <c r="C74" s="129"/>
      <c r="E74" s="233" t="s">
        <v>89</v>
      </c>
      <c r="F74" s="230" t="str">
        <f>'Рсч-серж'!$G$32</f>
        <v>-</v>
      </c>
      <c r="G74" s="228" t="str">
        <f>'Рсч-серж'!$L$32</f>
        <v>-</v>
      </c>
      <c r="H74" s="228" t="str">
        <f>'Рсч-серж'!$Q$32</f>
        <v>-</v>
      </c>
      <c r="I74" s="437" t="str">
        <f>'Рсч-серж'!$V$32</f>
        <v>-</v>
      </c>
      <c r="J74" s="228" t="str">
        <f>'Рсч-серж'!$AA$32</f>
        <v>-</v>
      </c>
      <c r="K74" s="228" t="str">
        <f>'Рсч-серж'!$AF$32</f>
        <v>-</v>
      </c>
      <c r="L74" s="228" t="str">
        <f>'Рсч-серж'!$AK$32</f>
        <v>-</v>
      </c>
      <c r="M74" s="228" t="str">
        <f>'Рсч-серж'!$AP$32</f>
        <v>-</v>
      </c>
      <c r="N74" s="228" t="str">
        <f>'Рсч-серж'!$AU$32</f>
        <v>-</v>
      </c>
      <c r="O74" s="229" t="str">
        <f>'Рсч-серж'!$AZ$32</f>
        <v>-</v>
      </c>
      <c r="P74" s="274"/>
      <c r="Q74" s="278" t="str">
        <f>'Рсч-серж'!$BJ$32</f>
        <v>-</v>
      </c>
      <c r="R74" s="277"/>
      <c r="S74" s="358"/>
      <c r="T74" s="292" t="s">
        <v>153</v>
      </c>
      <c r="U74" s="131"/>
      <c r="V74" s="131"/>
      <c r="W74" s="129"/>
      <c r="X74" s="129"/>
      <c r="AE74" s="132"/>
    </row>
    <row r="75" spans="2:31" s="131" customFormat="1" ht="15.75" customHeight="1" outlineLevel="1" thickTop="1" thickBot="1">
      <c r="B75" s="280"/>
      <c r="C75" s="281"/>
      <c r="E75" s="279"/>
      <c r="F75" s="154"/>
      <c r="G75" s="154"/>
      <c r="H75" s="154"/>
      <c r="I75" s="154"/>
      <c r="J75" s="154"/>
      <c r="K75" s="154"/>
      <c r="L75" s="154"/>
      <c r="M75" s="154"/>
      <c r="N75" s="154"/>
      <c r="O75" s="154"/>
      <c r="P75" s="153"/>
      <c r="Q75" s="153"/>
      <c r="R75" s="154"/>
      <c r="T75" s="289" t="s">
        <v>771</v>
      </c>
      <c r="W75" s="281"/>
      <c r="X75" s="281"/>
      <c r="AE75" s="132"/>
    </row>
    <row r="76" spans="2:31" s="130" customFormat="1" ht="30" customHeight="1" outlineLevel="1" thickTop="1">
      <c r="B76" s="128"/>
      <c r="C76" s="129"/>
      <c r="E76" s="282" t="s">
        <v>234</v>
      </c>
      <c r="F76" s="283" t="s">
        <v>128</v>
      </c>
      <c r="G76" s="284" t="s">
        <v>74</v>
      </c>
      <c r="H76" s="284" t="s">
        <v>75</v>
      </c>
      <c r="I76" s="284" t="s">
        <v>14</v>
      </c>
      <c r="J76" s="284" t="s">
        <v>80</v>
      </c>
      <c r="K76" s="284" t="s">
        <v>129</v>
      </c>
      <c r="L76" s="284" t="s">
        <v>15</v>
      </c>
      <c r="M76" s="284" t="s">
        <v>13</v>
      </c>
      <c r="N76" s="284" t="s">
        <v>78</v>
      </c>
      <c r="O76" s="285" t="s">
        <v>130</v>
      </c>
      <c r="P76" s="286" t="s">
        <v>132</v>
      </c>
      <c r="Q76" s="287" t="s">
        <v>81</v>
      </c>
      <c r="R76" s="288" t="s">
        <v>131</v>
      </c>
      <c r="S76" s="355"/>
      <c r="T76" s="292" t="s">
        <v>154</v>
      </c>
      <c r="U76" s="131"/>
      <c r="V76" s="131"/>
      <c r="W76" s="129"/>
      <c r="X76" s="129"/>
      <c r="AE76" s="132"/>
    </row>
    <row r="77" spans="2:31" s="130" customFormat="1" ht="15.75" customHeight="1" outlineLevel="1">
      <c r="B77" s="128"/>
      <c r="C77" s="129"/>
      <c r="E77" s="231" t="s">
        <v>83</v>
      </c>
      <c r="F77" s="264">
        <f>COUNTIFS(F6:F50,5,U6:U50,3)</f>
        <v>0</v>
      </c>
      <c r="G77" s="181">
        <f>COUNTIFS(G6:G50,5,U6:U50,3)</f>
        <v>0</v>
      </c>
      <c r="H77" s="181">
        <f>COUNTIFS(H6:H50,5,U6:U50,3)</f>
        <v>0</v>
      </c>
      <c r="I77" s="181">
        <f>COUNTIFS(I6:I50,5,U6:U50,3)</f>
        <v>0</v>
      </c>
      <c r="J77" s="181">
        <f>COUNTIFS(J6:J50,5,U6:U50,3)</f>
        <v>0</v>
      </c>
      <c r="K77" s="181">
        <f>COUNTIFS(K6:K50,5,U6:U50,3)</f>
        <v>0</v>
      </c>
      <c r="L77" s="181">
        <f>COUNTIFS(L6:L50,5,U6:U50,3)</f>
        <v>0</v>
      </c>
      <c r="M77" s="181">
        <f>COUNTIFS(M6:M50,5,U6:U50,3)</f>
        <v>0</v>
      </c>
      <c r="N77" s="181">
        <f>COUNTIFS(N6:N50,5,U6:U50,3)</f>
        <v>0</v>
      </c>
      <c r="O77" s="265">
        <f>COUNTIFS(O6:O50,5,U6:U50,3)</f>
        <v>0</v>
      </c>
      <c r="P77" s="272">
        <f>COUNTIFS(P6:P50,5,U6:U50,3)</f>
        <v>0</v>
      </c>
      <c r="Q77" s="231">
        <f>COUNTIFS(Q6:Q50,5,U6:U50,3)</f>
        <v>0</v>
      </c>
      <c r="R77" s="275">
        <f>COUNTIFS(R6:R50,5,U6:U50,3)</f>
        <v>0</v>
      </c>
      <c r="S77" s="356"/>
      <c r="T77" s="292" t="s">
        <v>154</v>
      </c>
      <c r="U77" s="131"/>
      <c r="V77" s="131"/>
      <c r="W77" s="129"/>
      <c r="X77" s="129"/>
      <c r="AE77" s="132"/>
    </row>
    <row r="78" spans="2:31" s="130" customFormat="1" ht="15.75" customHeight="1" outlineLevel="1">
      <c r="B78" s="128"/>
      <c r="C78" s="129"/>
      <c r="E78" s="231" t="s">
        <v>85</v>
      </c>
      <c r="F78" s="264">
        <f>COUNTIFS(F6:F50,4,U6:U50,3)</f>
        <v>0</v>
      </c>
      <c r="G78" s="181">
        <f>COUNTIFS(G6:G50,4,U6:U50,3)</f>
        <v>0</v>
      </c>
      <c r="H78" s="181">
        <f>COUNTIFS(H6:H50,4,U6:U50,3)</f>
        <v>0</v>
      </c>
      <c r="I78" s="181">
        <f>COUNTIFS(I6:I50,4,U6:U50,3)</f>
        <v>0</v>
      </c>
      <c r="J78" s="181">
        <f>COUNTIFS(J6:J50,4,U6:U50,3)</f>
        <v>0</v>
      </c>
      <c r="K78" s="181">
        <f>COUNTIFS(K6:K50,4,U6:U50,3)</f>
        <v>0</v>
      </c>
      <c r="L78" s="181">
        <f>COUNTIFS(L6:L50,4,U6:U50,3)</f>
        <v>0</v>
      </c>
      <c r="M78" s="181">
        <f>COUNTIFS(M6:M50,4,U6:U50,3)</f>
        <v>0</v>
      </c>
      <c r="N78" s="181">
        <f>COUNTIFS(N6:N50,4,U6:U50,3)</f>
        <v>0</v>
      </c>
      <c r="O78" s="265">
        <f>COUNTIFS(O6:O50,4,U6:U50,3)</f>
        <v>0</v>
      </c>
      <c r="P78" s="272">
        <f>COUNTIFS(P6:P50,4,U6:U50,3)</f>
        <v>0</v>
      </c>
      <c r="Q78" s="231">
        <f>COUNTIFS(Q6:Q50,4,U6:U50,3)</f>
        <v>0</v>
      </c>
      <c r="R78" s="275">
        <f>COUNTIFS(R6:R50,4,U6:U50,3)</f>
        <v>0</v>
      </c>
      <c r="S78" s="132"/>
      <c r="T78" s="292" t="s">
        <v>154</v>
      </c>
      <c r="U78" s="131"/>
      <c r="V78" s="131"/>
      <c r="W78" s="129"/>
      <c r="X78" s="129"/>
      <c r="AE78" s="132"/>
    </row>
    <row r="79" spans="2:31" s="130" customFormat="1" ht="15.75" customHeight="1" outlineLevel="1">
      <c r="B79" s="128"/>
      <c r="C79" s="129"/>
      <c r="E79" s="231" t="s">
        <v>86</v>
      </c>
      <c r="F79" s="264">
        <f>COUNTIFS(F6:F50,3,U6:U50,3)</f>
        <v>0</v>
      </c>
      <c r="G79" s="181">
        <f>COUNTIFS(G6:G50,3,U6:U50,3)</f>
        <v>0</v>
      </c>
      <c r="H79" s="181">
        <f>COUNTIFS(H6:H50,3,U6:U50,3)</f>
        <v>0</v>
      </c>
      <c r="I79" s="181">
        <f>COUNTIFS(I6:I50,3,U6:U50,3)</f>
        <v>0</v>
      </c>
      <c r="J79" s="181">
        <f>COUNTIFS(J6:J50,3,U6:U50,3)</f>
        <v>0</v>
      </c>
      <c r="K79" s="181">
        <f>COUNTIFS(K6:K50,3,U6:U50,3)</f>
        <v>0</v>
      </c>
      <c r="L79" s="181">
        <f>COUNTIFS(L6:L50,3,U6:U50,3)</f>
        <v>0</v>
      </c>
      <c r="M79" s="181">
        <f>COUNTIFS(M6:M50,3,U6:U50,3)</f>
        <v>0</v>
      </c>
      <c r="N79" s="181">
        <f>COUNTIFS(N6:N50,3,U6:U50,3)</f>
        <v>0</v>
      </c>
      <c r="O79" s="265">
        <f>COUNTIFS(O6:O50,3,U6:U50,3)</f>
        <v>0</v>
      </c>
      <c r="P79" s="272">
        <f>COUNTIFS(P6:P50,3,U6:U50,3)</f>
        <v>0</v>
      </c>
      <c r="Q79" s="231">
        <f>COUNTIFS(Q6:Q50,3,U6:U50,3)</f>
        <v>0</v>
      </c>
      <c r="R79" s="275">
        <f>COUNTIFS(R6:R50,3,U6:U50,3)</f>
        <v>0</v>
      </c>
      <c r="S79" s="132"/>
      <c r="T79" s="292" t="s">
        <v>154</v>
      </c>
      <c r="U79" s="131"/>
      <c r="V79" s="131"/>
      <c r="W79" s="129"/>
      <c r="X79" s="129"/>
      <c r="AE79" s="132"/>
    </row>
    <row r="80" spans="2:31" s="130" customFormat="1" ht="15.75" customHeight="1" outlineLevel="1" thickBot="1">
      <c r="B80" s="128"/>
      <c r="C80" s="129"/>
      <c r="E80" s="231" t="s">
        <v>87</v>
      </c>
      <c r="F80" s="264">
        <f>COUNTIFS(F6:F50,2,U6:U50,3)</f>
        <v>0</v>
      </c>
      <c r="G80" s="181">
        <f>COUNTIFS(G6:G50,2,U6:U50,3)</f>
        <v>0</v>
      </c>
      <c r="H80" s="181">
        <f>COUNTIFS(H6:H50,2,U6:U50,3)</f>
        <v>0</v>
      </c>
      <c r="I80" s="181">
        <f>COUNTIFS(I6:I50,2,U6:U50,3)</f>
        <v>0</v>
      </c>
      <c r="J80" s="181">
        <f>COUNTIFS(J6:J50,2,U6:U50,3)</f>
        <v>0</v>
      </c>
      <c r="K80" s="181">
        <f>COUNTIFS(K6:K50,2,U6:U50,3)</f>
        <v>0</v>
      </c>
      <c r="L80" s="181">
        <f>COUNTIFS(L6:L50,2,U6:U50,3)</f>
        <v>0</v>
      </c>
      <c r="M80" s="181">
        <f>COUNTIFS(M6:M50,2,U6:U50,3)</f>
        <v>0</v>
      </c>
      <c r="N80" s="181">
        <f>COUNTIFS(N6:N50,2,U6:U50,3)</f>
        <v>0</v>
      </c>
      <c r="O80" s="265">
        <f>COUNTIFS(O6:O50,2,U6:U50,3)</f>
        <v>0</v>
      </c>
      <c r="P80" s="272">
        <f>COUNTIFS(P6:P50,2,U6:U50,3)</f>
        <v>0</v>
      </c>
      <c r="Q80" s="231">
        <f>COUNTIFS(Q6:Q50,2,U6:U50,3)</f>
        <v>0</v>
      </c>
      <c r="R80" s="275">
        <f>COUNTIFS(R6:R50,2,U6:U50,3)</f>
        <v>0</v>
      </c>
      <c r="S80" s="357"/>
      <c r="T80" s="292" t="s">
        <v>154</v>
      </c>
      <c r="U80" s="131"/>
      <c r="V80" s="131"/>
      <c r="W80" s="129"/>
      <c r="X80" s="129"/>
      <c r="AE80" s="132"/>
    </row>
    <row r="81" spans="2:31" s="130" customFormat="1" ht="15.75" customHeight="1">
      <c r="B81" s="128"/>
      <c r="C81" s="129"/>
      <c r="E81" s="232" t="s">
        <v>88</v>
      </c>
      <c r="F81" s="266" t="str">
        <f>'Рсч-солд'!$G$31</f>
        <v>-</v>
      </c>
      <c r="G81" s="267" t="str">
        <f>'Рсч-солд'!$L$31</f>
        <v>-</v>
      </c>
      <c r="H81" s="267" t="str">
        <f>'Рсч-солд'!$Q$31</f>
        <v>-</v>
      </c>
      <c r="I81" s="267" t="str">
        <f>'Рсч-солд'!$V$31</f>
        <v>-</v>
      </c>
      <c r="J81" s="267" t="str">
        <f>'Рсч-солд'!$AA$31</f>
        <v>-</v>
      </c>
      <c r="K81" s="267" t="str">
        <f>'Рсч-солд'!$AF$31</f>
        <v>-</v>
      </c>
      <c r="L81" s="267" t="str">
        <f>'Рсч-солд'!$AK$31</f>
        <v>-</v>
      </c>
      <c r="M81" s="267" t="str">
        <f>'Рсч-солд'!$AP$31</f>
        <v>-</v>
      </c>
      <c r="N81" s="267" t="str">
        <f>'Рсч-солд'!$AU$31</f>
        <v>-</v>
      </c>
      <c r="O81" s="268" t="str">
        <f>'Рсч-солд'!$AZ$31</f>
        <v>-</v>
      </c>
      <c r="P81" s="273"/>
      <c r="Q81" s="232" t="str">
        <f>'Рсч-солд'!$BJ$31</f>
        <v>-</v>
      </c>
      <c r="R81" s="276"/>
      <c r="S81" s="358"/>
      <c r="T81" s="292" t="s">
        <v>154</v>
      </c>
      <c r="U81" s="131"/>
      <c r="V81" s="131"/>
      <c r="W81" s="129"/>
      <c r="X81" s="129"/>
      <c r="AE81" s="132"/>
    </row>
    <row r="82" spans="2:31" s="130" customFormat="1" ht="15.75" customHeight="1" thickBot="1">
      <c r="B82" s="128"/>
      <c r="C82" s="129"/>
      <c r="E82" s="233" t="s">
        <v>89</v>
      </c>
      <c r="F82" s="230" t="str">
        <f>'Рсч-солд'!$G$32</f>
        <v>-</v>
      </c>
      <c r="G82" s="228" t="str">
        <f>'Рсч-солд'!$L$32</f>
        <v>-</v>
      </c>
      <c r="H82" s="228" t="str">
        <f>'Рсч-солд'!$Q$32</f>
        <v>-</v>
      </c>
      <c r="I82" s="437" t="str">
        <f>'Рсч-солд'!$V$32</f>
        <v>-</v>
      </c>
      <c r="J82" s="228" t="str">
        <f>'Рсч-солд'!$AA$32</f>
        <v>-</v>
      </c>
      <c r="K82" s="228" t="str">
        <f>'Рсч-солд'!$AF$32</f>
        <v>-</v>
      </c>
      <c r="L82" s="228" t="str">
        <f>'Рсч-солд'!$AK$32</f>
        <v>-</v>
      </c>
      <c r="M82" s="228" t="str">
        <f>'Рсч-солд'!$AP$32</f>
        <v>-</v>
      </c>
      <c r="N82" s="228" t="str">
        <f>'Рсч-солд'!$AU$32</f>
        <v>-</v>
      </c>
      <c r="O82" s="229" t="str">
        <f>'Рсч-солд'!$AZ$32</f>
        <v>-</v>
      </c>
      <c r="P82" s="274"/>
      <c r="Q82" s="278" t="str">
        <f>'Рсч-солд'!$BJ$32</f>
        <v>-</v>
      </c>
      <c r="R82" s="277"/>
      <c r="S82" s="358"/>
      <c r="T82" s="292" t="s">
        <v>154</v>
      </c>
      <c r="U82" s="131"/>
      <c r="V82" s="131"/>
      <c r="W82" s="129"/>
      <c r="X82" s="129"/>
      <c r="AE82" s="132"/>
    </row>
    <row r="83" spans="2:31" ht="15.75" customHeight="1" thickTop="1">
      <c r="B83" s="700"/>
      <c r="C83" s="700"/>
      <c r="D83" s="700"/>
      <c r="E83" s="700"/>
      <c r="F83" s="700"/>
      <c r="G83" s="700"/>
      <c r="H83" s="700"/>
      <c r="I83" s="700"/>
      <c r="J83" s="700"/>
      <c r="K83" s="700"/>
      <c r="L83" s="700"/>
      <c r="M83" s="700"/>
      <c r="N83" s="700"/>
      <c r="O83" s="700"/>
      <c r="P83" s="700"/>
      <c r="Q83" s="700"/>
      <c r="R83" s="700"/>
      <c r="S83" s="700"/>
      <c r="T83" s="290" t="s">
        <v>188</v>
      </c>
      <c r="W83" s="594"/>
      <c r="X83" s="594"/>
    </row>
    <row r="84" spans="2:31" ht="36" customHeight="1">
      <c r="B84" s="703" t="str">
        <f>Подпись.Должность</f>
        <v>ЗАМЕСТИТЕЛЬ КОМАНДИРА ВОЙСКОВОЙ ЧАСТИ 74400 - 
НАЧАЛЬНИК УЧЕБНОГО ОТДЕЛЕНИЯ</v>
      </c>
      <c r="C84" s="703"/>
      <c r="D84" s="703"/>
      <c r="E84" s="703"/>
      <c r="F84" s="703"/>
      <c r="G84" s="703"/>
      <c r="H84" s="703"/>
      <c r="I84" s="703"/>
      <c r="J84" s="703"/>
      <c r="K84" s="703"/>
      <c r="L84" s="703"/>
      <c r="M84" s="703"/>
      <c r="N84" s="703"/>
      <c r="O84" s="703"/>
      <c r="P84" s="703"/>
      <c r="Q84" s="703"/>
      <c r="R84" s="703"/>
      <c r="S84" s="703"/>
      <c r="T84" s="290" t="s">
        <v>188</v>
      </c>
      <c r="W84" s="594"/>
      <c r="X84" s="594"/>
    </row>
    <row r="85" spans="2:31" ht="15.75" customHeight="1">
      <c r="B85" s="704" t="str">
        <f>Подпись.Звание</f>
        <v>подполковник</v>
      </c>
      <c r="C85" s="704"/>
      <c r="D85" s="704"/>
      <c r="E85" s="704"/>
      <c r="F85" s="704"/>
      <c r="G85" s="704"/>
      <c r="H85" s="704"/>
      <c r="I85" s="704"/>
      <c r="J85" s="704"/>
      <c r="K85" s="704"/>
      <c r="L85" s="704"/>
      <c r="M85" s="704"/>
      <c r="N85" s="704"/>
      <c r="O85" s="704"/>
      <c r="P85" s="704"/>
      <c r="Q85" s="704"/>
      <c r="R85" s="704"/>
      <c r="S85" s="704"/>
      <c r="T85" s="290" t="s">
        <v>188</v>
      </c>
      <c r="W85" s="594"/>
      <c r="X85" s="594"/>
    </row>
    <row r="86" spans="2:31" ht="15.75" customHeight="1">
      <c r="B86" s="699" t="str">
        <f>Подпись.ИФамилия</f>
        <v>А.Федосеев</v>
      </c>
      <c r="C86" s="699"/>
      <c r="D86" s="699"/>
      <c r="E86" s="699"/>
      <c r="F86" s="699"/>
      <c r="G86" s="699"/>
      <c r="H86" s="699"/>
      <c r="I86" s="699"/>
      <c r="J86" s="699"/>
      <c r="K86" s="699"/>
      <c r="L86" s="699"/>
      <c r="M86" s="699"/>
      <c r="N86" s="699"/>
      <c r="O86" s="699"/>
      <c r="P86" s="699"/>
      <c r="Q86" s="699"/>
      <c r="R86" s="699"/>
      <c r="S86" s="699"/>
      <c r="T86" s="290" t="s">
        <v>188</v>
      </c>
      <c r="W86" s="594"/>
      <c r="X86" s="594"/>
    </row>
    <row r="87" spans="2:31" ht="15.75" customHeight="1">
      <c r="B87" s="383"/>
      <c r="C87" s="383"/>
      <c r="D87" s="383"/>
      <c r="E87" s="383"/>
      <c r="F87" s="383"/>
      <c r="G87" s="383"/>
      <c r="H87" s="383"/>
      <c r="I87" s="383"/>
      <c r="J87" s="383"/>
      <c r="K87" s="383"/>
      <c r="L87" s="383"/>
      <c r="M87" s="383"/>
      <c r="N87" s="383"/>
      <c r="O87" s="384"/>
      <c r="P87" s="384"/>
      <c r="Q87" s="383"/>
      <c r="R87" s="384"/>
      <c r="S87" s="383"/>
    </row>
    <row r="88" spans="2:31" ht="15.75" customHeight="1">
      <c r="B88" s="703"/>
      <c r="C88" s="704"/>
      <c r="D88" s="704"/>
      <c r="E88" s="704"/>
      <c r="F88" s="704"/>
      <c r="G88" s="704"/>
      <c r="H88" s="704"/>
      <c r="I88" s="704"/>
      <c r="J88" s="704"/>
      <c r="K88" s="704"/>
      <c r="L88" s="704"/>
      <c r="M88" s="704"/>
      <c r="N88" s="704"/>
      <c r="O88" s="710"/>
      <c r="P88" s="710"/>
      <c r="Q88" s="704"/>
      <c r="R88" s="710"/>
      <c r="S88" s="704"/>
    </row>
    <row r="89" spans="2:31" ht="15.75" customHeight="1">
      <c r="B89" s="704"/>
      <c r="C89" s="704"/>
      <c r="D89" s="704"/>
      <c r="E89" s="704"/>
      <c r="F89" s="704"/>
      <c r="G89" s="704"/>
      <c r="H89" s="704"/>
      <c r="I89" s="704"/>
      <c r="J89" s="704"/>
      <c r="K89" s="704"/>
      <c r="L89" s="704"/>
      <c r="M89" s="704"/>
      <c r="N89" s="704"/>
      <c r="O89" s="710"/>
      <c r="P89" s="710"/>
      <c r="Q89" s="704"/>
      <c r="R89" s="710"/>
      <c r="S89" s="704"/>
    </row>
    <row r="90" spans="2:31" ht="15.75" customHeight="1">
      <c r="B90" s="699"/>
      <c r="C90" s="699"/>
      <c r="D90" s="699"/>
      <c r="E90" s="699"/>
      <c r="F90" s="699"/>
      <c r="G90" s="699"/>
      <c r="H90" s="699"/>
      <c r="I90" s="699"/>
      <c r="J90" s="699"/>
      <c r="K90" s="699"/>
      <c r="L90" s="699"/>
      <c r="M90" s="699"/>
      <c r="N90" s="699"/>
      <c r="O90" s="710"/>
      <c r="P90" s="710"/>
      <c r="Q90" s="699"/>
      <c r="R90" s="710"/>
      <c r="S90" s="699"/>
    </row>
    <row r="91" spans="2:31" ht="15.75" customHeight="1">
      <c r="Q91" s="112"/>
    </row>
    <row r="92" spans="2:31" ht="15.75" customHeight="1">
      <c r="Q92" s="112"/>
    </row>
    <row r="93" spans="2:31" ht="15.75" customHeight="1">
      <c r="Q93" s="112"/>
    </row>
    <row r="94" spans="2:31" ht="15.75" customHeight="1">
      <c r="Q94" s="112"/>
    </row>
    <row r="95" spans="2:31" ht="15.75" customHeight="1">
      <c r="Q95" s="112"/>
    </row>
    <row r="96" spans="2:31" ht="15.75" customHeight="1">
      <c r="Q96" s="112"/>
    </row>
    <row r="97" spans="17:17" ht="15.75" customHeight="1">
      <c r="Q97" s="112"/>
    </row>
    <row r="98" spans="17:17" ht="15.75" customHeight="1">
      <c r="Q98" s="112"/>
    </row>
    <row r="99" spans="17:17" ht="15.75" customHeight="1">
      <c r="Q99" s="112"/>
    </row>
    <row r="100" spans="17:17" ht="15.75" customHeight="1">
      <c r="Q100" s="112"/>
    </row>
    <row r="101" spans="17:17" ht="15.75" customHeight="1">
      <c r="Q101" s="112"/>
    </row>
    <row r="102" spans="17:17" ht="15.75" customHeight="1">
      <c r="Q102" s="112"/>
    </row>
    <row r="103" spans="17:17" ht="15.75" customHeight="1">
      <c r="Q103" s="112"/>
    </row>
    <row r="104" spans="17:17" ht="15.75" customHeight="1">
      <c r="Q104" s="112"/>
    </row>
    <row r="105" spans="17:17" ht="15.75" customHeight="1">
      <c r="Q105" s="112"/>
    </row>
    <row r="106" spans="17:17" ht="15.75" customHeight="1">
      <c r="Q106" s="112"/>
    </row>
    <row r="107" spans="17:17" ht="15.75" customHeight="1">
      <c r="Q107" s="112"/>
    </row>
    <row r="108" spans="17:17" ht="15.75" customHeight="1">
      <c r="Q108" s="112"/>
    </row>
    <row r="109" spans="17:17" ht="15.75" customHeight="1">
      <c r="Q109" s="112"/>
    </row>
    <row r="110" spans="17:17" ht="15.75" customHeight="1">
      <c r="Q110" s="112"/>
    </row>
    <row r="111" spans="17:17" ht="15.75" customHeight="1">
      <c r="Q111" s="112"/>
    </row>
    <row r="112" spans="17:17" ht="15.75" customHeight="1">
      <c r="Q112" s="112"/>
    </row>
    <row r="113" spans="17:17" ht="15.75" customHeight="1">
      <c r="Q113" s="112"/>
    </row>
    <row r="114" spans="17:17" ht="15.75" customHeight="1">
      <c r="Q114" s="112"/>
    </row>
    <row r="115" spans="17:17" ht="15.75" customHeight="1">
      <c r="Q115" s="112"/>
    </row>
    <row r="116" spans="17:17" ht="15.75" customHeight="1">
      <c r="Q116" s="112"/>
    </row>
    <row r="117" spans="17:17" ht="15.75" customHeight="1">
      <c r="Q117" s="112"/>
    </row>
    <row r="118" spans="17:17" ht="15.75" customHeight="1">
      <c r="Q118" s="112"/>
    </row>
    <row r="119" spans="17:17" ht="15.75" customHeight="1">
      <c r="Q119" s="112"/>
    </row>
    <row r="120" spans="17:17" ht="15.75" customHeight="1">
      <c r="Q120" s="112"/>
    </row>
    <row r="121" spans="17:17" ht="15.75" customHeight="1">
      <c r="Q121" s="112"/>
    </row>
    <row r="122" spans="17:17" ht="15.75" customHeight="1">
      <c r="Q122" s="112"/>
    </row>
    <row r="123" spans="17:17" ht="15.75" customHeight="1">
      <c r="Q123" s="112"/>
    </row>
    <row r="124" spans="17:17" ht="15.75" customHeight="1">
      <c r="Q124" s="112"/>
    </row>
    <row r="125" spans="17:17" ht="15.75" customHeight="1">
      <c r="Q125" s="112"/>
    </row>
    <row r="126" spans="17:17" ht="15.75" customHeight="1">
      <c r="Q126" s="112"/>
    </row>
    <row r="127" spans="17:17" ht="15.75" customHeight="1">
      <c r="Q127" s="112"/>
    </row>
    <row r="128" spans="17:17" ht="15.75" customHeight="1">
      <c r="Q128" s="112"/>
    </row>
    <row r="129" spans="17:17" ht="15.75" customHeight="1">
      <c r="Q129" s="112"/>
    </row>
    <row r="130" spans="17:17" ht="15.75" customHeight="1">
      <c r="Q130" s="112"/>
    </row>
    <row r="131" spans="17:17" ht="15.75" customHeight="1">
      <c r="Q131" s="112"/>
    </row>
    <row r="132" spans="17:17" ht="15.75" customHeight="1">
      <c r="Q132" s="112"/>
    </row>
    <row r="133" spans="17:17" ht="15.75" customHeight="1">
      <c r="Q133" s="112"/>
    </row>
    <row r="134" spans="17:17" ht="15.75" customHeight="1">
      <c r="Q134" s="112"/>
    </row>
    <row r="135" spans="17:17" ht="15.75" customHeight="1">
      <c r="Q135" s="112"/>
    </row>
    <row r="136" spans="17:17" ht="15.75" customHeight="1">
      <c r="Q136" s="112"/>
    </row>
    <row r="137" spans="17:17" ht="15.75" customHeight="1">
      <c r="Q137" s="112"/>
    </row>
    <row r="138" spans="17:17" ht="15.75" customHeight="1">
      <c r="Q138" s="112"/>
    </row>
    <row r="139" spans="17:17" ht="15.75" customHeight="1">
      <c r="Q139" s="112"/>
    </row>
    <row r="140" spans="17:17" ht="15.75" customHeight="1">
      <c r="Q140" s="112"/>
    </row>
    <row r="141" spans="17:17" ht="15.75" customHeight="1">
      <c r="Q141" s="112"/>
    </row>
    <row r="142" spans="17:17" ht="15.75" customHeight="1">
      <c r="Q142" s="112"/>
    </row>
    <row r="143" spans="17:17" ht="15.75" customHeight="1">
      <c r="Q143" s="112"/>
    </row>
    <row r="144" spans="17:17" ht="15.75" customHeight="1">
      <c r="Q144" s="112"/>
    </row>
    <row r="145" spans="17:17" ht="15.75" customHeight="1">
      <c r="Q145" s="112"/>
    </row>
    <row r="146" spans="17:17" ht="15.75" customHeight="1">
      <c r="Q146" s="112"/>
    </row>
    <row r="147" spans="17:17" ht="15.75" customHeight="1">
      <c r="Q147" s="112"/>
    </row>
    <row r="148" spans="17:17" ht="15.75" customHeight="1">
      <c r="Q148" s="112"/>
    </row>
    <row r="149" spans="17:17" ht="15.75" customHeight="1">
      <c r="Q149" s="112"/>
    </row>
    <row r="150" spans="17:17" ht="15.75" customHeight="1">
      <c r="Q150" s="112"/>
    </row>
    <row r="151" spans="17:17" ht="15.75" customHeight="1">
      <c r="Q151" s="112"/>
    </row>
    <row r="152" spans="17:17" ht="15.75" customHeight="1">
      <c r="Q152" s="112"/>
    </row>
    <row r="153" spans="17:17" ht="15.75" customHeight="1">
      <c r="Q153" s="112"/>
    </row>
    <row r="154" spans="17:17" ht="15.75" customHeight="1">
      <c r="Q154" s="112"/>
    </row>
    <row r="155" spans="17:17" ht="15.75" customHeight="1">
      <c r="Q155" s="112"/>
    </row>
    <row r="156" spans="17:17" ht="15.75" customHeight="1">
      <c r="Q156" s="112"/>
    </row>
    <row r="157" spans="17:17" ht="15.75" customHeight="1">
      <c r="Q157" s="112"/>
    </row>
    <row r="158" spans="17:17" ht="15.75" customHeight="1">
      <c r="Q158" s="112"/>
    </row>
    <row r="159" spans="17:17" ht="15.75" customHeight="1">
      <c r="Q159" s="112"/>
    </row>
    <row r="160" spans="17:17" ht="15.75" customHeight="1">
      <c r="Q160" s="112"/>
    </row>
    <row r="161" spans="17:17" ht="15.75" customHeight="1">
      <c r="Q161" s="112"/>
    </row>
    <row r="162" spans="17:17" ht="15.75" customHeight="1">
      <c r="Q162" s="112"/>
    </row>
    <row r="163" spans="17:17" ht="15.75" customHeight="1">
      <c r="Q163" s="112"/>
    </row>
    <row r="164" spans="17:17" ht="15.75" customHeight="1">
      <c r="Q164" s="112"/>
    </row>
    <row r="165" spans="17:17" ht="15.75" customHeight="1">
      <c r="Q165" s="112"/>
    </row>
    <row r="166" spans="17:17" ht="15.75" customHeight="1">
      <c r="Q166" s="112"/>
    </row>
    <row r="167" spans="17:17" ht="15.75" customHeight="1">
      <c r="Q167" s="112"/>
    </row>
    <row r="168" spans="17:17" ht="15.75" customHeight="1">
      <c r="Q168" s="112"/>
    </row>
    <row r="169" spans="17:17" ht="15.75" customHeight="1">
      <c r="Q169" s="112"/>
    </row>
    <row r="170" spans="17:17" ht="15.75" customHeight="1">
      <c r="Q170" s="112"/>
    </row>
    <row r="171" spans="17:17" ht="15.75" customHeight="1">
      <c r="Q171" s="112"/>
    </row>
    <row r="172" spans="17:17" ht="15.75" customHeight="1">
      <c r="Q172" s="112"/>
    </row>
    <row r="173" spans="17:17" ht="15.75" customHeight="1">
      <c r="Q173" s="112"/>
    </row>
    <row r="174" spans="17:17" ht="15.75" customHeight="1">
      <c r="Q174" s="112"/>
    </row>
    <row r="175" spans="17:17" ht="15.75" customHeight="1">
      <c r="Q175" s="112"/>
    </row>
    <row r="176" spans="17:17" ht="15.75" customHeight="1">
      <c r="Q176" s="112"/>
    </row>
    <row r="177" spans="17:17" ht="15.75" customHeight="1">
      <c r="Q177" s="112"/>
    </row>
    <row r="178" spans="17:17" ht="15.75" customHeight="1">
      <c r="Q178" s="112"/>
    </row>
    <row r="179" spans="17:17" ht="15.75" customHeight="1">
      <c r="Q179" s="112"/>
    </row>
    <row r="180" spans="17:17" ht="15.75" customHeight="1">
      <c r="Q180" s="112"/>
    </row>
    <row r="181" spans="17:17" ht="15.75" customHeight="1">
      <c r="Q181" s="112"/>
    </row>
    <row r="182" spans="17:17" ht="15.75" customHeight="1">
      <c r="Q182" s="112"/>
    </row>
    <row r="183" spans="17:17" ht="15.75" customHeight="1">
      <c r="Q183" s="112"/>
    </row>
    <row r="184" spans="17:17" ht="15.75" customHeight="1">
      <c r="Q184" s="112"/>
    </row>
    <row r="185" spans="17:17" ht="15.75" customHeight="1">
      <c r="Q185" s="112"/>
    </row>
    <row r="186" spans="17:17" ht="15.75" customHeight="1">
      <c r="Q186" s="112"/>
    </row>
    <row r="187" spans="17:17" ht="15.75" customHeight="1">
      <c r="Q187" s="112"/>
    </row>
    <row r="188" spans="17:17" ht="15.75" customHeight="1">
      <c r="Q188" s="112"/>
    </row>
    <row r="189" spans="17:17" ht="15.75" customHeight="1">
      <c r="Q189" s="112"/>
    </row>
    <row r="190" spans="17:17" ht="15.75" customHeight="1">
      <c r="Q190" s="112"/>
    </row>
    <row r="191" spans="17:17" ht="15.75" customHeight="1">
      <c r="Q191" s="112"/>
    </row>
    <row r="192" spans="17:17" ht="15.75" customHeight="1">
      <c r="Q192" s="112"/>
    </row>
    <row r="193" spans="17:17" ht="15.75" customHeight="1">
      <c r="Q193" s="112"/>
    </row>
    <row r="194" spans="17:17" ht="15.75" customHeight="1">
      <c r="Q194" s="112"/>
    </row>
    <row r="195" spans="17:17" ht="15.75" customHeight="1">
      <c r="Q195" s="112"/>
    </row>
    <row r="196" spans="17:17" ht="15.75" customHeight="1">
      <c r="Q196" s="112"/>
    </row>
    <row r="197" spans="17:17" ht="15.75" customHeight="1">
      <c r="Q197" s="112"/>
    </row>
    <row r="198" spans="17:17" ht="15.75" customHeight="1">
      <c r="Q198" s="112"/>
    </row>
    <row r="199" spans="17:17" ht="15.75" customHeight="1">
      <c r="Q199" s="112"/>
    </row>
    <row r="200" spans="17:17" ht="15.75" customHeight="1">
      <c r="Q200" s="112"/>
    </row>
    <row r="201" spans="17:17" ht="15.75" customHeight="1">
      <c r="Q201" s="112"/>
    </row>
    <row r="202" spans="17:17" ht="15.75" customHeight="1">
      <c r="Q202" s="112"/>
    </row>
    <row r="203" spans="17:17" ht="15.75" customHeight="1">
      <c r="Q203" s="112"/>
    </row>
    <row r="204" spans="17:17" ht="15.75" customHeight="1">
      <c r="Q204" s="112"/>
    </row>
    <row r="205" spans="17:17" ht="15.75" customHeight="1">
      <c r="Q205" s="112"/>
    </row>
    <row r="206" spans="17:17" ht="15.75" customHeight="1">
      <c r="Q206" s="112"/>
    </row>
    <row r="207" spans="17:17" ht="15.75" customHeight="1">
      <c r="Q207" s="112"/>
    </row>
    <row r="208" spans="17:17" ht="15.75" customHeight="1">
      <c r="Q208" s="112"/>
    </row>
    <row r="209" spans="17:17" ht="15.75" customHeight="1">
      <c r="Q209" s="112"/>
    </row>
    <row r="210" spans="17:17" ht="15.75" customHeight="1">
      <c r="Q210" s="112"/>
    </row>
    <row r="211" spans="17:17" ht="15.75" customHeight="1">
      <c r="Q211" s="112"/>
    </row>
    <row r="212" spans="17:17" ht="15.75" customHeight="1">
      <c r="Q212" s="112"/>
    </row>
    <row r="213" spans="17:17" ht="15.75" customHeight="1">
      <c r="Q213" s="112"/>
    </row>
    <row r="214" spans="17:17" ht="15.75" customHeight="1">
      <c r="Q214" s="112"/>
    </row>
    <row r="215" spans="17:17" ht="15.75" customHeight="1">
      <c r="Q215" s="112"/>
    </row>
    <row r="216" spans="17:17" ht="15.75" customHeight="1">
      <c r="Q216" s="112"/>
    </row>
    <row r="217" spans="17:17" ht="15.75" customHeight="1">
      <c r="Q217" s="112"/>
    </row>
    <row r="218" spans="17:17" ht="15.75" customHeight="1">
      <c r="Q218" s="112"/>
    </row>
    <row r="219" spans="17:17" ht="15.75" customHeight="1">
      <c r="Q219" s="112"/>
    </row>
    <row r="220" spans="17:17" ht="15.75" customHeight="1">
      <c r="Q220" s="112"/>
    </row>
    <row r="221" spans="17:17" ht="15.75" customHeight="1">
      <c r="Q221" s="112"/>
    </row>
    <row r="222" spans="17:17" ht="15.75" customHeight="1">
      <c r="Q222" s="112"/>
    </row>
    <row r="223" spans="17:17" ht="15.75" customHeight="1">
      <c r="Q223" s="112"/>
    </row>
    <row r="224" spans="17:17" ht="15.75" customHeight="1">
      <c r="Q224" s="112"/>
    </row>
    <row r="225" spans="17:17" ht="15.75" customHeight="1">
      <c r="Q225" s="112"/>
    </row>
    <row r="226" spans="17:17" ht="15.75" customHeight="1">
      <c r="Q226" s="112"/>
    </row>
    <row r="227" spans="17:17" ht="15.75" customHeight="1">
      <c r="Q227" s="112"/>
    </row>
    <row r="228" spans="17:17" ht="15.75" customHeight="1">
      <c r="Q228" s="112"/>
    </row>
    <row r="229" spans="17:17" ht="15.75" customHeight="1">
      <c r="Q229" s="112"/>
    </row>
    <row r="230" spans="17:17" ht="15.75" customHeight="1">
      <c r="Q230" s="112"/>
    </row>
    <row r="231" spans="17:17" ht="15.75" customHeight="1">
      <c r="Q231" s="112"/>
    </row>
    <row r="232" spans="17:17" ht="15.75" customHeight="1">
      <c r="Q232" s="112"/>
    </row>
    <row r="233" spans="17:17" ht="15.75" customHeight="1">
      <c r="Q233" s="112"/>
    </row>
    <row r="234" spans="17:17" ht="15.75" customHeight="1">
      <c r="Q234" s="112"/>
    </row>
    <row r="235" spans="17:17" ht="15.75" customHeight="1">
      <c r="Q235" s="112"/>
    </row>
    <row r="236" spans="17:17" ht="15.75" customHeight="1">
      <c r="Q236" s="112"/>
    </row>
    <row r="237" spans="17:17" ht="15.75" customHeight="1">
      <c r="Q237" s="112"/>
    </row>
    <row r="238" spans="17:17" ht="15.75" customHeight="1">
      <c r="Q238" s="112"/>
    </row>
    <row r="239" spans="17:17" ht="15.75" customHeight="1">
      <c r="Q239" s="112"/>
    </row>
    <row r="240" spans="17:17" ht="15.75" customHeight="1">
      <c r="Q240" s="112"/>
    </row>
    <row r="241" spans="17:17" ht="15.75" customHeight="1">
      <c r="Q241" s="112"/>
    </row>
    <row r="242" spans="17:17" ht="15.75" customHeight="1">
      <c r="Q242" s="112"/>
    </row>
    <row r="243" spans="17:17" ht="15.75" customHeight="1">
      <c r="Q243" s="112"/>
    </row>
    <row r="244" spans="17:17" ht="15.75" customHeight="1">
      <c r="Q244" s="112"/>
    </row>
    <row r="245" spans="17:17" ht="15.75" customHeight="1">
      <c r="Q245" s="112"/>
    </row>
    <row r="246" spans="17:17" ht="15.75" customHeight="1">
      <c r="Q246" s="112"/>
    </row>
    <row r="247" spans="17:17" ht="15.75" customHeight="1">
      <c r="Q247" s="112"/>
    </row>
    <row r="248" spans="17:17" ht="15.75" customHeight="1">
      <c r="Q248" s="112"/>
    </row>
    <row r="249" spans="17:17" ht="15.75" customHeight="1">
      <c r="Q249" s="112"/>
    </row>
    <row r="250" spans="17:17" ht="15.75" customHeight="1">
      <c r="Q250" s="112"/>
    </row>
    <row r="251" spans="17:17" ht="15.75" customHeight="1">
      <c r="Q251" s="112"/>
    </row>
    <row r="252" spans="17:17" ht="15.75" customHeight="1">
      <c r="Q252" s="112"/>
    </row>
    <row r="253" spans="17:17" ht="15.75" customHeight="1">
      <c r="Q253" s="112"/>
    </row>
    <row r="254" spans="17:17" ht="15.75" customHeight="1">
      <c r="Q254" s="112"/>
    </row>
    <row r="255" spans="17:17" ht="15.75" customHeight="1">
      <c r="Q255" s="112"/>
    </row>
    <row r="256" spans="17:17" ht="15.75" customHeight="1">
      <c r="Q256" s="112"/>
    </row>
    <row r="257" spans="17:17" ht="15.75" customHeight="1">
      <c r="Q257" s="112"/>
    </row>
    <row r="258" spans="17:17" ht="15.75" customHeight="1">
      <c r="Q258" s="112"/>
    </row>
    <row r="259" spans="17:17" ht="15.75" customHeight="1">
      <c r="Q259" s="112"/>
    </row>
    <row r="260" spans="17:17" ht="15.75" customHeight="1">
      <c r="Q260" s="112"/>
    </row>
    <row r="261" spans="17:17" ht="15.75" customHeight="1">
      <c r="Q261" s="112"/>
    </row>
    <row r="262" spans="17:17" ht="15.75" customHeight="1">
      <c r="Q262" s="112"/>
    </row>
    <row r="263" spans="17:17" ht="15.75" customHeight="1">
      <c r="Q263" s="112"/>
    </row>
    <row r="264" spans="17:17" ht="15.75" customHeight="1">
      <c r="Q264" s="112"/>
    </row>
    <row r="265" spans="17:17" ht="15.75" customHeight="1">
      <c r="Q265" s="112"/>
    </row>
    <row r="266" spans="17:17" ht="15.75" customHeight="1">
      <c r="Q266" s="112"/>
    </row>
    <row r="267" spans="17:17" ht="15.75" customHeight="1">
      <c r="Q267" s="112"/>
    </row>
    <row r="268" spans="17:17" ht="15.75" customHeight="1">
      <c r="Q268" s="112"/>
    </row>
    <row r="269" spans="17:17" ht="15.75" customHeight="1">
      <c r="Q269" s="112"/>
    </row>
    <row r="270" spans="17:17" ht="15.75" customHeight="1">
      <c r="Q270" s="112"/>
    </row>
    <row r="271" spans="17:17" ht="15.75" customHeight="1">
      <c r="Q271" s="112"/>
    </row>
    <row r="272" spans="17:17" ht="15.75" customHeight="1">
      <c r="Q272" s="112"/>
    </row>
    <row r="273" spans="17:17" ht="15.75" customHeight="1">
      <c r="Q273" s="112"/>
    </row>
    <row r="274" spans="17:17" ht="15.75" customHeight="1">
      <c r="Q274" s="112"/>
    </row>
    <row r="275" spans="17:17" ht="15.75" customHeight="1">
      <c r="Q275" s="112"/>
    </row>
    <row r="276" spans="17:17" ht="15.75" customHeight="1">
      <c r="Q276" s="112"/>
    </row>
    <row r="277" spans="17:17" ht="15.75" customHeight="1">
      <c r="Q277" s="112"/>
    </row>
    <row r="278" spans="17:17" ht="15.75" customHeight="1">
      <c r="Q278" s="112"/>
    </row>
    <row r="279" spans="17:17" ht="15.75" customHeight="1">
      <c r="Q279" s="112"/>
    </row>
    <row r="280" spans="17:17" ht="15.75" customHeight="1">
      <c r="Q280" s="112"/>
    </row>
    <row r="281" spans="17:17" ht="15.75" customHeight="1">
      <c r="Q281" s="112"/>
    </row>
    <row r="282" spans="17:17" ht="15.75" customHeight="1">
      <c r="Q282" s="112"/>
    </row>
    <row r="283" spans="17:17" ht="15.75" customHeight="1">
      <c r="Q283" s="112"/>
    </row>
    <row r="284" spans="17:17" ht="15.75" customHeight="1">
      <c r="Q284" s="112"/>
    </row>
    <row r="285" spans="17:17" ht="15.75" customHeight="1">
      <c r="Q285" s="112"/>
    </row>
    <row r="286" spans="17:17" ht="15.75" customHeight="1">
      <c r="Q286" s="112"/>
    </row>
    <row r="287" spans="17:17" ht="15.75" customHeight="1">
      <c r="Q287" s="112"/>
    </row>
    <row r="288" spans="17:17" ht="15.75" customHeight="1">
      <c r="Q288" s="112"/>
    </row>
    <row r="289" spans="17:17" ht="15.75" customHeight="1">
      <c r="Q289" s="112"/>
    </row>
    <row r="290" spans="17:17" ht="15.75" customHeight="1">
      <c r="Q290" s="112"/>
    </row>
    <row r="291" spans="17:17" ht="15.75" customHeight="1">
      <c r="Q291" s="112"/>
    </row>
    <row r="292" spans="17:17" ht="15.75" customHeight="1">
      <c r="Q292" s="112"/>
    </row>
    <row r="293" spans="17:17" ht="15.75" customHeight="1">
      <c r="Q293" s="112"/>
    </row>
    <row r="294" spans="17:17" ht="15.75" customHeight="1">
      <c r="Q294" s="112"/>
    </row>
    <row r="295" spans="17:17" ht="15.75" customHeight="1">
      <c r="Q295" s="112"/>
    </row>
    <row r="296" spans="17:17" ht="15.75" customHeight="1">
      <c r="Q296" s="112"/>
    </row>
    <row r="297" spans="17:17" ht="15.75" customHeight="1">
      <c r="Q297" s="112"/>
    </row>
    <row r="298" spans="17:17" ht="15.75" customHeight="1">
      <c r="Q298" s="112"/>
    </row>
    <row r="299" spans="17:17" ht="15.75" customHeight="1">
      <c r="Q299" s="112"/>
    </row>
    <row r="300" spans="17:17" ht="15.75" customHeight="1">
      <c r="Q300" s="112"/>
    </row>
    <row r="301" spans="17:17" ht="15.75" customHeight="1">
      <c r="Q301" s="112"/>
    </row>
    <row r="302" spans="17:17" ht="15.75" customHeight="1">
      <c r="Q302" s="112"/>
    </row>
    <row r="303" spans="17:17" ht="15.75" customHeight="1">
      <c r="Q303" s="112"/>
    </row>
    <row r="304" spans="17:17" ht="15.75" customHeight="1">
      <c r="Q304" s="112"/>
    </row>
    <row r="305" spans="17:17" ht="15.75" customHeight="1">
      <c r="Q305" s="112"/>
    </row>
    <row r="306" spans="17:17" ht="15.75" customHeight="1">
      <c r="Q306" s="112"/>
    </row>
    <row r="307" spans="17:17" ht="15.75" customHeight="1">
      <c r="Q307" s="112"/>
    </row>
    <row r="308" spans="17:17" ht="15.75" customHeight="1">
      <c r="Q308" s="112"/>
    </row>
    <row r="309" spans="17:17" ht="15.75" customHeight="1">
      <c r="Q309" s="112"/>
    </row>
    <row r="310" spans="17:17" ht="15.75" customHeight="1">
      <c r="Q310" s="112"/>
    </row>
    <row r="311" spans="17:17" ht="15.75" customHeight="1">
      <c r="Q311" s="112"/>
    </row>
    <row r="312" spans="17:17" ht="15.75" customHeight="1">
      <c r="Q312" s="112"/>
    </row>
    <row r="313" spans="17:17" ht="15.75" customHeight="1">
      <c r="Q313" s="112"/>
    </row>
    <row r="314" spans="17:17" ht="15.75" customHeight="1">
      <c r="Q314" s="112"/>
    </row>
    <row r="315" spans="17:17" ht="15.75" customHeight="1">
      <c r="Q315" s="112"/>
    </row>
    <row r="316" spans="17:17" ht="15.75" customHeight="1">
      <c r="Q316" s="112"/>
    </row>
    <row r="317" spans="17:17" ht="15.75" customHeight="1">
      <c r="Q317" s="112"/>
    </row>
    <row r="318" spans="17:17" ht="15.75" customHeight="1">
      <c r="Q318" s="112"/>
    </row>
    <row r="319" spans="17:17" ht="15.75" customHeight="1">
      <c r="Q319" s="112"/>
    </row>
    <row r="320" spans="17:17" ht="15.75" customHeight="1">
      <c r="Q320" s="112"/>
    </row>
    <row r="321" spans="17:17" ht="15.75" customHeight="1">
      <c r="Q321" s="112"/>
    </row>
    <row r="322" spans="17:17" ht="15.75" customHeight="1">
      <c r="Q322" s="112"/>
    </row>
    <row r="323" spans="17:17" ht="15.75" customHeight="1">
      <c r="Q323" s="112"/>
    </row>
    <row r="324" spans="17:17" ht="15.75" customHeight="1">
      <c r="Q324" s="112"/>
    </row>
    <row r="325" spans="17:17" ht="15.75" customHeight="1">
      <c r="Q325" s="112"/>
    </row>
    <row r="326" spans="17:17" ht="15.75" customHeight="1">
      <c r="Q326" s="112"/>
    </row>
    <row r="327" spans="17:17" ht="15.75" customHeight="1">
      <c r="Q327" s="112"/>
    </row>
    <row r="328" spans="17:17" ht="15.75" customHeight="1">
      <c r="Q328" s="112"/>
    </row>
    <row r="329" spans="17:17" ht="15.75" customHeight="1">
      <c r="Q329" s="112"/>
    </row>
    <row r="330" spans="17:17" ht="15.75" customHeight="1">
      <c r="Q330" s="112"/>
    </row>
    <row r="331" spans="17:17" ht="15.75" customHeight="1">
      <c r="Q331" s="112"/>
    </row>
    <row r="332" spans="17:17" ht="15.75" customHeight="1">
      <c r="Q332" s="112"/>
    </row>
    <row r="333" spans="17:17" ht="15.75" customHeight="1">
      <c r="Q333" s="112"/>
    </row>
    <row r="334" spans="17:17" ht="15.75" customHeight="1">
      <c r="Q334" s="112"/>
    </row>
    <row r="335" spans="17:17" ht="15.75" customHeight="1">
      <c r="Q335" s="112"/>
    </row>
    <row r="336" spans="17:17" ht="15.75" customHeight="1">
      <c r="Q336" s="112"/>
    </row>
    <row r="337" spans="17:17" ht="15.75" customHeight="1">
      <c r="Q337" s="112"/>
    </row>
    <row r="338" spans="17:17" ht="15.75" customHeight="1">
      <c r="Q338" s="112"/>
    </row>
    <row r="339" spans="17:17" ht="15.75" customHeight="1">
      <c r="Q339" s="112"/>
    </row>
    <row r="340" spans="17:17" ht="15.75" customHeight="1">
      <c r="Q340" s="112"/>
    </row>
    <row r="341" spans="17:17" ht="15.75" customHeight="1">
      <c r="Q341" s="112"/>
    </row>
    <row r="342" spans="17:17" ht="15.75" customHeight="1">
      <c r="Q342" s="112"/>
    </row>
    <row r="343" spans="17:17" ht="15.75" customHeight="1">
      <c r="Q343" s="112"/>
    </row>
    <row r="344" spans="17:17" ht="15.75" customHeight="1">
      <c r="Q344" s="112"/>
    </row>
    <row r="345" spans="17:17" ht="15.75" customHeight="1">
      <c r="Q345" s="112"/>
    </row>
    <row r="346" spans="17:17" ht="15.75" customHeight="1">
      <c r="Q346" s="112"/>
    </row>
    <row r="347" spans="17:17" ht="15.75" customHeight="1">
      <c r="Q347" s="112"/>
    </row>
    <row r="348" spans="17:17" ht="15.75" customHeight="1">
      <c r="Q348" s="112"/>
    </row>
    <row r="349" spans="17:17" ht="15.75" customHeight="1">
      <c r="Q349" s="112"/>
    </row>
    <row r="350" spans="17:17" ht="15.75" customHeight="1">
      <c r="Q350" s="112"/>
    </row>
    <row r="351" spans="17:17" ht="15.75" customHeight="1">
      <c r="Q351" s="112"/>
    </row>
    <row r="352" spans="17:17" ht="15.75" customHeight="1">
      <c r="Q352" s="112"/>
    </row>
    <row r="353" spans="17:17" ht="15.75" customHeight="1">
      <c r="Q353" s="112"/>
    </row>
    <row r="354" spans="17:17" ht="15.75" customHeight="1">
      <c r="Q354" s="112"/>
    </row>
    <row r="355" spans="17:17" ht="15.75" customHeight="1">
      <c r="Q355" s="112"/>
    </row>
    <row r="356" spans="17:17" ht="15.75" customHeight="1">
      <c r="Q356" s="112"/>
    </row>
    <row r="357" spans="17:17" ht="15.75" customHeight="1">
      <c r="Q357" s="112"/>
    </row>
    <row r="358" spans="17:17" ht="15.75" customHeight="1">
      <c r="Q358" s="112"/>
    </row>
    <row r="359" spans="17:17" ht="15.75" customHeight="1">
      <c r="Q359" s="112"/>
    </row>
    <row r="360" spans="17:17" ht="15.75" customHeight="1">
      <c r="Q360" s="112"/>
    </row>
    <row r="361" spans="17:17" ht="15.75" customHeight="1">
      <c r="Q361" s="112"/>
    </row>
    <row r="362" spans="17:17" ht="15.75" customHeight="1">
      <c r="Q362" s="112"/>
    </row>
    <row r="363" spans="17:17" ht="15.75" customHeight="1">
      <c r="Q363" s="112"/>
    </row>
    <row r="364" spans="17:17" ht="15.75" customHeight="1">
      <c r="Q364" s="112"/>
    </row>
    <row r="365" spans="17:17" ht="15.75" customHeight="1">
      <c r="Q365" s="112"/>
    </row>
    <row r="366" spans="17:17" ht="15.75" customHeight="1">
      <c r="Q366" s="112"/>
    </row>
    <row r="367" spans="17:17" ht="15.75" customHeight="1">
      <c r="Q367" s="112"/>
    </row>
    <row r="368" spans="17:17" ht="15.75" customHeight="1">
      <c r="Q368" s="112"/>
    </row>
    <row r="369" spans="17:17" ht="15.75" customHeight="1">
      <c r="Q369" s="112"/>
    </row>
    <row r="370" spans="17:17" ht="15.75" customHeight="1">
      <c r="Q370" s="112"/>
    </row>
    <row r="371" spans="17:17" ht="15.75" customHeight="1">
      <c r="Q371" s="112"/>
    </row>
    <row r="372" spans="17:17" ht="15.75" customHeight="1">
      <c r="Q372" s="112"/>
    </row>
    <row r="373" spans="17:17" ht="15.75" customHeight="1">
      <c r="Q373" s="112"/>
    </row>
    <row r="374" spans="17:17" ht="15.75" customHeight="1">
      <c r="Q374" s="112"/>
    </row>
    <row r="375" spans="17:17" ht="15.75" customHeight="1">
      <c r="Q375" s="112"/>
    </row>
    <row r="376" spans="17:17" ht="15.75" customHeight="1">
      <c r="Q376" s="112"/>
    </row>
    <row r="377" spans="17:17" ht="15.75" customHeight="1">
      <c r="Q377" s="112"/>
    </row>
    <row r="378" spans="17:17" ht="15.75" customHeight="1">
      <c r="Q378" s="112"/>
    </row>
    <row r="379" spans="17:17" ht="15.75" customHeight="1">
      <c r="Q379" s="112"/>
    </row>
    <row r="380" spans="17:17" ht="15.75" customHeight="1">
      <c r="Q380" s="112"/>
    </row>
    <row r="381" spans="17:17" ht="15.75" customHeight="1">
      <c r="Q381" s="112"/>
    </row>
    <row r="382" spans="17:17" ht="15.75" customHeight="1">
      <c r="Q382" s="112"/>
    </row>
    <row r="383" spans="17:17" ht="15.75" customHeight="1">
      <c r="Q383" s="112"/>
    </row>
    <row r="384" spans="17:17" ht="15.75" customHeight="1">
      <c r="Q384" s="112"/>
    </row>
    <row r="385" spans="2:19" ht="15.75" customHeight="1">
      <c r="Q385" s="112"/>
    </row>
    <row r="386" spans="2:19" ht="15.75" customHeight="1">
      <c r="Q386" s="112"/>
    </row>
    <row r="387" spans="2:19" ht="15.75" customHeight="1">
      <c r="Q387" s="112"/>
    </row>
    <row r="388" spans="2:19" ht="15.75" customHeight="1">
      <c r="Q388" s="112"/>
    </row>
    <row r="389" spans="2:19" ht="15.75" customHeight="1">
      <c r="Q389" s="112"/>
    </row>
    <row r="390" spans="2:19" ht="15.75" customHeight="1">
      <c r="Q390" s="112"/>
    </row>
    <row r="391" spans="2:19" ht="15.75" customHeight="1">
      <c r="Q391" s="112"/>
    </row>
    <row r="392" spans="2:19" ht="15.75" customHeight="1">
      <c r="Q392" s="112"/>
    </row>
    <row r="393" spans="2:19" ht="15.75" customHeight="1">
      <c r="Q393" s="112"/>
    </row>
    <row r="394" spans="2:19" ht="15.75" customHeight="1">
      <c r="Q394" s="112"/>
    </row>
    <row r="395" spans="2:19" ht="15.75" customHeight="1">
      <c r="Q395" s="112"/>
    </row>
    <row r="396" spans="2:19" ht="15.75" customHeight="1">
      <c r="Q396" s="112"/>
    </row>
    <row r="397" spans="2:19" ht="15.75" customHeight="1">
      <c r="Q397" s="112"/>
    </row>
    <row r="398" spans="2:19" ht="15.75" customHeight="1">
      <c r="B398" s="455"/>
      <c r="C398" s="456"/>
      <c r="D398" s="457"/>
      <c r="E398" s="457"/>
      <c r="F398" s="457"/>
      <c r="G398" s="457"/>
      <c r="H398" s="457"/>
      <c r="I398" s="457"/>
      <c r="J398" s="457"/>
      <c r="K398" s="457"/>
      <c r="L398" s="457"/>
      <c r="M398" s="457"/>
      <c r="N398" s="457"/>
      <c r="O398" s="457"/>
      <c r="P398" s="439"/>
      <c r="R398" s="439"/>
      <c r="S398" s="457"/>
    </row>
    <row r="399" spans="2:19" ht="15.75" customHeight="1">
      <c r="Q399" s="112"/>
    </row>
    <row r="400" spans="2:19" ht="15.75" customHeight="1">
      <c r="Q400" s="112"/>
    </row>
    <row r="401" spans="17:17" ht="15.75" customHeight="1">
      <c r="Q401" s="112"/>
    </row>
    <row r="402" spans="17:17" ht="15.75" customHeight="1">
      <c r="Q402" s="112"/>
    </row>
    <row r="403" spans="17:17" ht="15.75" customHeight="1">
      <c r="Q403" s="112"/>
    </row>
    <row r="404" spans="17:17" ht="15.75" customHeight="1">
      <c r="Q404" s="112"/>
    </row>
    <row r="405" spans="17:17" ht="15.75" customHeight="1">
      <c r="Q405" s="112"/>
    </row>
    <row r="406" spans="17:17" ht="15.75" customHeight="1">
      <c r="Q406" s="112"/>
    </row>
    <row r="407" spans="17:17" ht="15.75" customHeight="1">
      <c r="Q407" s="112"/>
    </row>
    <row r="408" spans="17:17" ht="15.75" customHeight="1">
      <c r="Q408" s="112"/>
    </row>
    <row r="409" spans="17:17" ht="15.75" customHeight="1">
      <c r="Q409" s="112"/>
    </row>
    <row r="410" spans="17:17" ht="15.75" customHeight="1">
      <c r="Q410" s="112"/>
    </row>
    <row r="411" spans="17:17" ht="15.75" customHeight="1">
      <c r="Q411" s="112"/>
    </row>
    <row r="412" spans="17:17" ht="15.75" customHeight="1">
      <c r="Q412" s="112"/>
    </row>
    <row r="413" spans="17:17" ht="15.75" customHeight="1">
      <c r="Q413" s="112"/>
    </row>
    <row r="414" spans="17:17" ht="15.75" customHeight="1">
      <c r="Q414" s="112"/>
    </row>
    <row r="415" spans="17:17" ht="15.75" customHeight="1">
      <c r="Q415" s="112"/>
    </row>
    <row r="416" spans="17:17" ht="15.75" customHeight="1">
      <c r="Q416" s="112"/>
    </row>
    <row r="417" spans="17:17" ht="15.75" customHeight="1">
      <c r="Q417" s="112"/>
    </row>
    <row r="418" spans="17:17" ht="15.75" customHeight="1">
      <c r="Q418" s="112"/>
    </row>
    <row r="419" spans="17:17" ht="15.75" customHeight="1">
      <c r="Q419" s="112"/>
    </row>
    <row r="420" spans="17:17" ht="15.75" customHeight="1">
      <c r="Q420" s="112"/>
    </row>
    <row r="421" spans="17:17" ht="15.75" customHeight="1">
      <c r="Q421" s="112"/>
    </row>
    <row r="422" spans="17:17" ht="15.75" customHeight="1">
      <c r="Q422" s="112"/>
    </row>
    <row r="423" spans="17:17" ht="15.75" customHeight="1">
      <c r="Q423" s="112"/>
    </row>
    <row r="424" spans="17:17" ht="15.75" customHeight="1">
      <c r="Q424" s="112"/>
    </row>
    <row r="425" spans="17:17" ht="15.75" customHeight="1">
      <c r="Q425" s="112"/>
    </row>
    <row r="426" spans="17:17" ht="15.75" customHeight="1">
      <c r="Q426" s="112"/>
    </row>
    <row r="427" spans="17:17" ht="15.75" customHeight="1">
      <c r="Q427" s="112"/>
    </row>
    <row r="428" spans="17:17" ht="15.75" customHeight="1">
      <c r="Q428" s="112"/>
    </row>
    <row r="429" spans="17:17" ht="15.75" customHeight="1">
      <c r="Q429" s="112"/>
    </row>
    <row r="430" spans="17:17" ht="15.75" customHeight="1">
      <c r="Q430" s="112"/>
    </row>
    <row r="431" spans="17:17" ht="15.75" customHeight="1">
      <c r="Q431" s="112"/>
    </row>
    <row r="432" spans="17:17" ht="15.75" customHeight="1">
      <c r="Q432" s="112"/>
    </row>
    <row r="433" spans="17:17" ht="15.75" customHeight="1">
      <c r="Q433" s="112"/>
    </row>
    <row r="434" spans="17:17" ht="15.75" customHeight="1">
      <c r="Q434" s="112"/>
    </row>
    <row r="435" spans="17:17" ht="15.75" customHeight="1">
      <c r="Q435" s="112"/>
    </row>
    <row r="436" spans="17:17" ht="15.75" customHeight="1">
      <c r="Q436" s="112"/>
    </row>
    <row r="437" spans="17:17" ht="15.75" customHeight="1">
      <c r="Q437" s="112"/>
    </row>
    <row r="438" spans="17:17" ht="15.75" customHeight="1">
      <c r="Q438" s="112"/>
    </row>
    <row r="439" spans="17:17" ht="15.75" customHeight="1">
      <c r="Q439" s="112"/>
    </row>
    <row r="440" spans="17:17" ht="15.75" customHeight="1">
      <c r="Q440" s="112"/>
    </row>
    <row r="441" spans="17:17" ht="15.75" customHeight="1">
      <c r="Q441" s="112"/>
    </row>
    <row r="442" spans="17:17" ht="15.75" customHeight="1">
      <c r="Q442" s="112"/>
    </row>
    <row r="443" spans="17:17" ht="15.75" customHeight="1">
      <c r="Q443" s="112"/>
    </row>
    <row r="444" spans="17:17" ht="15.75" customHeight="1">
      <c r="Q444" s="112"/>
    </row>
    <row r="445" spans="17:17" ht="15.75" customHeight="1">
      <c r="Q445" s="112"/>
    </row>
    <row r="446" spans="17:17" ht="15.75" customHeight="1">
      <c r="Q446" s="112"/>
    </row>
    <row r="447" spans="17:17" ht="15.75" customHeight="1">
      <c r="Q447" s="112"/>
    </row>
    <row r="448" spans="17:17" ht="15.75" customHeight="1">
      <c r="Q448" s="112"/>
    </row>
    <row r="449" spans="17:17" ht="15.75" customHeight="1">
      <c r="Q449" s="112"/>
    </row>
    <row r="450" spans="17:17" ht="15.75" customHeight="1">
      <c r="Q450" s="112"/>
    </row>
    <row r="451" spans="17:17" ht="15.75" customHeight="1">
      <c r="Q451" s="112"/>
    </row>
    <row r="452" spans="17:17" ht="15.75" customHeight="1">
      <c r="Q452" s="112"/>
    </row>
    <row r="453" spans="17:17" ht="15.75" customHeight="1">
      <c r="Q453" s="112"/>
    </row>
    <row r="454" spans="17:17" ht="15.75" customHeight="1">
      <c r="Q454" s="112"/>
    </row>
    <row r="455" spans="17:17" ht="15.75" customHeight="1">
      <c r="Q455" s="112"/>
    </row>
    <row r="456" spans="17:17" ht="15.75" customHeight="1">
      <c r="Q456" s="112"/>
    </row>
    <row r="457" spans="17:17" ht="15.75" customHeight="1">
      <c r="Q457" s="112"/>
    </row>
    <row r="458" spans="17:17" ht="15.75" customHeight="1">
      <c r="Q458" s="112"/>
    </row>
    <row r="459" spans="17:17" ht="15.75" customHeight="1">
      <c r="Q459" s="112"/>
    </row>
    <row r="460" spans="17:17" ht="15.75" customHeight="1">
      <c r="Q460" s="112"/>
    </row>
    <row r="461" spans="17:17" ht="15.75" customHeight="1">
      <c r="Q461" s="112"/>
    </row>
    <row r="462" spans="17:17" ht="15.75" customHeight="1">
      <c r="Q462" s="112"/>
    </row>
    <row r="463" spans="17:17" ht="15.75" customHeight="1">
      <c r="Q463" s="112"/>
    </row>
    <row r="464" spans="17:17" ht="15.75" customHeight="1">
      <c r="Q464" s="112"/>
    </row>
    <row r="465" spans="17:17" ht="15.75" customHeight="1">
      <c r="Q465" s="112"/>
    </row>
    <row r="466" spans="17:17" ht="15.75" customHeight="1">
      <c r="Q466" s="112"/>
    </row>
    <row r="467" spans="17:17" ht="15.75" customHeight="1">
      <c r="Q467" s="112"/>
    </row>
    <row r="468" spans="17:17" ht="15.75" customHeight="1">
      <c r="Q468" s="112"/>
    </row>
    <row r="469" spans="17:17" ht="15.75" customHeight="1">
      <c r="Q469" s="112"/>
    </row>
    <row r="470" spans="17:17" ht="15.75" customHeight="1">
      <c r="Q470" s="112"/>
    </row>
    <row r="471" spans="17:17" ht="15.75" customHeight="1">
      <c r="Q471" s="112"/>
    </row>
    <row r="472" spans="17:17" ht="15.75" customHeight="1">
      <c r="Q472" s="112"/>
    </row>
    <row r="473" spans="17:17" ht="15.75" customHeight="1">
      <c r="Q473" s="112"/>
    </row>
    <row r="474" spans="17:17" ht="15.75" customHeight="1">
      <c r="Q474" s="112"/>
    </row>
    <row r="475" spans="17:17" ht="15.75" customHeight="1">
      <c r="Q475" s="112"/>
    </row>
    <row r="476" spans="17:17" ht="15.75" customHeight="1">
      <c r="Q476" s="112"/>
    </row>
    <row r="477" spans="17:17" ht="15.75" customHeight="1">
      <c r="Q477" s="112"/>
    </row>
    <row r="478" spans="17:17" ht="15.75" customHeight="1">
      <c r="Q478" s="112"/>
    </row>
    <row r="479" spans="17:17" ht="15.75" customHeight="1">
      <c r="Q479" s="112"/>
    </row>
    <row r="480" spans="17:17" ht="15.75" customHeight="1">
      <c r="Q480" s="112"/>
    </row>
    <row r="481" spans="17:17" ht="15.75" customHeight="1">
      <c r="Q481" s="112"/>
    </row>
    <row r="482" spans="17:17" ht="15.75" customHeight="1">
      <c r="Q482" s="112"/>
    </row>
    <row r="483" spans="17:17" ht="15.75" customHeight="1">
      <c r="Q483" s="112"/>
    </row>
    <row r="484" spans="17:17" ht="15.75" customHeight="1">
      <c r="Q484" s="112"/>
    </row>
    <row r="485" spans="17:17" ht="15.75" customHeight="1">
      <c r="Q485" s="112"/>
    </row>
    <row r="486" spans="17:17" ht="15.75" customHeight="1">
      <c r="Q486" s="112"/>
    </row>
    <row r="487" spans="17:17" ht="15.75" customHeight="1">
      <c r="Q487" s="112"/>
    </row>
    <row r="488" spans="17:17" ht="15.75" customHeight="1">
      <c r="Q488" s="112"/>
    </row>
    <row r="489" spans="17:17" ht="15.75" customHeight="1">
      <c r="Q489" s="112"/>
    </row>
    <row r="490" spans="17:17" ht="15.75" customHeight="1">
      <c r="Q490" s="112"/>
    </row>
    <row r="491" spans="17:17" ht="15.75" customHeight="1">
      <c r="Q491" s="112"/>
    </row>
    <row r="492" spans="17:17" ht="15.75" customHeight="1">
      <c r="Q492" s="112"/>
    </row>
    <row r="493" spans="17:17" ht="15.75" customHeight="1">
      <c r="Q493" s="112"/>
    </row>
    <row r="494" spans="17:17" ht="15.75" customHeight="1">
      <c r="Q494" s="112"/>
    </row>
    <row r="495" spans="17:17" ht="15.75" customHeight="1">
      <c r="Q495" s="112"/>
    </row>
    <row r="496" spans="17:17" ht="15.75" customHeight="1">
      <c r="Q496" s="112"/>
    </row>
    <row r="497" spans="17:17" ht="15.75" customHeight="1">
      <c r="Q497" s="112"/>
    </row>
    <row r="498" spans="17:17" ht="15.75" customHeight="1">
      <c r="Q498" s="112"/>
    </row>
    <row r="499" spans="17:17" ht="15.75" customHeight="1">
      <c r="Q499" s="112"/>
    </row>
    <row r="500" spans="17:17" ht="15.75" customHeight="1">
      <c r="Q500" s="112"/>
    </row>
    <row r="501" spans="17:17" ht="15.75" customHeight="1">
      <c r="Q501" s="112"/>
    </row>
    <row r="502" spans="17:17" ht="15.75" customHeight="1">
      <c r="Q502" s="112"/>
    </row>
    <row r="503" spans="17:17" ht="15.75" customHeight="1">
      <c r="Q503" s="112"/>
    </row>
    <row r="504" spans="17:17" ht="15.75" customHeight="1">
      <c r="Q504" s="112"/>
    </row>
    <row r="505" spans="17:17" ht="15.75" customHeight="1">
      <c r="Q505" s="112"/>
    </row>
    <row r="506" spans="17:17" ht="15.75" customHeight="1">
      <c r="Q506" s="112"/>
    </row>
    <row r="507" spans="17:17" ht="15.75" customHeight="1">
      <c r="Q507" s="112"/>
    </row>
    <row r="508" spans="17:17" ht="15.75" customHeight="1">
      <c r="Q508" s="112"/>
    </row>
    <row r="509" spans="17:17" ht="15.75" customHeight="1">
      <c r="Q509" s="112"/>
    </row>
    <row r="510" spans="17:17" ht="15.75" customHeight="1">
      <c r="Q510" s="112"/>
    </row>
    <row r="511" spans="17:17" ht="15.75" customHeight="1">
      <c r="Q511" s="112"/>
    </row>
    <row r="512" spans="17:17" ht="15.75" customHeight="1">
      <c r="Q512" s="112"/>
    </row>
    <row r="513" spans="17:17" ht="15.75" customHeight="1">
      <c r="Q513" s="112"/>
    </row>
    <row r="514" spans="17:17" ht="15.75" customHeight="1">
      <c r="Q514" s="112"/>
    </row>
    <row r="515" spans="17:17" ht="15.75" customHeight="1">
      <c r="Q515" s="112"/>
    </row>
    <row r="516" spans="17:17" ht="15.75" customHeight="1">
      <c r="Q516" s="112"/>
    </row>
    <row r="517" spans="17:17" ht="15.75" customHeight="1">
      <c r="Q517" s="112"/>
    </row>
    <row r="518" spans="17:17" ht="15.75" customHeight="1">
      <c r="Q518" s="112"/>
    </row>
    <row r="519" spans="17:17" ht="15.75" customHeight="1">
      <c r="Q519" s="112"/>
    </row>
    <row r="520" spans="17:17" ht="15.75" customHeight="1">
      <c r="Q520" s="112"/>
    </row>
    <row r="521" spans="17:17" ht="15.75" customHeight="1">
      <c r="Q521" s="112"/>
    </row>
    <row r="522" spans="17:17" ht="15.75" customHeight="1">
      <c r="Q522" s="112"/>
    </row>
    <row r="523" spans="17:17" ht="15.75" customHeight="1">
      <c r="Q523" s="112"/>
    </row>
    <row r="524" spans="17:17" ht="15.75" customHeight="1">
      <c r="Q524" s="112"/>
    </row>
    <row r="525" spans="17:17" ht="15.75" customHeight="1">
      <c r="Q525" s="112"/>
    </row>
    <row r="526" spans="17:17" ht="15.75" customHeight="1">
      <c r="Q526" s="112"/>
    </row>
    <row r="527" spans="17:17" ht="15.75" customHeight="1">
      <c r="Q527" s="112"/>
    </row>
    <row r="528" spans="17:17" ht="15.75" customHeight="1">
      <c r="Q528" s="112"/>
    </row>
    <row r="529" spans="17:17" ht="15.75" customHeight="1">
      <c r="Q529" s="112"/>
    </row>
    <row r="530" spans="17:17" ht="15.75" customHeight="1">
      <c r="Q530" s="112"/>
    </row>
    <row r="531" spans="17:17" ht="15.75" customHeight="1">
      <c r="Q531" s="112"/>
    </row>
    <row r="532" spans="17:17" ht="15.75" customHeight="1">
      <c r="Q532" s="112"/>
    </row>
    <row r="533" spans="17:17" ht="15.75" customHeight="1">
      <c r="Q533" s="112"/>
    </row>
    <row r="534" spans="17:17" ht="15.75" customHeight="1">
      <c r="Q534" s="112"/>
    </row>
    <row r="535" spans="17:17" ht="15.75" customHeight="1">
      <c r="Q535" s="112"/>
    </row>
    <row r="536" spans="17:17" ht="15.75" customHeight="1">
      <c r="Q536" s="112"/>
    </row>
    <row r="537" spans="17:17" ht="15.75" customHeight="1">
      <c r="Q537" s="112"/>
    </row>
    <row r="538" spans="17:17" ht="15.75" customHeight="1">
      <c r="Q538" s="112"/>
    </row>
    <row r="539" spans="17:17" ht="15.75" customHeight="1">
      <c r="Q539" s="112"/>
    </row>
    <row r="540" spans="17:17" ht="15.75" customHeight="1">
      <c r="Q540" s="112"/>
    </row>
    <row r="541" spans="17:17" ht="15.75" customHeight="1">
      <c r="Q541" s="112"/>
    </row>
    <row r="542" spans="17:17" ht="15.75" customHeight="1">
      <c r="Q542" s="112"/>
    </row>
    <row r="543" spans="17:17" ht="15.75" customHeight="1">
      <c r="Q543" s="112"/>
    </row>
    <row r="544" spans="17:17" ht="15.75" customHeight="1">
      <c r="Q544" s="112"/>
    </row>
    <row r="545" spans="17:17" ht="15.75" customHeight="1">
      <c r="Q545" s="112"/>
    </row>
    <row r="546" spans="17:17" ht="15.75" customHeight="1">
      <c r="Q546" s="112"/>
    </row>
    <row r="547" spans="17:17" ht="15.75" customHeight="1">
      <c r="Q547" s="112"/>
    </row>
    <row r="548" spans="17:17" ht="15.75" customHeight="1">
      <c r="Q548" s="112"/>
    </row>
    <row r="549" spans="17:17" ht="15.75" customHeight="1">
      <c r="Q549" s="112"/>
    </row>
    <row r="550" spans="17:17" ht="15.75" customHeight="1">
      <c r="Q550" s="112"/>
    </row>
    <row r="551" spans="17:17" ht="15.75" customHeight="1">
      <c r="Q551" s="112"/>
    </row>
    <row r="552" spans="17:17" ht="15.75" customHeight="1">
      <c r="Q552" s="112"/>
    </row>
    <row r="553" spans="17:17" ht="15.75" customHeight="1">
      <c r="Q553" s="112"/>
    </row>
    <row r="554" spans="17:17" ht="15.75" customHeight="1">
      <c r="Q554" s="112"/>
    </row>
    <row r="555" spans="17:17" ht="15.75" customHeight="1">
      <c r="Q555" s="112"/>
    </row>
    <row r="556" spans="17:17" ht="15.75" customHeight="1">
      <c r="Q556" s="112"/>
    </row>
    <row r="557" spans="17:17" ht="15.75" customHeight="1">
      <c r="Q557" s="112"/>
    </row>
    <row r="558" spans="17:17" ht="15.75" customHeight="1">
      <c r="Q558" s="112"/>
    </row>
    <row r="559" spans="17:17" ht="15.75" customHeight="1">
      <c r="Q559" s="112"/>
    </row>
    <row r="560" spans="17:17" ht="15.75" customHeight="1">
      <c r="Q560" s="112"/>
    </row>
    <row r="561" spans="17:17" ht="15.75" customHeight="1">
      <c r="Q561" s="112"/>
    </row>
    <row r="562" spans="17:17" ht="15.75" customHeight="1">
      <c r="Q562" s="112"/>
    </row>
    <row r="563" spans="17:17" ht="15.75" customHeight="1">
      <c r="Q563" s="112"/>
    </row>
    <row r="564" spans="17:17" ht="15.75" customHeight="1">
      <c r="Q564" s="112"/>
    </row>
    <row r="565" spans="17:17" ht="15.75" customHeight="1">
      <c r="Q565" s="112"/>
    </row>
    <row r="566" spans="17:17" ht="15.75" customHeight="1">
      <c r="Q566" s="112"/>
    </row>
    <row r="567" spans="17:17" ht="15.75" customHeight="1">
      <c r="Q567" s="112"/>
    </row>
    <row r="568" spans="17:17" ht="15.75" customHeight="1">
      <c r="Q568" s="112"/>
    </row>
    <row r="569" spans="17:17" ht="15.75" customHeight="1">
      <c r="Q569" s="112"/>
    </row>
    <row r="570" spans="17:17" ht="15.75" customHeight="1">
      <c r="Q570" s="112"/>
    </row>
    <row r="571" spans="17:17" ht="15.75" customHeight="1">
      <c r="Q571" s="112"/>
    </row>
    <row r="572" spans="17:17" ht="15.75" customHeight="1">
      <c r="Q572" s="112"/>
    </row>
    <row r="573" spans="17:17" ht="15.75" customHeight="1">
      <c r="Q573" s="112"/>
    </row>
    <row r="574" spans="17:17" ht="15.75" customHeight="1">
      <c r="Q574" s="112"/>
    </row>
    <row r="575" spans="17:17" ht="15.75" customHeight="1">
      <c r="Q575" s="112"/>
    </row>
    <row r="576" spans="17:17" ht="15.75" customHeight="1">
      <c r="Q576" s="112"/>
    </row>
    <row r="577" spans="17:17" ht="15.75" customHeight="1">
      <c r="Q577" s="112"/>
    </row>
    <row r="578" spans="17:17" ht="15.75" customHeight="1">
      <c r="Q578" s="112"/>
    </row>
    <row r="579" spans="17:17" ht="15.75" customHeight="1">
      <c r="Q579" s="112"/>
    </row>
    <row r="580" spans="17:17" ht="15.75" customHeight="1">
      <c r="Q580" s="112"/>
    </row>
    <row r="581" spans="17:17" ht="15.75" customHeight="1">
      <c r="Q581" s="112"/>
    </row>
    <row r="582" spans="17:17" ht="15.75" customHeight="1">
      <c r="Q582" s="112"/>
    </row>
    <row r="583" spans="17:17" ht="15.75" customHeight="1">
      <c r="Q583" s="112"/>
    </row>
    <row r="584" spans="17:17" ht="15.75" customHeight="1">
      <c r="Q584" s="112"/>
    </row>
    <row r="585" spans="17:17" ht="15.75" customHeight="1">
      <c r="Q585" s="112"/>
    </row>
    <row r="586" spans="17:17" ht="15.75" customHeight="1">
      <c r="Q586" s="112"/>
    </row>
    <row r="587" spans="17:17" ht="15.75" customHeight="1">
      <c r="Q587" s="112"/>
    </row>
    <row r="588" spans="17:17" ht="15.75" customHeight="1">
      <c r="Q588" s="112"/>
    </row>
    <row r="589" spans="17:17" ht="15.75" customHeight="1">
      <c r="Q589" s="112"/>
    </row>
    <row r="590" spans="17:17" ht="15.75" customHeight="1">
      <c r="Q590" s="112"/>
    </row>
    <row r="591" spans="17:17" ht="15.75" customHeight="1">
      <c r="Q591" s="112"/>
    </row>
    <row r="592" spans="17:17" ht="15.75" customHeight="1">
      <c r="Q592" s="112"/>
    </row>
    <row r="593" spans="17:17" ht="15.75" customHeight="1">
      <c r="Q593" s="112"/>
    </row>
    <row r="594" spans="17:17" ht="15.75" customHeight="1">
      <c r="Q594" s="112"/>
    </row>
    <row r="595" spans="17:17" ht="15.75" customHeight="1">
      <c r="Q595" s="112"/>
    </row>
    <row r="596" spans="17:17" ht="15.75" customHeight="1">
      <c r="Q596" s="112"/>
    </row>
    <row r="597" spans="17:17" ht="15.75" customHeight="1">
      <c r="Q597" s="112"/>
    </row>
    <row r="598" spans="17:17" ht="15.75" customHeight="1">
      <c r="Q598" s="112"/>
    </row>
    <row r="599" spans="17:17" ht="15.75" customHeight="1">
      <c r="Q599" s="112"/>
    </row>
    <row r="600" spans="17:17" ht="15.75" customHeight="1">
      <c r="Q600" s="112"/>
    </row>
    <row r="601" spans="17:17" ht="15.75" customHeight="1">
      <c r="Q601" s="112"/>
    </row>
    <row r="602" spans="17:17" ht="15.75" customHeight="1">
      <c r="Q602" s="112"/>
    </row>
    <row r="603" spans="17:17" ht="15.75" customHeight="1">
      <c r="Q603" s="112"/>
    </row>
    <row r="604" spans="17:17" ht="15.75" customHeight="1">
      <c r="Q604" s="112"/>
    </row>
    <row r="605" spans="17:17" ht="15.75" customHeight="1">
      <c r="Q605" s="112"/>
    </row>
    <row r="606" spans="17:17" ht="15.75" customHeight="1">
      <c r="Q606" s="112"/>
    </row>
    <row r="607" spans="17:17" ht="15.75" customHeight="1">
      <c r="Q607" s="112"/>
    </row>
    <row r="608" spans="17:17" ht="15.75" customHeight="1">
      <c r="Q608" s="112"/>
    </row>
    <row r="609" spans="17:17" ht="15.75" customHeight="1">
      <c r="Q609" s="112"/>
    </row>
    <row r="610" spans="17:17" ht="15.75" customHeight="1">
      <c r="Q610" s="112"/>
    </row>
    <row r="611" spans="17:17" ht="15.75" customHeight="1">
      <c r="Q611" s="112"/>
    </row>
    <row r="612" spans="17:17" ht="15.75" customHeight="1">
      <c r="Q612" s="112"/>
    </row>
    <row r="613" spans="17:17" ht="15.75" customHeight="1">
      <c r="Q613" s="112"/>
    </row>
    <row r="614" spans="17:17" ht="15.75" customHeight="1">
      <c r="Q614" s="112"/>
    </row>
    <row r="615" spans="17:17" ht="15.75" customHeight="1">
      <c r="Q615" s="112"/>
    </row>
    <row r="616" spans="17:17" ht="15.75" customHeight="1">
      <c r="Q616" s="112"/>
    </row>
    <row r="617" spans="17:17" ht="15.75" customHeight="1">
      <c r="Q617" s="112"/>
    </row>
    <row r="618" spans="17:17" ht="15.75" customHeight="1">
      <c r="Q618" s="112"/>
    </row>
    <row r="619" spans="17:17" ht="15.75" customHeight="1">
      <c r="Q619" s="112"/>
    </row>
    <row r="620" spans="17:17" ht="15.75" customHeight="1">
      <c r="Q620" s="112"/>
    </row>
    <row r="621" spans="17:17" ht="15.75" customHeight="1">
      <c r="Q621" s="112"/>
    </row>
    <row r="622" spans="17:17" ht="15.75" customHeight="1">
      <c r="Q622" s="112"/>
    </row>
    <row r="623" spans="17:17" ht="15.75" customHeight="1">
      <c r="Q623" s="112"/>
    </row>
    <row r="624" spans="17:17" ht="15.75" customHeight="1">
      <c r="Q624" s="112"/>
    </row>
    <row r="625" spans="17:17" ht="15.75" customHeight="1">
      <c r="Q625" s="112"/>
    </row>
    <row r="626" spans="17:17" ht="15.75" customHeight="1">
      <c r="Q626" s="112"/>
    </row>
    <row r="627" spans="17:17" ht="15.75" customHeight="1">
      <c r="Q627" s="112"/>
    </row>
    <row r="628" spans="17:17" ht="15.75" customHeight="1">
      <c r="Q628" s="112"/>
    </row>
    <row r="629" spans="17:17" ht="15.75" customHeight="1">
      <c r="Q629" s="112"/>
    </row>
    <row r="630" spans="17:17" ht="15.75" customHeight="1">
      <c r="Q630" s="112"/>
    </row>
    <row r="631" spans="17:17" ht="15.75" customHeight="1">
      <c r="Q631" s="112"/>
    </row>
    <row r="632" spans="17:17" ht="15.75" customHeight="1">
      <c r="Q632" s="112"/>
    </row>
    <row r="633" spans="17:17" ht="15.75" customHeight="1">
      <c r="Q633" s="112"/>
    </row>
    <row r="634" spans="17:17" ht="15.75" customHeight="1">
      <c r="Q634" s="112"/>
    </row>
    <row r="635" spans="17:17" ht="15.75" customHeight="1">
      <c r="Q635" s="112"/>
    </row>
    <row r="636" spans="17:17" ht="15.75" customHeight="1">
      <c r="Q636" s="112"/>
    </row>
    <row r="637" spans="17:17" ht="15.75" customHeight="1">
      <c r="Q637" s="112"/>
    </row>
    <row r="638" spans="17:17" ht="15.75" customHeight="1">
      <c r="Q638" s="112"/>
    </row>
    <row r="639" spans="17:17" ht="15.75" customHeight="1">
      <c r="Q639" s="112"/>
    </row>
    <row r="640" spans="17:17" ht="15.75" customHeight="1">
      <c r="Q640" s="112"/>
    </row>
    <row r="641" spans="17:17" ht="15.75" customHeight="1">
      <c r="Q641" s="112"/>
    </row>
    <row r="642" spans="17:17" ht="15.75" customHeight="1">
      <c r="Q642" s="112"/>
    </row>
    <row r="643" spans="17:17" ht="15.75" customHeight="1">
      <c r="Q643" s="112"/>
    </row>
    <row r="644" spans="17:17" ht="15.75" customHeight="1">
      <c r="Q644" s="112"/>
    </row>
    <row r="645" spans="17:17" ht="15.75" customHeight="1">
      <c r="Q645" s="112"/>
    </row>
    <row r="646" spans="17:17" ht="15.75" customHeight="1">
      <c r="Q646" s="112"/>
    </row>
    <row r="647" spans="17:17" ht="15.75" customHeight="1">
      <c r="Q647" s="112"/>
    </row>
    <row r="648" spans="17:17" ht="15.75" customHeight="1">
      <c r="Q648" s="112"/>
    </row>
    <row r="649" spans="17:17" ht="15.75" customHeight="1">
      <c r="Q649" s="112"/>
    </row>
    <row r="650" spans="17:17" ht="15.75" customHeight="1">
      <c r="Q650" s="112"/>
    </row>
    <row r="651" spans="17:17" ht="15.75" customHeight="1">
      <c r="Q651" s="112"/>
    </row>
    <row r="652" spans="17:17" ht="15.75" customHeight="1">
      <c r="Q652" s="112"/>
    </row>
    <row r="653" spans="17:17" ht="15.75" customHeight="1">
      <c r="Q653" s="112"/>
    </row>
    <row r="654" spans="17:17" ht="15.75" customHeight="1">
      <c r="Q654" s="112"/>
    </row>
    <row r="655" spans="17:17" ht="15.75" customHeight="1">
      <c r="Q655" s="112"/>
    </row>
    <row r="656" spans="17:17" ht="15.75" customHeight="1">
      <c r="Q656" s="112"/>
    </row>
    <row r="657" spans="17:17" ht="15.75" customHeight="1">
      <c r="Q657" s="112"/>
    </row>
    <row r="658" spans="17:17" ht="15.75" customHeight="1">
      <c r="Q658" s="112"/>
    </row>
    <row r="659" spans="17:17" ht="15.75" customHeight="1">
      <c r="Q659" s="112"/>
    </row>
    <row r="660" spans="17:17" ht="15.75" customHeight="1">
      <c r="Q660" s="112"/>
    </row>
    <row r="661" spans="17:17" ht="15.75" customHeight="1">
      <c r="Q661" s="112"/>
    </row>
    <row r="662" spans="17:17" ht="15.75" customHeight="1">
      <c r="Q662" s="112"/>
    </row>
    <row r="663" spans="17:17" ht="15.75" customHeight="1">
      <c r="Q663" s="112"/>
    </row>
    <row r="664" spans="17:17" ht="15.75" customHeight="1">
      <c r="Q664" s="112"/>
    </row>
    <row r="665" spans="17:17" ht="15.75" customHeight="1">
      <c r="Q665" s="112"/>
    </row>
    <row r="666" spans="17:17" ht="15.75" customHeight="1">
      <c r="Q666" s="112"/>
    </row>
    <row r="667" spans="17:17" ht="15.75" customHeight="1">
      <c r="Q667" s="112"/>
    </row>
    <row r="668" spans="17:17" ht="15.75" customHeight="1">
      <c r="Q668" s="112"/>
    </row>
    <row r="669" spans="17:17" ht="15.75" customHeight="1">
      <c r="Q669" s="112"/>
    </row>
    <row r="670" spans="17:17" ht="15.75" customHeight="1">
      <c r="Q670" s="112"/>
    </row>
    <row r="671" spans="17:17" ht="15.75" customHeight="1">
      <c r="Q671" s="112"/>
    </row>
    <row r="672" spans="17:17" ht="15.75" customHeight="1">
      <c r="Q672" s="112"/>
    </row>
    <row r="673" spans="17:17" ht="15.75" customHeight="1">
      <c r="Q673" s="112"/>
    </row>
    <row r="674" spans="17:17" ht="15.75" customHeight="1">
      <c r="Q674" s="112"/>
    </row>
    <row r="675" spans="17:17" ht="15.75" customHeight="1">
      <c r="Q675" s="112"/>
    </row>
    <row r="676" spans="17:17" ht="15.75" customHeight="1">
      <c r="Q676" s="112"/>
    </row>
    <row r="677" spans="17:17" ht="15.75" customHeight="1">
      <c r="Q677" s="112"/>
    </row>
    <row r="678" spans="17:17" ht="15.75" customHeight="1">
      <c r="Q678" s="112"/>
    </row>
    <row r="679" spans="17:17" ht="15.75" customHeight="1">
      <c r="Q679" s="112"/>
    </row>
    <row r="680" spans="17:17" ht="15.75" customHeight="1">
      <c r="Q680" s="112"/>
    </row>
    <row r="681" spans="17:17" ht="15.75" customHeight="1">
      <c r="Q681" s="112"/>
    </row>
    <row r="682" spans="17:17" ht="15.75" customHeight="1">
      <c r="Q682" s="112"/>
    </row>
    <row r="683" spans="17:17" ht="15.75" customHeight="1">
      <c r="Q683" s="112"/>
    </row>
    <row r="684" spans="17:17" ht="15.75" customHeight="1">
      <c r="Q684" s="112"/>
    </row>
    <row r="685" spans="17:17" ht="15.75" customHeight="1">
      <c r="Q685" s="112"/>
    </row>
    <row r="686" spans="17:17" ht="15.75" customHeight="1">
      <c r="Q686" s="112"/>
    </row>
    <row r="687" spans="17:17" ht="15.75" customHeight="1">
      <c r="Q687" s="112"/>
    </row>
    <row r="688" spans="17:17" ht="15.75" customHeight="1">
      <c r="Q688" s="112"/>
    </row>
    <row r="689" spans="17:17" ht="15.75" customHeight="1">
      <c r="Q689" s="112"/>
    </row>
    <row r="690" spans="17:17" ht="15.75" customHeight="1">
      <c r="Q690" s="112"/>
    </row>
    <row r="691" spans="17:17" ht="15.75" customHeight="1">
      <c r="Q691" s="112"/>
    </row>
    <row r="692" spans="17:17" ht="15.75" customHeight="1">
      <c r="Q692" s="112"/>
    </row>
    <row r="693" spans="17:17" ht="15.75" customHeight="1">
      <c r="Q693" s="112"/>
    </row>
    <row r="694" spans="17:17" ht="15.75" customHeight="1">
      <c r="Q694" s="112"/>
    </row>
    <row r="695" spans="17:17" ht="15.75" customHeight="1">
      <c r="Q695" s="112"/>
    </row>
    <row r="696" spans="17:17" ht="15.75" customHeight="1">
      <c r="Q696" s="112"/>
    </row>
    <row r="697" spans="17:17" ht="15.75" customHeight="1">
      <c r="Q697" s="112"/>
    </row>
    <row r="698" spans="17:17" ht="15.75" customHeight="1">
      <c r="Q698" s="112"/>
    </row>
    <row r="699" spans="17:17" ht="15.75" customHeight="1">
      <c r="Q699" s="112"/>
    </row>
    <row r="700" spans="17:17" ht="15.75" customHeight="1">
      <c r="Q700" s="112"/>
    </row>
    <row r="701" spans="17:17" ht="15.75" customHeight="1">
      <c r="Q701" s="112"/>
    </row>
    <row r="702" spans="17:17" ht="15.75" customHeight="1">
      <c r="Q702" s="112"/>
    </row>
    <row r="703" spans="17:17" ht="15.75" customHeight="1">
      <c r="Q703" s="112"/>
    </row>
    <row r="704" spans="17:17" ht="15.75" customHeight="1">
      <c r="Q704" s="112"/>
    </row>
    <row r="705" spans="17:17" ht="15.75" customHeight="1">
      <c r="Q705" s="112"/>
    </row>
    <row r="706" spans="17:17" ht="15.75" customHeight="1">
      <c r="Q706" s="112"/>
    </row>
    <row r="707" spans="17:17" ht="15.75" customHeight="1">
      <c r="Q707" s="112"/>
    </row>
    <row r="708" spans="17:17" ht="15.75" customHeight="1">
      <c r="Q708" s="112"/>
    </row>
    <row r="709" spans="17:17" ht="15.75" customHeight="1">
      <c r="Q709" s="112"/>
    </row>
    <row r="710" spans="17:17" ht="15.75" customHeight="1">
      <c r="Q710" s="112"/>
    </row>
    <row r="711" spans="17:17" ht="15.75" customHeight="1">
      <c r="Q711" s="112"/>
    </row>
    <row r="712" spans="17:17" ht="15.75" customHeight="1">
      <c r="Q712" s="112"/>
    </row>
    <row r="713" spans="17:17" ht="15.75" customHeight="1">
      <c r="Q713" s="112"/>
    </row>
    <row r="714" spans="17:17" ht="15.75" customHeight="1">
      <c r="Q714" s="112"/>
    </row>
    <row r="715" spans="17:17" ht="15.75" customHeight="1">
      <c r="Q715" s="112"/>
    </row>
    <row r="716" spans="17:17" ht="15.75" customHeight="1">
      <c r="Q716" s="112"/>
    </row>
    <row r="717" spans="17:17" ht="15.75" customHeight="1">
      <c r="Q717" s="112"/>
    </row>
    <row r="718" spans="17:17" ht="15.75" customHeight="1">
      <c r="Q718" s="112"/>
    </row>
    <row r="719" spans="17:17" ht="15.75" customHeight="1">
      <c r="Q719" s="112"/>
    </row>
    <row r="720" spans="17:17" ht="15.75" customHeight="1">
      <c r="Q720" s="112"/>
    </row>
    <row r="721" spans="17:17" ht="15.75" customHeight="1">
      <c r="Q721" s="112"/>
    </row>
    <row r="722" spans="17:17" ht="15.75" customHeight="1">
      <c r="Q722" s="112"/>
    </row>
    <row r="723" spans="17:17" ht="15.75" customHeight="1">
      <c r="Q723" s="112"/>
    </row>
    <row r="724" spans="17:17" ht="15.75" customHeight="1">
      <c r="Q724" s="112"/>
    </row>
    <row r="725" spans="17:17" ht="15.75" customHeight="1">
      <c r="Q725" s="112"/>
    </row>
    <row r="726" spans="17:17" ht="15.75" customHeight="1">
      <c r="Q726" s="112"/>
    </row>
    <row r="727" spans="17:17" ht="15.75" customHeight="1">
      <c r="Q727" s="112"/>
    </row>
    <row r="728" spans="17:17" ht="15.75" customHeight="1">
      <c r="Q728" s="112"/>
    </row>
    <row r="729" spans="17:17" ht="15.75" customHeight="1">
      <c r="Q729" s="112"/>
    </row>
    <row r="730" spans="17:17" ht="15.75" customHeight="1">
      <c r="Q730" s="112"/>
    </row>
    <row r="731" spans="17:17" ht="15.75" customHeight="1">
      <c r="Q731" s="112"/>
    </row>
    <row r="732" spans="17:17" ht="15.75" customHeight="1">
      <c r="Q732" s="112"/>
    </row>
    <row r="733" spans="17:17" ht="15.75" customHeight="1">
      <c r="Q733" s="112"/>
    </row>
    <row r="734" spans="17:17" ht="15.75" customHeight="1">
      <c r="Q734" s="112"/>
    </row>
    <row r="735" spans="17:17" ht="15.75" customHeight="1">
      <c r="Q735" s="112"/>
    </row>
    <row r="736" spans="17:17" ht="15.75" customHeight="1">
      <c r="Q736" s="112"/>
    </row>
    <row r="737" spans="17:17" ht="15.75" customHeight="1">
      <c r="Q737" s="112"/>
    </row>
    <row r="738" spans="17:17" ht="15.75" customHeight="1">
      <c r="Q738" s="112"/>
    </row>
    <row r="739" spans="17:17" ht="15.75" customHeight="1">
      <c r="Q739" s="112"/>
    </row>
    <row r="740" spans="17:17" ht="15.75" customHeight="1">
      <c r="Q740" s="112"/>
    </row>
    <row r="741" spans="17:17" ht="15.75" customHeight="1">
      <c r="Q741" s="112"/>
    </row>
    <row r="742" spans="17:17" ht="15.75" customHeight="1">
      <c r="Q742" s="112"/>
    </row>
    <row r="743" spans="17:17" ht="15.75" customHeight="1">
      <c r="Q743" s="112"/>
    </row>
    <row r="744" spans="17:17" ht="15.75" customHeight="1">
      <c r="Q744" s="112"/>
    </row>
    <row r="745" spans="17:17" ht="15.75" customHeight="1">
      <c r="Q745" s="112"/>
    </row>
    <row r="746" spans="17:17" ht="15.75" customHeight="1">
      <c r="Q746" s="112"/>
    </row>
    <row r="747" spans="17:17" ht="15.75" customHeight="1">
      <c r="Q747" s="112"/>
    </row>
    <row r="748" spans="17:17" ht="15.75" customHeight="1">
      <c r="Q748" s="112"/>
    </row>
    <row r="749" spans="17:17" ht="15.75" customHeight="1">
      <c r="Q749" s="112"/>
    </row>
    <row r="750" spans="17:17" ht="15.75" customHeight="1">
      <c r="Q750" s="112"/>
    </row>
    <row r="751" spans="17:17" ht="15.75" customHeight="1">
      <c r="Q751" s="112"/>
    </row>
    <row r="752" spans="17:17" ht="15.75" customHeight="1">
      <c r="Q752" s="112"/>
    </row>
    <row r="753" spans="17:17" ht="15.75" customHeight="1">
      <c r="Q753" s="112"/>
    </row>
    <row r="754" spans="17:17" ht="15.75" customHeight="1">
      <c r="Q754" s="112"/>
    </row>
    <row r="755" spans="17:17" ht="15.75" customHeight="1">
      <c r="Q755" s="112"/>
    </row>
    <row r="756" spans="17:17" ht="15.75" customHeight="1">
      <c r="Q756" s="112"/>
    </row>
    <row r="757" spans="17:17" ht="15.75" customHeight="1">
      <c r="Q757" s="112"/>
    </row>
    <row r="758" spans="17:17" ht="15.75" customHeight="1">
      <c r="Q758" s="112"/>
    </row>
    <row r="759" spans="17:17" ht="15.75" customHeight="1">
      <c r="Q759" s="112"/>
    </row>
    <row r="760" spans="17:17" ht="15.75" customHeight="1">
      <c r="Q760" s="112"/>
    </row>
    <row r="761" spans="17:17" ht="15.75" customHeight="1">
      <c r="Q761" s="112"/>
    </row>
    <row r="762" spans="17:17" ht="15.75" customHeight="1">
      <c r="Q762" s="112"/>
    </row>
    <row r="763" spans="17:17" ht="15.75" customHeight="1">
      <c r="Q763" s="112"/>
    </row>
    <row r="764" spans="17:17" ht="15.75" customHeight="1">
      <c r="Q764" s="112"/>
    </row>
    <row r="765" spans="17:17" ht="15.75" customHeight="1">
      <c r="Q765" s="112"/>
    </row>
    <row r="766" spans="17:17" ht="15.75" customHeight="1">
      <c r="Q766" s="112"/>
    </row>
    <row r="767" spans="17:17" ht="15.75" customHeight="1">
      <c r="Q767" s="112"/>
    </row>
    <row r="768" spans="17:17" ht="15.75" customHeight="1">
      <c r="Q768" s="112"/>
    </row>
    <row r="769" spans="17:17" ht="15.75" customHeight="1">
      <c r="Q769" s="112"/>
    </row>
    <row r="770" spans="17:17" ht="15.75" customHeight="1">
      <c r="Q770" s="112"/>
    </row>
    <row r="771" spans="17:17" ht="15.75" customHeight="1">
      <c r="Q771" s="112"/>
    </row>
    <row r="772" spans="17:17" ht="15.75" customHeight="1">
      <c r="Q772" s="112"/>
    </row>
    <row r="773" spans="17:17" ht="15.75" customHeight="1">
      <c r="Q773" s="112"/>
    </row>
    <row r="774" spans="17:17" ht="15.75" customHeight="1">
      <c r="Q774" s="112"/>
    </row>
    <row r="775" spans="17:17" ht="15.75" customHeight="1">
      <c r="Q775" s="112"/>
    </row>
    <row r="776" spans="17:17" ht="15.75" customHeight="1">
      <c r="Q776" s="112"/>
    </row>
    <row r="777" spans="17:17" ht="15.75" customHeight="1">
      <c r="Q777" s="112"/>
    </row>
    <row r="778" spans="17:17" ht="15.75" customHeight="1">
      <c r="Q778" s="112"/>
    </row>
    <row r="779" spans="17:17" ht="15.75" customHeight="1">
      <c r="Q779" s="112"/>
    </row>
    <row r="780" spans="17:17" ht="15.75" customHeight="1">
      <c r="Q780" s="112"/>
    </row>
    <row r="781" spans="17:17" ht="15.75" customHeight="1">
      <c r="Q781" s="112"/>
    </row>
    <row r="782" spans="17:17" ht="15.75" customHeight="1">
      <c r="Q782" s="112"/>
    </row>
    <row r="783" spans="17:17" ht="15.75" customHeight="1">
      <c r="Q783" s="112"/>
    </row>
    <row r="784" spans="17:17" ht="15.75" customHeight="1">
      <c r="Q784" s="112"/>
    </row>
    <row r="785" spans="17:17" ht="15.75" customHeight="1">
      <c r="Q785" s="112"/>
    </row>
    <row r="786" spans="17:17" ht="15.75" customHeight="1">
      <c r="Q786" s="112"/>
    </row>
    <row r="787" spans="17:17" ht="15.75" customHeight="1">
      <c r="Q787" s="112"/>
    </row>
    <row r="788" spans="17:17" ht="15.75" customHeight="1">
      <c r="Q788" s="112"/>
    </row>
    <row r="789" spans="17:17" ht="15.75" customHeight="1">
      <c r="Q789" s="112"/>
    </row>
    <row r="790" spans="17:17" ht="15.75" customHeight="1">
      <c r="Q790" s="112"/>
    </row>
    <row r="791" spans="17:17" ht="15.75" customHeight="1">
      <c r="Q791" s="112"/>
    </row>
    <row r="792" spans="17:17" ht="15.75" customHeight="1">
      <c r="Q792" s="112"/>
    </row>
    <row r="793" spans="17:17" ht="15.75" customHeight="1">
      <c r="Q793" s="112"/>
    </row>
    <row r="794" spans="17:17" ht="15.75" customHeight="1">
      <c r="Q794" s="112"/>
    </row>
    <row r="795" spans="17:17" ht="15.75" customHeight="1">
      <c r="Q795" s="112"/>
    </row>
    <row r="796" spans="17:17" ht="15.75" customHeight="1">
      <c r="Q796" s="112"/>
    </row>
    <row r="797" spans="17:17" ht="15.75" customHeight="1">
      <c r="Q797" s="112"/>
    </row>
    <row r="798" spans="17:17" ht="15.75" customHeight="1">
      <c r="Q798" s="112"/>
    </row>
    <row r="799" spans="17:17" ht="15.75" customHeight="1">
      <c r="Q799" s="112"/>
    </row>
    <row r="800" spans="17:17" ht="15.75" customHeight="1">
      <c r="Q800" s="112"/>
    </row>
    <row r="801" spans="17:17" ht="15.75" customHeight="1">
      <c r="Q801" s="112"/>
    </row>
    <row r="802" spans="17:17" ht="15.75" customHeight="1">
      <c r="Q802" s="112"/>
    </row>
    <row r="803" spans="17:17" ht="15.75" customHeight="1">
      <c r="Q803" s="112"/>
    </row>
    <row r="804" spans="17:17" ht="15.75" customHeight="1">
      <c r="Q804" s="112"/>
    </row>
    <row r="805" spans="17:17" ht="15.75" customHeight="1">
      <c r="Q805" s="112"/>
    </row>
    <row r="806" spans="17:17" ht="15.75" customHeight="1">
      <c r="Q806" s="112"/>
    </row>
    <row r="807" spans="17:17" ht="15.75" customHeight="1">
      <c r="Q807" s="112"/>
    </row>
    <row r="808" spans="17:17" ht="15.75" customHeight="1">
      <c r="Q808" s="112"/>
    </row>
    <row r="809" spans="17:17" ht="15.75" customHeight="1">
      <c r="Q809" s="112"/>
    </row>
    <row r="810" spans="17:17" ht="15.75" customHeight="1">
      <c r="Q810" s="112"/>
    </row>
    <row r="811" spans="17:17" ht="15.75" customHeight="1">
      <c r="Q811" s="112"/>
    </row>
    <row r="812" spans="17:17" ht="15.75" customHeight="1">
      <c r="Q812" s="112"/>
    </row>
    <row r="813" spans="17:17" ht="15.75" customHeight="1">
      <c r="Q813" s="112"/>
    </row>
    <row r="814" spans="17:17" ht="15.75" customHeight="1">
      <c r="Q814" s="112"/>
    </row>
    <row r="815" spans="17:17" ht="15.75" customHeight="1">
      <c r="Q815" s="112"/>
    </row>
    <row r="816" spans="17:17" ht="15.75" customHeight="1">
      <c r="Q816" s="112"/>
    </row>
    <row r="817" spans="17:17" ht="15.75" customHeight="1">
      <c r="Q817" s="112"/>
    </row>
    <row r="818" spans="17:17" ht="15.75" customHeight="1">
      <c r="Q818" s="112"/>
    </row>
    <row r="819" spans="17:17" ht="15.75" customHeight="1">
      <c r="Q819" s="112"/>
    </row>
    <row r="820" spans="17:17" ht="15.75" customHeight="1">
      <c r="Q820" s="112"/>
    </row>
    <row r="821" spans="17:17" ht="15.75" customHeight="1">
      <c r="Q821" s="112"/>
    </row>
    <row r="822" spans="17:17" ht="15.75" customHeight="1">
      <c r="Q822" s="112"/>
    </row>
    <row r="823" spans="17:17" ht="15.75" customHeight="1">
      <c r="Q823" s="112"/>
    </row>
    <row r="824" spans="17:17" ht="15.75" customHeight="1">
      <c r="Q824" s="112"/>
    </row>
    <row r="825" spans="17:17" ht="15.75" customHeight="1">
      <c r="Q825" s="112"/>
    </row>
    <row r="826" spans="17:17" ht="15.75" customHeight="1">
      <c r="Q826" s="112"/>
    </row>
    <row r="827" spans="17:17" ht="15.75" customHeight="1">
      <c r="Q827" s="112"/>
    </row>
    <row r="828" spans="17:17" ht="15.75" customHeight="1">
      <c r="Q828" s="112"/>
    </row>
    <row r="829" spans="17:17" ht="15.75" customHeight="1">
      <c r="Q829" s="112"/>
    </row>
    <row r="830" spans="17:17" ht="15.75" customHeight="1">
      <c r="Q830" s="112"/>
    </row>
    <row r="831" spans="17:17" ht="15.75" customHeight="1">
      <c r="Q831" s="112"/>
    </row>
    <row r="832" spans="17:17" ht="15.75" customHeight="1">
      <c r="Q832" s="112"/>
    </row>
    <row r="833" spans="17:17" ht="15.75" customHeight="1">
      <c r="Q833" s="112"/>
    </row>
    <row r="834" spans="17:17" ht="15.75" customHeight="1">
      <c r="Q834" s="112"/>
    </row>
    <row r="835" spans="17:17" ht="15.75" customHeight="1">
      <c r="Q835" s="112"/>
    </row>
    <row r="836" spans="17:17" ht="15.75" customHeight="1">
      <c r="Q836" s="112"/>
    </row>
    <row r="837" spans="17:17" ht="15.75" customHeight="1">
      <c r="Q837" s="112"/>
    </row>
    <row r="838" spans="17:17" ht="15.75" customHeight="1">
      <c r="Q838" s="112"/>
    </row>
    <row r="839" spans="17:17" ht="15.75" customHeight="1">
      <c r="Q839" s="112"/>
    </row>
    <row r="840" spans="17:17" ht="15.75" customHeight="1">
      <c r="Q840" s="112"/>
    </row>
    <row r="841" spans="17:17" ht="15.75" customHeight="1">
      <c r="Q841" s="112"/>
    </row>
    <row r="842" spans="17:17" ht="15.75" customHeight="1">
      <c r="Q842" s="112"/>
    </row>
    <row r="843" spans="17:17" ht="15.75" customHeight="1">
      <c r="Q843" s="112"/>
    </row>
    <row r="844" spans="17:17" ht="15.75" customHeight="1">
      <c r="Q844" s="112"/>
    </row>
    <row r="845" spans="17:17" ht="15.75" customHeight="1">
      <c r="Q845" s="112"/>
    </row>
    <row r="846" spans="17:17" ht="15.75" customHeight="1">
      <c r="Q846" s="112"/>
    </row>
    <row r="847" spans="17:17" ht="15.75" customHeight="1">
      <c r="Q847" s="112"/>
    </row>
    <row r="848" spans="17:17" ht="15.75" customHeight="1">
      <c r="Q848" s="112"/>
    </row>
    <row r="849" spans="17:17" ht="15.75" customHeight="1">
      <c r="Q849" s="112"/>
    </row>
    <row r="850" spans="17:17" ht="15.75" customHeight="1">
      <c r="Q850" s="112"/>
    </row>
    <row r="851" spans="17:17" ht="15.75" customHeight="1">
      <c r="Q851" s="112"/>
    </row>
    <row r="852" spans="17:17" ht="15.75" customHeight="1">
      <c r="Q852" s="112"/>
    </row>
    <row r="853" spans="17:17" ht="15.75" customHeight="1">
      <c r="Q853" s="112"/>
    </row>
    <row r="854" spans="17:17" ht="15.75" customHeight="1">
      <c r="Q854" s="112"/>
    </row>
    <row r="855" spans="17:17" ht="15.75" customHeight="1">
      <c r="Q855" s="112"/>
    </row>
    <row r="856" spans="17:17" ht="15.75" customHeight="1">
      <c r="Q856" s="112"/>
    </row>
    <row r="857" spans="17:17" ht="15.75" customHeight="1">
      <c r="Q857" s="112"/>
    </row>
    <row r="858" spans="17:17" ht="15.75" customHeight="1">
      <c r="Q858" s="112"/>
    </row>
    <row r="859" spans="17:17" ht="15.75" customHeight="1">
      <c r="Q859" s="112"/>
    </row>
    <row r="860" spans="17:17" ht="15.75" customHeight="1">
      <c r="Q860" s="112"/>
    </row>
    <row r="861" spans="17:17" ht="15.75" customHeight="1">
      <c r="Q861" s="112"/>
    </row>
    <row r="862" spans="17:17" ht="15.75" customHeight="1">
      <c r="Q862" s="112"/>
    </row>
    <row r="863" spans="17:17" ht="15.75" customHeight="1">
      <c r="Q863" s="112"/>
    </row>
    <row r="864" spans="17:17" ht="15.75" customHeight="1">
      <c r="Q864" s="112"/>
    </row>
    <row r="865" spans="17:17" ht="15.75" customHeight="1">
      <c r="Q865" s="112"/>
    </row>
    <row r="866" spans="17:17" ht="15.75" customHeight="1">
      <c r="Q866" s="112"/>
    </row>
    <row r="867" spans="17:17" ht="15.75" customHeight="1">
      <c r="Q867" s="112"/>
    </row>
    <row r="868" spans="17:17" ht="15.75" customHeight="1">
      <c r="Q868" s="112"/>
    </row>
    <row r="869" spans="17:17" ht="15.75" customHeight="1">
      <c r="Q869" s="112"/>
    </row>
    <row r="870" spans="17:17" ht="15.75" customHeight="1">
      <c r="Q870" s="112"/>
    </row>
    <row r="871" spans="17:17" ht="15.75" customHeight="1">
      <c r="Q871" s="112"/>
    </row>
    <row r="872" spans="17:17" ht="15.75" customHeight="1">
      <c r="Q872" s="112"/>
    </row>
    <row r="873" spans="17:17" ht="15.75" customHeight="1">
      <c r="Q873" s="112"/>
    </row>
    <row r="874" spans="17:17" ht="15.75" customHeight="1">
      <c r="Q874" s="112"/>
    </row>
    <row r="875" spans="17:17" ht="15.75" customHeight="1">
      <c r="Q875" s="112"/>
    </row>
    <row r="876" spans="17:17" ht="15.75" customHeight="1">
      <c r="Q876" s="112"/>
    </row>
    <row r="877" spans="17:17" ht="15.75" customHeight="1">
      <c r="Q877" s="112"/>
    </row>
    <row r="878" spans="17:17" ht="15.75" customHeight="1">
      <c r="Q878" s="112"/>
    </row>
    <row r="879" spans="17:17" ht="15.75" customHeight="1">
      <c r="Q879" s="112"/>
    </row>
    <row r="880" spans="17:17" ht="15.75" customHeight="1">
      <c r="Q880" s="112"/>
    </row>
    <row r="881" spans="17:17" ht="15.75" customHeight="1">
      <c r="Q881" s="112"/>
    </row>
    <row r="882" spans="17:17" ht="15.75" customHeight="1">
      <c r="Q882" s="112"/>
    </row>
    <row r="883" spans="17:17" ht="15.75" customHeight="1">
      <c r="Q883" s="112"/>
    </row>
    <row r="884" spans="17:17" ht="15.75" customHeight="1">
      <c r="Q884" s="112"/>
    </row>
    <row r="885" spans="17:17" ht="15.75" customHeight="1">
      <c r="Q885" s="112"/>
    </row>
    <row r="886" spans="17:17" ht="15.75" customHeight="1">
      <c r="Q886" s="112"/>
    </row>
    <row r="887" spans="17:17" ht="15.75" customHeight="1">
      <c r="Q887" s="112"/>
    </row>
    <row r="888" spans="17:17" ht="15.75" customHeight="1">
      <c r="Q888" s="112"/>
    </row>
    <row r="889" spans="17:17" ht="15.75" customHeight="1">
      <c r="Q889" s="112"/>
    </row>
    <row r="890" spans="17:17" ht="15.75" customHeight="1">
      <c r="Q890" s="112"/>
    </row>
    <row r="891" spans="17:17" ht="15.75" customHeight="1">
      <c r="Q891" s="112"/>
    </row>
    <row r="892" spans="17:17" ht="15.75" customHeight="1">
      <c r="Q892" s="112"/>
    </row>
    <row r="893" spans="17:17" ht="15.75" customHeight="1">
      <c r="Q893" s="112"/>
    </row>
    <row r="894" spans="17:17" ht="15.75" customHeight="1">
      <c r="Q894" s="112"/>
    </row>
    <row r="895" spans="17:17" ht="15.75" customHeight="1">
      <c r="Q895" s="112"/>
    </row>
    <row r="896" spans="17:17" ht="15.75" customHeight="1">
      <c r="Q896" s="112"/>
    </row>
    <row r="897" spans="17:17" ht="15.75" customHeight="1">
      <c r="Q897" s="112"/>
    </row>
    <row r="898" spans="17:17" ht="15.75" customHeight="1">
      <c r="Q898" s="112"/>
    </row>
    <row r="899" spans="17:17" ht="15.75" customHeight="1">
      <c r="Q899" s="112"/>
    </row>
    <row r="900" spans="17:17" ht="15.75" customHeight="1">
      <c r="Q900" s="112"/>
    </row>
    <row r="901" spans="17:17" ht="15.75" customHeight="1">
      <c r="Q901" s="112"/>
    </row>
    <row r="902" spans="17:17" ht="15.75" customHeight="1">
      <c r="Q902" s="112"/>
    </row>
    <row r="903" spans="17:17" ht="15.75" customHeight="1">
      <c r="Q903" s="112"/>
    </row>
    <row r="904" spans="17:17" ht="15.75" customHeight="1">
      <c r="Q904" s="112"/>
    </row>
    <row r="905" spans="17:17" ht="15.75" customHeight="1">
      <c r="Q905" s="112"/>
    </row>
    <row r="906" spans="17:17" ht="15.75" customHeight="1">
      <c r="Q906" s="112"/>
    </row>
    <row r="907" spans="17:17" ht="15.75" customHeight="1">
      <c r="Q907" s="112"/>
    </row>
    <row r="908" spans="17:17" ht="15.75" customHeight="1">
      <c r="Q908" s="112"/>
    </row>
    <row r="909" spans="17:17" ht="15.75" customHeight="1">
      <c r="Q909" s="112"/>
    </row>
    <row r="910" spans="17:17" ht="15.75" customHeight="1">
      <c r="Q910" s="112"/>
    </row>
    <row r="911" spans="17:17" ht="15.75" customHeight="1">
      <c r="Q911" s="112"/>
    </row>
    <row r="912" spans="17:17" ht="15.75" customHeight="1">
      <c r="Q912" s="112"/>
    </row>
    <row r="913" spans="17:17" ht="15.75" customHeight="1">
      <c r="Q913" s="112"/>
    </row>
    <row r="914" spans="17:17" ht="15.75" customHeight="1">
      <c r="Q914" s="112"/>
    </row>
    <row r="915" spans="17:17" ht="15.75" customHeight="1">
      <c r="Q915" s="112"/>
    </row>
    <row r="916" spans="17:17" ht="15.75" customHeight="1">
      <c r="Q916" s="112"/>
    </row>
    <row r="917" spans="17:17" ht="15.75" customHeight="1">
      <c r="Q917" s="112"/>
    </row>
    <row r="918" spans="17:17" ht="15.75" customHeight="1">
      <c r="Q918" s="112"/>
    </row>
    <row r="919" spans="17:17" ht="15.75" customHeight="1">
      <c r="Q919" s="112"/>
    </row>
    <row r="920" spans="17:17" ht="15.75" customHeight="1">
      <c r="Q920" s="112"/>
    </row>
    <row r="921" spans="17:17" ht="15.75" customHeight="1">
      <c r="Q921" s="112"/>
    </row>
    <row r="922" spans="17:17" ht="15.75" customHeight="1">
      <c r="Q922" s="112"/>
    </row>
    <row r="923" spans="17:17" ht="15.75" customHeight="1">
      <c r="Q923" s="112"/>
    </row>
    <row r="924" spans="17:17" ht="15.75" customHeight="1">
      <c r="Q924" s="112"/>
    </row>
    <row r="925" spans="17:17" ht="15.75" customHeight="1">
      <c r="Q925" s="112"/>
    </row>
    <row r="926" spans="17:17" ht="15.75" customHeight="1">
      <c r="Q926" s="112"/>
    </row>
    <row r="927" spans="17:17" ht="15.75" customHeight="1">
      <c r="Q927" s="112"/>
    </row>
    <row r="928" spans="17:17" ht="15.75" customHeight="1">
      <c r="Q928" s="112"/>
    </row>
    <row r="929" spans="17:17" ht="15.75" customHeight="1">
      <c r="Q929" s="112"/>
    </row>
    <row r="930" spans="17:17" ht="15.75" customHeight="1">
      <c r="Q930" s="112"/>
    </row>
    <row r="931" spans="17:17" ht="15.75" customHeight="1">
      <c r="Q931" s="112"/>
    </row>
    <row r="932" spans="17:17" ht="15.75" customHeight="1">
      <c r="Q932" s="112"/>
    </row>
    <row r="933" spans="17:17" ht="15.75" customHeight="1">
      <c r="Q933" s="112"/>
    </row>
    <row r="934" spans="17:17" ht="15.75" customHeight="1">
      <c r="Q934" s="112"/>
    </row>
    <row r="935" spans="17:17" ht="15.75" customHeight="1">
      <c r="Q935" s="112"/>
    </row>
    <row r="936" spans="17:17" ht="15.75" customHeight="1">
      <c r="Q936" s="112"/>
    </row>
    <row r="937" spans="17:17" ht="15.75" customHeight="1">
      <c r="Q937" s="112"/>
    </row>
    <row r="938" spans="17:17" ht="15.75" customHeight="1">
      <c r="Q938" s="112"/>
    </row>
    <row r="939" spans="17:17" ht="15.75" customHeight="1">
      <c r="Q939" s="112"/>
    </row>
    <row r="940" spans="17:17" ht="15.75" customHeight="1">
      <c r="Q940" s="112"/>
    </row>
    <row r="941" spans="17:17" ht="15.75" customHeight="1">
      <c r="Q941" s="112"/>
    </row>
    <row r="942" spans="17:17" ht="15.75" customHeight="1">
      <c r="Q942" s="112"/>
    </row>
    <row r="943" spans="17:17" ht="15.75" customHeight="1">
      <c r="Q943" s="112"/>
    </row>
    <row r="944" spans="17:17" ht="15.75" customHeight="1">
      <c r="Q944" s="112"/>
    </row>
    <row r="945" spans="17:17" ht="15.75" customHeight="1">
      <c r="Q945" s="112"/>
    </row>
    <row r="946" spans="17:17" ht="15.75" customHeight="1">
      <c r="Q946" s="112"/>
    </row>
    <row r="947" spans="17:17" ht="15.75" customHeight="1">
      <c r="Q947" s="112"/>
    </row>
    <row r="948" spans="17:17" ht="15.75" customHeight="1">
      <c r="Q948" s="112"/>
    </row>
    <row r="949" spans="17:17" ht="15.75" customHeight="1">
      <c r="Q949" s="112"/>
    </row>
    <row r="950" spans="17:17" ht="15.75" customHeight="1">
      <c r="Q950" s="112"/>
    </row>
    <row r="951" spans="17:17" ht="15.75" customHeight="1">
      <c r="Q951" s="112"/>
    </row>
    <row r="952" spans="17:17" ht="15.75" customHeight="1">
      <c r="Q952" s="112"/>
    </row>
    <row r="953" spans="17:17" ht="15.75" customHeight="1">
      <c r="Q953" s="112"/>
    </row>
    <row r="954" spans="17:17" ht="15.75" customHeight="1">
      <c r="Q954" s="112"/>
    </row>
    <row r="955" spans="17:17" ht="15.75" customHeight="1">
      <c r="Q955" s="112"/>
    </row>
    <row r="956" spans="17:17" ht="15.75" customHeight="1">
      <c r="Q956" s="112"/>
    </row>
    <row r="957" spans="17:17" ht="15.75" customHeight="1">
      <c r="Q957" s="112"/>
    </row>
    <row r="958" spans="17:17" ht="15.75" customHeight="1">
      <c r="Q958" s="112"/>
    </row>
    <row r="959" spans="17:17" ht="15.75" customHeight="1">
      <c r="Q959" s="112"/>
    </row>
    <row r="960" spans="17:17" ht="15.75" customHeight="1">
      <c r="Q960" s="112"/>
    </row>
    <row r="961" spans="17:17" ht="15.75" customHeight="1">
      <c r="Q961" s="112"/>
    </row>
    <row r="962" spans="17:17" ht="15.75" customHeight="1">
      <c r="Q962" s="112"/>
    </row>
    <row r="963" spans="17:17" ht="15.75" customHeight="1">
      <c r="Q963" s="112"/>
    </row>
    <row r="964" spans="17:17" ht="15.75" customHeight="1">
      <c r="Q964" s="112"/>
    </row>
    <row r="965" spans="17:17" ht="15.75" customHeight="1">
      <c r="Q965" s="112"/>
    </row>
    <row r="966" spans="17:17" ht="15.75" customHeight="1">
      <c r="Q966" s="112"/>
    </row>
    <row r="967" spans="17:17" ht="15.75" customHeight="1">
      <c r="Q967" s="112"/>
    </row>
    <row r="968" spans="17:17" ht="15.75" customHeight="1">
      <c r="Q968" s="112"/>
    </row>
    <row r="969" spans="17:17" ht="15.75" customHeight="1">
      <c r="Q969" s="112"/>
    </row>
    <row r="970" spans="17:17" ht="15.75" customHeight="1">
      <c r="Q970" s="112"/>
    </row>
    <row r="971" spans="17:17" ht="15.75" customHeight="1">
      <c r="Q971" s="112"/>
    </row>
    <row r="972" spans="17:17" ht="15.75" customHeight="1">
      <c r="Q972" s="112"/>
    </row>
    <row r="973" spans="17:17" ht="15.75" customHeight="1">
      <c r="Q973" s="112"/>
    </row>
    <row r="974" spans="17:17" ht="15.75" customHeight="1">
      <c r="Q974" s="112"/>
    </row>
    <row r="975" spans="17:17" ht="15.75" customHeight="1">
      <c r="Q975" s="112"/>
    </row>
    <row r="976" spans="17:17" ht="15.75" customHeight="1">
      <c r="Q976" s="112"/>
    </row>
    <row r="977" spans="17:17" ht="15.75" customHeight="1">
      <c r="Q977" s="112"/>
    </row>
    <row r="978" spans="17:17" ht="15.75" customHeight="1">
      <c r="Q978" s="112"/>
    </row>
    <row r="979" spans="17:17" ht="15.75" customHeight="1">
      <c r="Q979" s="112"/>
    </row>
    <row r="980" spans="17:17" ht="15.75" customHeight="1">
      <c r="Q980" s="112"/>
    </row>
    <row r="981" spans="17:17" ht="15.75" customHeight="1">
      <c r="Q981" s="112"/>
    </row>
    <row r="982" spans="17:17" ht="15.75" customHeight="1">
      <c r="Q982" s="112"/>
    </row>
    <row r="983" spans="17:17" ht="15.75" customHeight="1">
      <c r="Q983" s="112"/>
    </row>
    <row r="984" spans="17:17" ht="15.75" customHeight="1">
      <c r="Q984" s="112"/>
    </row>
    <row r="985" spans="17:17" ht="15.75" customHeight="1">
      <c r="Q985" s="112"/>
    </row>
    <row r="986" spans="17:17" ht="15.75" customHeight="1">
      <c r="Q986" s="112"/>
    </row>
    <row r="987" spans="17:17" ht="15.75" customHeight="1">
      <c r="Q987" s="112"/>
    </row>
    <row r="988" spans="17:17" ht="15.75" customHeight="1">
      <c r="Q988" s="112"/>
    </row>
    <row r="989" spans="17:17" ht="15.75" customHeight="1">
      <c r="Q989" s="112"/>
    </row>
    <row r="990" spans="17:17" ht="15.75" customHeight="1">
      <c r="Q990" s="112"/>
    </row>
    <row r="991" spans="17:17" ht="15.75" customHeight="1">
      <c r="Q991" s="112"/>
    </row>
    <row r="992" spans="17:17" ht="15.75" customHeight="1">
      <c r="Q992" s="112"/>
    </row>
    <row r="993" spans="17:17" ht="15.75" customHeight="1">
      <c r="Q993" s="112"/>
    </row>
    <row r="994" spans="17:17" ht="15.75" customHeight="1">
      <c r="Q994" s="112"/>
    </row>
    <row r="995" spans="17:17" ht="15.75" customHeight="1">
      <c r="Q995" s="112"/>
    </row>
    <row r="996" spans="17:17" ht="15.75" customHeight="1">
      <c r="Q996" s="112"/>
    </row>
    <row r="997" spans="17:17" ht="15.75" customHeight="1">
      <c r="Q997" s="112"/>
    </row>
    <row r="998" spans="17:17" ht="15.75" customHeight="1">
      <c r="Q998" s="112"/>
    </row>
    <row r="999" spans="17:17" ht="15.75" customHeight="1">
      <c r="Q999" s="112"/>
    </row>
    <row r="1000" spans="17:17" ht="15.75" customHeight="1">
      <c r="Q1000" s="112"/>
    </row>
    <row r="1001" spans="17:17" ht="15.75" customHeight="1">
      <c r="Q1001" s="112"/>
    </row>
    <row r="1002" spans="17:17" ht="15.75" customHeight="1">
      <c r="Q1002" s="112"/>
    </row>
    <row r="1003" spans="17:17" ht="15.75" customHeight="1">
      <c r="Q1003" s="112"/>
    </row>
    <row r="1004" spans="17:17" ht="15.75" customHeight="1">
      <c r="Q1004" s="112"/>
    </row>
    <row r="1005" spans="17:17" ht="15.75" customHeight="1">
      <c r="Q1005" s="112"/>
    </row>
    <row r="1006" spans="17:17" ht="15.75" customHeight="1">
      <c r="Q1006" s="112"/>
    </row>
    <row r="1007" spans="17:17" ht="15.75" customHeight="1">
      <c r="Q1007" s="112"/>
    </row>
    <row r="1008" spans="17:17" ht="15.75" customHeight="1">
      <c r="Q1008" s="112"/>
    </row>
    <row r="1009" spans="17:17" ht="15.75" customHeight="1">
      <c r="Q1009" s="112"/>
    </row>
    <row r="1010" spans="17:17" ht="15.75" customHeight="1">
      <c r="Q1010" s="112"/>
    </row>
    <row r="1011" spans="17:17" ht="15.75" customHeight="1">
      <c r="Q1011" s="112"/>
    </row>
    <row r="1012" spans="17:17" ht="15.75" customHeight="1">
      <c r="Q1012" s="112"/>
    </row>
    <row r="1013" spans="17:17" ht="15.75" customHeight="1">
      <c r="Q1013" s="112"/>
    </row>
    <row r="1014" spans="17:17" ht="15.75" customHeight="1">
      <c r="Q1014" s="112"/>
    </row>
    <row r="1015" spans="17:17" ht="15.75" customHeight="1">
      <c r="Q1015" s="112"/>
    </row>
    <row r="1016" spans="17:17" ht="15.75" customHeight="1">
      <c r="Q1016" s="112"/>
    </row>
    <row r="1017" spans="17:17" ht="15.75" customHeight="1">
      <c r="Q1017" s="112"/>
    </row>
  </sheetData>
  <sheetProtection formatCells="0" selectLockedCells="1" autoFilter="0"/>
  <autoFilter ref="T1:T1017"/>
  <mergeCells count="9">
    <mergeCell ref="B90:S90"/>
    <mergeCell ref="B86:S86"/>
    <mergeCell ref="B3:S3"/>
    <mergeCell ref="B2:S2"/>
    <mergeCell ref="B84:S84"/>
    <mergeCell ref="B85:S85"/>
    <mergeCell ref="B88:S88"/>
    <mergeCell ref="B89:S89"/>
    <mergeCell ref="B83:S83"/>
  </mergeCells>
  <printOptions horizontalCentered="1"/>
  <pageMargins left="0.25" right="0.25" top="0.75" bottom="0.75" header="0.3" footer="0.3"/>
  <pageSetup paperSize="9" scale="79"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43</vt:i4>
      </vt:variant>
      <vt:variant>
        <vt:lpstr>Именованные диапазоны</vt:lpstr>
      </vt:variant>
      <vt:variant>
        <vt:i4>61</vt:i4>
      </vt:variant>
    </vt:vector>
  </HeadingPairs>
  <TitlesOfParts>
    <vt:vector size="104" baseType="lpstr">
      <vt:lpstr>Главная</vt:lpstr>
      <vt:lpstr>Подсчет оценок</vt:lpstr>
      <vt:lpstr>Основа</vt:lpstr>
      <vt:lpstr>Упр</vt:lpstr>
      <vt:lpstr>Циклы</vt:lpstr>
      <vt:lpstr>1б</vt:lpstr>
      <vt:lpstr>2б</vt:lpstr>
      <vt:lpstr>3б</vt:lpstr>
      <vt:lpstr>УРС</vt:lpstr>
      <vt:lpstr>БОУП</vt:lpstr>
      <vt:lpstr>Рсч</vt:lpstr>
      <vt:lpstr>Рсч-оф</vt:lpstr>
      <vt:lpstr>Рсч-серж</vt:lpstr>
      <vt:lpstr>Рсч-солд</vt:lpstr>
      <vt:lpstr>ТСП</vt:lpstr>
      <vt:lpstr>ТП1батальон</vt:lpstr>
      <vt:lpstr>СП1батальон</vt:lpstr>
      <vt:lpstr>СП2батальон</vt:lpstr>
      <vt:lpstr>СП3батальон</vt:lpstr>
      <vt:lpstr>СПБОУП</vt:lpstr>
      <vt:lpstr>СПУРС</vt:lpstr>
      <vt:lpstr>СПЦиклы</vt:lpstr>
      <vt:lpstr>СП</vt:lpstr>
      <vt:lpstr>ТП2батальон</vt:lpstr>
      <vt:lpstr>ТП3батальон</vt:lpstr>
      <vt:lpstr>ТПБОУП</vt:lpstr>
      <vt:lpstr>ТПУРС</vt:lpstr>
      <vt:lpstr>ТПЦиклы</vt:lpstr>
      <vt:lpstr>ТП</vt:lpstr>
      <vt:lpstr>ФП (2)</vt:lpstr>
      <vt:lpstr>ФП</vt:lpstr>
      <vt:lpstr>РХБЗ</vt:lpstr>
      <vt:lpstr>МЕТ</vt:lpstr>
      <vt:lpstr>МЕТ (2)</vt:lpstr>
      <vt:lpstr>ОГН</vt:lpstr>
      <vt:lpstr>СТР</vt:lpstr>
      <vt:lpstr>ОВУ</vt:lpstr>
      <vt:lpstr>315</vt:lpstr>
      <vt:lpstr>Огневая</vt:lpstr>
      <vt:lpstr>Лист1</vt:lpstr>
      <vt:lpstr>Лист2</vt:lpstr>
      <vt:lpstr>Лист4</vt:lpstr>
      <vt:lpstr>Лист3</vt:lpstr>
      <vt:lpstr>insert_11</vt:lpstr>
      <vt:lpstr>insert_12</vt:lpstr>
      <vt:lpstr>insert_13</vt:lpstr>
      <vt:lpstr>insert_1бат</vt:lpstr>
      <vt:lpstr>insert_1ц</vt:lpstr>
      <vt:lpstr>insert_21</vt:lpstr>
      <vt:lpstr>insert_22</vt:lpstr>
      <vt:lpstr>insert_23</vt:lpstr>
      <vt:lpstr>insert_2бат</vt:lpstr>
      <vt:lpstr>insert_2ц</vt:lpstr>
      <vt:lpstr>insert_31</vt:lpstr>
      <vt:lpstr>insert_32</vt:lpstr>
      <vt:lpstr>insert_33</vt:lpstr>
      <vt:lpstr>insert_3бат</vt:lpstr>
      <vt:lpstr>insert_3ц</vt:lpstr>
      <vt:lpstr>insert_4ц</vt:lpstr>
      <vt:lpstr>insert_5ц</vt:lpstr>
      <vt:lpstr>insert_6ц</vt:lpstr>
      <vt:lpstr>insert_РО</vt:lpstr>
      <vt:lpstr>insert_РС</vt:lpstr>
      <vt:lpstr>insert_упр</vt:lpstr>
      <vt:lpstr>insert_УРС</vt:lpstr>
      <vt:lpstr>'1б'!Область_печати</vt:lpstr>
      <vt:lpstr>'2б'!Область_печати</vt:lpstr>
      <vt:lpstr>'3б'!Область_печати</vt:lpstr>
      <vt:lpstr>БОУП!Область_печати</vt:lpstr>
      <vt:lpstr>Главная!Область_печати</vt:lpstr>
      <vt:lpstr>МЕТ!Область_печати</vt:lpstr>
      <vt:lpstr>'МЕТ (2)'!Область_печати</vt:lpstr>
      <vt:lpstr>ОВУ!Область_печати</vt:lpstr>
      <vt:lpstr>ОГН!Область_печати</vt:lpstr>
      <vt:lpstr>Основа!Область_печати</vt:lpstr>
      <vt:lpstr>Рсч!Область_печати</vt:lpstr>
      <vt:lpstr>'Рсч-оф'!Область_печати</vt:lpstr>
      <vt:lpstr>'Рсч-серж'!Область_печати</vt:lpstr>
      <vt:lpstr>'Рсч-солд'!Область_печати</vt:lpstr>
      <vt:lpstr>РХБЗ!Область_печати</vt:lpstr>
      <vt:lpstr>СП!Область_печати</vt:lpstr>
      <vt:lpstr>СП1батальон!Область_печати</vt:lpstr>
      <vt:lpstr>СП2батальон!Область_печати</vt:lpstr>
      <vt:lpstr>СП3батальон!Область_печати</vt:lpstr>
      <vt:lpstr>СПБОУП!Область_печати</vt:lpstr>
      <vt:lpstr>СПУРС!Область_печати</vt:lpstr>
      <vt:lpstr>СПЦиклы!Область_печати</vt:lpstr>
      <vt:lpstr>СТР!Область_печати</vt:lpstr>
      <vt:lpstr>ТП!Область_печати</vt:lpstr>
      <vt:lpstr>ТП1батальон!Область_печати</vt:lpstr>
      <vt:lpstr>ТП2батальон!Область_печати</vt:lpstr>
      <vt:lpstr>ТП3батальон!Область_печати</vt:lpstr>
      <vt:lpstr>ТПБОУП!Область_печати</vt:lpstr>
      <vt:lpstr>ТПУРС!Область_печати</vt:lpstr>
      <vt:lpstr>ТПЦиклы!Область_печати</vt:lpstr>
      <vt:lpstr>ТСП!Область_печати</vt:lpstr>
      <vt:lpstr>Упр!Область_печати</vt:lpstr>
      <vt:lpstr>УРС!Область_печати</vt:lpstr>
      <vt:lpstr>ФП!Область_печати</vt:lpstr>
      <vt:lpstr>'ФП (2)'!Область_печати</vt:lpstr>
      <vt:lpstr>Циклы!Область_печати</vt:lpstr>
      <vt:lpstr>Подпись.Должность</vt:lpstr>
      <vt:lpstr>Подпись.Звание</vt:lpstr>
      <vt:lpstr>Подпись.ИФамилия</vt:lpstr>
    </vt:vector>
  </TitlesOfParts>
  <Manager>майор Сахно В.В.</Manager>
  <Company>Учебный отдел 74306</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Универсальная программа расчета оценок курсантов</dc:title>
  <dc:creator>Мастер</dc:creator>
  <dc:description>Программа расчитана на 4-е учебных батальона, 12 рот, 72 взвода и на просчёт ведомостей в течение всего периода. Опробована в УО В/Ч 74306.</dc:description>
  <cp:lastModifiedBy>UoMezzoUser</cp:lastModifiedBy>
  <cp:lastPrinted>2014-03-25T05:42:53Z</cp:lastPrinted>
  <dcterms:created xsi:type="dcterms:W3CDTF">2000-07-14T09:58:59Z</dcterms:created>
  <dcterms:modified xsi:type="dcterms:W3CDTF">2014-04-03T07:17:01Z</dcterms:modified>
</cp:coreProperties>
</file>