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-60" yWindow="-180" windowWidth="28365" windowHeight="9000"/>
  </bookViews>
  <sheets>
    <sheet name="Subtotales1" sheetId="1" r:id="rId1"/>
    <sheet name="DATOS" sheetId="4" r:id="rId2"/>
    <sheet name="Anexo" sheetId="2" r:id="rId3"/>
  </sheets>
  <externalReferences>
    <externalReference r:id="rId4"/>
  </externalReferences>
  <definedNames>
    <definedName name="_xlnm.Print_Area" localSheetId="2">Anexo!$B$1:$O$126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E24" i="1" l="1"/>
  <c r="D18" i="1" l="1"/>
  <c r="C18" i="1"/>
  <c r="B18" i="1"/>
  <c r="D17" i="1"/>
  <c r="C17" i="1"/>
  <c r="B17" i="1"/>
  <c r="D16" i="1"/>
  <c r="C16" i="1"/>
  <c r="C19" i="1" s="1"/>
  <c r="B16" i="1"/>
  <c r="B19" i="1" s="1"/>
  <c r="B17" i="4" s="1"/>
  <c r="D12" i="1"/>
  <c r="C12" i="1"/>
  <c r="B12" i="1"/>
  <c r="D11" i="1"/>
  <c r="C11" i="1"/>
  <c r="B11" i="1"/>
  <c r="D10" i="1"/>
  <c r="C10" i="1"/>
  <c r="C13" i="1" s="1"/>
  <c r="D19" i="1" l="1"/>
  <c r="D13" i="1"/>
  <c r="B13" i="1"/>
  <c r="M93" i="2"/>
  <c r="M90" i="2"/>
  <c r="M88" i="2"/>
  <c r="L74" i="2" l="1"/>
  <c r="F74" i="2"/>
  <c r="M4" i="2" l="1"/>
  <c r="B9" i="4" l="1"/>
  <c r="M84" i="2" l="1"/>
  <c r="M83" i="2"/>
  <c r="M82" i="2"/>
  <c r="M81" i="2"/>
  <c r="F79" i="2"/>
  <c r="K79" i="2" s="1"/>
  <c r="F77" i="2"/>
  <c r="F76" i="2"/>
  <c r="F75" i="2"/>
  <c r="K75" i="2" s="1"/>
  <c r="G21" i="2"/>
  <c r="G20" i="2"/>
  <c r="I10" i="2"/>
  <c r="N93" i="2"/>
  <c r="J93" i="2"/>
  <c r="N90" i="2"/>
  <c r="J90" i="2"/>
  <c r="N88" i="2"/>
  <c r="J88" i="2"/>
  <c r="L78" i="2"/>
  <c r="J78" i="2"/>
  <c r="K76" i="2"/>
  <c r="C16" i="2"/>
  <c r="K77" i="2" l="1"/>
  <c r="B11" i="4" l="1"/>
  <c r="F26" i="2" s="1"/>
  <c r="B2" i="1"/>
  <c r="B12" i="4" l="1"/>
  <c r="F27" i="2" s="1"/>
  <c r="B10" i="4"/>
  <c r="F25" i="2" s="1"/>
  <c r="F29" i="2" l="1"/>
  <c r="B21" i="4"/>
  <c r="B25" i="4"/>
  <c r="F45" i="2" l="1"/>
  <c r="F37" i="2"/>
  <c r="B19" i="4"/>
  <c r="B23" i="4"/>
  <c r="F43" i="2" l="1"/>
  <c r="F35" i="2"/>
  <c r="B13" i="4" l="1"/>
  <c r="M25" i="2" s="1"/>
  <c r="B14" i="4"/>
  <c r="M26" i="2" s="1"/>
  <c r="B24" i="4"/>
  <c r="B20" i="4"/>
  <c r="F36" i="2" s="1"/>
  <c r="F39" i="2" l="1"/>
  <c r="G88" i="2"/>
  <c r="B15" i="4"/>
  <c r="M27" i="2" s="1"/>
  <c r="F44" i="2"/>
  <c r="B7" i="4" l="1"/>
  <c r="G19" i="2" s="1"/>
  <c r="M31" i="2"/>
  <c r="G90" i="2"/>
  <c r="F47" i="2"/>
  <c r="B16" i="4" l="1"/>
  <c r="M29" i="2" s="1"/>
  <c r="B22" i="4"/>
  <c r="M35" i="2" l="1"/>
  <c r="G89" i="2" s="1"/>
  <c r="B26" i="4"/>
  <c r="M43" i="2" l="1"/>
  <c r="G91" i="2" s="1"/>
  <c r="G93" i="2" s="1"/>
</calcChain>
</file>

<file path=xl/sharedStrings.xml><?xml version="1.0" encoding="utf-8"?>
<sst xmlns="http://schemas.openxmlformats.org/spreadsheetml/2006/main" count="417" uniqueCount="135">
  <si>
    <t>Demanda IBD por horario (kW)</t>
  </si>
  <si>
    <t>Demanda CON descuento (kW)</t>
  </si>
  <si>
    <t>Demanda SIN descuento (kW)</t>
  </si>
  <si>
    <t>Energía por horario (kWh)</t>
  </si>
  <si>
    <t>Energía CON descuento (kWh)</t>
  </si>
  <si>
    <t>Energía SIN descuento (kWh)</t>
  </si>
  <si>
    <t>KWh</t>
  </si>
  <si>
    <t>kW</t>
  </si>
  <si>
    <t>b</t>
  </si>
  <si>
    <t>i</t>
  </si>
  <si>
    <t>p</t>
  </si>
  <si>
    <t>TOTAL</t>
  </si>
  <si>
    <t>Demanda máxima con descuento (kW)</t>
  </si>
  <si>
    <t>Energía asociada máxima por cincominutal (kWh)</t>
  </si>
  <si>
    <t>Mes</t>
  </si>
  <si>
    <t>días del mes</t>
  </si>
  <si>
    <t>Tarifa</t>
  </si>
  <si>
    <t>HM</t>
  </si>
  <si>
    <t>FRI</t>
  </si>
  <si>
    <t>FRB</t>
  </si>
  <si>
    <t>DEMANDA</t>
  </si>
  <si>
    <t>Máxima</t>
  </si>
  <si>
    <t>CON desc</t>
  </si>
  <si>
    <t>SIN desc</t>
  </si>
  <si>
    <t>Punta</t>
  </si>
  <si>
    <t>Intermedia</t>
  </si>
  <si>
    <t>Base</t>
  </si>
  <si>
    <t>Facturable</t>
  </si>
  <si>
    <t>ENERGÍA</t>
  </si>
  <si>
    <t>Total</t>
  </si>
  <si>
    <t>Mes de Facturación</t>
  </si>
  <si>
    <t>Horas del Mes</t>
  </si>
  <si>
    <t>Cliente</t>
  </si>
  <si>
    <t>Tiendas Soriana, S.A. de C.V. Acueducto</t>
  </si>
  <si>
    <t>Dirección 1</t>
  </si>
  <si>
    <t>Alejandro De Rodas, No. 3102, A, Cumbres 8vo Sector</t>
  </si>
  <si>
    <t>Dirección 2</t>
  </si>
  <si>
    <t>Villa Hermosa, Monterrey, Nuevo León, C.P. 64610</t>
  </si>
  <si>
    <t>RFC</t>
  </si>
  <si>
    <t>TSO-991022-PB6</t>
  </si>
  <si>
    <t>Energía Total Suministrada por ICL</t>
  </si>
  <si>
    <t>kWh</t>
  </si>
  <si>
    <t>Tarifa Regulada Base de Comparación</t>
  </si>
  <si>
    <t>H-M</t>
  </si>
  <si>
    <t>Capacidad Máxima a suministrar por ICL</t>
  </si>
  <si>
    <t xml:space="preserve">Energía Punta </t>
  </si>
  <si>
    <t>Energía Intermedia</t>
  </si>
  <si>
    <t>Energía Base</t>
  </si>
  <si>
    <t>Demanda Punta</t>
  </si>
  <si>
    <t>Demanda Intermedia</t>
  </si>
  <si>
    <t>Demanda Base</t>
  </si>
  <si>
    <t>Demanda Facturable</t>
  </si>
  <si>
    <t>Factor Potencia</t>
  </si>
  <si>
    <t>Bonificación/Cargo por Factor de Potencia</t>
  </si>
  <si>
    <t>Energía Punta (con descuento)</t>
  </si>
  <si>
    <t>Energía Intermedia (con descuento)</t>
  </si>
  <si>
    <t>Energía Base (con descuento)</t>
  </si>
  <si>
    <t>Demanda Facturable (con descuento)</t>
  </si>
  <si>
    <t>Energía Punta (sin descuento)</t>
  </si>
  <si>
    <t>Energía Intermedia (sin descuento)</t>
  </si>
  <si>
    <t>Energía Base (sin descuento)</t>
  </si>
  <si>
    <t>Demanda Facturable sin descuento (sin descuento)</t>
  </si>
  <si>
    <t>Precio Punta</t>
  </si>
  <si>
    <t>Ps/kWh</t>
  </si>
  <si>
    <t>Precio Intermedia</t>
  </si>
  <si>
    <t>Precio Base</t>
  </si>
  <si>
    <t>Precio Demanda</t>
  </si>
  <si>
    <t>Ps/kW Mes</t>
  </si>
  <si>
    <t>Descuento Energía BASE(%)</t>
  </si>
  <si>
    <t>Descuento Energía INTERMEDIA (%)</t>
  </si>
  <si>
    <t>Descuento Energía PUNTA (%)</t>
  </si>
  <si>
    <t>Descuento Demanda (%)</t>
  </si>
  <si>
    <t>Total Factura</t>
  </si>
  <si>
    <t>Mes Facturación:</t>
  </si>
  <si>
    <t>Remitir a:</t>
  </si>
  <si>
    <t>Facturado a:</t>
  </si>
  <si>
    <t>Iberdrola Clientes, S.A. de C.V.</t>
  </si>
  <si>
    <t>Blvd. Manuel Avila Camacho 24 Piso 19</t>
  </si>
  <si>
    <t>Miguel Hidalgo, Ciudad de México, México</t>
  </si>
  <si>
    <t>C.P. 11000</t>
  </si>
  <si>
    <t>RFC: ICL 151028635</t>
  </si>
  <si>
    <t>Capacidad Máxima con descuento</t>
  </si>
  <si>
    <t>KW</t>
  </si>
  <si>
    <t>Energía Total Consumida por el Socio</t>
  </si>
  <si>
    <t xml:space="preserve">Demanda Punta </t>
  </si>
  <si>
    <t xml:space="preserve">Energía Total </t>
  </si>
  <si>
    <t>Energía CON Descuento</t>
  </si>
  <si>
    <t>Demanda Facturable CON descuento</t>
  </si>
  <si>
    <t>Energía SIN descuento</t>
  </si>
  <si>
    <t>Demanda Facturable SIN descuento</t>
  </si>
  <si>
    <t>Energía Con Descuento</t>
  </si>
  <si>
    <t>Energía Sin Descuento</t>
  </si>
  <si>
    <t>Tarifas</t>
  </si>
  <si>
    <t>TARIFA REGULADA</t>
  </si>
  <si>
    <t>PRECIOS ICL</t>
  </si>
  <si>
    <t xml:space="preserve"> (Pesos/KWh)</t>
  </si>
  <si>
    <t xml:space="preserve"> (Pesos/KW mes)</t>
  </si>
  <si>
    <t>Descuento Energía PUNTA</t>
  </si>
  <si>
    <t>Descuento Energía INTERMEDIA</t>
  </si>
  <si>
    <t>Descuento Energía BASE</t>
  </si>
  <si>
    <t>Descuento Demanda</t>
  </si>
  <si>
    <t>Facturación de la Energía Suministrada por ICL</t>
  </si>
  <si>
    <t>Cargo por Energía Eléctrica CON descuento</t>
  </si>
  <si>
    <t>Pesos</t>
  </si>
  <si>
    <t>Cargo por Demanda CON descuento</t>
  </si>
  <si>
    <t>Cargo por Energía Eléctrica SIN descuento</t>
  </si>
  <si>
    <t>Cargo por Demanda SIN descuento</t>
  </si>
  <si>
    <t>Total Socio</t>
  </si>
  <si>
    <t>Energía CON descuento</t>
  </si>
  <si>
    <t>Energía con desc (KWh)</t>
  </si>
  <si>
    <t>Energía sin desc (KWh)</t>
  </si>
  <si>
    <t>Energía Punta (KWh)</t>
  </si>
  <si>
    <t>Energía Intermedia (KWh)</t>
  </si>
  <si>
    <t>Energía Base (KWh)</t>
  </si>
  <si>
    <t>Demanda CON descuento</t>
  </si>
  <si>
    <t>Demanda Punta (KW)</t>
  </si>
  <si>
    <t>Demanda Intermedia (KW)</t>
  </si>
  <si>
    <t>Demanda Base (KW)</t>
  </si>
  <si>
    <t>Demanda SIN descuento</t>
  </si>
  <si>
    <t>Horas</t>
  </si>
  <si>
    <t xml:space="preserve">kVARh </t>
  </si>
  <si>
    <t xml:space="preserve"> 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</si>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</sst>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-* #,##0.00_-;\-* #,##0.00_-;_-* &quot;-&quot;??_-;_-@_-"/>
    <numFmt numFmtId="164" formatCode="_-* #,##0_-;\-* #,##0_-;_-* &quot;-&quot;??_-;_-@_-"/>
    <numFmt numFmtId="165" formatCode="#,##0_ ;\-#,##0\ "/>
    <numFmt numFmtId="166" formatCode="#,##0.0000"/>
    <numFmt numFmtId="167" formatCode="mmmm\ yyyy"/>
    <numFmt numFmtId="168" formatCode="_(* #,##0.00_);_(* \(#,##0.00\);_(* &quot;-&quot;??_);_(@_)"/>
    <numFmt numFmtId="169" formatCode="_(* #,##0.0_);_(* \(#,##0.0\);_(* &quot;-&quot;??_);_(@_)"/>
    <numFmt numFmtId="170" formatCode="0.000"/>
    <numFmt numFmtId="171" formatCode="0.00000"/>
    <numFmt numFmtId="172" formatCode="#,##0.0"/>
    <numFmt numFmtId="173" formatCode="#,##0.0000;[Red]\(\-#,##0.0000\)"/>
    <numFmt numFmtId="174" formatCode="#,##0.000"/>
    <numFmt numFmtId="175" formatCode="0.0%"/>
    <numFmt numFmtId="176" formatCode="#,##0.00;[Red]\(\-#,##0.00\)"/>
    <numFmt numFmtId="177" formatCode="0.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rgb="FFC00000"/>
      <name val="Arial"/>
      <family val="2"/>
    </font>
    <font>
      <sz val="10"/>
      <name val="Tahoma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b/>
      <sz val="12"/>
      <color indexed="48"/>
      <name val="Arial"/>
      <family val="2"/>
    </font>
    <font>
      <b/>
      <sz val="10"/>
      <color indexed="48"/>
      <name val="Arial"/>
      <family val="2"/>
    </font>
    <font>
      <b/>
      <i/>
      <u/>
      <sz val="12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2"/>
      <color theme="1"/>
      <name val="Arial"/>
      <family val="2"/>
    </font>
    <font>
      <u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1"/>
      <color theme="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30"/>
      </left>
      <right/>
      <top style="thin">
        <color indexed="30"/>
      </top>
      <bottom/>
      <diagonal/>
    </border>
    <border>
      <left/>
      <right/>
      <top style="thin">
        <color indexed="30"/>
      </top>
      <bottom/>
      <diagonal/>
    </border>
    <border>
      <left/>
      <right style="thin">
        <color indexed="30"/>
      </right>
      <top style="thin">
        <color indexed="30"/>
      </top>
      <bottom/>
      <diagonal/>
    </border>
    <border>
      <left style="thin">
        <color indexed="30"/>
      </left>
      <right/>
      <top/>
      <bottom/>
      <diagonal/>
    </border>
    <border>
      <left/>
      <right style="thin">
        <color indexed="30"/>
      </right>
      <top/>
      <bottom/>
      <diagonal/>
    </border>
    <border>
      <left style="thin">
        <color indexed="30"/>
      </left>
      <right/>
      <top/>
      <bottom style="thin">
        <color indexed="30"/>
      </bottom>
      <diagonal/>
    </border>
    <border>
      <left/>
      <right/>
      <top/>
      <bottom style="thin">
        <color indexed="30"/>
      </bottom>
      <diagonal/>
    </border>
    <border>
      <left/>
      <right style="thin">
        <color indexed="30"/>
      </right>
      <top/>
      <bottom style="thin">
        <color indexed="30"/>
      </bottom>
      <diagonal/>
    </border>
    <border>
      <left style="thin">
        <color indexed="30"/>
      </left>
      <right/>
      <top style="thin">
        <color indexed="30"/>
      </top>
      <bottom style="thin">
        <color indexed="30"/>
      </bottom>
      <diagonal/>
    </border>
    <border>
      <left/>
      <right/>
      <top style="thin">
        <color indexed="30"/>
      </top>
      <bottom style="thin">
        <color indexed="30"/>
      </bottom>
      <diagonal/>
    </border>
    <border>
      <left/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/>
      <right style="thin">
        <color indexed="12"/>
      </right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168" fontId="3" fillId="0" borderId="0" applyFont="0" applyFill="0" applyBorder="0" applyAlignment="0" applyProtection="0"/>
  </cellStyleXfs>
  <cellXfs count="207">
    <xf numFmtId="0" fontId="0" fillId="0" borderId="0" xfId="0"/>
    <xf numFmtId="0" fontId="0" fillId="0" borderId="0" xfId="0" applyBorder="1"/>
    <xf numFmtId="0" fontId="0" fillId="0" borderId="0" xfId="0" applyFont="1" applyBorder="1" applyAlignment="1">
      <alignment vertical="center"/>
    </xf>
    <xf numFmtId="0" fontId="0" fillId="0" borderId="0" xfId="0" applyFont="1"/>
    <xf numFmtId="0" fontId="0" fillId="0" borderId="0" xfId="0" applyFont="1" applyBorder="1" applyAlignment="1">
      <alignment horizontal="left" vertical="center"/>
    </xf>
    <xf numFmtId="0" fontId="0" fillId="0" borderId="0" xfId="0" applyFont="1" applyBorder="1"/>
    <xf numFmtId="0" fontId="0" fillId="0" borderId="0" xfId="2" applyFont="1" applyBorder="1" applyAlignment="1">
      <alignment horizontal="center" vertical="center" wrapText="1"/>
    </xf>
    <xf numFmtId="0" fontId="0" fillId="0" borderId="0" xfId="2" applyFont="1" applyBorder="1" applyAlignment="1">
      <alignment vertical="center"/>
    </xf>
    <xf numFmtId="0" fontId="0" fillId="0" borderId="1" xfId="2" applyFont="1" applyBorder="1" applyAlignment="1">
      <alignment vertical="center"/>
    </xf>
    <xf numFmtId="17" fontId="0" fillId="13" borderId="1" xfId="0" applyNumberFormat="1" applyFont="1" applyFill="1" applyBorder="1" applyAlignment="1">
      <alignment vertical="center"/>
    </xf>
    <xf numFmtId="0" fontId="0" fillId="13" borderId="1" xfId="2" applyFont="1" applyFill="1" applyBorder="1" applyAlignment="1">
      <alignment vertical="center"/>
    </xf>
    <xf numFmtId="0" fontId="0" fillId="13" borderId="5" xfId="2" applyFont="1" applyFill="1" applyBorder="1" applyAlignment="1">
      <alignment vertical="center"/>
    </xf>
    <xf numFmtId="43" fontId="0" fillId="0" borderId="10" xfId="1" applyFont="1" applyBorder="1"/>
    <xf numFmtId="43" fontId="0" fillId="0" borderId="10" xfId="2" applyNumberFormat="1" applyFont="1" applyBorder="1" applyAlignment="1">
      <alignment vertical="center"/>
    </xf>
    <xf numFmtId="43" fontId="0" fillId="0" borderId="7" xfId="1" applyFont="1" applyBorder="1"/>
    <xf numFmtId="43" fontId="0" fillId="0" borderId="11" xfId="1" applyFont="1" applyBorder="1"/>
    <xf numFmtId="43" fontId="0" fillId="0" borderId="11" xfId="2" applyNumberFormat="1" applyFont="1" applyBorder="1" applyAlignment="1">
      <alignment vertical="center"/>
    </xf>
    <xf numFmtId="43" fontId="0" fillId="0" borderId="9" xfId="1" applyFont="1" applyBorder="1"/>
    <xf numFmtId="164" fontId="0" fillId="0" borderId="1" xfId="1" applyNumberFormat="1" applyFont="1" applyBorder="1"/>
    <xf numFmtId="0" fontId="0" fillId="0" borderId="5" xfId="2" applyFont="1" applyBorder="1" applyAlignment="1">
      <alignment vertical="center"/>
    </xf>
    <xf numFmtId="0" fontId="0" fillId="0" borderId="0" xfId="2" applyFont="1" applyBorder="1"/>
    <xf numFmtId="164" fontId="0" fillId="0" borderId="0" xfId="1" applyNumberFormat="1" applyFont="1" applyBorder="1"/>
    <xf numFmtId="17" fontId="0" fillId="4" borderId="2" xfId="0" applyNumberFormat="1" applyFont="1" applyFill="1" applyBorder="1" applyAlignment="1">
      <alignment vertical="center"/>
    </xf>
    <xf numFmtId="0" fontId="0" fillId="4" borderId="1" xfId="2" applyFont="1" applyFill="1" applyBorder="1" applyAlignment="1">
      <alignment vertical="center"/>
    </xf>
    <xf numFmtId="43" fontId="0" fillId="0" borderId="2" xfId="0" applyNumberFormat="1" applyFont="1" applyBorder="1" applyAlignment="1">
      <alignment vertical="center"/>
    </xf>
    <xf numFmtId="43" fontId="0" fillId="0" borderId="10" xfId="0" applyNumberFormat="1" applyFont="1" applyBorder="1" applyAlignment="1">
      <alignment vertical="center"/>
    </xf>
    <xf numFmtId="43" fontId="0" fillId="0" borderId="1" xfId="0" applyNumberFormat="1" applyFont="1" applyBorder="1" applyAlignment="1">
      <alignment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4" fontId="0" fillId="0" borderId="0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3" fillId="0" borderId="0" xfId="0" applyFont="1"/>
    <xf numFmtId="0" fontId="0" fillId="14" borderId="0" xfId="0" applyFill="1"/>
    <xf numFmtId="0" fontId="0" fillId="15" borderId="0" xfId="0" applyFill="1"/>
    <xf numFmtId="0" fontId="0" fillId="16" borderId="0" xfId="0" applyFill="1"/>
    <xf numFmtId="168" fontId="3" fillId="0" borderId="17" xfId="10" applyFont="1" applyBorder="1"/>
    <xf numFmtId="0" fontId="7" fillId="0" borderId="0" xfId="0" applyFont="1" applyFill="1" applyBorder="1"/>
    <xf numFmtId="0" fontId="8" fillId="0" borderId="0" xfId="0" applyFont="1" applyBorder="1"/>
    <xf numFmtId="0" fontId="3" fillId="0" borderId="0" xfId="0" applyFont="1" applyBorder="1"/>
    <xf numFmtId="0" fontId="7" fillId="0" borderId="0" xfId="0" applyFont="1" applyBorder="1"/>
    <xf numFmtId="0" fontId="10" fillId="0" borderId="22" xfId="0" applyFont="1" applyBorder="1" applyAlignment="1">
      <alignment horizontal="center"/>
    </xf>
    <xf numFmtId="0" fontId="11" fillId="0" borderId="22" xfId="0" applyFont="1" applyBorder="1"/>
    <xf numFmtId="0" fontId="12" fillId="0" borderId="0" xfId="0" applyFont="1" applyBorder="1"/>
    <xf numFmtId="0" fontId="14" fillId="0" borderId="0" xfId="0" applyFont="1" applyBorder="1"/>
    <xf numFmtId="0" fontId="14" fillId="0" borderId="0" xfId="0" applyFont="1"/>
    <xf numFmtId="4" fontId="14" fillId="0" borderId="0" xfId="0" applyNumberFormat="1" applyFont="1" applyBorder="1"/>
    <xf numFmtId="168" fontId="3" fillId="0" borderId="0" xfId="10" applyNumberFormat="1" applyFont="1" applyBorder="1"/>
    <xf numFmtId="168" fontId="3" fillId="0" borderId="0" xfId="10" applyFont="1" applyBorder="1"/>
    <xf numFmtId="0" fontId="9" fillId="0" borderId="0" xfId="0" applyFont="1"/>
    <xf numFmtId="4" fontId="9" fillId="0" borderId="1" xfId="0" applyNumberFormat="1" applyFont="1" applyBorder="1"/>
    <xf numFmtId="4" fontId="9" fillId="0" borderId="0" xfId="0" applyNumberFormat="1" applyFont="1" applyBorder="1"/>
    <xf numFmtId="0" fontId="0" fillId="2" borderId="37" xfId="0" applyFont="1" applyFill="1" applyBorder="1" applyAlignment="1">
      <alignment vertical="center"/>
    </xf>
    <xf numFmtId="0" fontId="0" fillId="2" borderId="39" xfId="0" applyFont="1" applyFill="1" applyBorder="1" applyAlignment="1">
      <alignment horizontal="left" vertical="center"/>
    </xf>
    <xf numFmtId="0" fontId="0" fillId="2" borderId="39" xfId="0" applyFont="1" applyFill="1" applyBorder="1" applyAlignment="1">
      <alignment vertical="center"/>
    </xf>
    <xf numFmtId="0" fontId="0" fillId="2" borderId="39" xfId="2" applyFont="1" applyFill="1" applyBorder="1" applyAlignment="1">
      <alignment horizontal="left" vertical="center"/>
    </xf>
    <xf numFmtId="0" fontId="0" fillId="2" borderId="35" xfId="2" applyFont="1" applyFill="1" applyBorder="1" applyAlignment="1">
      <alignment horizontal="left" vertical="center" wrapText="1"/>
    </xf>
    <xf numFmtId="0" fontId="0" fillId="2" borderId="6" xfId="0" applyFont="1" applyFill="1" applyBorder="1"/>
    <xf numFmtId="0" fontId="0" fillId="2" borderId="8" xfId="0" applyFont="1" applyFill="1" applyBorder="1"/>
    <xf numFmtId="0" fontId="2" fillId="4" borderId="1" xfId="0" applyFont="1" applyFill="1" applyBorder="1" applyAlignment="1">
      <alignment vertical="center"/>
    </xf>
    <xf numFmtId="0" fontId="2" fillId="13" borderId="3" xfId="0" applyFont="1" applyFill="1" applyBorder="1" applyAlignment="1">
      <alignment vertical="center"/>
    </xf>
    <xf numFmtId="0" fontId="2" fillId="18" borderId="3" xfId="0" applyFont="1" applyFill="1" applyBorder="1" applyAlignment="1">
      <alignment vertical="center"/>
    </xf>
    <xf numFmtId="0" fontId="2" fillId="18" borderId="3" xfId="0" applyFont="1" applyFill="1" applyBorder="1"/>
    <xf numFmtId="0" fontId="5" fillId="19" borderId="38" xfId="0" applyFont="1" applyFill="1" applyBorder="1"/>
    <xf numFmtId="17" fontId="0" fillId="19" borderId="40" xfId="0" applyNumberFormat="1" applyFont="1" applyFill="1" applyBorder="1" applyAlignment="1">
      <alignment vertical="center"/>
    </xf>
    <xf numFmtId="0" fontId="0" fillId="19" borderId="40" xfId="0" applyFont="1" applyFill="1" applyBorder="1" applyAlignment="1">
      <alignment vertical="center"/>
    </xf>
    <xf numFmtId="0" fontId="0" fillId="19" borderId="40" xfId="2" applyFont="1" applyFill="1" applyBorder="1" applyAlignment="1">
      <alignment vertical="center"/>
    </xf>
    <xf numFmtId="0" fontId="0" fillId="19" borderId="36" xfId="2" applyFont="1" applyFill="1" applyBorder="1" applyAlignment="1">
      <alignment vertical="center"/>
    </xf>
    <xf numFmtId="0" fontId="7" fillId="20" borderId="11" xfId="0" applyFont="1" applyFill="1" applyBorder="1"/>
    <xf numFmtId="165" fontId="3" fillId="19" borderId="4" xfId="0" applyNumberFormat="1" applyFont="1" applyFill="1" applyBorder="1" applyAlignment="1">
      <alignment horizontal="center"/>
    </xf>
    <xf numFmtId="0" fontId="3" fillId="19" borderId="4" xfId="0" applyFont="1" applyFill="1" applyBorder="1"/>
    <xf numFmtId="43" fontId="4" fillId="0" borderId="4" xfId="9" applyNumberFormat="1" applyFont="1" applyFill="1" applyBorder="1" applyAlignment="1">
      <alignment vertical="center"/>
    </xf>
    <xf numFmtId="10" fontId="3" fillId="19" borderId="4" xfId="0" applyNumberFormat="1" applyFont="1" applyFill="1" applyBorder="1" applyAlignment="1">
      <alignment horizontal="center"/>
    </xf>
    <xf numFmtId="43" fontId="0" fillId="0" borderId="4" xfId="1" applyNumberFormat="1" applyFont="1" applyFill="1" applyBorder="1"/>
    <xf numFmtId="164" fontId="0" fillId="0" borderId="4" xfId="1" applyNumberFormat="1" applyFont="1" applyFill="1" applyBorder="1"/>
    <xf numFmtId="177" fontId="0" fillId="0" borderId="4" xfId="0" applyNumberFormat="1" applyFill="1" applyBorder="1"/>
    <xf numFmtId="10" fontId="0" fillId="0" borderId="4" xfId="8" applyNumberFormat="1" applyFont="1" applyFill="1" applyBorder="1"/>
    <xf numFmtId="43" fontId="0" fillId="0" borderId="4" xfId="1" applyFont="1" applyFill="1" applyBorder="1"/>
    <xf numFmtId="166" fontId="0" fillId="19" borderId="4" xfId="0" applyNumberFormat="1" applyFill="1" applyBorder="1"/>
    <xf numFmtId="43" fontId="0" fillId="19" borderId="4" xfId="1" applyFont="1" applyFill="1" applyBorder="1"/>
    <xf numFmtId="10" fontId="0" fillId="19" borderId="4" xfId="8" applyNumberFormat="1" applyFont="1" applyFill="1" applyBorder="1"/>
    <xf numFmtId="0" fontId="2" fillId="17" borderId="11" xfId="0" applyFont="1" applyFill="1" applyBorder="1"/>
    <xf numFmtId="17" fontId="0" fillId="19" borderId="41" xfId="0" applyNumberFormat="1" applyFill="1" applyBorder="1"/>
    <xf numFmtId="4" fontId="2" fillId="12" borderId="42" xfId="0" applyNumberFormat="1" applyFont="1" applyFill="1" applyBorder="1"/>
    <xf numFmtId="0" fontId="0" fillId="17" borderId="2" xfId="0" applyFill="1" applyBorder="1"/>
    <xf numFmtId="0" fontId="6" fillId="17" borderId="10" xfId="0" applyFont="1" applyFill="1" applyBorder="1"/>
    <xf numFmtId="0" fontId="0" fillId="17" borderId="10" xfId="0" applyFill="1" applyBorder="1"/>
    <xf numFmtId="0" fontId="0" fillId="14" borderId="10" xfId="0" applyFill="1" applyBorder="1"/>
    <xf numFmtId="0" fontId="0" fillId="14" borderId="10" xfId="0" applyFont="1" applyFill="1" applyBorder="1"/>
    <xf numFmtId="0" fontId="0" fillId="14" borderId="10" xfId="0" applyFill="1" applyBorder="1" applyAlignment="1"/>
    <xf numFmtId="0" fontId="3" fillId="15" borderId="10" xfId="0" applyFont="1" applyFill="1" applyBorder="1"/>
    <xf numFmtId="0" fontId="3" fillId="2" borderId="10" xfId="0" applyFont="1" applyFill="1" applyBorder="1"/>
    <xf numFmtId="0" fontId="0" fillId="17" borderId="10" xfId="0" applyFill="1" applyBorder="1" applyAlignment="1"/>
    <xf numFmtId="0" fontId="3" fillId="17" borderId="10" xfId="0" applyFont="1" applyFill="1" applyBorder="1"/>
    <xf numFmtId="0" fontId="3" fillId="14" borderId="10" xfId="0" applyFont="1" applyFill="1" applyBorder="1"/>
    <xf numFmtId="0" fontId="0" fillId="15" borderId="10" xfId="0" applyFill="1" applyBorder="1"/>
    <xf numFmtId="0" fontId="0" fillId="16" borderId="10" xfId="0" applyFill="1" applyBorder="1"/>
    <xf numFmtId="43" fontId="0" fillId="0" borderId="40" xfId="1" applyFont="1" applyFill="1" applyBorder="1" applyAlignment="1">
      <alignment vertical="center"/>
    </xf>
    <xf numFmtId="17" fontId="12" fillId="0" borderId="0" xfId="0" applyNumberFormat="1" applyFont="1" applyBorder="1" applyAlignment="1">
      <alignment horizontal="left"/>
    </xf>
    <xf numFmtId="0" fontId="15" fillId="0" borderId="0" xfId="0" applyFont="1"/>
    <xf numFmtId="0" fontId="16" fillId="0" borderId="0" xfId="0" applyFont="1" applyAlignment="1">
      <alignment horizontal="right"/>
    </xf>
    <xf numFmtId="0" fontId="17" fillId="0" borderId="0" xfId="0" applyFont="1"/>
    <xf numFmtId="15" fontId="15" fillId="0" borderId="0" xfId="0" applyNumberFormat="1" applyFont="1"/>
    <xf numFmtId="0" fontId="3" fillId="0" borderId="15" xfId="0" applyFont="1" applyBorder="1"/>
    <xf numFmtId="0" fontId="18" fillId="0" borderId="15" xfId="0" applyFont="1" applyBorder="1" applyAlignment="1">
      <alignment horizontal="left" vertical="top" wrapText="1"/>
    </xf>
    <xf numFmtId="0" fontId="15" fillId="0" borderId="16" xfId="0" applyFont="1" applyBorder="1"/>
    <xf numFmtId="0" fontId="15" fillId="0" borderId="17" xfId="0" applyFont="1" applyBorder="1"/>
    <xf numFmtId="169" fontId="15" fillId="0" borderId="17" xfId="0" applyNumberFormat="1" applyFont="1" applyBorder="1"/>
    <xf numFmtId="0" fontId="15" fillId="0" borderId="18" xfId="0" applyFont="1" applyFill="1" applyBorder="1"/>
    <xf numFmtId="0" fontId="15" fillId="0" borderId="19" xfId="0" applyFont="1" applyBorder="1"/>
    <xf numFmtId="0" fontId="15" fillId="0" borderId="0" xfId="0" applyFont="1" applyBorder="1"/>
    <xf numFmtId="0" fontId="15" fillId="0" borderId="0" xfId="0" applyFont="1" applyFill="1" applyBorder="1"/>
    <xf numFmtId="0" fontId="15" fillId="0" borderId="20" xfId="0" applyFont="1" applyFill="1" applyBorder="1"/>
    <xf numFmtId="0" fontId="15" fillId="0" borderId="21" xfId="0" applyFont="1" applyBorder="1"/>
    <xf numFmtId="0" fontId="15" fillId="0" borderId="22" xfId="0" applyFont="1" applyBorder="1"/>
    <xf numFmtId="0" fontId="15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170" fontId="3" fillId="0" borderId="25" xfId="10" applyNumberFormat="1" applyFont="1" applyBorder="1"/>
    <xf numFmtId="0" fontId="3" fillId="0" borderId="26" xfId="0" applyFont="1" applyBorder="1"/>
    <xf numFmtId="168" fontId="15" fillId="0" borderId="17" xfId="0" applyNumberFormat="1" applyFont="1" applyBorder="1"/>
    <xf numFmtId="0" fontId="15" fillId="0" borderId="18" xfId="0" applyFont="1" applyBorder="1"/>
    <xf numFmtId="3" fontId="15" fillId="0" borderId="0" xfId="0" applyNumberFormat="1" applyFont="1" applyFill="1"/>
    <xf numFmtId="3" fontId="15" fillId="0" borderId="0" xfId="0" applyNumberFormat="1" applyFont="1"/>
    <xf numFmtId="3" fontId="15" fillId="0" borderId="0" xfId="0" applyNumberFormat="1" applyFont="1" applyBorder="1"/>
    <xf numFmtId="171" fontId="15" fillId="0" borderId="0" xfId="0" applyNumberFormat="1" applyFont="1" applyBorder="1"/>
    <xf numFmtId="172" fontId="15" fillId="0" borderId="0" xfId="0" applyNumberFormat="1" applyFont="1" applyBorder="1"/>
    <xf numFmtId="0" fontId="15" fillId="0" borderId="0" xfId="0" applyFont="1" applyAlignment="1"/>
    <xf numFmtId="10" fontId="15" fillId="0" borderId="0" xfId="0" applyNumberFormat="1" applyFont="1"/>
    <xf numFmtId="4" fontId="15" fillId="0" borderId="0" xfId="0" applyNumberFormat="1" applyFont="1"/>
    <xf numFmtId="3" fontId="3" fillId="0" borderId="25" xfId="0" applyNumberFormat="1" applyFont="1" applyBorder="1"/>
    <xf numFmtId="3" fontId="15" fillId="0" borderId="17" xfId="0" applyNumberFormat="1" applyFont="1" applyBorder="1"/>
    <xf numFmtId="0" fontId="15" fillId="0" borderId="0" xfId="0" applyFont="1" applyFill="1"/>
    <xf numFmtId="0" fontId="3" fillId="0" borderId="16" xfId="0" applyFont="1" applyBorder="1"/>
    <xf numFmtId="0" fontId="3" fillId="0" borderId="17" xfId="0" applyFont="1" applyBorder="1"/>
    <xf numFmtId="3" fontId="3" fillId="0" borderId="17" xfId="0" applyNumberFormat="1" applyFont="1" applyBorder="1"/>
    <xf numFmtId="170" fontId="3" fillId="0" borderId="17" xfId="10" applyNumberFormat="1" applyFont="1" applyBorder="1"/>
    <xf numFmtId="0" fontId="3" fillId="0" borderId="18" xfId="0" applyFont="1" applyBorder="1"/>
    <xf numFmtId="4" fontId="15" fillId="0" borderId="0" xfId="0" applyNumberFormat="1" applyFont="1" applyBorder="1"/>
    <xf numFmtId="171" fontId="15" fillId="0" borderId="22" xfId="0" applyNumberFormat="1" applyFont="1" applyBorder="1"/>
    <xf numFmtId="0" fontId="15" fillId="0" borderId="23" xfId="0" applyFont="1" applyFill="1" applyBorder="1"/>
    <xf numFmtId="2" fontId="3" fillId="0" borderId="25" xfId="10" applyNumberFormat="1" applyFont="1" applyBorder="1"/>
    <xf numFmtId="0" fontId="15" fillId="0" borderId="0" xfId="0" applyFont="1" applyBorder="1" applyAlignment="1">
      <alignment horizontal="left"/>
    </xf>
    <xf numFmtId="166" fontId="15" fillId="0" borderId="0" xfId="0" applyNumberFormat="1" applyFont="1" applyBorder="1"/>
    <xf numFmtId="174" fontId="15" fillId="0" borderId="0" xfId="0" applyNumberFormat="1" applyFont="1" applyBorder="1"/>
    <xf numFmtId="175" fontId="15" fillId="0" borderId="0" xfId="8" applyNumberFormat="1" applyFont="1" applyBorder="1" applyAlignment="1">
      <alignment horizontal="left"/>
    </xf>
    <xf numFmtId="43" fontId="3" fillId="0" borderId="25" xfId="1" applyFont="1" applyBorder="1"/>
    <xf numFmtId="169" fontId="15" fillId="0" borderId="0" xfId="0" applyNumberFormat="1" applyFont="1" applyBorder="1"/>
    <xf numFmtId="0" fontId="15" fillId="0" borderId="27" xfId="0" applyFont="1" applyBorder="1"/>
    <xf numFmtId="0" fontId="15" fillId="0" borderId="28" xfId="0" applyFont="1" applyBorder="1"/>
    <xf numFmtId="0" fontId="15" fillId="0" borderId="29" xfId="0" applyFont="1" applyBorder="1"/>
    <xf numFmtId="0" fontId="15" fillId="0" borderId="30" xfId="0" applyFont="1" applyBorder="1"/>
    <xf numFmtId="0" fontId="15" fillId="0" borderId="31" xfId="0" applyFont="1" applyBorder="1"/>
    <xf numFmtId="0" fontId="15" fillId="0" borderId="32" xfId="0" applyFont="1" applyBorder="1"/>
    <xf numFmtId="0" fontId="15" fillId="0" borderId="33" xfId="0" applyFont="1" applyBorder="1"/>
    <xf numFmtId="0" fontId="15" fillId="0" borderId="34" xfId="0" applyFont="1" applyBorder="1"/>
    <xf numFmtId="0" fontId="19" fillId="0" borderId="0" xfId="0" applyFont="1"/>
    <xf numFmtId="0" fontId="13" fillId="0" borderId="0" xfId="0" applyFont="1"/>
    <xf numFmtId="0" fontId="20" fillId="0" borderId="0" xfId="0" applyFont="1"/>
    <xf numFmtId="0" fontId="13" fillId="0" borderId="15" xfId="0" applyFont="1" applyBorder="1" applyAlignment="1">
      <alignment horizontal="left"/>
    </xf>
    <xf numFmtId="0" fontId="13" fillId="0" borderId="25" xfId="0" applyFont="1" applyBorder="1"/>
    <xf numFmtId="0" fontId="13" fillId="0" borderId="17" xfId="0" applyFont="1" applyBorder="1"/>
    <xf numFmtId="0" fontId="19" fillId="0" borderId="0" xfId="0" applyFont="1" applyBorder="1"/>
    <xf numFmtId="168" fontId="14" fillId="0" borderId="17" xfId="10" applyNumberFormat="1" applyFont="1" applyBorder="1"/>
    <xf numFmtId="43" fontId="19" fillId="0" borderId="0" xfId="0" applyNumberFormat="1" applyFont="1" applyFill="1" applyBorder="1" applyAlignment="1"/>
    <xf numFmtId="169" fontId="19" fillId="0" borderId="0" xfId="10" applyNumberFormat="1" applyFont="1" applyFill="1" applyBorder="1"/>
    <xf numFmtId="10" fontId="19" fillId="0" borderId="0" xfId="0" applyNumberFormat="1" applyFont="1" applyFill="1" applyBorder="1" applyAlignment="1">
      <alignment horizontal="center"/>
    </xf>
    <xf numFmtId="165" fontId="19" fillId="0" borderId="0" xfId="0" applyNumberFormat="1" applyFont="1" applyFill="1" applyBorder="1" applyAlignment="1">
      <alignment horizontal="center"/>
    </xf>
    <xf numFmtId="3" fontId="19" fillId="0" borderId="0" xfId="0" applyNumberFormat="1" applyFont="1" applyFill="1"/>
    <xf numFmtId="3" fontId="19" fillId="0" borderId="0" xfId="0" applyNumberFormat="1" applyFont="1" applyBorder="1"/>
    <xf numFmtId="0" fontId="14" fillId="0" borderId="0" xfId="0" applyFont="1" applyFill="1" applyBorder="1"/>
    <xf numFmtId="3" fontId="19" fillId="0" borderId="0" xfId="0" applyNumberFormat="1" applyFont="1"/>
    <xf numFmtId="173" fontId="14" fillId="0" borderId="0" xfId="1" applyNumberFormat="1" applyFont="1"/>
    <xf numFmtId="171" fontId="14" fillId="0" borderId="0" xfId="0" applyNumberFormat="1" applyFont="1" applyBorder="1"/>
    <xf numFmtId="4" fontId="19" fillId="0" borderId="0" xfId="0" applyNumberFormat="1" applyFont="1" applyBorder="1"/>
    <xf numFmtId="171" fontId="19" fillId="0" borderId="0" xfId="0" applyNumberFormat="1" applyFont="1" applyBorder="1"/>
    <xf numFmtId="0" fontId="21" fillId="17" borderId="2" xfId="0" applyFont="1" applyFill="1" applyBorder="1"/>
    <xf numFmtId="0" fontId="23" fillId="21" borderId="17" xfId="0" applyFont="1" applyFill="1" applyBorder="1"/>
    <xf numFmtId="168" fontId="23" fillId="21" borderId="17" xfId="0" applyNumberFormat="1" applyFont="1" applyFill="1" applyBorder="1"/>
    <xf numFmtId="0" fontId="23" fillId="21" borderId="0" xfId="0" applyFont="1" applyFill="1" applyBorder="1"/>
    <xf numFmtId="176" fontId="22" fillId="21" borderId="0" xfId="1" applyNumberFormat="1" applyFont="1" applyFill="1"/>
    <xf numFmtId="171" fontId="22" fillId="21" borderId="0" xfId="0" applyNumberFormat="1" applyFont="1" applyFill="1" applyBorder="1"/>
    <xf numFmtId="2" fontId="2" fillId="2" borderId="2" xfId="0" applyNumberFormat="1" applyFont="1" applyFill="1" applyBorder="1" applyAlignment="1" applyProtection="1">
      <alignment vertical="center" wrapText="1"/>
    </xf>
    <xf numFmtId="0" fontId="2" fillId="6" borderId="1" xfId="0" applyNumberFormat="1" applyFont="1" applyFill="1" applyBorder="1" applyAlignment="1" applyProtection="1">
      <alignment vertical="center" wrapText="1"/>
    </xf>
    <xf numFmtId="0" fontId="2" fillId="0" borderId="0" xfId="0" applyNumberFormat="1" applyFont="1" applyFill="1" applyAlignment="1" applyProtection="1">
      <alignment vertical="center"/>
    </xf>
    <xf numFmtId="2" fontId="2" fillId="9" borderId="1" xfId="0" applyNumberFormat="1" applyFont="1" applyFill="1" applyBorder="1" applyAlignment="1" applyProtection="1">
      <alignment horizontal="center" vertical="center"/>
    </xf>
    <xf numFmtId="0" fontId="2" fillId="10" borderId="2" xfId="0" applyNumberFormat="1" applyFont="1" applyFill="1" applyBorder="1" applyAlignment="1" applyProtection="1">
      <alignment horizontal="center" vertical="center"/>
    </xf>
    <xf numFmtId="0" fontId="2" fillId="10" borderId="43" xfId="0" applyNumberFormat="1" applyFont="1" applyFill="1" applyBorder="1" applyAlignment="1" applyProtection="1">
      <alignment horizontal="center" vertical="center"/>
    </xf>
    <xf numFmtId="0" fontId="2" fillId="11" borderId="2" xfId="0" applyNumberFormat="1" applyFont="1" applyFill="1" applyBorder="1" applyAlignment="1" applyProtection="1">
      <alignment horizontal="center" vertical="center"/>
    </xf>
    <xf numFmtId="0" fontId="2" fillId="11" borderId="43" xfId="0" applyNumberFormat="1" applyFont="1" applyFill="1" applyBorder="1" applyAlignment="1" applyProtection="1">
      <alignment horizontal="center" vertical="center"/>
    </xf>
    <xf numFmtId="0" fontId="0" fillId="0" borderId="1" xfId="0" applyBorder="1"/>
    <xf numFmtId="0" fontId="2" fillId="0" borderId="44" xfId="0" applyFont="1" applyBorder="1"/>
    <xf numFmtId="0" fontId="2" fillId="0" borderId="45" xfId="0" applyFont="1" applyBorder="1"/>
    <xf numFmtId="2" fontId="2" fillId="0" borderId="15" xfId="0" applyNumberFormat="1" applyFont="1" applyFill="1" applyBorder="1" applyAlignment="1" applyProtection="1">
      <alignment vertical="center"/>
    </xf>
    <xf numFmtId="0" fontId="2" fillId="0" borderId="0" xfId="0" applyFont="1"/>
    <xf numFmtId="0" fontId="2" fillId="3" borderId="1" xfId="0" applyNumberFormat="1" applyFont="1" applyFill="1" applyBorder="1" applyAlignment="1" applyProtection="1">
      <alignment horizontal="center" vertical="center" wrapText="1"/>
    </xf>
    <xf numFmtId="0" fontId="2" fillId="3" borderId="3" xfId="0" applyNumberFormat="1" applyFont="1" applyFill="1" applyBorder="1" applyAlignment="1" applyProtection="1">
      <alignment horizontal="center" vertical="center" wrapText="1"/>
    </xf>
    <xf numFmtId="0" fontId="2" fillId="4" borderId="3" xfId="0" applyNumberFormat="1" applyFont="1" applyFill="1" applyBorder="1" applyAlignment="1" applyProtection="1">
      <alignment horizontal="center" vertical="center" wrapText="1"/>
    </xf>
    <xf numFmtId="0" fontId="2" fillId="4" borderId="4" xfId="0" applyNumberFormat="1" applyFont="1" applyFill="1" applyBorder="1" applyAlignment="1" applyProtection="1">
      <alignment horizontal="center" vertical="center" wrapText="1"/>
    </xf>
    <xf numFmtId="0" fontId="2" fillId="4" borderId="5" xfId="0" applyNumberFormat="1" applyFont="1" applyFill="1" applyBorder="1" applyAlignment="1" applyProtection="1">
      <alignment horizontal="center" vertical="center" wrapText="1"/>
    </xf>
    <xf numFmtId="0" fontId="2" fillId="5" borderId="3" xfId="0" applyNumberFormat="1" applyFont="1" applyFill="1" applyBorder="1" applyAlignment="1" applyProtection="1">
      <alignment horizontal="center" vertical="center" wrapText="1"/>
    </xf>
    <xf numFmtId="0" fontId="2" fillId="5" borderId="4" xfId="0" applyNumberFormat="1" applyFont="1" applyFill="1" applyBorder="1" applyAlignment="1" applyProtection="1">
      <alignment horizontal="center" vertical="center" wrapText="1"/>
    </xf>
    <xf numFmtId="0" fontId="2" fillId="6" borderId="1" xfId="0" applyNumberFormat="1" applyFont="1" applyFill="1" applyBorder="1" applyAlignment="1" applyProtection="1">
      <alignment horizontal="center" vertical="center" wrapText="1"/>
    </xf>
    <xf numFmtId="0" fontId="2" fillId="7" borderId="1" xfId="0" applyNumberFormat="1" applyFont="1" applyFill="1" applyBorder="1" applyAlignment="1" applyProtection="1">
      <alignment horizontal="center" vertical="center" wrapText="1"/>
    </xf>
    <xf numFmtId="0" fontId="2" fillId="8" borderId="1" xfId="0" applyNumberFormat="1" applyFont="1" applyFill="1" applyBorder="1" applyAlignment="1" applyProtection="1">
      <alignment horizontal="center" vertical="center" wrapText="1"/>
    </xf>
    <xf numFmtId="167" fontId="3" fillId="0" borderId="0" xfId="0" applyNumberFormat="1" applyFont="1" applyAlignment="1">
      <alignment horizontal="center"/>
    </xf>
    <xf numFmtId="0" fontId="15" fillId="0" borderId="0" xfId="0" applyFont="1" applyAlignment="1">
      <alignment horizontal="left" vertical="top" wrapText="1"/>
    </xf>
    <xf numFmtId="17" fontId="12" fillId="0" borderId="0" xfId="0" applyNumberFormat="1" applyFont="1" applyBorder="1" applyAlignment="1">
      <alignment horizontal="left"/>
    </xf>
  </cellXfs>
  <cellStyles count="11">
    <cellStyle name="Millares" xfId="1" builtinId="3"/>
    <cellStyle name="Millares 4" xfId="7"/>
    <cellStyle name="Millares_Libro3" xfId="10"/>
    <cellStyle name="Normal" xfId="0" builtinId="0"/>
    <cellStyle name="Normal 17" xfId="5"/>
    <cellStyle name="Normal 18" xfId="6"/>
    <cellStyle name="Normal 20" xfId="4"/>
    <cellStyle name="Normal 27" xfId="9"/>
    <cellStyle name="Normal 3 2" xfId="3"/>
    <cellStyle name="Normal 4" xfId="2"/>
    <cellStyle name="Porcentaje" xfId="8" builtinId="5"/>
  </cellStyles>
  <dxfs count="1">
    <dxf>
      <font>
        <b val="0"/>
        <i val="0"/>
        <condense val="0"/>
        <extend val="0"/>
        <color indexed="9"/>
      </font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49001991634175E-2"/>
          <c:y val="4.3144436490893182E-2"/>
          <c:w val="0.90102489181697487"/>
          <c:h val="0.807174887892376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DATOS!$E$12</c:f>
              <c:strCache>
                <c:ptCount val="1"/>
                <c:pt idx="0">
                  <c:v>Energía con desc (KWh)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[1]Datos!$F$11:$Q$11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DATOS!$F$12:$Q$12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4"/>
          <c:order val="1"/>
          <c:tx>
            <c:strRef>
              <c:f>DATOS!$E$13</c:f>
              <c:strCache>
                <c:ptCount val="1"/>
                <c:pt idx="0">
                  <c:v>Energía sin desc (KWh)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[1]Datos!$F$11:$Q$11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DATOS!$F$13:$Q$13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94144"/>
        <c:axId val="212695680"/>
      </c:barChart>
      <c:catAx>
        <c:axId val="21269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212695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695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212694144"/>
        <c:crosses val="autoZero"/>
        <c:crossBetween val="between"/>
      </c:valAx>
      <c:spPr>
        <a:gradFill rotWithShape="0">
          <a:gsLst>
            <a:gs pos="0">
              <a:srgbClr val="C0C0C0"/>
            </a:gs>
            <a:gs pos="100000">
              <a:srgbClr val="C0C0C0">
                <a:gamma/>
                <a:tint val="12157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7.8823523682916258E-2"/>
          <c:y val="0.95566909249980114"/>
          <c:w val="0.90462760336776082"/>
          <c:h val="3.13674143004851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MX"/>
    </a:p>
  </c:txPr>
  <c:printSettings>
    <c:headerFooter alignWithMargins="0"/>
    <c:pageMargins b="1" l="0.75000000000000056" r="0.75000000000000056" t="1" header="0" footer="0"/>
    <c:pageSetup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290079365079363E-2"/>
          <c:y val="4.5802380952380956E-2"/>
          <c:w val="0.89721071428571431"/>
          <c:h val="0.671177380952380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DATOS!$E$17</c:f>
              <c:strCache>
                <c:ptCount val="1"/>
                <c:pt idx="0">
                  <c:v>Energía Punta (KWh)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DATOS!$F$11:$Q$11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DATOS!$F$17:$Q$17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DATOS!$E$18</c:f>
              <c:strCache>
                <c:ptCount val="1"/>
                <c:pt idx="0">
                  <c:v>Energía Intermedia (KWh)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DATOS!$F$11:$Q$11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DATOS!$F$18:$Q$18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DATOS!$E$19</c:f>
              <c:strCache>
                <c:ptCount val="1"/>
                <c:pt idx="0">
                  <c:v>Energía Base (KWh)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DATOS!$F$11:$Q$11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DATOS!$F$19:$Q$19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708736"/>
        <c:axId val="212726912"/>
      </c:barChart>
      <c:catAx>
        <c:axId val="21270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212726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726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2127087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5.8564484126984125E-2"/>
          <c:y val="0.92325753968253965"/>
          <c:w val="0.89946369047619046"/>
          <c:h val="4.65972222222222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MX"/>
    </a:p>
  </c:txPr>
  <c:printSettings>
    <c:headerFooter alignWithMargins="0"/>
    <c:pageMargins b="1" l="0.75000000000000056" r="0.75000000000000056" t="1" header="0" footer="0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988690476190479E-2"/>
          <c:y val="6.5238492063492054E-2"/>
          <c:w val="0.90759841269841268"/>
          <c:h val="0.63825515873015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DATOS!$E$23</c:f>
              <c:strCache>
                <c:ptCount val="1"/>
                <c:pt idx="0">
                  <c:v>Energía Punta (KWh)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DATOS!$F$11:$Q$11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DATOS!$F$23:$Q$23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DATOS!$E$24</c:f>
              <c:strCache>
                <c:ptCount val="1"/>
                <c:pt idx="0">
                  <c:v>Energía Intermedia (KWh)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DATOS!$F$11:$Q$11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DATOS!$F$24:$Q$24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DATOS!$E$25</c:f>
              <c:strCache>
                <c:ptCount val="1"/>
                <c:pt idx="0">
                  <c:v>Energía Base (KWh)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DATOS!$F$11:$Q$11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DATOS!$F$25:$Q$25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56032"/>
        <c:axId val="212566016"/>
      </c:barChart>
      <c:catAx>
        <c:axId val="212556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212566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566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2125560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5.1939880952380939E-2"/>
          <c:y val="0.91528015873015878"/>
          <c:w val="0.91254920634920633"/>
          <c:h val="5.61511904761904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MX"/>
    </a:p>
  </c:txPr>
  <c:printSettings>
    <c:headerFooter alignWithMargins="0"/>
    <c:pageMargins b="1" l="0.75000000000000056" r="0.75000000000000056" t="1" header="0" footer="0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610193291703464E-2"/>
          <c:y val="0.12865570549904912"/>
          <c:w val="0.88889078008148681"/>
          <c:h val="0.57310268813212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DATOS!$E$29</c:f>
              <c:strCache>
                <c:ptCount val="1"/>
                <c:pt idx="0">
                  <c:v>Demanda Punta (KW)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DATOS!$F$11:$Q$11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DATOS!$F$29:$Q$29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DATOS!$E$30</c:f>
              <c:strCache>
                <c:ptCount val="1"/>
                <c:pt idx="0">
                  <c:v>Demanda Intermedia (KW)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DATOS!$F$11:$Q$11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DATOS!$F$30:$Q$30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DATOS!$E$31</c:f>
              <c:strCache>
                <c:ptCount val="1"/>
                <c:pt idx="0">
                  <c:v>Demanda Base (KW)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DATOS!$F$11:$Q$11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DATOS!$F$31:$Q$31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95840"/>
        <c:axId val="212597376"/>
      </c:barChart>
      <c:catAx>
        <c:axId val="212595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212597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597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2125958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5.3434527908346061E-2"/>
          <c:y val="0.9209384920634921"/>
          <c:w val="0.9164565931159746"/>
          <c:h val="5.82900793650793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MX"/>
    </a:p>
  </c:txPr>
  <c:printSettings>
    <c:headerFooter alignWithMargins="0"/>
    <c:pageMargins b="1" l="0.75000000000000056" r="0.75000000000000056" t="1" header="0" footer="0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69212410501204E-2"/>
          <c:y val="0.12941176470588239"/>
          <c:w val="0.87589498806682575"/>
          <c:h val="0.585658333333333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DATOS!$E$35</c:f>
              <c:strCache>
                <c:ptCount val="1"/>
                <c:pt idx="0">
                  <c:v>Demanda Punta (KW)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DATOS!$F$11:$Q$11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DATOS!$F$35:$Q$35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DATOS!$E$36</c:f>
              <c:strCache>
                <c:ptCount val="1"/>
                <c:pt idx="0">
                  <c:v>Demanda Intermedia (KW)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DATOS!$F$11:$Q$11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DATOS!$F$36:$Q$36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DATOS!$E$37</c:f>
              <c:strCache>
                <c:ptCount val="1"/>
                <c:pt idx="0">
                  <c:v>Demanda Base (KW)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DATOS!$F$11:$Q$11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DATOS!$F$37:$Q$37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15168"/>
        <c:axId val="212616704"/>
      </c:barChart>
      <c:catAx>
        <c:axId val="21261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212616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616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2126151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4831669419470371E-3"/>
          <c:y val="0.92518214285714284"/>
          <c:w val="0.99423787192742163"/>
          <c:h val="5.380000000000000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MX"/>
    </a:p>
  </c:txPr>
  <c:printSettings>
    <c:headerFooter alignWithMargins="0"/>
    <c:pageMargins b="1" l="0.75000000000000056" r="0.75000000000000056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0</xdr:row>
      <xdr:rowOff>9525</xdr:rowOff>
    </xdr:from>
    <xdr:to>
      <xdr:col>4</xdr:col>
      <xdr:colOff>600075</xdr:colOff>
      <xdr:row>6</xdr:row>
      <xdr:rowOff>38100</xdr:rowOff>
    </xdr:to>
    <xdr:pic>
      <xdr:nvPicPr>
        <xdr:cNvPr id="2" name="Picture 8" descr="Logo Iberdrol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23900" y="9525"/>
          <a:ext cx="2305050" cy="11525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76200</xdr:colOff>
      <xdr:row>95</xdr:row>
      <xdr:rowOff>152400</xdr:rowOff>
    </xdr:from>
    <xdr:to>
      <xdr:col>14</xdr:col>
      <xdr:colOff>85725</xdr:colOff>
      <xdr:row>123</xdr:row>
      <xdr:rowOff>114300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85725</xdr:colOff>
      <xdr:row>49</xdr:row>
      <xdr:rowOff>66675</xdr:rowOff>
    </xdr:from>
    <xdr:to>
      <xdr:col>7</xdr:col>
      <xdr:colOff>715650</xdr:colOff>
      <xdr:row>63</xdr:row>
      <xdr:rowOff>53025</xdr:rowOff>
    </xdr:to>
    <xdr:graphicFrame macro="">
      <xdr:nvGraphicFramePr>
        <xdr:cNvPr id="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881063</xdr:colOff>
      <xdr:row>49</xdr:row>
      <xdr:rowOff>57149</xdr:rowOff>
    </xdr:from>
    <xdr:to>
      <xdr:col>14</xdr:col>
      <xdr:colOff>339328</xdr:colOff>
      <xdr:row>63</xdr:row>
      <xdr:rowOff>43499</xdr:rowOff>
    </xdr:to>
    <xdr:graphicFrame macro="">
      <xdr:nvGraphicFramePr>
        <xdr:cNvPr id="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104775</xdr:colOff>
      <xdr:row>64</xdr:row>
      <xdr:rowOff>28574</xdr:rowOff>
    </xdr:from>
    <xdr:to>
      <xdr:col>7</xdr:col>
      <xdr:colOff>734700</xdr:colOff>
      <xdr:row>70</xdr:row>
      <xdr:rowOff>1462724</xdr:rowOff>
    </xdr:to>
    <xdr:graphicFrame macro="">
      <xdr:nvGraphicFramePr>
        <xdr:cNvPr id="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898921</xdr:colOff>
      <xdr:row>64</xdr:row>
      <xdr:rowOff>0</xdr:rowOff>
    </xdr:from>
    <xdr:to>
      <xdr:col>14</xdr:col>
      <xdr:colOff>309561</xdr:colOff>
      <xdr:row>70</xdr:row>
      <xdr:rowOff>1434150</xdr:rowOff>
    </xdr:to>
    <xdr:graphicFrame macro="">
      <xdr:nvGraphicFramePr>
        <xdr:cNvPr id="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pia%20de%20Anexo_Soriana%20BC%20xlsx%20xls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Anexo Cargos"/>
      <sheetName val="Hoja1"/>
    </sheetNames>
    <sheetDataSet>
      <sheetData sheetId="0">
        <row r="1">
          <cell r="B1">
            <v>42795</v>
          </cell>
        </row>
        <row r="4">
          <cell r="B4" t="str">
            <v>Alejandro De Rodas, No. 3102, A, Cumbres 8vo Sector</v>
          </cell>
        </row>
        <row r="5">
          <cell r="B5" t="str">
            <v>Villa Hermosa, Monterrey, Nuevo León, C.P. 64610</v>
          </cell>
        </row>
        <row r="6">
          <cell r="B6" t="str">
            <v>TSO-991022-PB6</v>
          </cell>
        </row>
        <row r="11">
          <cell r="F11" t="str">
            <v>Enero</v>
          </cell>
          <cell r="G11" t="str">
            <v>Febrero</v>
          </cell>
          <cell r="H11" t="str">
            <v>Marzo</v>
          </cell>
          <cell r="I11" t="str">
            <v>Abril</v>
          </cell>
          <cell r="J11" t="str">
            <v>Mayo</v>
          </cell>
          <cell r="K11" t="str">
            <v>Junio</v>
          </cell>
          <cell r="L11" t="str">
            <v>Julio</v>
          </cell>
          <cell r="M11" t="str">
            <v>Agosto</v>
          </cell>
          <cell r="N11" t="str">
            <v>Septiembre</v>
          </cell>
          <cell r="O11" t="str">
            <v>Octubre</v>
          </cell>
          <cell r="P11" t="str">
            <v>Noviembre</v>
          </cell>
          <cell r="Q11" t="str">
            <v>Diciembre</v>
          </cell>
        </row>
        <row r="35">
          <cell r="B35">
            <v>244523.58866019294</v>
          </cell>
        </row>
        <row r="46">
          <cell r="B46">
            <v>0</v>
          </cell>
        </row>
        <row r="47">
          <cell r="B47">
            <v>0</v>
          </cell>
        </row>
        <row r="55">
          <cell r="B55">
            <v>0</v>
          </cell>
        </row>
      </sheetData>
      <sheetData sheetId="1">
        <row r="93">
          <cell r="G93">
            <v>244523.58866019294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25"/>
  <sheetViews>
    <sheetView showGridLines="0" tabSelected="1" workbookViewId="0">
      <selection activeCell="C8" sqref="C8"/>
    </sheetView>
  </sheetViews>
  <sheetFormatPr baseColWidth="10" defaultRowHeight="15" x14ac:dyDescent="0.25"/>
  <cols>
    <col min="1" max="1" width="44.85546875" bestFit="1" customWidth="1"/>
  </cols>
  <sheetData>
    <row r="1" spans="1:4" x14ac:dyDescent="0.25">
      <c r="A1" s="51" t="s">
        <v>12</v>
      </c>
      <c r="B1" s="62">
        <v>200</v>
      </c>
      <c r="C1" s="2"/>
    </row>
    <row r="2" spans="1:4" x14ac:dyDescent="0.25">
      <c r="A2" s="52" t="s">
        <v>13</v>
      </c>
      <c r="B2" s="96">
        <f>B1/12</f>
        <v>16.666666666666668</v>
      </c>
      <c r="C2" s="4"/>
    </row>
    <row r="3" spans="1:4" x14ac:dyDescent="0.25">
      <c r="A3" s="53" t="s">
        <v>14</v>
      </c>
      <c r="B3" s="63">
        <v>42795</v>
      </c>
      <c r="C3" s="5"/>
      <c r="D3" s="3"/>
    </row>
    <row r="4" spans="1:4" x14ac:dyDescent="0.25">
      <c r="A4" s="53" t="s">
        <v>15</v>
      </c>
      <c r="B4" s="64">
        <v>31</v>
      </c>
      <c r="C4" s="6"/>
      <c r="D4" s="7"/>
    </row>
    <row r="5" spans="1:4" x14ac:dyDescent="0.25">
      <c r="A5" s="53" t="s">
        <v>16</v>
      </c>
      <c r="B5" s="64" t="s">
        <v>17</v>
      </c>
      <c r="C5" s="6"/>
      <c r="D5" s="7"/>
    </row>
    <row r="6" spans="1:4" x14ac:dyDescent="0.25">
      <c r="A6" s="54" t="s">
        <v>18</v>
      </c>
      <c r="B6" s="65">
        <v>0.14099999999999999</v>
      </c>
      <c r="C6" s="2"/>
      <c r="D6" s="3"/>
    </row>
    <row r="7" spans="1:4" ht="15.75" thickBot="1" x14ac:dyDescent="0.3">
      <c r="A7" s="55" t="s">
        <v>19</v>
      </c>
      <c r="B7" s="66">
        <v>7.0000000000000007E-2</v>
      </c>
      <c r="C7" s="2"/>
      <c r="D7" s="3"/>
    </row>
    <row r="8" spans="1:4" x14ac:dyDescent="0.25">
      <c r="A8" s="3"/>
      <c r="B8" s="3"/>
      <c r="C8" s="2"/>
      <c r="D8" s="3"/>
    </row>
    <row r="9" spans="1:4" x14ac:dyDescent="0.25">
      <c r="A9" s="59" t="s">
        <v>20</v>
      </c>
      <c r="B9" s="9" t="s">
        <v>21</v>
      </c>
      <c r="C9" s="10" t="s">
        <v>22</v>
      </c>
      <c r="D9" s="11" t="s">
        <v>23</v>
      </c>
    </row>
    <row r="10" spans="1:4" x14ac:dyDescent="0.25">
      <c r="A10" s="56" t="s">
        <v>24</v>
      </c>
      <c r="B10" s="12">
        <f>K23</f>
        <v>207.56399999999999</v>
      </c>
      <c r="C10" s="13">
        <f>N23</f>
        <v>207.56399999999999</v>
      </c>
      <c r="D10" s="14">
        <f>Q23</f>
        <v>0</v>
      </c>
    </row>
    <row r="11" spans="1:4" x14ac:dyDescent="0.25">
      <c r="A11" s="56" t="s">
        <v>25</v>
      </c>
      <c r="B11" s="12">
        <f>J23</f>
        <v>225.16200000000003</v>
      </c>
      <c r="C11" s="13">
        <f>M23</f>
        <v>225.16200000000003</v>
      </c>
      <c r="D11" s="14">
        <f>P23</f>
        <v>0</v>
      </c>
    </row>
    <row r="12" spans="1:4" x14ac:dyDescent="0.25">
      <c r="A12" s="57" t="s">
        <v>26</v>
      </c>
      <c r="B12" s="15">
        <f>I23</f>
        <v>0</v>
      </c>
      <c r="C12" s="16">
        <f>L23</f>
        <v>0</v>
      </c>
      <c r="D12" s="17">
        <f>O8944</f>
        <v>0</v>
      </c>
    </row>
    <row r="13" spans="1:4" x14ac:dyDescent="0.25">
      <c r="A13" s="61" t="s">
        <v>27</v>
      </c>
      <c r="B13" s="18">
        <f>ROUNDUP(B10+$B$6*MAX(B11-B10,0)+$B$7*MAX(B12-MAX(B10,B11),0),0)</f>
        <v>211</v>
      </c>
      <c r="C13" s="8">
        <f>ROUNDUP(C10+$B$6*MAX(C11-C10,0)+$B$7*MAX(C12-MAX(C10,C11),0),0)</f>
        <v>211</v>
      </c>
      <c r="D13" s="19">
        <f>ROUNDUP(D10+$B$6*MAX(D11-D10,0)+$B$7*MAX(D12-MAX(D10,D11),0),0)</f>
        <v>0</v>
      </c>
    </row>
    <row r="14" spans="1:4" x14ac:dyDescent="0.25">
      <c r="A14" s="20"/>
      <c r="B14" s="21"/>
      <c r="C14" s="20"/>
      <c r="D14" s="20"/>
    </row>
    <row r="15" spans="1:4" x14ac:dyDescent="0.25">
      <c r="A15" s="58" t="s">
        <v>28</v>
      </c>
      <c r="B15" s="22" t="s">
        <v>29</v>
      </c>
      <c r="C15" s="23" t="s">
        <v>22</v>
      </c>
      <c r="D15" s="23" t="s">
        <v>23</v>
      </c>
    </row>
    <row r="16" spans="1:4" x14ac:dyDescent="0.25">
      <c r="A16" s="56" t="s">
        <v>24</v>
      </c>
      <c r="B16" s="24">
        <f>T23</f>
        <v>14114.890124999985</v>
      </c>
      <c r="C16" s="24">
        <f>W23</f>
        <v>14114.890124999985</v>
      </c>
      <c r="D16" s="24">
        <f>Z23</f>
        <v>0</v>
      </c>
    </row>
    <row r="17" spans="1:39" x14ac:dyDescent="0.25">
      <c r="A17" s="56" t="s">
        <v>25</v>
      </c>
      <c r="B17" s="25">
        <f>S23</f>
        <v>96130.915124999825</v>
      </c>
      <c r="C17" s="25">
        <f>V23</f>
        <v>96130.915124999825</v>
      </c>
      <c r="D17" s="25">
        <f>Y23</f>
        <v>0</v>
      </c>
    </row>
    <row r="18" spans="1:39" x14ac:dyDescent="0.25">
      <c r="A18" s="57" t="s">
        <v>26</v>
      </c>
      <c r="B18" s="25">
        <f>R23</f>
        <v>0</v>
      </c>
      <c r="C18" s="25">
        <f>U23</f>
        <v>0</v>
      </c>
      <c r="D18" s="25">
        <f>X23</f>
        <v>0</v>
      </c>
    </row>
    <row r="19" spans="1:39" x14ac:dyDescent="0.25">
      <c r="A19" s="60" t="s">
        <v>29</v>
      </c>
      <c r="B19" s="26">
        <f>SUM(B16:B18)</f>
        <v>110245.80524999982</v>
      </c>
      <c r="C19" s="26">
        <f>SUM(C16:C18)</f>
        <v>110245.80524999982</v>
      </c>
      <c r="D19" s="26">
        <f>SUM(D16:D18)</f>
        <v>0</v>
      </c>
    </row>
    <row r="21" spans="1:39" ht="15" customHeight="1" x14ac:dyDescent="0.25">
      <c r="E21" s="181"/>
      <c r="I21" s="194" t="s">
        <v>0</v>
      </c>
      <c r="J21" s="194"/>
      <c r="K21" s="195"/>
      <c r="L21" s="196" t="s">
        <v>1</v>
      </c>
      <c r="M21" s="197"/>
      <c r="N21" s="198"/>
      <c r="O21" s="199" t="s">
        <v>2</v>
      </c>
      <c r="P21" s="200"/>
      <c r="Q21" s="200"/>
      <c r="R21" s="201" t="s">
        <v>3</v>
      </c>
      <c r="S21" s="201"/>
      <c r="T21" s="201"/>
      <c r="U21" s="202" t="s">
        <v>4</v>
      </c>
      <c r="V21" s="202"/>
      <c r="W21" s="202"/>
      <c r="X21" s="203" t="s">
        <v>5</v>
      </c>
      <c r="Y21" s="203"/>
      <c r="Z21" s="203"/>
      <c r="AA21" s="194" t="s">
        <v>0</v>
      </c>
      <c r="AB21" s="194"/>
      <c r="AC21" s="195"/>
      <c r="AD21" s="196" t="s">
        <v>1</v>
      </c>
      <c r="AE21" s="197"/>
      <c r="AF21" s="198"/>
      <c r="AG21" s="199" t="s">
        <v>2</v>
      </c>
      <c r="AH21" s="200"/>
      <c r="AI21" s="200"/>
      <c r="AJ21" s="201" t="s">
        <v>119</v>
      </c>
      <c r="AK21" s="201"/>
      <c r="AL21" s="201"/>
      <c r="AM21" s="182" t="s">
        <v>134</v>
      </c>
    </row>
    <row r="22" spans="1:39" x14ac:dyDescent="0.25">
      <c r="A22" s="183"/>
      <c r="B22" s="183"/>
      <c r="E22" s="184" t="s">
        <v>120</v>
      </c>
      <c r="I22" s="185" t="s">
        <v>8</v>
      </c>
      <c r="J22" s="185" t="s">
        <v>9</v>
      </c>
      <c r="K22" s="186" t="s">
        <v>10</v>
      </c>
      <c r="L22" s="186" t="s">
        <v>8</v>
      </c>
      <c r="M22" s="186" t="s">
        <v>9</v>
      </c>
      <c r="N22" s="186" t="s">
        <v>10</v>
      </c>
      <c r="O22" s="186" t="s">
        <v>8</v>
      </c>
      <c r="P22" s="186" t="s">
        <v>9</v>
      </c>
      <c r="Q22" s="186" t="s">
        <v>10</v>
      </c>
      <c r="R22" s="187" t="s">
        <v>8</v>
      </c>
      <c r="S22" s="187" t="s">
        <v>9</v>
      </c>
      <c r="T22" s="187" t="s">
        <v>10</v>
      </c>
      <c r="U22" s="188" t="s">
        <v>8</v>
      </c>
      <c r="V22" s="188" t="s">
        <v>9</v>
      </c>
      <c r="W22" s="188" t="s">
        <v>10</v>
      </c>
      <c r="X22" s="188" t="s">
        <v>8</v>
      </c>
      <c r="Y22" s="188" t="s">
        <v>9</v>
      </c>
      <c r="Z22" s="187" t="s">
        <v>10</v>
      </c>
      <c r="AA22" s="185" t="s">
        <v>8</v>
      </c>
      <c r="AB22" s="185" t="s">
        <v>9</v>
      </c>
      <c r="AC22" s="186" t="s">
        <v>10</v>
      </c>
      <c r="AD22" s="186" t="s">
        <v>8</v>
      </c>
      <c r="AE22" s="186" t="s">
        <v>9</v>
      </c>
      <c r="AF22" s="186" t="s">
        <v>10</v>
      </c>
      <c r="AG22" s="186" t="s">
        <v>8</v>
      </c>
      <c r="AH22" s="186" t="s">
        <v>9</v>
      </c>
      <c r="AI22" s="186" t="s">
        <v>10</v>
      </c>
      <c r="AJ22" s="186" t="s">
        <v>8</v>
      </c>
      <c r="AK22" s="186" t="s">
        <v>9</v>
      </c>
      <c r="AL22" s="186" t="s">
        <v>10</v>
      </c>
      <c r="AM22" s="189"/>
    </row>
    <row r="23" spans="1:39" ht="15.75" thickBot="1" x14ac:dyDescent="0.3">
      <c r="E23" s="190">
        <v>48664.832999999897</v>
      </c>
      <c r="I23" s="190">
        <v>0</v>
      </c>
      <c r="J23" s="190">
        <v>225.16200000000003</v>
      </c>
      <c r="K23" s="190">
        <v>207.56399999999999</v>
      </c>
      <c r="L23" s="190">
        <v>0</v>
      </c>
      <c r="M23" s="190">
        <v>225.16200000000003</v>
      </c>
      <c r="N23" s="190">
        <v>207.56399999999999</v>
      </c>
      <c r="O23" s="190">
        <v>0</v>
      </c>
      <c r="P23" s="190">
        <v>0</v>
      </c>
      <c r="Q23" s="190">
        <v>0</v>
      </c>
      <c r="R23" s="190">
        <v>0</v>
      </c>
      <c r="S23" s="190">
        <v>96130.915124999825</v>
      </c>
      <c r="T23" s="190">
        <v>14114.890124999985</v>
      </c>
      <c r="U23" s="190">
        <v>0</v>
      </c>
      <c r="V23" s="190">
        <v>96130.915124999825</v>
      </c>
      <c r="W23" s="190">
        <v>14114.890124999985</v>
      </c>
      <c r="X23" s="190">
        <v>0</v>
      </c>
      <c r="Y23" s="190">
        <v>0</v>
      </c>
      <c r="Z23" s="190">
        <v>0</v>
      </c>
      <c r="AA23" s="190"/>
      <c r="AB23" s="190"/>
      <c r="AC23" s="190"/>
      <c r="AD23" s="190"/>
      <c r="AE23" s="190"/>
      <c r="AF23" s="190"/>
      <c r="AG23" s="190"/>
      <c r="AH23" s="190"/>
      <c r="AI23" s="190"/>
      <c r="AJ23" s="190">
        <v>0</v>
      </c>
      <c r="AK23" s="190">
        <v>660</v>
      </c>
      <c r="AL23" s="190">
        <v>84</v>
      </c>
      <c r="AM23" s="191">
        <v>744</v>
      </c>
    </row>
    <row r="24" spans="1:39" ht="16.5" thickTop="1" thickBot="1" x14ac:dyDescent="0.3">
      <c r="E24" s="192">
        <f>(R823+S23+T23)/SQRT((R23+S23+T23)^2+(E23^2))</f>
        <v>0.91483510954275071</v>
      </c>
      <c r="I24" s="193"/>
      <c r="J24" s="193"/>
      <c r="K24" s="193"/>
      <c r="L24" s="193"/>
      <c r="M24" s="193"/>
      <c r="N24" s="193"/>
      <c r="O24" s="193"/>
      <c r="P24" s="193"/>
      <c r="Q24" s="193"/>
      <c r="R24" s="193"/>
      <c r="S24" s="193"/>
      <c r="T24" s="193"/>
      <c r="U24" s="193"/>
      <c r="V24" s="193"/>
      <c r="W24" s="193"/>
      <c r="X24" s="193"/>
      <c r="Y24" s="193"/>
      <c r="Z24" s="193"/>
      <c r="AA24" s="193"/>
      <c r="AB24" s="193"/>
      <c r="AC24" s="193"/>
      <c r="AD24" s="193"/>
      <c r="AE24" s="193"/>
      <c r="AF24" s="193"/>
      <c r="AG24" s="193"/>
      <c r="AH24" s="193"/>
      <c r="AI24" s="193"/>
      <c r="AJ24" s="193"/>
      <c r="AK24" s="193"/>
      <c r="AL24" s="193"/>
      <c r="AM24" s="193"/>
    </row>
    <row r="25" spans="1:39" ht="15.75" thickTop="1" x14ac:dyDescent="0.25"/>
  </sheetData>
  <mergeCells count="10">
    <mergeCell ref="AA21:AC21"/>
    <mergeCell ref="AD21:AF21"/>
    <mergeCell ref="AG21:AI21"/>
    <mergeCell ref="AJ21:AL21"/>
    <mergeCell ref="I21:K21"/>
    <mergeCell ref="L21:N21"/>
    <mergeCell ref="O21:Q21"/>
    <mergeCell ref="R21:T21"/>
    <mergeCell ref="U21:W21"/>
    <mergeCell ref="X21:Z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Q37"/>
  <sheetViews>
    <sheetView showGridLines="0" topLeftCell="A34" zoomScaleNormal="100" workbookViewId="0">
      <selection activeCell="D20" sqref="D20"/>
    </sheetView>
  </sheetViews>
  <sheetFormatPr baseColWidth="10" defaultColWidth="11.5703125" defaultRowHeight="15" x14ac:dyDescent="0.25"/>
  <cols>
    <col min="1" max="1" width="42" customWidth="1"/>
    <col min="2" max="2" width="45.42578125" bestFit="1" customWidth="1"/>
    <col min="3" max="3" width="10.85546875" bestFit="1" customWidth="1"/>
    <col min="5" max="5" width="19" bestFit="1" customWidth="1"/>
  </cols>
  <sheetData>
    <row r="1" spans="1:17" x14ac:dyDescent="0.25">
      <c r="A1" s="175" t="s">
        <v>30</v>
      </c>
      <c r="B1" s="81">
        <v>42826</v>
      </c>
      <c r="C1" s="83"/>
    </row>
    <row r="2" spans="1:17" x14ac:dyDescent="0.25">
      <c r="A2" s="84" t="s">
        <v>31</v>
      </c>
      <c r="B2" s="68">
        <v>744</v>
      </c>
      <c r="C2" s="85"/>
    </row>
    <row r="3" spans="1:17" x14ac:dyDescent="0.25">
      <c r="A3" s="85" t="s">
        <v>32</v>
      </c>
      <c r="B3" s="69" t="s">
        <v>33</v>
      </c>
      <c r="C3" s="85"/>
    </row>
    <row r="4" spans="1:17" ht="15.75" thickBot="1" x14ac:dyDescent="0.3">
      <c r="A4" s="85" t="s">
        <v>34</v>
      </c>
      <c r="B4" s="69" t="s">
        <v>35</v>
      </c>
      <c r="C4" s="85"/>
    </row>
    <row r="5" spans="1:17" x14ac:dyDescent="0.25">
      <c r="A5" s="85" t="s">
        <v>36</v>
      </c>
      <c r="B5" s="69" t="s">
        <v>37</v>
      </c>
      <c r="C5" s="85"/>
      <c r="D5" s="27"/>
      <c r="E5" s="27"/>
      <c r="F5" s="27"/>
      <c r="G5" s="27"/>
      <c r="H5" s="28"/>
    </row>
    <row r="6" spans="1:17" x14ac:dyDescent="0.25">
      <c r="A6" s="85" t="s">
        <v>38</v>
      </c>
      <c r="B6" s="69" t="s">
        <v>39</v>
      </c>
      <c r="C6" s="85"/>
      <c r="D6" s="29"/>
      <c r="E6" s="29"/>
      <c r="F6" s="29"/>
      <c r="G6" s="29"/>
      <c r="H6" s="29"/>
    </row>
    <row r="7" spans="1:17" ht="15.75" thickBot="1" x14ac:dyDescent="0.3">
      <c r="A7" s="84" t="s">
        <v>40</v>
      </c>
      <c r="B7" s="70">
        <f>Subtotales1!B19</f>
        <v>110245.80524999982</v>
      </c>
      <c r="C7" s="85" t="s">
        <v>41</v>
      </c>
      <c r="D7" s="30"/>
      <c r="E7" s="32"/>
      <c r="F7" t="s">
        <v>107</v>
      </c>
    </row>
    <row r="8" spans="1:17" x14ac:dyDescent="0.25">
      <c r="A8" s="84" t="s">
        <v>42</v>
      </c>
      <c r="B8" s="71" t="s">
        <v>43</v>
      </c>
      <c r="C8" s="85"/>
      <c r="E8" s="33"/>
      <c r="F8" s="31" t="s">
        <v>108</v>
      </c>
    </row>
    <row r="9" spans="1:17" x14ac:dyDescent="0.25">
      <c r="A9" s="84" t="s">
        <v>44</v>
      </c>
      <c r="B9" s="68">
        <f>Subtotales1!B1</f>
        <v>200</v>
      </c>
      <c r="C9" s="85" t="s">
        <v>7</v>
      </c>
      <c r="E9" s="34"/>
      <c r="F9" s="31" t="s">
        <v>88</v>
      </c>
    </row>
    <row r="10" spans="1:17" x14ac:dyDescent="0.25">
      <c r="A10" s="86" t="s">
        <v>45</v>
      </c>
      <c r="B10" s="72">
        <f>Subtotales1!B16</f>
        <v>14114.890124999985</v>
      </c>
      <c r="C10" s="86" t="s">
        <v>41</v>
      </c>
    </row>
    <row r="11" spans="1:17" x14ac:dyDescent="0.25">
      <c r="A11" s="86" t="s">
        <v>46</v>
      </c>
      <c r="B11" s="72">
        <f>Subtotales1!B17</f>
        <v>96130.915124999825</v>
      </c>
      <c r="C11" s="86" t="s">
        <v>41</v>
      </c>
      <c r="E11" s="48"/>
      <c r="F11" s="48" t="s">
        <v>122</v>
      </c>
      <c r="G11" s="48" t="s">
        <v>123</v>
      </c>
      <c r="H11" s="48" t="s">
        <v>124</v>
      </c>
      <c r="I11" s="48" t="s">
        <v>125</v>
      </c>
      <c r="J11" s="48" t="s">
        <v>126</v>
      </c>
      <c r="K11" s="48" t="s">
        <v>127</v>
      </c>
      <c r="L11" s="48" t="s">
        <v>128</v>
      </c>
      <c r="M11" s="48" t="s">
        <v>129</v>
      </c>
      <c r="N11" s="48" t="s">
        <v>130</v>
      </c>
      <c r="O11" s="48" t="s">
        <v>131</v>
      </c>
      <c r="P11" s="48" t="s">
        <v>132</v>
      </c>
      <c r="Q11" s="48" t="s">
        <v>133</v>
      </c>
    </row>
    <row r="12" spans="1:17" x14ac:dyDescent="0.25">
      <c r="A12" s="86" t="s">
        <v>47</v>
      </c>
      <c r="B12" s="72">
        <f>Subtotales1!B18</f>
        <v>0</v>
      </c>
      <c r="C12" s="86" t="s">
        <v>41</v>
      </c>
      <c r="E12" s="48" t="s">
        <v>109</v>
      </c>
      <c r="F12" s="49" t="s">
        <v>121</v>
      </c>
      <c r="G12" s="49" t="s">
        <v>121</v>
      </c>
      <c r="H12" s="49" t="s">
        <v>121</v>
      </c>
      <c r="I12" s="49" t="s">
        <v>121</v>
      </c>
      <c r="J12" s="49" t="s">
        <v>121</v>
      </c>
      <c r="K12" s="49" t="s">
        <v>121</v>
      </c>
      <c r="L12" s="49" t="s">
        <v>121</v>
      </c>
      <c r="M12" s="49" t="s">
        <v>121</v>
      </c>
      <c r="N12" s="49" t="s">
        <v>121</v>
      </c>
      <c r="O12" s="49" t="s">
        <v>121</v>
      </c>
      <c r="P12" s="49" t="s">
        <v>121</v>
      </c>
      <c r="Q12" s="49" t="s">
        <v>121</v>
      </c>
    </row>
    <row r="13" spans="1:17" x14ac:dyDescent="0.25">
      <c r="A13" s="86" t="s">
        <v>48</v>
      </c>
      <c r="B13" s="73">
        <f>Subtotales1!B10</f>
        <v>207.56399999999999</v>
      </c>
      <c r="C13" s="86" t="s">
        <v>7</v>
      </c>
      <c r="E13" s="48" t="s">
        <v>110</v>
      </c>
      <c r="F13" s="49" t="s">
        <v>121</v>
      </c>
      <c r="G13" s="49" t="s">
        <v>121</v>
      </c>
      <c r="H13" s="49" t="s">
        <v>121</v>
      </c>
      <c r="I13" s="49" t="s">
        <v>121</v>
      </c>
      <c r="J13" s="49" t="s">
        <v>121</v>
      </c>
      <c r="K13" s="49" t="s">
        <v>121</v>
      </c>
      <c r="L13" s="49" t="s">
        <v>121</v>
      </c>
      <c r="M13" s="49" t="s">
        <v>121</v>
      </c>
      <c r="N13" s="49" t="s">
        <v>121</v>
      </c>
      <c r="O13" s="49" t="s">
        <v>121</v>
      </c>
      <c r="P13" s="49" t="s">
        <v>121</v>
      </c>
      <c r="Q13" s="49" t="s">
        <v>121</v>
      </c>
    </row>
    <row r="14" spans="1:17" x14ac:dyDescent="0.25">
      <c r="A14" s="86" t="s">
        <v>49</v>
      </c>
      <c r="B14" s="73">
        <f>Subtotales1!B11</f>
        <v>225.16200000000003</v>
      </c>
      <c r="C14" s="86" t="s">
        <v>7</v>
      </c>
      <c r="E14" s="48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</row>
    <row r="15" spans="1:17" x14ac:dyDescent="0.25">
      <c r="A15" s="86" t="s">
        <v>50</v>
      </c>
      <c r="B15" s="73">
        <f>Subtotales1!B12</f>
        <v>0</v>
      </c>
      <c r="C15" s="86" t="s">
        <v>7</v>
      </c>
      <c r="E15" s="48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</row>
    <row r="16" spans="1:17" x14ac:dyDescent="0.25">
      <c r="A16" s="87" t="s">
        <v>51</v>
      </c>
      <c r="B16" s="73">
        <f>Subtotales1!B13</f>
        <v>211</v>
      </c>
      <c r="C16" s="93" t="s">
        <v>7</v>
      </c>
      <c r="E16" s="48" t="s">
        <v>108</v>
      </c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</row>
    <row r="17" spans="1:17" x14ac:dyDescent="0.25">
      <c r="A17" s="88" t="s">
        <v>52</v>
      </c>
      <c r="B17" s="74">
        <f>ROUND(Subtotales1!B19/SQRT(Subtotales1!B19^2+Subtotales1!E23^2),4)</f>
        <v>0.91479999999999995</v>
      </c>
      <c r="C17" s="86"/>
      <c r="E17" s="48" t="s">
        <v>111</v>
      </c>
      <c r="F17" s="49" t="s">
        <v>121</v>
      </c>
      <c r="G17" s="49" t="s">
        <v>121</v>
      </c>
      <c r="H17" s="49" t="s">
        <v>121</v>
      </c>
      <c r="I17" s="49" t="s">
        <v>121</v>
      </c>
      <c r="J17" s="49" t="s">
        <v>121</v>
      </c>
      <c r="K17" s="49" t="s">
        <v>121</v>
      </c>
      <c r="L17" s="49" t="s">
        <v>121</v>
      </c>
      <c r="M17" s="49" t="s">
        <v>121</v>
      </c>
      <c r="N17" s="49" t="s">
        <v>121</v>
      </c>
      <c r="O17" s="49" t="s">
        <v>121</v>
      </c>
      <c r="P17" s="49" t="s">
        <v>121</v>
      </c>
      <c r="Q17" s="49" t="s">
        <v>121</v>
      </c>
    </row>
    <row r="18" spans="1:17" x14ac:dyDescent="0.25">
      <c r="A18" s="86" t="s">
        <v>53</v>
      </c>
      <c r="B18" s="75">
        <v>0</v>
      </c>
      <c r="C18" s="86"/>
      <c r="E18" s="48" t="s">
        <v>112</v>
      </c>
      <c r="F18" s="49" t="s">
        <v>121</v>
      </c>
      <c r="G18" s="49" t="s">
        <v>121</v>
      </c>
      <c r="H18" s="49" t="s">
        <v>121</v>
      </c>
      <c r="I18" s="49" t="s">
        <v>121</v>
      </c>
      <c r="J18" s="49" t="s">
        <v>121</v>
      </c>
      <c r="K18" s="49" t="s">
        <v>121</v>
      </c>
      <c r="L18" s="49" t="s">
        <v>121</v>
      </c>
      <c r="M18" s="49" t="s">
        <v>121</v>
      </c>
      <c r="N18" s="49" t="s">
        <v>121</v>
      </c>
      <c r="O18" s="49" t="s">
        <v>121</v>
      </c>
      <c r="P18" s="49" t="s">
        <v>121</v>
      </c>
      <c r="Q18" s="49" t="s">
        <v>121</v>
      </c>
    </row>
    <row r="19" spans="1:17" x14ac:dyDescent="0.25">
      <c r="A19" s="89" t="s">
        <v>54</v>
      </c>
      <c r="B19" s="72">
        <f>Subtotales1!C16</f>
        <v>14114.890124999985</v>
      </c>
      <c r="C19" s="94" t="s">
        <v>41</v>
      </c>
      <c r="E19" s="48" t="s">
        <v>113</v>
      </c>
      <c r="F19" s="49" t="s">
        <v>121</v>
      </c>
      <c r="G19" s="49" t="s">
        <v>121</v>
      </c>
      <c r="H19" s="49" t="s">
        <v>121</v>
      </c>
      <c r="I19" s="49" t="s">
        <v>121</v>
      </c>
      <c r="J19" s="49" t="s">
        <v>121</v>
      </c>
      <c r="K19" s="49" t="s">
        <v>121</v>
      </c>
      <c r="L19" s="49" t="s">
        <v>121</v>
      </c>
      <c r="M19" s="49" t="s">
        <v>121</v>
      </c>
      <c r="N19" s="49" t="s">
        <v>121</v>
      </c>
      <c r="O19" s="49" t="s">
        <v>121</v>
      </c>
      <c r="P19" s="49" t="s">
        <v>121</v>
      </c>
      <c r="Q19" s="49" t="s">
        <v>121</v>
      </c>
    </row>
    <row r="20" spans="1:17" x14ac:dyDescent="0.25">
      <c r="A20" s="89" t="s">
        <v>55</v>
      </c>
      <c r="B20" s="72">
        <f>Subtotales1!C17</f>
        <v>96130.915124999825</v>
      </c>
      <c r="C20" s="94" t="s">
        <v>41</v>
      </c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</row>
    <row r="21" spans="1:17" x14ac:dyDescent="0.25">
      <c r="A21" s="89" t="s">
        <v>56</v>
      </c>
      <c r="B21" s="72">
        <f>Subtotales1!C18</f>
        <v>0</v>
      </c>
      <c r="C21" s="94" t="s">
        <v>41</v>
      </c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</row>
    <row r="22" spans="1:17" x14ac:dyDescent="0.25">
      <c r="A22" s="89" t="s">
        <v>57</v>
      </c>
      <c r="B22" s="72">
        <f>Subtotales1!C13</f>
        <v>211</v>
      </c>
      <c r="C22" s="94" t="s">
        <v>7</v>
      </c>
      <c r="E22" s="48" t="s">
        <v>88</v>
      </c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</row>
    <row r="23" spans="1:17" x14ac:dyDescent="0.25">
      <c r="A23" s="90" t="s">
        <v>58</v>
      </c>
      <c r="B23" s="76">
        <f>Subtotales1!D16</f>
        <v>0</v>
      </c>
      <c r="C23" s="95" t="s">
        <v>41</v>
      </c>
      <c r="E23" s="48" t="s">
        <v>111</v>
      </c>
      <c r="F23" s="49" t="s">
        <v>121</v>
      </c>
      <c r="G23" s="49" t="s">
        <v>121</v>
      </c>
      <c r="H23" s="49" t="s">
        <v>121</v>
      </c>
      <c r="I23" s="49" t="s">
        <v>121</v>
      </c>
      <c r="J23" s="49" t="s">
        <v>121</v>
      </c>
      <c r="K23" s="49" t="s">
        <v>121</v>
      </c>
      <c r="L23" s="49" t="s">
        <v>121</v>
      </c>
      <c r="M23" s="49" t="s">
        <v>121</v>
      </c>
      <c r="N23" s="49" t="s">
        <v>121</v>
      </c>
      <c r="O23" s="49" t="s">
        <v>121</v>
      </c>
      <c r="P23" s="49" t="s">
        <v>121</v>
      </c>
      <c r="Q23" s="49" t="s">
        <v>121</v>
      </c>
    </row>
    <row r="24" spans="1:17" x14ac:dyDescent="0.25">
      <c r="A24" s="90" t="s">
        <v>59</v>
      </c>
      <c r="B24" s="76">
        <f>Subtotales1!D17</f>
        <v>0</v>
      </c>
      <c r="C24" s="95" t="s">
        <v>41</v>
      </c>
      <c r="E24" s="48" t="s">
        <v>112</v>
      </c>
      <c r="F24" s="49" t="s">
        <v>121</v>
      </c>
      <c r="G24" s="49" t="s">
        <v>121</v>
      </c>
      <c r="H24" s="49" t="s">
        <v>121</v>
      </c>
      <c r="I24" s="49" t="s">
        <v>121</v>
      </c>
      <c r="J24" s="49" t="s">
        <v>121</v>
      </c>
      <c r="K24" s="49" t="s">
        <v>121</v>
      </c>
      <c r="L24" s="49" t="s">
        <v>121</v>
      </c>
      <c r="M24" s="49" t="s">
        <v>121</v>
      </c>
      <c r="N24" s="49" t="s">
        <v>121</v>
      </c>
      <c r="O24" s="49" t="s">
        <v>121</v>
      </c>
      <c r="P24" s="49" t="s">
        <v>121</v>
      </c>
      <c r="Q24" s="49" t="s">
        <v>121</v>
      </c>
    </row>
    <row r="25" spans="1:17" x14ac:dyDescent="0.25">
      <c r="A25" s="90" t="s">
        <v>60</v>
      </c>
      <c r="B25" s="76">
        <f>Subtotales1!D18</f>
        <v>0</v>
      </c>
      <c r="C25" s="95" t="s">
        <v>41</v>
      </c>
      <c r="E25" s="48" t="s">
        <v>113</v>
      </c>
      <c r="F25" s="49" t="s">
        <v>121</v>
      </c>
      <c r="G25" s="49" t="s">
        <v>121</v>
      </c>
      <c r="H25" s="49" t="s">
        <v>121</v>
      </c>
      <c r="I25" s="49" t="s">
        <v>121</v>
      </c>
      <c r="J25" s="49" t="s">
        <v>121</v>
      </c>
      <c r="K25" s="49" t="s">
        <v>121</v>
      </c>
      <c r="L25" s="49" t="s">
        <v>121</v>
      </c>
      <c r="M25" s="49" t="s">
        <v>121</v>
      </c>
      <c r="N25" s="49" t="s">
        <v>121</v>
      </c>
      <c r="O25" s="49" t="s">
        <v>121</v>
      </c>
      <c r="P25" s="49" t="s">
        <v>121</v>
      </c>
      <c r="Q25" s="49" t="s">
        <v>121</v>
      </c>
    </row>
    <row r="26" spans="1:17" x14ac:dyDescent="0.25">
      <c r="A26" s="90" t="s">
        <v>61</v>
      </c>
      <c r="B26" s="76">
        <f>Subtotales1!D13</f>
        <v>0</v>
      </c>
      <c r="C26" s="95" t="s">
        <v>7</v>
      </c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</row>
    <row r="27" spans="1:17" x14ac:dyDescent="0.25">
      <c r="A27" s="91" t="s">
        <v>62</v>
      </c>
      <c r="B27" s="77">
        <v>2.5991</v>
      </c>
      <c r="C27" s="85" t="s">
        <v>63</v>
      </c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</row>
    <row r="28" spans="1:17" x14ac:dyDescent="0.25">
      <c r="A28" s="91" t="s">
        <v>64</v>
      </c>
      <c r="B28" s="77">
        <v>1.0808</v>
      </c>
      <c r="C28" s="85" t="s">
        <v>63</v>
      </c>
      <c r="E28" s="48" t="s">
        <v>114</v>
      </c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</row>
    <row r="29" spans="1:17" x14ac:dyDescent="0.25">
      <c r="A29" s="91" t="s">
        <v>65</v>
      </c>
      <c r="B29" s="77">
        <v>0.91910000000000003</v>
      </c>
      <c r="C29" s="85" t="s">
        <v>63</v>
      </c>
      <c r="E29" s="48" t="s">
        <v>115</v>
      </c>
      <c r="F29" s="49" t="s">
        <v>121</v>
      </c>
      <c r="G29" s="49" t="s">
        <v>121</v>
      </c>
      <c r="H29" s="49" t="s">
        <v>121</v>
      </c>
      <c r="I29" s="49" t="s">
        <v>121</v>
      </c>
      <c r="J29" s="49" t="s">
        <v>121</v>
      </c>
      <c r="K29" s="49" t="s">
        <v>121</v>
      </c>
      <c r="L29" s="49" t="s">
        <v>121</v>
      </c>
      <c r="M29" s="49" t="s">
        <v>121</v>
      </c>
      <c r="N29" s="49" t="s">
        <v>121</v>
      </c>
      <c r="O29" s="49" t="s">
        <v>121</v>
      </c>
      <c r="P29" s="49" t="s">
        <v>121</v>
      </c>
      <c r="Q29" s="49" t="s">
        <v>121</v>
      </c>
    </row>
    <row r="30" spans="1:17" x14ac:dyDescent="0.25">
      <c r="A30" s="91" t="s">
        <v>66</v>
      </c>
      <c r="B30" s="78">
        <v>143.36000000000001</v>
      </c>
      <c r="C30" s="85" t="s">
        <v>67</v>
      </c>
      <c r="E30" s="48" t="s">
        <v>116</v>
      </c>
      <c r="F30" s="49" t="s">
        <v>121</v>
      </c>
      <c r="G30" s="49" t="s">
        <v>121</v>
      </c>
      <c r="H30" s="49" t="s">
        <v>121</v>
      </c>
      <c r="I30" s="49" t="s">
        <v>121</v>
      </c>
      <c r="J30" s="49" t="s">
        <v>121</v>
      </c>
      <c r="K30" s="49" t="s">
        <v>121</v>
      </c>
      <c r="L30" s="49" t="s">
        <v>121</v>
      </c>
      <c r="M30" s="49" t="s">
        <v>121</v>
      </c>
      <c r="N30" s="49" t="s">
        <v>121</v>
      </c>
      <c r="O30" s="49" t="s">
        <v>121</v>
      </c>
      <c r="P30" s="49" t="s">
        <v>121</v>
      </c>
      <c r="Q30" s="49" t="s">
        <v>121</v>
      </c>
    </row>
    <row r="31" spans="1:17" x14ac:dyDescent="0.25">
      <c r="A31" s="92" t="s">
        <v>68</v>
      </c>
      <c r="B31" s="79">
        <v>0.03</v>
      </c>
      <c r="C31" s="85"/>
      <c r="E31" s="48" t="s">
        <v>117</v>
      </c>
      <c r="F31" s="49" t="s">
        <v>121</v>
      </c>
      <c r="G31" s="49" t="s">
        <v>121</v>
      </c>
      <c r="H31" s="49" t="s">
        <v>121</v>
      </c>
      <c r="I31" s="49" t="s">
        <v>121</v>
      </c>
      <c r="J31" s="49" t="s">
        <v>121</v>
      </c>
      <c r="K31" s="49" t="s">
        <v>121</v>
      </c>
      <c r="L31" s="49" t="s">
        <v>121</v>
      </c>
      <c r="M31" s="49" t="s">
        <v>121</v>
      </c>
      <c r="N31" s="49" t="s">
        <v>121</v>
      </c>
      <c r="O31" s="49" t="s">
        <v>121</v>
      </c>
      <c r="P31" s="49" t="s">
        <v>121</v>
      </c>
      <c r="Q31" s="49" t="s">
        <v>121</v>
      </c>
    </row>
    <row r="32" spans="1:17" x14ac:dyDescent="0.25">
      <c r="A32" s="92" t="s">
        <v>69</v>
      </c>
      <c r="B32" s="79">
        <v>0.04</v>
      </c>
      <c r="C32" s="85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</row>
    <row r="33" spans="1:17" x14ac:dyDescent="0.25">
      <c r="A33" s="92" t="s">
        <v>70</v>
      </c>
      <c r="B33" s="79">
        <v>0.12</v>
      </c>
      <c r="C33" s="85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</row>
    <row r="34" spans="1:17" x14ac:dyDescent="0.25">
      <c r="A34" s="92" t="s">
        <v>71</v>
      </c>
      <c r="B34" s="79">
        <v>0.13</v>
      </c>
      <c r="C34" s="85"/>
      <c r="E34" s="48" t="s">
        <v>118</v>
      </c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</row>
    <row r="35" spans="1:17" ht="15.75" thickBot="1" x14ac:dyDescent="0.3">
      <c r="A35" s="67" t="s">
        <v>72</v>
      </c>
      <c r="B35" s="82">
        <v>244523.58866019294</v>
      </c>
      <c r="C35" s="80"/>
      <c r="E35" s="48" t="s">
        <v>115</v>
      </c>
      <c r="F35" s="49" t="s">
        <v>121</v>
      </c>
      <c r="G35" s="49" t="s">
        <v>121</v>
      </c>
      <c r="H35" s="49" t="s">
        <v>121</v>
      </c>
      <c r="I35" s="49" t="s">
        <v>121</v>
      </c>
      <c r="J35" s="49" t="s">
        <v>121</v>
      </c>
      <c r="K35" s="49" t="s">
        <v>121</v>
      </c>
      <c r="L35" s="49" t="s">
        <v>121</v>
      </c>
      <c r="M35" s="49" t="s">
        <v>121</v>
      </c>
      <c r="N35" s="49" t="s">
        <v>121</v>
      </c>
      <c r="O35" s="49" t="s">
        <v>121</v>
      </c>
      <c r="P35" s="49" t="s">
        <v>121</v>
      </c>
      <c r="Q35" s="49" t="s">
        <v>121</v>
      </c>
    </row>
    <row r="36" spans="1:17" x14ac:dyDescent="0.25">
      <c r="A36" s="1"/>
      <c r="B36" s="1"/>
      <c r="C36" s="1"/>
      <c r="E36" s="48" t="s">
        <v>116</v>
      </c>
      <c r="F36" s="49" t="s">
        <v>121</v>
      </c>
      <c r="G36" s="49" t="s">
        <v>121</v>
      </c>
      <c r="H36" s="49" t="s">
        <v>121</v>
      </c>
      <c r="I36" s="49" t="s">
        <v>121</v>
      </c>
      <c r="J36" s="49" t="s">
        <v>121</v>
      </c>
      <c r="K36" s="49" t="s">
        <v>121</v>
      </c>
      <c r="L36" s="49" t="s">
        <v>121</v>
      </c>
      <c r="M36" s="49" t="s">
        <v>121</v>
      </c>
      <c r="N36" s="49" t="s">
        <v>121</v>
      </c>
      <c r="O36" s="49" t="s">
        <v>121</v>
      </c>
      <c r="P36" s="49" t="s">
        <v>121</v>
      </c>
      <c r="Q36" s="49" t="s">
        <v>121</v>
      </c>
    </row>
    <row r="37" spans="1:17" x14ac:dyDescent="0.25">
      <c r="E37" s="48" t="s">
        <v>117</v>
      </c>
      <c r="F37" s="49" t="s">
        <v>121</v>
      </c>
      <c r="G37" s="49" t="s">
        <v>121</v>
      </c>
      <c r="H37" s="49" t="s">
        <v>121</v>
      </c>
      <c r="I37" s="49" t="s">
        <v>121</v>
      </c>
      <c r="J37" s="49" t="s">
        <v>121</v>
      </c>
      <c r="K37" s="49" t="s">
        <v>121</v>
      </c>
      <c r="L37" s="49" t="s">
        <v>121</v>
      </c>
      <c r="M37" s="49" t="s">
        <v>121</v>
      </c>
      <c r="N37" s="49" t="s">
        <v>121</v>
      </c>
      <c r="O37" s="49" t="s">
        <v>121</v>
      </c>
      <c r="P37" s="49" t="s">
        <v>121</v>
      </c>
      <c r="Q37" s="49" t="s">
        <v>121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C4:Q124"/>
  <sheetViews>
    <sheetView showGridLines="0" view="pageBreakPreview" topLeftCell="B1" zoomScale="160" zoomScaleNormal="100" zoomScaleSheetLayoutView="160" zoomScalePageLayoutView="130" workbookViewId="0">
      <selection activeCell="O71" sqref="O71"/>
    </sheetView>
  </sheetViews>
  <sheetFormatPr baseColWidth="10" defaultColWidth="8.85546875" defaultRowHeight="14.25" x14ac:dyDescent="0.2"/>
  <cols>
    <col min="1" max="1" width="8.85546875" style="98" customWidth="1"/>
    <col min="2" max="2" width="1.42578125" style="98" customWidth="1"/>
    <col min="3" max="3" width="5.7109375" style="98" customWidth="1"/>
    <col min="4" max="4" width="12.7109375" style="98" customWidth="1"/>
    <col min="5" max="5" width="12.28515625" style="98" customWidth="1"/>
    <col min="6" max="6" width="22.42578125" style="98" customWidth="1"/>
    <col min="7" max="7" width="16.140625" style="98" bestFit="1" customWidth="1"/>
    <col min="8" max="8" width="16.140625" style="98" customWidth="1"/>
    <col min="9" max="9" width="10.5703125" style="98" customWidth="1"/>
    <col min="10" max="10" width="18.85546875" style="98" customWidth="1"/>
    <col min="11" max="11" width="10.5703125" style="98" customWidth="1"/>
    <col min="12" max="12" width="4.85546875" style="98" customWidth="1"/>
    <col min="13" max="13" width="13" style="98" customWidth="1"/>
    <col min="14" max="14" width="7.7109375" style="98" customWidth="1"/>
    <col min="15" max="15" width="7.42578125" style="98" customWidth="1"/>
    <col min="16" max="16" width="15" style="98" bestFit="1" customWidth="1"/>
    <col min="17" max="18" width="8.85546875" style="98" customWidth="1"/>
    <col min="19" max="19" width="15.42578125" style="98" customWidth="1"/>
    <col min="20" max="16384" width="8.85546875" style="98"/>
  </cols>
  <sheetData>
    <row r="4" spans="3:15" ht="15" x14ac:dyDescent="0.2">
      <c r="K4" s="157"/>
      <c r="L4" s="99" t="s">
        <v>73</v>
      </c>
      <c r="M4" s="204">
        <f>DATOS!B1</f>
        <v>42826</v>
      </c>
      <c r="N4" s="204"/>
    </row>
    <row r="5" spans="3:15" x14ac:dyDescent="0.2">
      <c r="J5" s="100"/>
      <c r="M5" s="101"/>
    </row>
    <row r="9" spans="3:15" ht="15.75" x14ac:dyDescent="0.25">
      <c r="C9" s="156" t="s">
        <v>74</v>
      </c>
      <c r="I9" s="156" t="s">
        <v>75</v>
      </c>
    </row>
    <row r="10" spans="3:15" x14ac:dyDescent="0.2">
      <c r="C10" s="44" t="s">
        <v>76</v>
      </c>
      <c r="I10" s="205" t="str">
        <f>DATOS!B3&amp;"
"&amp;[1]Datos!B4&amp;"
"&amp;[1]Datos!B5&amp;"
"&amp;[1]Datos!B6</f>
        <v>Tiendas Soriana, S.A. de C.V. Acueducto
Alejandro De Rodas, No. 3102, A, Cumbres 8vo Sector
Villa Hermosa, Monterrey, Nuevo León, C.P. 64610
TSO-991022-PB6</v>
      </c>
      <c r="J10" s="205"/>
      <c r="K10" s="205"/>
      <c r="L10" s="205"/>
      <c r="M10" s="205"/>
      <c r="N10" s="205"/>
      <c r="O10" s="205"/>
    </row>
    <row r="11" spans="3:15" x14ac:dyDescent="0.2">
      <c r="C11" s="44" t="s">
        <v>77</v>
      </c>
      <c r="I11" s="205"/>
      <c r="J11" s="205"/>
      <c r="K11" s="205"/>
      <c r="L11" s="205"/>
      <c r="M11" s="205"/>
      <c r="N11" s="205"/>
      <c r="O11" s="205"/>
    </row>
    <row r="12" spans="3:15" x14ac:dyDescent="0.2">
      <c r="C12" s="44" t="s">
        <v>78</v>
      </c>
      <c r="I12" s="205"/>
      <c r="J12" s="205"/>
      <c r="K12" s="205"/>
      <c r="L12" s="205"/>
      <c r="M12" s="205"/>
      <c r="N12" s="205"/>
      <c r="O12" s="205"/>
    </row>
    <row r="13" spans="3:15" x14ac:dyDescent="0.2">
      <c r="C13" s="98" t="s">
        <v>79</v>
      </c>
      <c r="I13" s="205"/>
      <c r="J13" s="205"/>
      <c r="K13" s="205"/>
      <c r="L13" s="205"/>
      <c r="M13" s="205"/>
      <c r="N13" s="205"/>
      <c r="O13" s="205"/>
    </row>
    <row r="14" spans="3:15" x14ac:dyDescent="0.2">
      <c r="C14" s="44" t="s">
        <v>80</v>
      </c>
      <c r="I14" s="205"/>
      <c r="J14" s="205"/>
      <c r="K14" s="205"/>
      <c r="L14" s="205"/>
      <c r="M14" s="205"/>
      <c r="N14" s="205"/>
      <c r="O14" s="205"/>
    </row>
    <row r="15" spans="3:15" x14ac:dyDescent="0.2">
      <c r="I15" s="205"/>
      <c r="J15" s="205"/>
      <c r="K15" s="205"/>
      <c r="L15" s="205"/>
      <c r="M15" s="205"/>
      <c r="N15" s="205"/>
      <c r="O15" s="205"/>
    </row>
    <row r="16" spans="3:15" s="31" customFormat="1" ht="19.149999999999999" customHeight="1" thickBot="1" x14ac:dyDescent="0.3">
      <c r="C16" s="158" t="str">
        <f>IF(ABS([1]Datos!B35-'[1]Anexo Cargos'!G93)&gt;0.1,"LOS VALORES DE LA FACTURA NO CUADRAN CON ESTE ANEXO","Componentes del Suministro Eléctrico")</f>
        <v>Componentes del Suministro Eléctrico</v>
      </c>
      <c r="D16" s="102"/>
      <c r="E16" s="102"/>
      <c r="F16" s="102"/>
      <c r="G16" s="102"/>
      <c r="H16" s="102"/>
      <c r="I16" s="103"/>
      <c r="J16" s="102"/>
      <c r="K16" s="102"/>
      <c r="L16" s="102"/>
      <c r="M16" s="102"/>
      <c r="N16" s="102"/>
      <c r="O16" s="102"/>
    </row>
    <row r="17" spans="3:15" ht="7.15" customHeight="1" thickTop="1" x14ac:dyDescent="0.2"/>
    <row r="18" spans="3:15" x14ac:dyDescent="0.2">
      <c r="C18" s="104"/>
      <c r="D18" s="105"/>
      <c r="E18" s="105"/>
      <c r="F18" s="105"/>
      <c r="G18" s="162"/>
      <c r="H18" s="162"/>
      <c r="I18" s="105"/>
      <c r="J18" s="105"/>
      <c r="K18" s="105"/>
      <c r="L18" s="105"/>
      <c r="M18" s="106"/>
      <c r="N18" s="35"/>
      <c r="O18" s="107"/>
    </row>
    <row r="19" spans="3:15" ht="15" x14ac:dyDescent="0.25">
      <c r="C19" s="108"/>
      <c r="D19" s="161" t="s">
        <v>40</v>
      </c>
      <c r="E19" s="109"/>
      <c r="F19" s="36"/>
      <c r="G19" s="163">
        <f>DATOS!B7</f>
        <v>110245.80524999982</v>
      </c>
      <c r="H19" s="163"/>
      <c r="I19" s="164" t="s">
        <v>6</v>
      </c>
      <c r="J19" s="36"/>
      <c r="K19" s="37"/>
      <c r="L19" s="110"/>
      <c r="M19" s="110"/>
      <c r="N19" s="110"/>
      <c r="O19" s="111"/>
    </row>
    <row r="20" spans="3:15" ht="15" x14ac:dyDescent="0.25">
      <c r="C20" s="108"/>
      <c r="D20" s="161" t="s">
        <v>42</v>
      </c>
      <c r="E20" s="109"/>
      <c r="F20" s="36"/>
      <c r="G20" s="165" t="str">
        <f>DATOS!B8</f>
        <v>H-M</v>
      </c>
      <c r="H20" s="165"/>
      <c r="I20" s="164"/>
      <c r="J20" s="36"/>
      <c r="K20" s="37"/>
      <c r="L20" s="110"/>
      <c r="M20" s="110"/>
      <c r="N20" s="110"/>
      <c r="O20" s="111"/>
    </row>
    <row r="21" spans="3:15" ht="15" x14ac:dyDescent="0.25">
      <c r="C21" s="108"/>
      <c r="D21" s="161" t="s">
        <v>81</v>
      </c>
      <c r="E21" s="109"/>
      <c r="F21" s="36"/>
      <c r="G21" s="166">
        <f>DATOS!B9</f>
        <v>200</v>
      </c>
      <c r="H21" s="166"/>
      <c r="I21" s="164" t="s">
        <v>82</v>
      </c>
      <c r="J21" s="36"/>
      <c r="K21" s="37"/>
      <c r="L21" s="110"/>
      <c r="M21" s="110"/>
      <c r="N21" s="110"/>
      <c r="O21" s="111"/>
    </row>
    <row r="22" spans="3:15" x14ac:dyDescent="0.2">
      <c r="C22" s="112"/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4"/>
    </row>
    <row r="23" spans="3:15" s="31" customFormat="1" ht="15.75" x14ac:dyDescent="0.25">
      <c r="C23" s="115"/>
      <c r="D23" s="159" t="s">
        <v>83</v>
      </c>
      <c r="E23" s="116"/>
      <c r="F23" s="116"/>
      <c r="G23" s="116"/>
      <c r="H23" s="116"/>
      <c r="I23" s="116"/>
      <c r="J23" s="116"/>
      <c r="K23" s="116"/>
      <c r="L23" s="116"/>
      <c r="M23" s="117"/>
      <c r="N23" s="116"/>
      <c r="O23" s="118"/>
    </row>
    <row r="24" spans="3:15" x14ac:dyDescent="0.2">
      <c r="C24" s="104"/>
      <c r="D24" s="105"/>
      <c r="E24" s="105"/>
      <c r="F24" s="105"/>
      <c r="G24" s="105"/>
      <c r="H24" s="105"/>
      <c r="I24" s="105"/>
      <c r="J24" s="105"/>
      <c r="L24" s="105"/>
      <c r="M24" s="119"/>
      <c r="N24" s="105"/>
      <c r="O24" s="120"/>
    </row>
    <row r="25" spans="3:15" x14ac:dyDescent="0.2">
      <c r="C25" s="108"/>
      <c r="D25" s="109" t="s">
        <v>45</v>
      </c>
      <c r="F25" s="121">
        <f>DATOS!B10</f>
        <v>14114.890124999985</v>
      </c>
      <c r="G25" s="44" t="s">
        <v>6</v>
      </c>
      <c r="H25" s="44"/>
      <c r="I25" s="122"/>
      <c r="J25" s="109" t="s">
        <v>84</v>
      </c>
      <c r="M25" s="123">
        <f>DATOS!B13</f>
        <v>207.56399999999999</v>
      </c>
      <c r="N25" s="43" t="s">
        <v>82</v>
      </c>
      <c r="O25" s="111"/>
    </row>
    <row r="26" spans="3:15" x14ac:dyDescent="0.2">
      <c r="C26" s="108"/>
      <c r="D26" s="109" t="s">
        <v>46</v>
      </c>
      <c r="F26" s="121">
        <f>DATOS!B11</f>
        <v>96130.915124999825</v>
      </c>
      <c r="G26" s="44" t="s">
        <v>6</v>
      </c>
      <c r="H26" s="44"/>
      <c r="J26" s="109" t="s">
        <v>49</v>
      </c>
      <c r="M26" s="123">
        <f>DATOS!B14</f>
        <v>225.16200000000003</v>
      </c>
      <c r="N26" s="43" t="s">
        <v>82</v>
      </c>
      <c r="O26" s="111"/>
    </row>
    <row r="27" spans="3:15" x14ac:dyDescent="0.2">
      <c r="C27" s="108"/>
      <c r="D27" s="109" t="s">
        <v>47</v>
      </c>
      <c r="F27" s="121">
        <f>DATOS!B12</f>
        <v>0</v>
      </c>
      <c r="G27" s="44" t="s">
        <v>6</v>
      </c>
      <c r="H27" s="44"/>
      <c r="J27" s="109" t="s">
        <v>50</v>
      </c>
      <c r="M27" s="123">
        <f>DATOS!B15</f>
        <v>0</v>
      </c>
      <c r="N27" s="43" t="s">
        <v>82</v>
      </c>
      <c r="O27" s="111"/>
    </row>
    <row r="28" spans="3:15" ht="8.1" customHeight="1" x14ac:dyDescent="0.2">
      <c r="C28" s="108"/>
      <c r="D28" s="109"/>
      <c r="F28" s="121"/>
      <c r="G28" s="44"/>
      <c r="H28" s="44"/>
      <c r="I28" s="124"/>
      <c r="J28" s="109"/>
      <c r="O28" s="111"/>
    </row>
    <row r="29" spans="3:15" ht="15" x14ac:dyDescent="0.25">
      <c r="C29" s="108"/>
      <c r="D29" s="109" t="s">
        <v>85</v>
      </c>
      <c r="F29" s="167">
        <f>SUM(F25:F27)</f>
        <v>110245.80524999982</v>
      </c>
      <c r="G29" s="155" t="s">
        <v>6</v>
      </c>
      <c r="H29" s="155"/>
      <c r="J29" s="109" t="s">
        <v>51</v>
      </c>
      <c r="M29" s="168">
        <f>DATOS!B16</f>
        <v>211</v>
      </c>
      <c r="N29" s="161" t="s">
        <v>82</v>
      </c>
      <c r="O29" s="111"/>
    </row>
    <row r="30" spans="3:15" ht="12.75" customHeight="1" x14ac:dyDescent="0.2">
      <c r="C30" s="108"/>
      <c r="E30" s="109"/>
      <c r="F30" s="122"/>
      <c r="G30" s="43"/>
      <c r="H30" s="43"/>
      <c r="I30" s="124"/>
      <c r="J30" s="43"/>
      <c r="M30" s="125"/>
      <c r="N30" s="169"/>
      <c r="O30" s="111"/>
    </row>
    <row r="31" spans="3:15" x14ac:dyDescent="0.2">
      <c r="C31" s="108"/>
      <c r="F31" s="122"/>
      <c r="G31" s="43"/>
      <c r="H31" s="43"/>
      <c r="J31" s="126" t="s">
        <v>52</v>
      </c>
      <c r="M31" s="127">
        <f>DATOS!B17</f>
        <v>0.91479999999999995</v>
      </c>
      <c r="O31" s="111"/>
    </row>
    <row r="32" spans="3:15" x14ac:dyDescent="0.2">
      <c r="C32" s="108"/>
      <c r="F32" s="122"/>
      <c r="G32" s="109"/>
      <c r="H32" s="109"/>
      <c r="M32" s="128"/>
      <c r="O32" s="111"/>
    </row>
    <row r="33" spans="3:15" ht="15.75" x14ac:dyDescent="0.25">
      <c r="C33" s="115"/>
      <c r="D33" s="159" t="s">
        <v>86</v>
      </c>
      <c r="E33" s="116"/>
      <c r="F33" s="129"/>
      <c r="G33" s="116"/>
      <c r="H33" s="116"/>
      <c r="I33" s="116"/>
      <c r="J33" s="116"/>
      <c r="K33" s="116"/>
      <c r="L33" s="116"/>
      <c r="M33" s="117"/>
      <c r="N33" s="116"/>
      <c r="O33" s="118"/>
    </row>
    <row r="34" spans="3:15" s="131" customFormat="1" x14ac:dyDescent="0.2">
      <c r="C34" s="104"/>
      <c r="D34" s="105"/>
      <c r="E34" s="105"/>
      <c r="F34" s="130"/>
      <c r="G34" s="105"/>
      <c r="H34" s="105"/>
      <c r="I34" s="105"/>
      <c r="J34" s="105"/>
      <c r="K34" s="98"/>
      <c r="L34" s="105"/>
      <c r="M34" s="119"/>
      <c r="N34" s="105"/>
      <c r="O34" s="120"/>
    </row>
    <row r="35" spans="3:15" s="131" customFormat="1" ht="15" x14ac:dyDescent="0.25">
      <c r="C35" s="108"/>
      <c r="D35" s="109" t="s">
        <v>45</v>
      </c>
      <c r="E35" s="98"/>
      <c r="F35" s="122">
        <f>DATOS!B19</f>
        <v>14114.890124999985</v>
      </c>
      <c r="G35" s="98" t="s">
        <v>6</v>
      </c>
      <c r="H35" s="98"/>
      <c r="I35" s="122"/>
      <c r="J35" s="43" t="s">
        <v>87</v>
      </c>
      <c r="K35" s="98"/>
      <c r="L35" s="98"/>
      <c r="M35" s="168">
        <f>DATOS!B22</f>
        <v>211</v>
      </c>
      <c r="N35" s="161" t="s">
        <v>82</v>
      </c>
      <c r="O35" s="111"/>
    </row>
    <row r="36" spans="3:15" x14ac:dyDescent="0.2">
      <c r="C36" s="108"/>
      <c r="D36" s="109" t="s">
        <v>46</v>
      </c>
      <c r="F36" s="122">
        <f>DATOS!B20</f>
        <v>96130.915124999825</v>
      </c>
      <c r="G36" s="98" t="s">
        <v>6</v>
      </c>
      <c r="J36" s="109"/>
      <c r="M36" s="123"/>
      <c r="N36" s="109"/>
      <c r="O36" s="111"/>
    </row>
    <row r="37" spans="3:15" x14ac:dyDescent="0.2">
      <c r="C37" s="108"/>
      <c r="D37" s="109" t="s">
        <v>47</v>
      </c>
      <c r="F37" s="122">
        <f>DATOS!B21</f>
        <v>0</v>
      </c>
      <c r="G37" s="98" t="s">
        <v>6</v>
      </c>
      <c r="J37" s="109"/>
      <c r="M37" s="123"/>
      <c r="N37" s="109"/>
      <c r="O37" s="111"/>
    </row>
    <row r="38" spans="3:15" ht="7.9" customHeight="1" x14ac:dyDescent="0.2">
      <c r="C38" s="108"/>
      <c r="D38" s="109"/>
      <c r="F38" s="122"/>
      <c r="J38" s="109"/>
      <c r="M38" s="123"/>
      <c r="N38" s="109"/>
      <c r="O38" s="111"/>
    </row>
    <row r="39" spans="3:15" s="31" customFormat="1" ht="15" x14ac:dyDescent="0.25">
      <c r="C39" s="108"/>
      <c r="D39" s="109" t="s">
        <v>85</v>
      </c>
      <c r="E39" s="98"/>
      <c r="F39" s="170">
        <f>SUM(F35:F37)</f>
        <v>110245.80524999982</v>
      </c>
      <c r="G39" s="155" t="s">
        <v>6</v>
      </c>
      <c r="H39" s="155"/>
      <c r="I39" s="98"/>
      <c r="J39" s="98"/>
      <c r="K39" s="98"/>
      <c r="L39" s="98"/>
      <c r="M39" s="122"/>
      <c r="N39" s="98"/>
      <c r="O39" s="111"/>
    </row>
    <row r="40" spans="3:15" x14ac:dyDescent="0.2">
      <c r="C40" s="108"/>
      <c r="E40" s="109"/>
      <c r="F40" s="123"/>
      <c r="G40" s="109"/>
      <c r="H40" s="109"/>
      <c r="I40" s="124"/>
      <c r="O40" s="111"/>
    </row>
    <row r="41" spans="3:15" ht="15.75" x14ac:dyDescent="0.25">
      <c r="C41" s="132"/>
      <c r="D41" s="160" t="s">
        <v>88</v>
      </c>
      <c r="E41" s="133"/>
      <c r="F41" s="134"/>
      <c r="G41" s="133"/>
      <c r="H41" s="133"/>
      <c r="I41" s="133"/>
      <c r="J41" s="133"/>
      <c r="K41" s="133"/>
      <c r="L41" s="133"/>
      <c r="M41" s="135"/>
      <c r="N41" s="133"/>
      <c r="O41" s="136"/>
    </row>
    <row r="42" spans="3:15" x14ac:dyDescent="0.2">
      <c r="C42" s="104"/>
      <c r="D42" s="105"/>
      <c r="E42" s="105"/>
      <c r="F42" s="130"/>
      <c r="G42" s="105"/>
      <c r="H42" s="105"/>
      <c r="I42" s="105"/>
      <c r="J42" s="105"/>
      <c r="K42" s="105"/>
      <c r="L42" s="105"/>
      <c r="M42" s="119"/>
      <c r="N42" s="105"/>
      <c r="O42" s="120"/>
    </row>
    <row r="43" spans="3:15" ht="15" x14ac:dyDescent="0.25">
      <c r="C43" s="108"/>
      <c r="D43" s="109" t="s">
        <v>45</v>
      </c>
      <c r="E43" s="109"/>
      <c r="F43" s="123">
        <f>DATOS!B23</f>
        <v>0</v>
      </c>
      <c r="G43" s="109" t="s">
        <v>6</v>
      </c>
      <c r="H43" s="109"/>
      <c r="I43" s="124"/>
      <c r="J43" s="43" t="s">
        <v>89</v>
      </c>
      <c r="K43" s="161"/>
      <c r="L43" s="161"/>
      <c r="M43" s="168">
        <f>DATOS!B26</f>
        <v>0</v>
      </c>
      <c r="N43" s="161" t="s">
        <v>82</v>
      </c>
      <c r="O43" s="111"/>
    </row>
    <row r="44" spans="3:15" s="31" customFormat="1" x14ac:dyDescent="0.2">
      <c r="C44" s="108"/>
      <c r="D44" s="109" t="s">
        <v>46</v>
      </c>
      <c r="E44" s="109"/>
      <c r="F44" s="123">
        <f>DATOS!B24</f>
        <v>0</v>
      </c>
      <c r="G44" s="109" t="s">
        <v>6</v>
      </c>
      <c r="H44" s="109"/>
      <c r="I44" s="109"/>
      <c r="J44" s="43"/>
      <c r="K44" s="109"/>
      <c r="L44" s="109"/>
      <c r="M44" s="137"/>
      <c r="N44" s="109"/>
      <c r="O44" s="111"/>
    </row>
    <row r="45" spans="3:15" x14ac:dyDescent="0.2">
      <c r="C45" s="108"/>
      <c r="D45" s="109" t="s">
        <v>47</v>
      </c>
      <c r="E45" s="109"/>
      <c r="F45" s="123">
        <f>DATOS!B25</f>
        <v>0</v>
      </c>
      <c r="G45" s="109" t="s">
        <v>6</v>
      </c>
      <c r="H45" s="109"/>
      <c r="I45" s="109"/>
      <c r="J45" s="43"/>
      <c r="K45" s="109"/>
      <c r="L45" s="109"/>
      <c r="M45" s="137"/>
      <c r="N45" s="109"/>
      <c r="O45" s="111"/>
    </row>
    <row r="46" spans="3:15" ht="7.9" customHeight="1" x14ac:dyDescent="0.2">
      <c r="C46" s="108"/>
      <c r="D46" s="109"/>
      <c r="E46" s="109"/>
      <c r="F46" s="123"/>
      <c r="G46" s="109"/>
      <c r="H46" s="109"/>
      <c r="I46" s="124"/>
      <c r="J46" s="109"/>
      <c r="K46" s="109"/>
      <c r="L46" s="109"/>
      <c r="M46" s="109"/>
      <c r="N46" s="109"/>
      <c r="O46" s="111"/>
    </row>
    <row r="47" spans="3:15" ht="15" x14ac:dyDescent="0.25">
      <c r="C47" s="108"/>
      <c r="D47" s="43" t="s">
        <v>85</v>
      </c>
      <c r="E47" s="161"/>
      <c r="F47" s="168">
        <f>SUM(F43:F45)</f>
        <v>0</v>
      </c>
      <c r="G47" s="161" t="s">
        <v>6</v>
      </c>
      <c r="H47" s="161"/>
      <c r="I47" s="109"/>
      <c r="O47" s="111"/>
    </row>
    <row r="48" spans="3:15" ht="7.9" customHeight="1" x14ac:dyDescent="0.2">
      <c r="C48" s="108"/>
      <c r="D48" s="109"/>
      <c r="E48" s="109"/>
      <c r="F48" s="109"/>
      <c r="G48" s="109"/>
      <c r="H48" s="109"/>
      <c r="I48" s="124"/>
      <c r="J48" s="109"/>
      <c r="K48" s="109"/>
      <c r="L48" s="109"/>
      <c r="M48" s="109"/>
      <c r="N48" s="109"/>
      <c r="O48" s="111"/>
    </row>
    <row r="49" spans="3:15" s="31" customFormat="1" ht="15.75" x14ac:dyDescent="0.25">
      <c r="C49" s="112"/>
      <c r="D49" s="113"/>
      <c r="E49" s="40" t="s">
        <v>90</v>
      </c>
      <c r="F49" s="113"/>
      <c r="G49" s="113"/>
      <c r="H49" s="113"/>
      <c r="I49" s="138"/>
      <c r="J49" s="113"/>
      <c r="K49" s="40" t="s">
        <v>91</v>
      </c>
      <c r="L49" s="41"/>
      <c r="M49" s="113"/>
      <c r="N49" s="113"/>
      <c r="O49" s="139"/>
    </row>
    <row r="50" spans="3:15" s="31" customFormat="1" x14ac:dyDescent="0.2">
      <c r="C50" s="108"/>
      <c r="D50" s="109"/>
      <c r="E50" s="109"/>
      <c r="F50" s="109"/>
      <c r="G50" s="109"/>
      <c r="H50" s="109"/>
      <c r="I50" s="124"/>
      <c r="J50" s="109"/>
      <c r="K50" s="109"/>
      <c r="L50" s="109"/>
      <c r="M50" s="109"/>
      <c r="N50" s="109"/>
      <c r="O50" s="111"/>
    </row>
    <row r="51" spans="3:15" s="31" customFormat="1" x14ac:dyDescent="0.2">
      <c r="C51" s="108"/>
      <c r="D51" s="109"/>
      <c r="E51" s="109"/>
      <c r="F51" s="109"/>
      <c r="G51" s="109"/>
      <c r="H51" s="109"/>
      <c r="I51" s="124"/>
      <c r="J51" s="109"/>
      <c r="K51" s="109"/>
      <c r="L51" s="109"/>
      <c r="M51" s="109"/>
      <c r="N51" s="109"/>
      <c r="O51" s="111"/>
    </row>
    <row r="52" spans="3:15" s="31" customFormat="1" x14ac:dyDescent="0.2">
      <c r="C52" s="108"/>
      <c r="D52" s="109"/>
      <c r="E52" s="109"/>
      <c r="F52" s="109"/>
      <c r="G52" s="109"/>
      <c r="H52" s="109"/>
      <c r="I52" s="124"/>
      <c r="J52" s="109"/>
      <c r="K52" s="109"/>
      <c r="L52" s="109"/>
      <c r="M52" s="109"/>
      <c r="N52" s="109"/>
      <c r="O52" s="111"/>
    </row>
    <row r="53" spans="3:15" s="31" customFormat="1" x14ac:dyDescent="0.2">
      <c r="C53" s="108"/>
      <c r="D53" s="109"/>
      <c r="E53" s="109"/>
      <c r="F53" s="109"/>
      <c r="G53" s="109"/>
      <c r="H53" s="109"/>
      <c r="I53" s="124"/>
      <c r="J53" s="109"/>
      <c r="K53" s="109"/>
      <c r="L53" s="109"/>
      <c r="M53" s="109"/>
      <c r="N53" s="109"/>
      <c r="O53" s="111"/>
    </row>
    <row r="54" spans="3:15" s="31" customFormat="1" x14ac:dyDescent="0.2">
      <c r="C54" s="108"/>
      <c r="D54" s="109"/>
      <c r="E54" s="109"/>
      <c r="F54" s="109"/>
      <c r="G54" s="109"/>
      <c r="H54" s="109"/>
      <c r="I54" s="124"/>
      <c r="J54" s="109"/>
      <c r="K54" s="109"/>
      <c r="L54" s="109"/>
      <c r="M54" s="109"/>
      <c r="N54" s="109"/>
      <c r="O54" s="111"/>
    </row>
    <row r="55" spans="3:15" s="31" customFormat="1" x14ac:dyDescent="0.2">
      <c r="C55" s="108"/>
      <c r="D55" s="109"/>
      <c r="E55" s="109"/>
      <c r="F55" s="109"/>
      <c r="G55" s="109"/>
      <c r="H55" s="109"/>
      <c r="I55" s="124"/>
      <c r="J55" s="109"/>
      <c r="K55" s="109"/>
      <c r="L55" s="109"/>
      <c r="M55" s="109"/>
      <c r="N55" s="109"/>
      <c r="O55" s="111"/>
    </row>
    <row r="56" spans="3:15" s="31" customFormat="1" x14ac:dyDescent="0.2">
      <c r="C56" s="108"/>
      <c r="D56" s="109"/>
      <c r="E56" s="109"/>
      <c r="F56" s="109"/>
      <c r="G56" s="109"/>
      <c r="H56" s="109"/>
      <c r="I56" s="124"/>
      <c r="J56" s="109"/>
      <c r="K56" s="109"/>
      <c r="L56" s="109"/>
      <c r="M56" s="109"/>
      <c r="N56" s="109"/>
      <c r="O56" s="111"/>
    </row>
    <row r="57" spans="3:15" s="31" customFormat="1" x14ac:dyDescent="0.2">
      <c r="C57" s="108"/>
      <c r="D57" s="109"/>
      <c r="E57" s="109"/>
      <c r="F57" s="109"/>
      <c r="G57" s="109"/>
      <c r="H57" s="109"/>
      <c r="I57" s="124"/>
      <c r="J57" s="109"/>
      <c r="K57" s="109"/>
      <c r="L57" s="109"/>
      <c r="M57" s="109"/>
      <c r="N57" s="109"/>
      <c r="O57" s="111"/>
    </row>
    <row r="58" spans="3:15" s="31" customFormat="1" x14ac:dyDescent="0.2">
      <c r="C58" s="108"/>
      <c r="D58" s="109"/>
      <c r="E58" s="109"/>
      <c r="F58" s="109"/>
      <c r="G58" s="109"/>
      <c r="H58" s="109"/>
      <c r="I58" s="124"/>
      <c r="J58" s="109"/>
      <c r="K58" s="109"/>
      <c r="L58" s="109"/>
      <c r="M58" s="109"/>
      <c r="N58" s="109"/>
      <c r="O58" s="111"/>
    </row>
    <row r="59" spans="3:15" s="31" customFormat="1" x14ac:dyDescent="0.2">
      <c r="C59" s="108"/>
      <c r="D59" s="109"/>
      <c r="E59" s="109"/>
      <c r="F59" s="109"/>
      <c r="G59" s="109"/>
      <c r="H59" s="109"/>
      <c r="I59" s="124"/>
      <c r="J59" s="109"/>
      <c r="K59" s="109"/>
      <c r="L59" s="109"/>
      <c r="M59" s="109"/>
      <c r="N59" s="109"/>
      <c r="O59" s="111"/>
    </row>
    <row r="60" spans="3:15" s="31" customFormat="1" x14ac:dyDescent="0.2">
      <c r="C60" s="108"/>
      <c r="D60" s="109"/>
      <c r="E60" s="109"/>
      <c r="F60" s="109"/>
      <c r="G60" s="109"/>
      <c r="H60" s="109"/>
      <c r="I60" s="124"/>
      <c r="J60" s="109"/>
      <c r="K60" s="109"/>
      <c r="L60" s="109"/>
      <c r="M60" s="109"/>
      <c r="N60" s="109"/>
      <c r="O60" s="111"/>
    </row>
    <row r="61" spans="3:15" s="31" customFormat="1" x14ac:dyDescent="0.2">
      <c r="C61" s="108"/>
      <c r="D61" s="109"/>
      <c r="E61" s="109"/>
      <c r="F61" s="109"/>
      <c r="G61" s="109"/>
      <c r="H61" s="109"/>
      <c r="I61" s="124"/>
      <c r="J61" s="109"/>
      <c r="K61" s="109"/>
      <c r="L61" s="109"/>
      <c r="M61" s="109"/>
      <c r="N61" s="109"/>
      <c r="O61" s="111"/>
    </row>
    <row r="62" spans="3:15" s="31" customFormat="1" x14ac:dyDescent="0.2">
      <c r="C62" s="108"/>
      <c r="D62" s="109"/>
      <c r="E62" s="109"/>
      <c r="F62" s="109"/>
      <c r="G62" s="109"/>
      <c r="H62" s="109"/>
      <c r="I62" s="124"/>
      <c r="J62" s="109"/>
      <c r="K62" s="109"/>
      <c r="L62" s="109"/>
      <c r="M62" s="109"/>
      <c r="N62" s="109"/>
      <c r="O62" s="111"/>
    </row>
    <row r="63" spans="3:15" s="31" customFormat="1" x14ac:dyDescent="0.2">
      <c r="C63" s="108"/>
      <c r="D63" s="109"/>
      <c r="E63" s="109"/>
      <c r="F63" s="109"/>
      <c r="G63" s="109"/>
      <c r="H63" s="109"/>
      <c r="I63" s="124"/>
      <c r="J63" s="109"/>
      <c r="K63" s="109"/>
      <c r="L63" s="109"/>
      <c r="M63" s="109"/>
      <c r="N63" s="109"/>
      <c r="O63" s="111"/>
    </row>
    <row r="64" spans="3:15" s="31" customFormat="1" x14ac:dyDescent="0.2">
      <c r="C64" s="108"/>
      <c r="D64" s="109"/>
      <c r="E64" s="109"/>
      <c r="F64" s="109"/>
      <c r="G64" s="109"/>
      <c r="H64" s="109"/>
      <c r="I64" s="124"/>
      <c r="J64" s="109"/>
      <c r="K64" s="109"/>
      <c r="L64" s="109"/>
      <c r="M64" s="109"/>
      <c r="N64" s="109"/>
      <c r="O64" s="111"/>
    </row>
    <row r="65" spans="3:15" s="31" customFormat="1" x14ac:dyDescent="0.2">
      <c r="C65" s="108"/>
      <c r="D65" s="109"/>
      <c r="E65" s="109"/>
      <c r="F65" s="109"/>
      <c r="G65" s="109"/>
      <c r="H65" s="109"/>
      <c r="I65" s="124"/>
      <c r="J65" s="109"/>
      <c r="K65" s="109"/>
      <c r="L65" s="109"/>
      <c r="M65" s="109"/>
      <c r="N65" s="109"/>
      <c r="O65" s="111"/>
    </row>
    <row r="66" spans="3:15" s="31" customFormat="1" x14ac:dyDescent="0.2">
      <c r="C66" s="108"/>
      <c r="D66" s="109"/>
      <c r="E66" s="109"/>
      <c r="F66" s="109"/>
      <c r="G66" s="109"/>
      <c r="H66" s="109"/>
      <c r="I66" s="124"/>
      <c r="J66" s="109"/>
      <c r="K66" s="109"/>
      <c r="L66" s="109"/>
      <c r="M66" s="109"/>
      <c r="N66" s="109"/>
      <c r="O66" s="111"/>
    </row>
    <row r="67" spans="3:15" s="31" customFormat="1" x14ac:dyDescent="0.2">
      <c r="C67" s="108"/>
      <c r="D67" s="109"/>
      <c r="E67" s="109"/>
      <c r="F67" s="109"/>
      <c r="G67" s="109"/>
      <c r="H67" s="109"/>
      <c r="I67" s="124"/>
      <c r="J67" s="109"/>
      <c r="K67" s="109"/>
      <c r="L67" s="109"/>
      <c r="M67" s="109"/>
      <c r="N67" s="109"/>
      <c r="O67" s="111"/>
    </row>
    <row r="68" spans="3:15" s="31" customFormat="1" x14ac:dyDescent="0.2">
      <c r="C68" s="108"/>
      <c r="D68" s="109"/>
      <c r="E68" s="109"/>
      <c r="F68" s="109"/>
      <c r="G68" s="109"/>
      <c r="H68" s="109"/>
      <c r="I68" s="124"/>
      <c r="J68" s="109"/>
      <c r="K68" s="109"/>
      <c r="L68" s="109"/>
      <c r="M68" s="109"/>
      <c r="N68" s="109"/>
      <c r="O68" s="111"/>
    </row>
    <row r="69" spans="3:15" s="31" customFormat="1" x14ac:dyDescent="0.2">
      <c r="C69" s="108"/>
      <c r="D69" s="109"/>
      <c r="E69" s="109"/>
      <c r="F69" s="109"/>
      <c r="G69" s="109"/>
      <c r="H69" s="109"/>
      <c r="I69" s="124"/>
      <c r="J69" s="109"/>
      <c r="K69" s="109"/>
      <c r="L69" s="109"/>
      <c r="M69" s="109"/>
      <c r="N69" s="109"/>
      <c r="O69" s="111"/>
    </row>
    <row r="70" spans="3:15" s="31" customFormat="1" x14ac:dyDescent="0.2">
      <c r="C70" s="108"/>
      <c r="D70" s="109"/>
      <c r="E70" s="109"/>
      <c r="F70" s="109"/>
      <c r="G70" s="109"/>
      <c r="H70" s="109"/>
      <c r="I70" s="124"/>
      <c r="J70" s="109"/>
      <c r="K70" s="109"/>
      <c r="L70" s="109"/>
      <c r="M70" s="109"/>
      <c r="N70" s="109"/>
      <c r="O70" s="111"/>
    </row>
    <row r="71" spans="3:15" s="31" customFormat="1" ht="126" customHeight="1" x14ac:dyDescent="0.2">
      <c r="C71" s="108"/>
      <c r="D71" s="109"/>
      <c r="E71" s="109"/>
      <c r="F71" s="109"/>
      <c r="G71" s="109"/>
      <c r="H71" s="109"/>
      <c r="I71" s="124"/>
      <c r="J71" s="109"/>
      <c r="K71" s="109"/>
      <c r="L71" s="109"/>
      <c r="M71" s="109"/>
      <c r="N71" s="109"/>
      <c r="O71" s="111"/>
    </row>
    <row r="72" spans="3:15" s="31" customFormat="1" ht="15.75" x14ac:dyDescent="0.25">
      <c r="C72" s="115"/>
      <c r="D72" s="159" t="s">
        <v>92</v>
      </c>
      <c r="E72" s="116"/>
      <c r="F72" s="116"/>
      <c r="G72" s="116"/>
      <c r="H72" s="116"/>
      <c r="I72" s="116"/>
      <c r="J72" s="116"/>
      <c r="K72" s="116"/>
      <c r="L72" s="116"/>
      <c r="M72" s="140"/>
      <c r="N72" s="116"/>
      <c r="O72" s="118"/>
    </row>
    <row r="73" spans="3:15" s="31" customFormat="1" x14ac:dyDescent="0.2">
      <c r="C73" s="108"/>
      <c r="D73" s="109"/>
      <c r="E73" s="109"/>
      <c r="F73" s="109"/>
      <c r="G73" s="109"/>
      <c r="H73" s="109"/>
      <c r="I73" s="124"/>
      <c r="J73" s="109"/>
      <c r="K73" s="109"/>
      <c r="L73" s="109"/>
      <c r="M73" s="109"/>
      <c r="N73" s="109"/>
      <c r="O73" s="111"/>
    </row>
    <row r="74" spans="3:15" s="31" customFormat="1" ht="15" x14ac:dyDescent="0.2">
      <c r="C74" s="108"/>
      <c r="D74" s="42" t="s">
        <v>93</v>
      </c>
      <c r="F74" s="206">
        <f>DATOS!B1</f>
        <v>42826</v>
      </c>
      <c r="G74" s="206"/>
      <c r="H74" s="97"/>
      <c r="I74" s="124"/>
      <c r="J74" s="42" t="s">
        <v>94</v>
      </c>
      <c r="K74" s="98"/>
      <c r="L74" s="206">
        <f>DATOS!B1</f>
        <v>42826</v>
      </c>
      <c r="M74" s="206"/>
      <c r="N74" s="109"/>
      <c r="O74" s="111"/>
    </row>
    <row r="75" spans="3:15" s="31" customFormat="1" x14ac:dyDescent="0.2">
      <c r="C75" s="108"/>
      <c r="D75" s="141" t="s">
        <v>62</v>
      </c>
      <c r="E75" s="44"/>
      <c r="F75" s="142">
        <f>DATOS!B27</f>
        <v>2.5991</v>
      </c>
      <c r="G75" s="109" t="s">
        <v>95</v>
      </c>
      <c r="H75" s="109"/>
      <c r="I75" s="124"/>
      <c r="J75" s="109" t="s">
        <v>62</v>
      </c>
      <c r="K75" s="142">
        <f>F75*(1-M81)</f>
        <v>2.2872080000000001</v>
      </c>
      <c r="L75" s="109" t="s">
        <v>95</v>
      </c>
      <c r="M75" s="109"/>
      <c r="N75" s="109"/>
      <c r="O75" s="111"/>
    </row>
    <row r="76" spans="3:15" s="31" customFormat="1" x14ac:dyDescent="0.2">
      <c r="C76" s="108"/>
      <c r="D76" s="141" t="s">
        <v>64</v>
      </c>
      <c r="E76" s="44"/>
      <c r="F76" s="142">
        <f>DATOS!B28</f>
        <v>1.0808</v>
      </c>
      <c r="G76" s="109" t="s">
        <v>95</v>
      </c>
      <c r="H76" s="109"/>
      <c r="I76" s="124"/>
      <c r="J76" s="109" t="s">
        <v>64</v>
      </c>
      <c r="K76" s="142">
        <f>F76*(1-M82)</f>
        <v>1.037568</v>
      </c>
      <c r="L76" s="109" t="s">
        <v>95</v>
      </c>
      <c r="M76" s="109"/>
      <c r="N76" s="109"/>
      <c r="O76" s="111"/>
    </row>
    <row r="77" spans="3:15" s="31" customFormat="1" x14ac:dyDescent="0.2">
      <c r="C77" s="108"/>
      <c r="D77" s="141" t="s">
        <v>65</v>
      </c>
      <c r="E77" s="44"/>
      <c r="F77" s="142">
        <f>DATOS!B29</f>
        <v>0.91910000000000003</v>
      </c>
      <c r="G77" s="109" t="s">
        <v>95</v>
      </c>
      <c r="H77" s="109"/>
      <c r="I77" s="124"/>
      <c r="J77" s="109" t="s">
        <v>65</v>
      </c>
      <c r="K77" s="142">
        <f>F77*(1-M83)</f>
        <v>0.89152699999999996</v>
      </c>
      <c r="L77" s="109" t="s">
        <v>95</v>
      </c>
      <c r="M77" s="109"/>
      <c r="N77" s="109"/>
      <c r="O77" s="111"/>
    </row>
    <row r="78" spans="3:15" s="31" customFormat="1" x14ac:dyDescent="0.2">
      <c r="C78" s="108"/>
      <c r="D78" s="141"/>
      <c r="E78" s="44"/>
      <c r="F78" s="109"/>
      <c r="G78" s="109"/>
      <c r="H78" s="109"/>
      <c r="I78" s="124"/>
      <c r="J78" s="44" t="str">
        <f>IF([1]Datos!B46=0,"","Precio Porteo Variable")</f>
        <v/>
      </c>
      <c r="K78" s="171"/>
      <c r="L78" s="109" t="str">
        <f>IF([1]Datos!B46=0,""," (Pesos/KWh)")</f>
        <v/>
      </c>
      <c r="M78" s="109"/>
      <c r="N78" s="109"/>
      <c r="O78" s="111"/>
    </row>
    <row r="79" spans="3:15" s="31" customFormat="1" x14ac:dyDescent="0.2">
      <c r="C79" s="108"/>
      <c r="D79" s="141" t="s">
        <v>66</v>
      </c>
      <c r="E79" s="44"/>
      <c r="F79" s="137">
        <f>DATOS!B30</f>
        <v>143.36000000000001</v>
      </c>
      <c r="G79" s="109" t="s">
        <v>96</v>
      </c>
      <c r="H79" s="109"/>
      <c r="I79" s="124"/>
      <c r="J79" s="109" t="s">
        <v>66</v>
      </c>
      <c r="K79" s="137">
        <f>F79*(1-M84)</f>
        <v>124.72320000000001</v>
      </c>
      <c r="L79" s="109" t="s">
        <v>96</v>
      </c>
      <c r="M79" s="109"/>
      <c r="N79" s="109"/>
      <c r="O79" s="111"/>
    </row>
    <row r="80" spans="3:15" s="31" customFormat="1" x14ac:dyDescent="0.2">
      <c r="C80" s="108"/>
      <c r="D80" s="141"/>
      <c r="E80" s="44"/>
      <c r="F80" s="143"/>
      <c r="G80" s="109"/>
      <c r="H80" s="109"/>
      <c r="I80" s="124"/>
      <c r="J80" s="109"/>
      <c r="K80" s="137"/>
      <c r="L80" s="109"/>
      <c r="M80" s="109"/>
      <c r="N80" s="109"/>
      <c r="O80" s="111"/>
    </row>
    <row r="81" spans="3:17" s="31" customFormat="1" x14ac:dyDescent="0.2">
      <c r="C81" s="108"/>
      <c r="D81" s="141"/>
      <c r="E81" s="44"/>
      <c r="F81" s="143"/>
      <c r="G81" s="109"/>
      <c r="H81" s="109"/>
      <c r="I81" s="124"/>
      <c r="J81" s="44" t="s">
        <v>97</v>
      </c>
      <c r="K81" s="109"/>
      <c r="L81" s="109"/>
      <c r="M81" s="144">
        <f>DATOS!B33</f>
        <v>0.12</v>
      </c>
      <c r="N81" s="109"/>
      <c r="O81" s="111"/>
    </row>
    <row r="82" spans="3:17" s="31" customFormat="1" x14ac:dyDescent="0.2">
      <c r="C82" s="108"/>
      <c r="D82" s="141"/>
      <c r="E82" s="44"/>
      <c r="F82" s="143"/>
      <c r="G82" s="109"/>
      <c r="H82" s="109"/>
      <c r="I82" s="124"/>
      <c r="J82" s="44" t="s">
        <v>98</v>
      </c>
      <c r="K82" s="109"/>
      <c r="L82" s="109"/>
      <c r="M82" s="144">
        <f>DATOS!B32</f>
        <v>0.04</v>
      </c>
      <c r="N82" s="109"/>
      <c r="O82" s="111"/>
    </row>
    <row r="83" spans="3:17" s="31" customFormat="1" x14ac:dyDescent="0.2">
      <c r="C83" s="108"/>
      <c r="D83" s="141"/>
      <c r="E83" s="44"/>
      <c r="F83" s="143"/>
      <c r="G83" s="109"/>
      <c r="H83" s="109"/>
      <c r="I83" s="124"/>
      <c r="J83" s="44" t="s">
        <v>99</v>
      </c>
      <c r="K83" s="109"/>
      <c r="L83" s="109"/>
      <c r="M83" s="144">
        <f>DATOS!B31</f>
        <v>0.03</v>
      </c>
      <c r="N83" s="109"/>
      <c r="O83" s="111"/>
    </row>
    <row r="84" spans="3:17" s="31" customFormat="1" x14ac:dyDescent="0.2">
      <c r="C84" s="108"/>
      <c r="D84" s="141"/>
      <c r="E84" s="44"/>
      <c r="F84" s="143"/>
      <c r="G84" s="109"/>
      <c r="H84" s="109"/>
      <c r="I84" s="124"/>
      <c r="J84" s="44" t="s">
        <v>100</v>
      </c>
      <c r="K84" s="109"/>
      <c r="L84" s="109"/>
      <c r="M84" s="144">
        <f>DATOS!B34</f>
        <v>0.13</v>
      </c>
      <c r="N84" s="109"/>
      <c r="O84" s="111"/>
    </row>
    <row r="85" spans="3:17" s="31" customFormat="1" x14ac:dyDescent="0.2">
      <c r="C85" s="108"/>
      <c r="D85" s="109"/>
      <c r="E85" s="109"/>
      <c r="F85" s="109"/>
      <c r="G85" s="109"/>
      <c r="H85" s="109"/>
      <c r="I85" s="124"/>
      <c r="N85" s="109"/>
      <c r="O85" s="111"/>
      <c r="P85" s="98"/>
      <c r="Q85" s="38"/>
    </row>
    <row r="86" spans="3:17" ht="15.75" x14ac:dyDescent="0.25">
      <c r="C86" s="115"/>
      <c r="D86" s="159" t="s">
        <v>101</v>
      </c>
      <c r="E86" s="116"/>
      <c r="F86" s="116"/>
      <c r="G86" s="116"/>
      <c r="H86" s="116"/>
      <c r="I86" s="116"/>
      <c r="J86" s="116"/>
      <c r="K86" s="116"/>
      <c r="L86" s="116"/>
      <c r="M86" s="145"/>
      <c r="N86" s="116"/>
      <c r="O86" s="118"/>
    </row>
    <row r="87" spans="3:17" x14ac:dyDescent="0.2">
      <c r="C87" s="104"/>
      <c r="D87" s="105"/>
      <c r="E87" s="105"/>
      <c r="F87" s="105"/>
      <c r="G87" s="105"/>
      <c r="H87" s="105"/>
      <c r="I87" s="105"/>
      <c r="J87" s="105"/>
      <c r="L87" s="176"/>
      <c r="M87" s="177"/>
      <c r="N87" s="176"/>
      <c r="O87" s="120"/>
    </row>
    <row r="88" spans="3:17" s="31" customFormat="1" ht="15" x14ac:dyDescent="0.25">
      <c r="C88" s="108"/>
      <c r="D88" s="43" t="s">
        <v>102</v>
      </c>
      <c r="E88" s="44"/>
      <c r="F88" s="161"/>
      <c r="G88" s="45">
        <f>F35*K75+F36*K76+F37*K77</f>
        <v>132026.05095743679</v>
      </c>
      <c r="H88" s="45"/>
      <c r="I88" s="172" t="s">
        <v>103</v>
      </c>
      <c r="J88" s="39" t="str">
        <f>IF([1]Datos!B46=0,"","Pago Minimo por Porteo Variable")</f>
        <v/>
      </c>
      <c r="K88" s="109"/>
      <c r="L88" s="178"/>
      <c r="M88" s="179">
        <f>IF(DATOS!B46=0,0,MAX(F47,DATOS!B9*DATOS!B46*DATOS!B2)*DATOS!#REF!)</f>
        <v>0</v>
      </c>
      <c r="N88" s="180" t="str">
        <f>IF([1]Datos!B46=0,"","Pesos")</f>
        <v/>
      </c>
      <c r="O88" s="111"/>
    </row>
    <row r="89" spans="3:17" s="31" customFormat="1" x14ac:dyDescent="0.2">
      <c r="C89" s="108"/>
      <c r="D89" s="43" t="s">
        <v>104</v>
      </c>
      <c r="E89" s="44"/>
      <c r="F89" s="44"/>
      <c r="G89" s="45">
        <f>K79*M35</f>
        <v>26316.5952</v>
      </c>
      <c r="H89" s="45"/>
      <c r="I89" s="172" t="s">
        <v>103</v>
      </c>
      <c r="J89" s="109"/>
      <c r="K89" s="109"/>
      <c r="L89" s="178"/>
      <c r="M89" s="178"/>
      <c r="N89" s="178"/>
      <c r="O89" s="111"/>
    </row>
    <row r="90" spans="3:17" s="31" customFormat="1" x14ac:dyDescent="0.2">
      <c r="C90" s="108"/>
      <c r="D90" s="44" t="s">
        <v>105</v>
      </c>
      <c r="E90" s="44"/>
      <c r="F90" s="44"/>
      <c r="G90" s="45">
        <f>F43*F75+F44*F76+F45*F77</f>
        <v>0</v>
      </c>
      <c r="H90" s="45"/>
      <c r="I90" s="172" t="s">
        <v>103</v>
      </c>
      <c r="J90" s="39" t="str">
        <f>IF([1]Datos!B47=0,"","Pago Minimo por Porteo Fijo")</f>
        <v/>
      </c>
      <c r="K90" s="109"/>
      <c r="L90" s="178"/>
      <c r="M90" s="179">
        <f>IF(DATOS!B47=0,0,DATOS!B9*DATOS!#REF!*DATOS!B47)</f>
        <v>0</v>
      </c>
      <c r="N90" s="180" t="str">
        <f>IF([1]Datos!B47=0,"","Pesos")</f>
        <v/>
      </c>
      <c r="O90" s="111"/>
    </row>
    <row r="91" spans="3:17" s="31" customFormat="1" x14ac:dyDescent="0.2">
      <c r="C91" s="108"/>
      <c r="D91" s="43" t="s">
        <v>106</v>
      </c>
      <c r="E91" s="44"/>
      <c r="F91" s="43"/>
      <c r="G91" s="45">
        <f>M43*F79</f>
        <v>0</v>
      </c>
      <c r="H91" s="45"/>
      <c r="I91" s="172" t="s">
        <v>103</v>
      </c>
      <c r="J91" s="109"/>
      <c r="K91" s="109"/>
      <c r="L91" s="178"/>
      <c r="M91" s="178"/>
      <c r="N91" s="178"/>
      <c r="O91" s="111"/>
    </row>
    <row r="92" spans="3:17" s="31" customFormat="1" x14ac:dyDescent="0.2">
      <c r="C92" s="108"/>
      <c r="D92" s="44"/>
      <c r="E92" s="44"/>
      <c r="F92" s="44"/>
      <c r="G92" s="44"/>
      <c r="H92" s="44"/>
      <c r="I92" s="124"/>
      <c r="J92" s="109"/>
      <c r="K92" s="109"/>
      <c r="L92" s="178"/>
      <c r="M92" s="178"/>
      <c r="N92" s="178"/>
      <c r="O92" s="111"/>
    </row>
    <row r="93" spans="3:17" s="31" customFormat="1" ht="15" x14ac:dyDescent="0.25">
      <c r="C93" s="108"/>
      <c r="D93" s="98"/>
      <c r="E93" s="44"/>
      <c r="F93" s="161" t="s">
        <v>11</v>
      </c>
      <c r="G93" s="173">
        <f>G88+G89+G90+G91</f>
        <v>158342.6461574368</v>
      </c>
      <c r="H93" s="173"/>
      <c r="I93" s="174" t="s">
        <v>103</v>
      </c>
      <c r="J93" s="39" t="str">
        <f>IF([1]Datos!B55=0,"","Pago Minimo por Capacidad")</f>
        <v/>
      </c>
      <c r="K93" s="109"/>
      <c r="L93" s="178"/>
      <c r="M93" s="179">
        <f>IF(DATOS!B55=0,0,DATOS!B55)</f>
        <v>0</v>
      </c>
      <c r="N93" s="180" t="str">
        <f>IF([1]Datos!B55=0,"","Pesos")</f>
        <v/>
      </c>
      <c r="O93" s="111"/>
    </row>
    <row r="94" spans="3:17" x14ac:dyDescent="0.2">
      <c r="C94" s="108"/>
      <c r="E94" s="43"/>
      <c r="F94" s="44"/>
      <c r="G94" s="43"/>
      <c r="H94" s="43"/>
      <c r="I94" s="45"/>
      <c r="J94" s="44"/>
      <c r="K94" s="109"/>
      <c r="L94" s="178"/>
      <c r="M94" s="178"/>
      <c r="N94" s="178"/>
      <c r="O94" s="111"/>
    </row>
    <row r="95" spans="3:17" x14ac:dyDescent="0.2">
      <c r="C95" s="108"/>
      <c r="D95" s="109"/>
      <c r="E95" s="109"/>
      <c r="F95" s="109"/>
      <c r="G95" s="46"/>
      <c r="H95" s="46"/>
      <c r="I95" s="109"/>
      <c r="J95" s="109"/>
      <c r="K95" s="109"/>
      <c r="L95" s="109"/>
      <c r="M95" s="146"/>
      <c r="N95" s="47"/>
      <c r="O95" s="111"/>
    </row>
    <row r="96" spans="3:17" x14ac:dyDescent="0.2">
      <c r="C96" s="147"/>
      <c r="D96" s="148"/>
      <c r="E96" s="148"/>
      <c r="F96" s="148"/>
      <c r="G96" s="148"/>
      <c r="H96" s="148"/>
      <c r="I96" s="148"/>
      <c r="J96" s="148"/>
      <c r="K96" s="148"/>
      <c r="L96" s="148"/>
      <c r="M96" s="148"/>
      <c r="N96" s="148"/>
      <c r="O96" s="149"/>
    </row>
    <row r="97" spans="3:15" x14ac:dyDescent="0.2">
      <c r="C97" s="150"/>
      <c r="D97" s="109"/>
      <c r="E97" s="109"/>
      <c r="F97" s="109"/>
      <c r="G97" s="109"/>
      <c r="H97" s="109"/>
      <c r="I97" s="109"/>
      <c r="J97" s="109"/>
      <c r="K97" s="109"/>
      <c r="L97" s="109"/>
      <c r="M97" s="109"/>
      <c r="N97" s="109"/>
      <c r="O97" s="151"/>
    </row>
    <row r="98" spans="3:15" x14ac:dyDescent="0.2">
      <c r="C98" s="150"/>
      <c r="D98" s="109"/>
      <c r="E98" s="109"/>
      <c r="F98" s="109"/>
      <c r="G98" s="109"/>
      <c r="H98" s="109"/>
      <c r="I98" s="109"/>
      <c r="J98" s="109"/>
      <c r="K98" s="109"/>
      <c r="L98" s="109"/>
      <c r="M98" s="109"/>
      <c r="N98" s="109"/>
      <c r="O98" s="151"/>
    </row>
    <row r="99" spans="3:15" x14ac:dyDescent="0.2">
      <c r="C99" s="150"/>
      <c r="D99" s="109"/>
      <c r="E99" s="109"/>
      <c r="F99" s="109"/>
      <c r="G99" s="109"/>
      <c r="H99" s="109"/>
      <c r="I99" s="109"/>
      <c r="J99" s="109"/>
      <c r="K99" s="109"/>
      <c r="L99" s="109"/>
      <c r="M99" s="109"/>
      <c r="N99" s="109"/>
      <c r="O99" s="151"/>
    </row>
    <row r="100" spans="3:15" x14ac:dyDescent="0.2">
      <c r="C100" s="150"/>
      <c r="D100" s="109"/>
      <c r="E100" s="109"/>
      <c r="F100" s="109"/>
      <c r="G100" s="109"/>
      <c r="H100" s="109"/>
      <c r="I100" s="109"/>
      <c r="J100" s="109"/>
      <c r="K100" s="109"/>
      <c r="L100" s="109"/>
      <c r="M100" s="109"/>
      <c r="N100" s="109"/>
      <c r="O100" s="151"/>
    </row>
    <row r="101" spans="3:15" x14ac:dyDescent="0.2">
      <c r="C101" s="150"/>
      <c r="D101" s="109"/>
      <c r="E101" s="109"/>
      <c r="F101" s="109"/>
      <c r="G101" s="109"/>
      <c r="H101" s="109"/>
      <c r="I101" s="109"/>
      <c r="J101" s="109"/>
      <c r="K101" s="109"/>
      <c r="L101" s="109"/>
      <c r="M101" s="109"/>
      <c r="N101" s="109"/>
      <c r="O101" s="151"/>
    </row>
    <row r="102" spans="3:15" x14ac:dyDescent="0.2">
      <c r="C102" s="150"/>
      <c r="D102" s="109"/>
      <c r="E102" s="109"/>
      <c r="F102" s="109"/>
      <c r="G102" s="109"/>
      <c r="H102" s="109"/>
      <c r="I102" s="109"/>
      <c r="J102" s="109"/>
      <c r="K102" s="109"/>
      <c r="L102" s="109"/>
      <c r="M102" s="109"/>
      <c r="N102" s="109"/>
      <c r="O102" s="151"/>
    </row>
    <row r="103" spans="3:15" x14ac:dyDescent="0.2">
      <c r="C103" s="150"/>
      <c r="D103" s="109"/>
      <c r="E103" s="109"/>
      <c r="F103" s="109"/>
      <c r="G103" s="109"/>
      <c r="H103" s="109"/>
      <c r="I103" s="109"/>
      <c r="J103" s="109"/>
      <c r="K103" s="109"/>
      <c r="L103" s="109"/>
      <c r="M103" s="109"/>
      <c r="N103" s="109"/>
      <c r="O103" s="151"/>
    </row>
    <row r="104" spans="3:15" x14ac:dyDescent="0.2">
      <c r="C104" s="150"/>
      <c r="D104" s="109"/>
      <c r="E104" s="109"/>
      <c r="F104" s="109"/>
      <c r="G104" s="109"/>
      <c r="H104" s="109"/>
      <c r="I104" s="109"/>
      <c r="J104" s="109"/>
      <c r="K104" s="109"/>
      <c r="L104" s="109"/>
      <c r="M104" s="109"/>
      <c r="N104" s="109"/>
      <c r="O104" s="151"/>
    </row>
    <row r="105" spans="3:15" x14ac:dyDescent="0.2">
      <c r="C105" s="150"/>
      <c r="D105" s="109"/>
      <c r="E105" s="109"/>
      <c r="F105" s="109"/>
      <c r="G105" s="109"/>
      <c r="H105" s="109"/>
      <c r="I105" s="109"/>
      <c r="J105" s="109"/>
      <c r="K105" s="109"/>
      <c r="L105" s="109"/>
      <c r="M105" s="109"/>
      <c r="N105" s="109"/>
      <c r="O105" s="151"/>
    </row>
    <row r="106" spans="3:15" x14ac:dyDescent="0.2">
      <c r="C106" s="150"/>
      <c r="D106" s="109"/>
      <c r="E106" s="109"/>
      <c r="F106" s="109"/>
      <c r="G106" s="109"/>
      <c r="H106" s="109"/>
      <c r="I106" s="109"/>
      <c r="J106" s="109"/>
      <c r="K106" s="109"/>
      <c r="L106" s="109"/>
      <c r="M106" s="109"/>
      <c r="N106" s="109"/>
      <c r="O106" s="151"/>
    </row>
    <row r="107" spans="3:15" x14ac:dyDescent="0.2">
      <c r="C107" s="150"/>
      <c r="D107" s="109"/>
      <c r="E107" s="109"/>
      <c r="F107" s="109"/>
      <c r="G107" s="109"/>
      <c r="H107" s="109"/>
      <c r="I107" s="109"/>
      <c r="J107" s="109"/>
      <c r="K107" s="109"/>
      <c r="L107" s="109"/>
      <c r="M107" s="109"/>
      <c r="N107" s="109"/>
      <c r="O107" s="151"/>
    </row>
    <row r="108" spans="3:15" x14ac:dyDescent="0.2">
      <c r="C108" s="150"/>
      <c r="D108" s="109"/>
      <c r="E108" s="109"/>
      <c r="F108" s="109"/>
      <c r="G108" s="109"/>
      <c r="H108" s="109"/>
      <c r="I108" s="109"/>
      <c r="J108" s="109"/>
      <c r="K108" s="109"/>
      <c r="L108" s="109"/>
      <c r="M108" s="109"/>
      <c r="N108" s="109"/>
      <c r="O108" s="151"/>
    </row>
    <row r="109" spans="3:15" x14ac:dyDescent="0.2">
      <c r="C109" s="150"/>
      <c r="D109" s="109"/>
      <c r="E109" s="109"/>
      <c r="F109" s="109"/>
      <c r="G109" s="109"/>
      <c r="H109" s="109"/>
      <c r="I109" s="109"/>
      <c r="J109" s="109"/>
      <c r="K109" s="109"/>
      <c r="L109" s="109"/>
      <c r="M109" s="109"/>
      <c r="N109" s="109"/>
      <c r="O109" s="151"/>
    </row>
    <row r="110" spans="3:15" x14ac:dyDescent="0.2">
      <c r="C110" s="150"/>
      <c r="D110" s="109"/>
      <c r="E110" s="109"/>
      <c r="F110" s="109"/>
      <c r="G110" s="109"/>
      <c r="H110" s="109"/>
      <c r="I110" s="109"/>
      <c r="J110" s="109"/>
      <c r="K110" s="109"/>
      <c r="L110" s="109"/>
      <c r="M110" s="109"/>
      <c r="N110" s="109"/>
      <c r="O110" s="151"/>
    </row>
    <row r="111" spans="3:15" x14ac:dyDescent="0.2">
      <c r="C111" s="150"/>
      <c r="D111" s="109"/>
      <c r="E111" s="109"/>
      <c r="F111" s="109"/>
      <c r="G111" s="109"/>
      <c r="H111" s="109"/>
      <c r="I111" s="109"/>
      <c r="J111" s="109"/>
      <c r="K111" s="109"/>
      <c r="L111" s="109"/>
      <c r="M111" s="109"/>
      <c r="N111" s="109"/>
      <c r="O111" s="151"/>
    </row>
    <row r="112" spans="3:15" x14ac:dyDescent="0.2">
      <c r="C112" s="150"/>
      <c r="D112" s="109"/>
      <c r="E112" s="109"/>
      <c r="F112" s="109"/>
      <c r="G112" s="109"/>
      <c r="H112" s="109"/>
      <c r="I112" s="109"/>
      <c r="J112" s="109"/>
      <c r="K112" s="109"/>
      <c r="L112" s="109"/>
      <c r="M112" s="109"/>
      <c r="N112" s="109"/>
      <c r="O112" s="151"/>
    </row>
    <row r="113" spans="3:15" x14ac:dyDescent="0.2">
      <c r="C113" s="150"/>
      <c r="D113" s="109"/>
      <c r="E113" s="109"/>
      <c r="F113" s="109"/>
      <c r="G113" s="109"/>
      <c r="H113" s="109"/>
      <c r="I113" s="109"/>
      <c r="J113" s="109"/>
      <c r="K113" s="109"/>
      <c r="L113" s="109"/>
      <c r="M113" s="109"/>
      <c r="N113" s="109"/>
      <c r="O113" s="151"/>
    </row>
    <row r="114" spans="3:15" x14ac:dyDescent="0.2">
      <c r="C114" s="150"/>
      <c r="D114" s="109"/>
      <c r="E114" s="109"/>
      <c r="F114" s="109"/>
      <c r="G114" s="109"/>
      <c r="H114" s="109"/>
      <c r="I114" s="109"/>
      <c r="J114" s="109"/>
      <c r="K114" s="109"/>
      <c r="L114" s="109"/>
      <c r="M114" s="109"/>
      <c r="N114" s="109"/>
      <c r="O114" s="151"/>
    </row>
    <row r="115" spans="3:15" x14ac:dyDescent="0.2">
      <c r="C115" s="150"/>
      <c r="D115" s="109"/>
      <c r="E115" s="109"/>
      <c r="F115" s="109"/>
      <c r="G115" s="109"/>
      <c r="H115" s="109"/>
      <c r="I115" s="109"/>
      <c r="J115" s="109"/>
      <c r="K115" s="109"/>
      <c r="L115" s="109"/>
      <c r="M115" s="109"/>
      <c r="N115" s="109"/>
      <c r="O115" s="151"/>
    </row>
    <row r="116" spans="3:15" x14ac:dyDescent="0.2">
      <c r="C116" s="150"/>
      <c r="D116" s="109"/>
      <c r="E116" s="109"/>
      <c r="F116" s="109"/>
      <c r="G116" s="109"/>
      <c r="H116" s="109"/>
      <c r="I116" s="109"/>
      <c r="J116" s="109"/>
      <c r="K116" s="109"/>
      <c r="L116" s="109"/>
      <c r="M116" s="109"/>
      <c r="N116" s="109"/>
      <c r="O116" s="151"/>
    </row>
    <row r="117" spans="3:15" x14ac:dyDescent="0.2">
      <c r="C117" s="150"/>
      <c r="D117" s="109"/>
      <c r="E117" s="109"/>
      <c r="F117" s="109"/>
      <c r="G117" s="109"/>
      <c r="H117" s="109"/>
      <c r="I117" s="109"/>
      <c r="J117" s="109"/>
      <c r="K117" s="109"/>
      <c r="L117" s="109"/>
      <c r="M117" s="109"/>
      <c r="N117" s="109"/>
      <c r="O117" s="151"/>
    </row>
    <row r="118" spans="3:15" x14ac:dyDescent="0.2">
      <c r="C118" s="150"/>
      <c r="D118" s="109"/>
      <c r="E118" s="109"/>
      <c r="F118" s="109"/>
      <c r="G118" s="109"/>
      <c r="H118" s="109"/>
      <c r="I118" s="109"/>
      <c r="J118" s="109"/>
      <c r="K118" s="109"/>
      <c r="L118" s="109"/>
      <c r="M118" s="109"/>
      <c r="N118" s="109"/>
      <c r="O118" s="151"/>
    </row>
    <row r="119" spans="3:15" x14ac:dyDescent="0.2">
      <c r="C119" s="150"/>
      <c r="D119" s="109"/>
      <c r="E119" s="109"/>
      <c r="F119" s="109"/>
      <c r="G119" s="109"/>
      <c r="H119" s="109"/>
      <c r="I119" s="109"/>
      <c r="J119" s="109"/>
      <c r="K119" s="109"/>
      <c r="L119" s="109"/>
      <c r="M119" s="109"/>
      <c r="N119" s="109"/>
      <c r="O119" s="151"/>
    </row>
    <row r="120" spans="3:15" x14ac:dyDescent="0.2">
      <c r="C120" s="150"/>
      <c r="D120" s="109"/>
      <c r="E120" s="109"/>
      <c r="F120" s="109"/>
      <c r="G120" s="109"/>
      <c r="H120" s="109"/>
      <c r="I120" s="109"/>
      <c r="J120" s="109"/>
      <c r="K120" s="109"/>
      <c r="L120" s="109"/>
      <c r="M120" s="109"/>
      <c r="N120" s="109"/>
      <c r="O120" s="151"/>
    </row>
    <row r="121" spans="3:15" x14ac:dyDescent="0.2">
      <c r="C121" s="150"/>
      <c r="D121" s="109"/>
      <c r="E121" s="109"/>
      <c r="F121" s="109"/>
      <c r="G121" s="109"/>
      <c r="H121" s="109"/>
      <c r="I121" s="109"/>
      <c r="J121" s="109"/>
      <c r="K121" s="109"/>
      <c r="L121" s="109"/>
      <c r="M121" s="109"/>
      <c r="N121" s="109"/>
      <c r="O121" s="151"/>
    </row>
    <row r="122" spans="3:15" x14ac:dyDescent="0.2">
      <c r="C122" s="150"/>
      <c r="D122" s="109"/>
      <c r="E122" s="109"/>
      <c r="F122" s="109"/>
      <c r="G122" s="109"/>
      <c r="H122" s="109"/>
      <c r="I122" s="109"/>
      <c r="J122" s="109"/>
      <c r="K122" s="109"/>
      <c r="L122" s="109"/>
      <c r="M122" s="109"/>
      <c r="N122" s="109"/>
      <c r="O122" s="151"/>
    </row>
    <row r="123" spans="3:15" x14ac:dyDescent="0.2">
      <c r="C123" s="150"/>
      <c r="D123" s="109"/>
      <c r="E123" s="109"/>
      <c r="F123" s="109"/>
      <c r="G123" s="109"/>
      <c r="H123" s="109"/>
      <c r="I123" s="109"/>
      <c r="J123" s="109"/>
      <c r="K123" s="109"/>
      <c r="L123" s="109"/>
      <c r="M123" s="109"/>
      <c r="N123" s="109"/>
      <c r="O123" s="151"/>
    </row>
    <row r="124" spans="3:15" x14ac:dyDescent="0.2">
      <c r="C124" s="152"/>
      <c r="D124" s="153"/>
      <c r="E124" s="153"/>
      <c r="F124" s="153"/>
      <c r="G124" s="153"/>
      <c r="H124" s="153"/>
      <c r="I124" s="153"/>
      <c r="J124" s="153"/>
      <c r="K124" s="153"/>
      <c r="L124" s="153"/>
      <c r="M124" s="153"/>
      <c r="N124" s="153"/>
      <c r="O124" s="154"/>
    </row>
  </sheetData>
  <mergeCells count="4">
    <mergeCell ref="M4:N4"/>
    <mergeCell ref="I10:O15"/>
    <mergeCell ref="F74:G74"/>
    <mergeCell ref="L74:M74"/>
  </mergeCells>
  <conditionalFormatting sqref="M90 M88 K78 M93">
    <cfRule type="cellIs" dxfId="0" priority="1" stopIfTrue="1" operator="equal">
      <formula>0</formula>
    </cfRule>
  </conditionalFormatting>
  <pageMargins left="0.11625000000000001" right="0.38750000000000001" top="0.75" bottom="0.60062499999999996" header="0.3" footer="0.3"/>
  <pageSetup scale="62" orientation="portrait" horizontalDpi="300" verticalDpi="300" r:id="rId1"/>
  <rowBreaks count="1" manualBreakCount="1">
    <brk id="7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Subtotales1</vt:lpstr>
      <vt:lpstr>DATOS</vt:lpstr>
      <vt:lpstr>Anexo</vt:lpstr>
      <vt:lpstr>Anexo!Área_de_impresión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Rogelio Constantino Rugerio</dc:creator>
  <cp:lastModifiedBy>Constantino Rugerio, Rogelio</cp:lastModifiedBy>
  <dcterms:created xsi:type="dcterms:W3CDTF">2017-03-31T04:12:28Z</dcterms:created>
  <dcterms:modified xsi:type="dcterms:W3CDTF">2017-08-02T20:15:53Z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-2106201699</vt:i4>
  </property>
  <property fmtid="{D5CDD505-2E9C-101B-9397-08002B2CF9AE}" pid="3" name="_NewReviewCycle">
    <vt:lpwstr/>
  </property>
  <property fmtid="{D5CDD505-2E9C-101B-9397-08002B2CF9AE}" pid="4" name="_EmailSubject">
    <vt:lpwstr>plantilla mercado</vt:lpwstr>
  </property>
  <property fmtid="{D5CDD505-2E9C-101B-9397-08002B2CF9AE}" pid="5" name="_AuthorEmail">
    <vt:lpwstr>rconstantino@iberdrola.com</vt:lpwstr>
  </property>
  <property fmtid="{D5CDD505-2E9C-101B-9397-08002B2CF9AE}" pid="6" name="_AuthorEmailDisplayName">
    <vt:lpwstr>Constantino Rugerio, Rogelio</vt:lpwstr>
  </property>
  <property fmtid="{D5CDD505-2E9C-101B-9397-08002B2CF9AE}" pid="7" name="_PreviousAdHocReviewCycleID">
    <vt:i4>-2106201699</vt:i4>
  </property>
  <property fmtid="{D5CDD505-2E9C-101B-9397-08002B2CF9AE}" pid="8" name="_ReviewingToolsShownOnce">
    <vt:lpwstr/>
  </property>
</Properties>
</file>