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0" windowWidth="15405" windowHeight="2565"/>
  </bookViews>
  <sheets>
    <sheet name="2020" sheetId="1" r:id="rId1"/>
    <sheet name="标线" sheetId="2" r:id="rId2"/>
  </sheets>
  <calcPr calcId="125725"/>
</workbook>
</file>

<file path=xl/calcChain.xml><?xml version="1.0" encoding="utf-8"?>
<calcChain xmlns="http://schemas.openxmlformats.org/spreadsheetml/2006/main">
  <c r="K117" i="1"/>
  <c r="L117" s="1"/>
  <c r="I117"/>
  <c r="K115" l="1"/>
  <c r="L115" s="1"/>
  <c r="I115"/>
  <c r="K113"/>
  <c r="L113" s="1"/>
  <c r="I113"/>
  <c r="K112" l="1"/>
  <c r="L112" s="1"/>
  <c r="I112"/>
  <c r="K111"/>
  <c r="L111" s="1"/>
  <c r="I111"/>
  <c r="K109" l="1"/>
  <c r="I109"/>
  <c r="L109" l="1"/>
  <c r="I94"/>
  <c r="K94"/>
  <c r="I88"/>
  <c r="K88"/>
  <c r="L88" s="1"/>
  <c r="K104"/>
  <c r="L104" s="1"/>
  <c r="I104"/>
  <c r="K103"/>
  <c r="I103"/>
  <c r="K102"/>
  <c r="L102" s="1"/>
  <c r="I102"/>
  <c r="K101"/>
  <c r="I101"/>
  <c r="K100"/>
  <c r="L100" s="1"/>
  <c r="I100"/>
  <c r="K98"/>
  <c r="I98"/>
  <c r="K97"/>
  <c r="L97" s="1"/>
  <c r="I97"/>
  <c r="K96"/>
  <c r="I96"/>
  <c r="K95"/>
  <c r="L95" s="1"/>
  <c r="I95"/>
  <c r="K93"/>
  <c r="I93"/>
  <c r="L94" l="1"/>
  <c r="L93"/>
  <c r="L96"/>
  <c r="L98"/>
  <c r="L101"/>
  <c r="L103"/>
  <c r="I107" l="1"/>
  <c r="K107"/>
  <c r="L107" s="1"/>
  <c r="I106" l="1"/>
  <c r="K106"/>
  <c r="K105"/>
  <c r="L105" s="1"/>
  <c r="I105"/>
  <c r="K99"/>
  <c r="L99" s="1"/>
  <c r="I99"/>
  <c r="L106" l="1"/>
  <c r="I87"/>
  <c r="K87"/>
  <c r="L87" s="1"/>
  <c r="I89"/>
  <c r="K89"/>
  <c r="L89" s="1"/>
  <c r="I90"/>
  <c r="K90"/>
  <c r="I91"/>
  <c r="K91"/>
  <c r="I92"/>
  <c r="K92"/>
  <c r="L91" l="1"/>
  <c r="L92"/>
  <c r="L90"/>
  <c r="K86"/>
  <c r="I86"/>
  <c r="K85"/>
  <c r="L85" s="1"/>
  <c r="I85"/>
  <c r="K84"/>
  <c r="I84"/>
  <c r="K83"/>
  <c r="L83" s="1"/>
  <c r="I83"/>
  <c r="K82"/>
  <c r="I82"/>
  <c r="I81"/>
  <c r="K81"/>
  <c r="I79"/>
  <c r="K79"/>
  <c r="L79" s="1"/>
  <c r="K78"/>
  <c r="I78"/>
  <c r="K80"/>
  <c r="I80"/>
  <c r="K77"/>
  <c r="I77"/>
  <c r="K76"/>
  <c r="I76"/>
  <c r="L81" l="1"/>
  <c r="L76"/>
  <c r="L80"/>
  <c r="L82"/>
  <c r="L84"/>
  <c r="L86"/>
  <c r="L77"/>
  <c r="L78"/>
  <c r="K75"/>
  <c r="L75" s="1"/>
  <c r="I75"/>
  <c r="K74"/>
  <c r="L74" s="1"/>
  <c r="I74"/>
  <c r="K73" l="1"/>
  <c r="I73"/>
  <c r="L73" l="1"/>
  <c r="K70"/>
  <c r="L70" s="1"/>
  <c r="I70"/>
  <c r="K69"/>
  <c r="I69"/>
  <c r="K72"/>
  <c r="L72" s="1"/>
  <c r="I72"/>
  <c r="K71"/>
  <c r="I71"/>
  <c r="L71" l="1"/>
  <c r="L69"/>
  <c r="K66" l="1"/>
  <c r="L66" s="1"/>
  <c r="I66"/>
  <c r="K67"/>
  <c r="L67" s="1"/>
  <c r="I67"/>
  <c r="I65"/>
  <c r="K65"/>
  <c r="K64"/>
  <c r="L64" s="1"/>
  <c r="I64"/>
  <c r="K68"/>
  <c r="L68" s="1"/>
  <c r="I68"/>
  <c r="L65" l="1"/>
  <c r="K63"/>
  <c r="L63" s="1"/>
  <c r="I63"/>
  <c r="K62"/>
  <c r="I62"/>
  <c r="L62" l="1"/>
  <c r="I61"/>
  <c r="K61"/>
  <c r="L61" s="1"/>
  <c r="K60"/>
  <c r="I60"/>
  <c r="L60" l="1"/>
  <c r="I59"/>
  <c r="K59"/>
  <c r="K58"/>
  <c r="I58"/>
  <c r="L59" l="1"/>
  <c r="L58"/>
  <c r="I57"/>
  <c r="K57"/>
  <c r="K56"/>
  <c r="L56" s="1"/>
  <c r="I56"/>
  <c r="I55"/>
  <c r="K55"/>
  <c r="L55" l="1"/>
  <c r="L57"/>
  <c r="K54"/>
  <c r="L54" s="1"/>
  <c r="I54"/>
  <c r="K53"/>
  <c r="I53"/>
  <c r="K52"/>
  <c r="L52" s="1"/>
  <c r="I52"/>
  <c r="I51"/>
  <c r="K51"/>
  <c r="K50"/>
  <c r="L50" s="1"/>
  <c r="I50"/>
  <c r="L51" l="1"/>
  <c r="L53"/>
  <c r="I48" l="1"/>
  <c r="K48"/>
  <c r="I49"/>
  <c r="K49"/>
  <c r="K47"/>
  <c r="I47"/>
  <c r="L48" l="1"/>
  <c r="L49"/>
  <c r="L47"/>
  <c r="I46"/>
  <c r="K46"/>
  <c r="K45"/>
  <c r="I45"/>
  <c r="I32"/>
  <c r="K32"/>
  <c r="I33"/>
  <c r="K33"/>
  <c r="I28"/>
  <c r="K28"/>
  <c r="I29"/>
  <c r="K29"/>
  <c r="I30"/>
  <c r="K30"/>
  <c r="I31"/>
  <c r="K31"/>
  <c r="L31" l="1"/>
  <c r="L29"/>
  <c r="L33"/>
  <c r="L30"/>
  <c r="L28"/>
  <c r="M33" s="1"/>
  <c r="L32"/>
  <c r="L46"/>
  <c r="L45"/>
  <c r="M32" l="1"/>
  <c r="N33" s="1"/>
  <c r="I44" l="1"/>
  <c r="K44"/>
  <c r="I42"/>
  <c r="K42"/>
  <c r="I43"/>
  <c r="K43"/>
  <c r="I39"/>
  <c r="K39"/>
  <c r="I40"/>
  <c r="K40"/>
  <c r="I41"/>
  <c r="K41"/>
  <c r="I38"/>
  <c r="K38"/>
  <c r="K37"/>
  <c r="L37" s="1"/>
  <c r="I37"/>
  <c r="L44" l="1"/>
  <c r="L43"/>
  <c r="L38"/>
  <c r="L40"/>
  <c r="L42"/>
  <c r="L41"/>
  <c r="L39"/>
  <c r="I35"/>
  <c r="K35"/>
  <c r="I36"/>
  <c r="K36"/>
  <c r="K34"/>
  <c r="K27"/>
  <c r="I34"/>
  <c r="I27"/>
  <c r="K26"/>
  <c r="I26"/>
  <c r="C7" i="2"/>
  <c r="D7" s="1"/>
  <c r="D6"/>
  <c r="C6"/>
  <c r="C5"/>
  <c r="D5" s="1"/>
  <c r="D4"/>
  <c r="C4"/>
  <c r="C3"/>
  <c r="D3" s="1"/>
  <c r="K25" i="1"/>
  <c r="L25" s="1"/>
  <c r="I16"/>
  <c r="K16"/>
  <c r="I17"/>
  <c r="K17"/>
  <c r="I18"/>
  <c r="K18"/>
  <c r="I19"/>
  <c r="K19"/>
  <c r="I20"/>
  <c r="K20"/>
  <c r="I21"/>
  <c r="K21"/>
  <c r="I22"/>
  <c r="K22"/>
  <c r="I23"/>
  <c r="K23"/>
  <c r="L27" l="1"/>
  <c r="L34"/>
  <c r="L22"/>
  <c r="L20"/>
  <c r="L18"/>
  <c r="L16"/>
  <c r="L35"/>
  <c r="L23"/>
  <c r="L21"/>
  <c r="L19"/>
  <c r="L17"/>
  <c r="L36"/>
  <c r="L26"/>
  <c r="I15"/>
  <c r="K15"/>
  <c r="K24"/>
  <c r="L24" s="1"/>
  <c r="L5"/>
  <c r="I9"/>
  <c r="K9"/>
  <c r="L9" s="1"/>
  <c r="K3"/>
  <c r="L3" s="1"/>
  <c r="K2"/>
  <c r="L2" s="1"/>
  <c r="K4"/>
  <c r="L4" s="1"/>
  <c r="K5"/>
  <c r="K6"/>
  <c r="L6" s="1"/>
  <c r="K7"/>
  <c r="K8"/>
  <c r="L8" s="1"/>
  <c r="K10"/>
  <c r="L10" s="1"/>
  <c r="K11"/>
  <c r="L11" s="1"/>
  <c r="K12"/>
  <c r="L12" s="1"/>
  <c r="K13"/>
  <c r="L13" s="1"/>
  <c r="I13"/>
  <c r="K14"/>
  <c r="I14"/>
  <c r="L14" s="1"/>
  <c r="I12"/>
  <c r="I8"/>
  <c r="I7"/>
  <c r="L7" l="1"/>
  <c r="L15"/>
</calcChain>
</file>

<file path=xl/sharedStrings.xml><?xml version="1.0" encoding="utf-8"?>
<sst xmlns="http://schemas.openxmlformats.org/spreadsheetml/2006/main" count="356" uniqueCount="235">
  <si>
    <t>标记</t>
    <phoneticPr fontId="3" type="noConversion"/>
  </si>
  <si>
    <t>检测日期</t>
    <phoneticPr fontId="3" type="noConversion"/>
  </si>
  <si>
    <t>编号</t>
    <phoneticPr fontId="3" type="noConversion"/>
  </si>
  <si>
    <t>单位</t>
    <phoneticPr fontId="3" type="noConversion"/>
  </si>
  <si>
    <t>数据来源</t>
    <phoneticPr fontId="3" type="noConversion"/>
  </si>
  <si>
    <t>水样类别</t>
    <phoneticPr fontId="3" type="noConversion"/>
  </si>
  <si>
    <t>取样量</t>
  </si>
  <si>
    <t>定容体积</t>
  </si>
  <si>
    <t>稀释倍数</t>
  </si>
  <si>
    <t>测得电位值</t>
  </si>
  <si>
    <t>查曲线值（4有效）</t>
    <phoneticPr fontId="3" type="noConversion"/>
  </si>
  <si>
    <t>样品浓度（3有效，小于1，3小数）</t>
    <phoneticPr fontId="3" type="noConversion"/>
  </si>
  <si>
    <t xml:space="preserve">原始值 </t>
    <phoneticPr fontId="1" type="noConversion"/>
  </si>
  <si>
    <t>限值</t>
    <phoneticPr fontId="1" type="noConversion"/>
  </si>
  <si>
    <t>月度</t>
    <phoneticPr fontId="1" type="noConversion"/>
  </si>
  <si>
    <t>德清建宏传动材料有限公司</t>
  </si>
  <si>
    <t>月度</t>
    <phoneticPr fontId="1" type="noConversion"/>
  </si>
  <si>
    <t>S20200103017</t>
  </si>
  <si>
    <t>湖州聚春实业有限公司</t>
  </si>
  <si>
    <t>S20200103020</t>
  </si>
  <si>
    <t>湖州加怡新市热电有限公司</t>
  </si>
  <si>
    <t>S20200103025</t>
  </si>
  <si>
    <t>大大不锈钢</t>
  </si>
  <si>
    <t>季度</t>
  </si>
  <si>
    <t>S20200106007</t>
  </si>
  <si>
    <t>浙江剑麟金属制品有限公司</t>
  </si>
  <si>
    <t>拜克生物科技有限公司</t>
  </si>
  <si>
    <t>S20200107012</t>
  </si>
  <si>
    <t>德清县中能热电有限公司</t>
  </si>
  <si>
    <t>S20200107027</t>
  </si>
  <si>
    <t>德清县佳伟线缆有限公司</t>
  </si>
  <si>
    <t>S20200107028</t>
  </si>
  <si>
    <t>德清县欣勤电子有限公司</t>
  </si>
  <si>
    <t>S20200107031</t>
  </si>
  <si>
    <t>德清县红星塑料通讯器材厂</t>
  </si>
  <si>
    <t>S20200107032</t>
  </si>
  <si>
    <t>湖州努特表面处理科技有限公司</t>
  </si>
  <si>
    <t>20.5/56</t>
    <phoneticPr fontId="1" type="noConversion"/>
  </si>
  <si>
    <t>20.8/58</t>
    <phoneticPr fontId="1" type="noConversion"/>
  </si>
  <si>
    <t>S20200102008-1</t>
    <phoneticPr fontId="1" type="noConversion"/>
  </si>
  <si>
    <t>S20200102008-2</t>
  </si>
  <si>
    <t>S20200107003-1</t>
    <phoneticPr fontId="1" type="noConversion"/>
  </si>
  <si>
    <t>S20200107003-2</t>
  </si>
  <si>
    <t>验收</t>
    <phoneticPr fontId="1" type="noConversion"/>
  </si>
  <si>
    <t>浙江泽源玻璃科技有限公司</t>
  </si>
  <si>
    <t>总排</t>
    <phoneticPr fontId="1" type="noConversion"/>
  </si>
  <si>
    <t>S20200114001-02</t>
  </si>
  <si>
    <t>S20200114001-03</t>
  </si>
  <si>
    <t>S20200114001-04</t>
  </si>
  <si>
    <t>S20200115001-01</t>
    <phoneticPr fontId="1" type="noConversion"/>
  </si>
  <si>
    <t>S20200115001-02</t>
  </si>
  <si>
    <t>S20200115001-03</t>
  </si>
  <si>
    <t>S20200115001-04</t>
  </si>
  <si>
    <t>20.4/56</t>
    <phoneticPr fontId="1" type="noConversion"/>
  </si>
  <si>
    <t>月度</t>
    <phoneticPr fontId="1" type="noConversion"/>
  </si>
  <si>
    <t>德清县佳伟线缆有限公司</t>
    <phoneticPr fontId="1" type="noConversion"/>
  </si>
  <si>
    <t>21/58</t>
    <phoneticPr fontId="1" type="noConversion"/>
  </si>
  <si>
    <t>S20200114001-01-1</t>
    <phoneticPr fontId="1" type="noConversion"/>
  </si>
  <si>
    <t>S20200114001-01-2</t>
  </si>
  <si>
    <t>S20200116013-1</t>
    <phoneticPr fontId="1" type="noConversion"/>
  </si>
  <si>
    <t>S20200116013-2</t>
  </si>
  <si>
    <t>2020/1/20</t>
    <phoneticPr fontId="1" type="noConversion"/>
  </si>
  <si>
    <t>y = -57.4439 x + 238.6363</t>
  </si>
  <si>
    <t>R = 0.9994</t>
    <phoneticPr fontId="1" type="noConversion"/>
  </si>
  <si>
    <t>0.671~0.733</t>
    <phoneticPr fontId="1" type="noConversion"/>
  </si>
  <si>
    <t>21/59</t>
    <phoneticPr fontId="1" type="noConversion"/>
  </si>
  <si>
    <t>zk-32-03-1-1</t>
    <phoneticPr fontId="1" type="noConversion"/>
  </si>
  <si>
    <t>zk-32-03-1-2</t>
  </si>
  <si>
    <t>月度</t>
    <phoneticPr fontId="1" type="noConversion"/>
  </si>
  <si>
    <t>拜克生物科技有限公司</t>
    <phoneticPr fontId="1" type="noConversion"/>
  </si>
  <si>
    <t>月度</t>
    <phoneticPr fontId="1" type="noConversion"/>
  </si>
  <si>
    <t>S20200220001</t>
    <phoneticPr fontId="1" type="noConversion"/>
  </si>
  <si>
    <t>德清县中能热电有限公司</t>
    <phoneticPr fontId="1" type="noConversion"/>
  </si>
  <si>
    <t>S20200219005-1</t>
    <phoneticPr fontId="1" type="noConversion"/>
  </si>
  <si>
    <t>S20200219005-2</t>
  </si>
  <si>
    <t>20.5/57</t>
    <phoneticPr fontId="1" type="noConversion"/>
  </si>
  <si>
    <t>湖州加怡新市热电有限公司</t>
    <phoneticPr fontId="1" type="noConversion"/>
  </si>
  <si>
    <t>S20200221001-1</t>
    <phoneticPr fontId="1" type="noConversion"/>
  </si>
  <si>
    <t>S20200221001-2</t>
  </si>
  <si>
    <t>21.2/58</t>
    <phoneticPr fontId="1" type="noConversion"/>
  </si>
  <si>
    <t>德清县红星塑料通讯器材厂</t>
    <phoneticPr fontId="1" type="noConversion"/>
  </si>
  <si>
    <t>S20200225008</t>
    <phoneticPr fontId="1" type="noConversion"/>
  </si>
  <si>
    <t>德清县佳伟线缆有限公司</t>
    <phoneticPr fontId="1" type="noConversion"/>
  </si>
  <si>
    <t>S20200225006-1</t>
    <phoneticPr fontId="1" type="noConversion"/>
  </si>
  <si>
    <t>S20200225006-2</t>
  </si>
  <si>
    <t>月度</t>
    <phoneticPr fontId="1" type="noConversion"/>
  </si>
  <si>
    <t>月度</t>
    <phoneticPr fontId="1" type="noConversion"/>
  </si>
  <si>
    <t>S2020226005</t>
    <phoneticPr fontId="1" type="noConversion"/>
  </si>
  <si>
    <t>湖州聚春实业有限公司</t>
    <phoneticPr fontId="1" type="noConversion"/>
  </si>
  <si>
    <t>S2020226014</t>
    <phoneticPr fontId="1" type="noConversion"/>
  </si>
  <si>
    <t>湖州努特表面处理科技有限公司</t>
    <phoneticPr fontId="1" type="noConversion"/>
  </si>
  <si>
    <t>20.8/59</t>
    <phoneticPr fontId="1" type="noConversion"/>
  </si>
  <si>
    <t>月度</t>
    <phoneticPr fontId="1" type="noConversion"/>
  </si>
  <si>
    <t>S20200227014</t>
    <phoneticPr fontId="1" type="noConversion"/>
  </si>
  <si>
    <t>德清县欣勤电子有限公司</t>
    <phoneticPr fontId="1" type="noConversion"/>
  </si>
  <si>
    <t>zk-32-04-1-1</t>
    <phoneticPr fontId="1" type="noConversion"/>
  </si>
  <si>
    <t>zk-32-04-1-2</t>
  </si>
  <si>
    <t>zk-32-04-1-3</t>
  </si>
  <si>
    <t>zk-32-04-1-4</t>
  </si>
  <si>
    <t>zk-32-04-1-5</t>
  </si>
  <si>
    <t>zk-32-04-1-6</t>
  </si>
  <si>
    <t>期间核查</t>
    <phoneticPr fontId="1" type="noConversion"/>
  </si>
  <si>
    <t>.778~.842</t>
    <phoneticPr fontId="1" type="noConversion"/>
  </si>
  <si>
    <t>拜克生物科技有限公司</t>
    <phoneticPr fontId="1" type="noConversion"/>
  </si>
  <si>
    <t>S20200302027-1</t>
    <phoneticPr fontId="1" type="noConversion"/>
  </si>
  <si>
    <t>S20200302027-2</t>
  </si>
  <si>
    <t>20.7/58</t>
    <phoneticPr fontId="1" type="noConversion"/>
  </si>
  <si>
    <t>月度</t>
    <phoneticPr fontId="1" type="noConversion"/>
  </si>
  <si>
    <t>德清县中能热电有限公司</t>
    <phoneticPr fontId="1" type="noConversion"/>
  </si>
  <si>
    <t>月度</t>
    <phoneticPr fontId="1" type="noConversion"/>
  </si>
  <si>
    <t>S20200305004</t>
  </si>
  <si>
    <t>S20200304001-1</t>
    <phoneticPr fontId="1" type="noConversion"/>
  </si>
  <si>
    <t>S20200304001-2</t>
  </si>
  <si>
    <t>20.8/59</t>
    <phoneticPr fontId="1" type="noConversion"/>
  </si>
  <si>
    <t>月度</t>
    <phoneticPr fontId="1" type="noConversion"/>
  </si>
  <si>
    <t>S20200309023</t>
  </si>
  <si>
    <t>S20200309025</t>
  </si>
  <si>
    <t>S20200306003-1</t>
    <phoneticPr fontId="1" type="noConversion"/>
  </si>
  <si>
    <t>S20200306003-2</t>
  </si>
  <si>
    <t>20.9/58</t>
    <phoneticPr fontId="1" type="noConversion"/>
  </si>
  <si>
    <t>S20200310014-1</t>
    <phoneticPr fontId="1" type="noConversion"/>
  </si>
  <si>
    <t>S20200310014-2</t>
  </si>
  <si>
    <t>20.4/57</t>
    <phoneticPr fontId="1" type="noConversion"/>
  </si>
  <si>
    <t>S20200313003-1</t>
    <phoneticPr fontId="1" type="noConversion"/>
  </si>
  <si>
    <t>S20200313003-2</t>
  </si>
  <si>
    <t>21/56</t>
    <phoneticPr fontId="1" type="noConversion"/>
  </si>
  <si>
    <t>月度报告</t>
    <phoneticPr fontId="1" type="noConversion"/>
  </si>
  <si>
    <t>德清县佳伟线缆有限公司</t>
    <phoneticPr fontId="1" type="noConversion"/>
  </si>
  <si>
    <t>20.5/56</t>
    <phoneticPr fontId="1" type="noConversion"/>
  </si>
  <si>
    <t>S20200316024-1</t>
    <phoneticPr fontId="1" type="noConversion"/>
  </si>
  <si>
    <t>S20200316024-2</t>
  </si>
  <si>
    <t>月度报告</t>
    <phoneticPr fontId="1" type="noConversion"/>
  </si>
  <si>
    <t>湖州聚春实业有限公司</t>
    <phoneticPr fontId="1" type="noConversion"/>
  </si>
  <si>
    <t>S20200318020-1</t>
    <phoneticPr fontId="1" type="noConversion"/>
  </si>
  <si>
    <t>S20200318020-2</t>
  </si>
  <si>
    <t>20.8/59</t>
    <phoneticPr fontId="1" type="noConversion"/>
  </si>
  <si>
    <t>20.8/55</t>
    <phoneticPr fontId="1" type="noConversion"/>
  </si>
  <si>
    <t>S20200323024-1</t>
    <phoneticPr fontId="1" type="noConversion"/>
  </si>
  <si>
    <t>S20200323024-2</t>
  </si>
  <si>
    <t>月度</t>
    <phoneticPr fontId="1" type="noConversion"/>
  </si>
  <si>
    <t>季度</t>
    <phoneticPr fontId="1" type="noConversion"/>
  </si>
  <si>
    <t>S20200406013</t>
  </si>
  <si>
    <t>浙江富日进精密金属股份有限公司</t>
  </si>
  <si>
    <t>S20200407039</t>
  </si>
  <si>
    <t>S20200407050</t>
  </si>
  <si>
    <t>S20200402001-1</t>
    <phoneticPr fontId="8" type="noConversion"/>
  </si>
  <si>
    <t>S20200402001-2</t>
  </si>
  <si>
    <t>20.9/61</t>
    <phoneticPr fontId="1" type="noConversion"/>
  </si>
  <si>
    <t>S20200414009</t>
  </si>
  <si>
    <t>S20200414011</t>
  </si>
  <si>
    <t>S20200414007-1</t>
    <phoneticPr fontId="1" type="noConversion"/>
  </si>
  <si>
    <t>S20200414007-2</t>
  </si>
  <si>
    <t>21.1/58</t>
    <phoneticPr fontId="1" type="noConversion"/>
  </si>
  <si>
    <t>S20200416003</t>
    <phoneticPr fontId="8" type="noConversion"/>
  </si>
  <si>
    <t>月度</t>
    <phoneticPr fontId="1" type="noConversion"/>
  </si>
  <si>
    <t>20.5/57</t>
    <phoneticPr fontId="1" type="noConversion"/>
  </si>
  <si>
    <t>S20200421022-1</t>
    <phoneticPr fontId="8" type="noConversion"/>
  </si>
  <si>
    <t>S20200421022-2</t>
  </si>
  <si>
    <t>S20200427005</t>
  </si>
  <si>
    <t>20.5/59</t>
    <phoneticPr fontId="1" type="noConversion"/>
  </si>
  <si>
    <t>S20200427007</t>
    <phoneticPr fontId="1" type="noConversion"/>
  </si>
  <si>
    <t>月度</t>
    <phoneticPr fontId="1" type="noConversion"/>
  </si>
  <si>
    <t>S20200507001</t>
    <phoneticPr fontId="8" type="noConversion"/>
  </si>
  <si>
    <t>S20200507032</t>
  </si>
  <si>
    <t>20.3/55</t>
    <phoneticPr fontId="8" type="noConversion"/>
  </si>
  <si>
    <t>20.2/55</t>
    <phoneticPr fontId="1" type="noConversion"/>
  </si>
  <si>
    <t>S20200511035</t>
  </si>
  <si>
    <t>S20200511040</t>
  </si>
  <si>
    <t>S20200511043</t>
  </si>
  <si>
    <t>S20200511044</t>
  </si>
  <si>
    <t>S20200511045</t>
  </si>
  <si>
    <t>20.8/59</t>
    <phoneticPr fontId="8" type="noConversion"/>
  </si>
  <si>
    <t>S20200508005-1</t>
    <phoneticPr fontId="1" type="noConversion"/>
  </si>
  <si>
    <t>S20200508005-2</t>
  </si>
  <si>
    <t>报告</t>
    <phoneticPr fontId="8" type="noConversion"/>
  </si>
  <si>
    <t>地下水</t>
    <phoneticPr fontId="8" type="noConversion"/>
  </si>
  <si>
    <t>1#</t>
    <phoneticPr fontId="8" type="noConversion"/>
  </si>
  <si>
    <t>S20200513017</t>
    <phoneticPr fontId="8" type="noConversion"/>
  </si>
  <si>
    <t>2#</t>
    <phoneticPr fontId="8" type="noConversion"/>
  </si>
  <si>
    <t>S20200513018</t>
    <phoneticPr fontId="8" type="noConversion"/>
  </si>
  <si>
    <t>3#</t>
    <phoneticPr fontId="8" type="noConversion"/>
  </si>
  <si>
    <t>S20200513019</t>
    <phoneticPr fontId="8" type="noConversion"/>
  </si>
  <si>
    <t>4#</t>
    <phoneticPr fontId="8" type="noConversion"/>
  </si>
  <si>
    <t>S20200513020</t>
    <phoneticPr fontId="8" type="noConversion"/>
  </si>
  <si>
    <t>5#</t>
  </si>
  <si>
    <t>德清县新市乐安污水处理厂</t>
    <phoneticPr fontId="8" type="noConversion"/>
  </si>
  <si>
    <t>报告</t>
    <phoneticPr fontId="8" type="noConversion"/>
  </si>
  <si>
    <t>地下水</t>
    <phoneticPr fontId="8" type="noConversion"/>
  </si>
  <si>
    <t>1#</t>
    <phoneticPr fontId="8" type="noConversion"/>
  </si>
  <si>
    <t>S20200514017</t>
    <phoneticPr fontId="8" type="noConversion"/>
  </si>
  <si>
    <t>2#</t>
    <phoneticPr fontId="8" type="noConversion"/>
  </si>
  <si>
    <t>S20200514018</t>
    <phoneticPr fontId="8" type="noConversion"/>
  </si>
  <si>
    <t>3#</t>
    <phoneticPr fontId="8" type="noConversion"/>
  </si>
  <si>
    <t>S20200514019</t>
    <phoneticPr fontId="8" type="noConversion"/>
  </si>
  <si>
    <t>4#</t>
    <phoneticPr fontId="8" type="noConversion"/>
  </si>
  <si>
    <t>S20200514020</t>
    <phoneticPr fontId="8" type="noConversion"/>
  </si>
  <si>
    <t>月度</t>
    <phoneticPr fontId="8" type="noConversion"/>
  </si>
  <si>
    <t>S20200514037</t>
    <phoneticPr fontId="8" type="noConversion"/>
  </si>
  <si>
    <t>湖州聚春实业有限公司</t>
    <phoneticPr fontId="8" type="noConversion"/>
  </si>
  <si>
    <t>S20200515013</t>
    <phoneticPr fontId="8" type="noConversion"/>
  </si>
  <si>
    <t>S20200515014</t>
    <phoneticPr fontId="8" type="noConversion"/>
  </si>
  <si>
    <t>S20200515015</t>
    <phoneticPr fontId="8" type="noConversion"/>
  </si>
  <si>
    <t>S20200515016</t>
    <phoneticPr fontId="8" type="noConversion"/>
  </si>
  <si>
    <t>S20200515017</t>
    <phoneticPr fontId="8" type="noConversion"/>
  </si>
  <si>
    <t>月度</t>
    <phoneticPr fontId="8" type="noConversion"/>
  </si>
  <si>
    <t>德清县佳伟线缆有限公司</t>
    <phoneticPr fontId="8" type="noConversion"/>
  </si>
  <si>
    <t>20.7/57</t>
    <phoneticPr fontId="8" type="noConversion"/>
  </si>
  <si>
    <t>20.6/60</t>
    <phoneticPr fontId="8" type="noConversion"/>
  </si>
  <si>
    <t>21.1/59</t>
    <phoneticPr fontId="8" type="noConversion"/>
  </si>
  <si>
    <t>S20200518024-1</t>
    <phoneticPr fontId="8" type="noConversion"/>
  </si>
  <si>
    <t>S20200518024-2</t>
  </si>
  <si>
    <t>月度报告</t>
  </si>
  <si>
    <t>S20200525027</t>
  </si>
  <si>
    <t>20.4/60</t>
    <phoneticPr fontId="8" type="noConversion"/>
  </si>
  <si>
    <t>S20200513016-1</t>
    <phoneticPr fontId="8" type="noConversion"/>
  </si>
  <si>
    <t>S20200513016-2</t>
  </si>
  <si>
    <t>报告</t>
    <phoneticPr fontId="8" type="noConversion"/>
  </si>
  <si>
    <t>S20200514016-1</t>
    <phoneticPr fontId="8" type="noConversion"/>
  </si>
  <si>
    <t>S20200514016-2</t>
  </si>
  <si>
    <t>月度</t>
    <phoneticPr fontId="1" type="noConversion"/>
  </si>
  <si>
    <t>S20200603001</t>
  </si>
  <si>
    <t>20.5/54</t>
    <phoneticPr fontId="1" type="noConversion"/>
  </si>
  <si>
    <t>S20200608021</t>
  </si>
  <si>
    <t>S20200608020</t>
    <phoneticPr fontId="1" type="noConversion"/>
  </si>
  <si>
    <t>20.5/57</t>
    <phoneticPr fontId="1" type="noConversion"/>
  </si>
  <si>
    <t>月度</t>
    <phoneticPr fontId="1" type="noConversion"/>
  </si>
  <si>
    <t>S20200611005</t>
  </si>
  <si>
    <t>20.4/59</t>
    <phoneticPr fontId="1" type="noConversion"/>
  </si>
  <si>
    <t>月度</t>
    <phoneticPr fontId="1" type="noConversion"/>
  </si>
  <si>
    <t>S20200615023</t>
  </si>
  <si>
    <t>20.6/56</t>
    <phoneticPr fontId="1" type="noConversion"/>
  </si>
  <si>
    <t>月度</t>
    <phoneticPr fontId="1" type="noConversion"/>
  </si>
  <si>
    <t>S20200618019</t>
    <phoneticPr fontId="1" type="noConversion"/>
  </si>
  <si>
    <t>湖州聚春实业有限公司</t>
    <phoneticPr fontId="1" type="noConversion"/>
  </si>
  <si>
    <t>20.7/59</t>
    <phoneticPr fontId="1" type="noConversion"/>
  </si>
</sst>
</file>

<file path=xl/styles.xml><?xml version="1.0" encoding="utf-8"?>
<styleSheet xmlns="http://schemas.openxmlformats.org/spreadsheetml/2006/main">
  <numFmts count="12">
    <numFmt numFmtId="176" formatCode="0.00_);[Red]\(0.00\)"/>
    <numFmt numFmtId="177" formatCode="m&quot;月&quot;d&quot;日&quot;;@"/>
    <numFmt numFmtId="178" formatCode="0_ "/>
    <numFmt numFmtId="179" formatCode="0_);[Red]\(0\)"/>
    <numFmt numFmtId="180" formatCode="0.00_ "/>
    <numFmt numFmtId="181" formatCode="0.0_ "/>
    <numFmt numFmtId="182" formatCode="0.00000000_ "/>
    <numFmt numFmtId="183" formatCode="0.000000000_ "/>
    <numFmt numFmtId="184" formatCode="0.0_);[Red]\(0.0\)"/>
    <numFmt numFmtId="185" formatCode="0.0000_ "/>
    <numFmt numFmtId="186" formatCode="0.000_);[Red]\(0.000\)"/>
    <numFmt numFmtId="187" formatCode="0.00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2" fontId="4" fillId="0" borderId="1" xfId="0" applyNumberFormat="1" applyFont="1" applyBorder="1">
      <alignment vertical="center"/>
    </xf>
    <xf numFmtId="183" fontId="4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84" fontId="0" fillId="2" borderId="1" xfId="0" applyNumberFormat="1" applyFill="1" applyBorder="1" applyAlignment="1">
      <alignment horizontal="center" vertical="center"/>
    </xf>
    <xf numFmtId="182" fontId="0" fillId="2" borderId="1" xfId="0" applyNumberFormat="1" applyFill="1" applyBorder="1">
      <alignment vertical="center"/>
    </xf>
    <xf numFmtId="18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180" fontId="0" fillId="2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185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 readingOrder="1"/>
    </xf>
    <xf numFmtId="0" fontId="0" fillId="4" borderId="1" xfId="0" applyFill="1" applyBorder="1">
      <alignment vertical="center"/>
    </xf>
    <xf numFmtId="176" fontId="0" fillId="4" borderId="1" xfId="0" applyNumberFormat="1" applyFill="1" applyBorder="1" applyAlignment="1">
      <alignment horizontal="center" vertical="center"/>
    </xf>
    <xf numFmtId="184" fontId="0" fillId="4" borderId="1" xfId="0" applyNumberFormat="1" applyFill="1" applyBorder="1" applyAlignment="1">
      <alignment horizontal="center" vertical="center"/>
    </xf>
    <xf numFmtId="182" fontId="0" fillId="4" borderId="1" xfId="0" applyNumberFormat="1" applyFill="1" applyBorder="1">
      <alignment vertical="center"/>
    </xf>
    <xf numFmtId="183" fontId="0" fillId="4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83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58" fontId="0" fillId="0" borderId="0" xfId="0" quotePrefix="1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6" fontId="2" fillId="3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650743657042881"/>
                  <c:y val="-0.11824620880723394"/>
                </c:manualLayout>
              </c:layout>
              <c:numFmt formatCode="#,##0.0000_);[Red]\(#,##0.0000\)" sourceLinked="0"/>
            </c:trendlineLbl>
          </c:trendline>
          <c:xVal>
            <c:numRef>
              <c:f>标线!$D$3:$D$7</c:f>
              <c:numCache>
                <c:formatCode>General</c:formatCode>
                <c:ptCount val="5"/>
                <c:pt idx="0">
                  <c:v>-0.69897000433601875</c:v>
                </c:pt>
                <c:pt idx="1">
                  <c:v>-0.22184874961635639</c:v>
                </c:pt>
                <c:pt idx="2">
                  <c:v>0</c:v>
                </c:pt>
                <c:pt idx="3">
                  <c:v>0.3010299956639812</c:v>
                </c:pt>
                <c:pt idx="4">
                  <c:v>0.6020599913279624</c:v>
                </c:pt>
              </c:numCache>
            </c:numRef>
          </c:xVal>
          <c:yVal>
            <c:numRef>
              <c:f>标线!$E$3:$E$7</c:f>
              <c:numCache>
                <c:formatCode>General</c:formatCode>
                <c:ptCount val="5"/>
                <c:pt idx="0">
                  <c:v>277.8</c:v>
                </c:pt>
                <c:pt idx="1">
                  <c:v>252.8</c:v>
                </c:pt>
                <c:pt idx="2">
                  <c:v>238.9</c:v>
                </c:pt>
                <c:pt idx="3">
                  <c:v>221.2</c:v>
                </c:pt>
                <c:pt idx="4">
                  <c:v>203.5</c:v>
                </c:pt>
              </c:numCache>
            </c:numRef>
          </c:yVal>
        </c:ser>
        <c:axId val="133347584"/>
        <c:axId val="133425408"/>
      </c:scatterChart>
      <c:valAx>
        <c:axId val="133347584"/>
        <c:scaling>
          <c:orientation val="minMax"/>
        </c:scaling>
        <c:axPos val="b"/>
        <c:numFmt formatCode="General" sourceLinked="1"/>
        <c:tickLblPos val="nextTo"/>
        <c:crossAx val="133425408"/>
        <c:crosses val="autoZero"/>
        <c:crossBetween val="midCat"/>
      </c:valAx>
      <c:valAx>
        <c:axId val="133425408"/>
        <c:scaling>
          <c:orientation val="minMax"/>
        </c:scaling>
        <c:axPos val="l"/>
        <c:majorGridlines/>
        <c:numFmt formatCode="General" sourceLinked="1"/>
        <c:tickLblPos val="nextTo"/>
        <c:crossAx val="133347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38100</xdr:rowOff>
    </xdr:from>
    <xdr:to>
      <xdr:col>6</xdr:col>
      <xdr:colOff>495300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18"/>
  <sheetViews>
    <sheetView tabSelected="1" workbookViewId="0">
      <pane ySplit="1" topLeftCell="A95" activePane="bottomLeft" state="frozen"/>
      <selection pane="bottomLeft" activeCell="A103" sqref="A103:A115"/>
    </sheetView>
  </sheetViews>
  <sheetFormatPr defaultRowHeight="13.5"/>
  <cols>
    <col min="1" max="1" width="9" style="10"/>
    <col min="2" max="2" width="9.25" style="10" bestFit="1" customWidth="1"/>
    <col min="3" max="3" width="22.75" style="10" customWidth="1"/>
    <col min="4" max="4" width="23.375" style="10" customWidth="1"/>
    <col min="5" max="5" width="6.25" style="10" customWidth="1"/>
    <col min="6" max="6" width="6.625" style="10" customWidth="1"/>
    <col min="7" max="9" width="9" style="10"/>
    <col min="10" max="10" width="13.25" style="15" customWidth="1"/>
    <col min="11" max="11" width="15.625" style="10" customWidth="1"/>
    <col min="12" max="12" width="25.75" style="10" customWidth="1"/>
    <col min="13" max="13" width="13.875" style="10" bestFit="1" customWidth="1"/>
    <col min="14" max="14" width="14.75" style="10" customWidth="1"/>
    <col min="15" max="16384" width="9" style="10"/>
  </cols>
  <sheetData>
    <row r="1" spans="1:14" s="9" customFormat="1" ht="40.5" customHeight="1">
      <c r="A1" s="39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18" t="s">
        <v>9</v>
      </c>
      <c r="K1" s="7" t="s">
        <v>10</v>
      </c>
      <c r="L1" s="8" t="s">
        <v>11</v>
      </c>
      <c r="M1" s="9" t="s">
        <v>12</v>
      </c>
      <c r="N1" s="5" t="s">
        <v>13</v>
      </c>
    </row>
    <row r="2" spans="1:14">
      <c r="A2" s="20" t="s">
        <v>14</v>
      </c>
      <c r="B2" s="16">
        <v>43836</v>
      </c>
      <c r="C2" s="10" t="s">
        <v>39</v>
      </c>
      <c r="D2" s="10" t="s">
        <v>15</v>
      </c>
      <c r="G2" s="11">
        <v>40</v>
      </c>
      <c r="H2" s="11">
        <v>50</v>
      </c>
      <c r="I2" s="11">
        <v>1.25</v>
      </c>
      <c r="J2" s="12">
        <v>281.39999999999998</v>
      </c>
      <c r="K2" s="13">
        <f t="shared" ref="K2:K13" si="0">10^((J2-248)/(-62.213))</f>
        <v>0.29049235983542693</v>
      </c>
      <c r="L2" s="14">
        <f t="shared" ref="L2:L13" si="1">K2*I2</f>
        <v>0.36311544979428367</v>
      </c>
    </row>
    <row r="3" spans="1:14">
      <c r="A3" s="20" t="s">
        <v>14</v>
      </c>
      <c r="B3" s="10" t="s">
        <v>37</v>
      </c>
      <c r="C3" s="10" t="s">
        <v>40</v>
      </c>
      <c r="G3" s="11">
        <v>40</v>
      </c>
      <c r="H3" s="11">
        <v>50</v>
      </c>
      <c r="I3" s="11">
        <v>1.25</v>
      </c>
      <c r="J3" s="12">
        <v>281.89999999999998</v>
      </c>
      <c r="K3" s="13">
        <f t="shared" ref="K3" si="2">10^((J3-248)/(-62.213))</f>
        <v>0.2851660428661138</v>
      </c>
      <c r="L3" s="14">
        <f t="shared" si="1"/>
        <v>0.35645755358264225</v>
      </c>
    </row>
    <row r="4" spans="1:14" ht="12.75" customHeight="1">
      <c r="A4" s="20" t="s">
        <v>16</v>
      </c>
      <c r="C4" s="10" t="s">
        <v>17</v>
      </c>
      <c r="D4" s="10" t="s">
        <v>18</v>
      </c>
      <c r="G4" s="11">
        <v>40</v>
      </c>
      <c r="H4" s="11">
        <v>50</v>
      </c>
      <c r="I4" s="11">
        <v>1.25</v>
      </c>
      <c r="J4" s="12">
        <v>270.60000000000002</v>
      </c>
      <c r="K4" s="13">
        <f t="shared" si="0"/>
        <v>0.43324331753554612</v>
      </c>
      <c r="L4" s="14">
        <f t="shared" si="1"/>
        <v>0.54155414691943271</v>
      </c>
      <c r="M4" s="15"/>
      <c r="N4" s="15"/>
    </row>
    <row r="5" spans="1:14">
      <c r="A5" s="20" t="s">
        <v>16</v>
      </c>
      <c r="C5" s="10" t="s">
        <v>19</v>
      </c>
      <c r="D5" s="10" t="s">
        <v>20</v>
      </c>
      <c r="G5" s="11">
        <v>40</v>
      </c>
      <c r="H5" s="11">
        <v>50</v>
      </c>
      <c r="I5" s="11">
        <v>1.25</v>
      </c>
      <c r="J5" s="12">
        <v>248.2</v>
      </c>
      <c r="K5" s="13">
        <f t="shared" si="0"/>
        <v>0.99262506578645071</v>
      </c>
      <c r="L5" s="14">
        <f t="shared" si="1"/>
        <v>1.2407813322330634</v>
      </c>
      <c r="M5" s="15"/>
      <c r="N5" s="15"/>
    </row>
    <row r="6" spans="1:14">
      <c r="A6" s="21" t="s">
        <v>23</v>
      </c>
      <c r="C6" s="10" t="s">
        <v>21</v>
      </c>
      <c r="D6" s="10" t="s">
        <v>22</v>
      </c>
      <c r="G6" s="11">
        <v>40</v>
      </c>
      <c r="H6" s="11">
        <v>50</v>
      </c>
      <c r="I6" s="17">
        <v>1.25</v>
      </c>
      <c r="J6" s="19">
        <v>233.5</v>
      </c>
      <c r="K6" s="13">
        <f t="shared" si="0"/>
        <v>1.7102919777073748</v>
      </c>
      <c r="L6" s="14">
        <f t="shared" si="1"/>
        <v>2.1378649721342184</v>
      </c>
    </row>
    <row r="7" spans="1:14">
      <c r="A7" s="20" t="s">
        <v>14</v>
      </c>
      <c r="C7" s="10" t="s">
        <v>24</v>
      </c>
      <c r="D7" s="10" t="s">
        <v>25</v>
      </c>
      <c r="G7" s="11">
        <v>40</v>
      </c>
      <c r="H7" s="11">
        <v>50</v>
      </c>
      <c r="I7" s="11">
        <f t="shared" ref="I7:I8" si="3">H7/G7</f>
        <v>1.25</v>
      </c>
      <c r="J7" s="12">
        <v>250.1</v>
      </c>
      <c r="K7" s="13">
        <f t="shared" si="0"/>
        <v>0.92521996784832916</v>
      </c>
      <c r="L7" s="14">
        <f t="shared" si="1"/>
        <v>1.1565249598104115</v>
      </c>
    </row>
    <row r="8" spans="1:14">
      <c r="A8" s="20" t="s">
        <v>16</v>
      </c>
      <c r="B8" s="16">
        <v>43837</v>
      </c>
      <c r="C8" s="10" t="s">
        <v>41</v>
      </c>
      <c r="D8" s="10" t="s">
        <v>26</v>
      </c>
      <c r="G8" s="11">
        <v>40</v>
      </c>
      <c r="H8" s="11">
        <v>50</v>
      </c>
      <c r="I8" s="11">
        <f t="shared" si="3"/>
        <v>1.25</v>
      </c>
      <c r="J8" s="12">
        <v>277.89999999999998</v>
      </c>
      <c r="K8" s="13">
        <f t="shared" si="0"/>
        <v>0.33066867328408278</v>
      </c>
      <c r="L8" s="14">
        <f t="shared" si="1"/>
        <v>0.4133358416051035</v>
      </c>
    </row>
    <row r="9" spans="1:14">
      <c r="A9" s="20" t="s">
        <v>16</v>
      </c>
      <c r="B9" s="10" t="s">
        <v>38</v>
      </c>
      <c r="C9" s="10" t="s">
        <v>42</v>
      </c>
      <c r="G9" s="11">
        <v>40</v>
      </c>
      <c r="H9" s="11">
        <v>50</v>
      </c>
      <c r="I9" s="11">
        <f t="shared" ref="I9" si="4">H9/G9</f>
        <v>1.25</v>
      </c>
      <c r="J9" s="12">
        <v>278.2</v>
      </c>
      <c r="K9" s="13">
        <f t="shared" ref="K9" si="5">10^((J9-248)/(-62.213))</f>
        <v>0.32701743638713671</v>
      </c>
      <c r="L9" s="14">
        <f t="shared" si="1"/>
        <v>0.4087717954839209</v>
      </c>
    </row>
    <row r="10" spans="1:14">
      <c r="A10" s="20" t="s">
        <v>16</v>
      </c>
      <c r="C10" s="10" t="s">
        <v>27</v>
      </c>
      <c r="D10" s="10" t="s">
        <v>28</v>
      </c>
      <c r="G10" s="11">
        <v>40</v>
      </c>
      <c r="H10" s="11">
        <v>50</v>
      </c>
      <c r="I10" s="11">
        <v>1.25</v>
      </c>
      <c r="J10" s="12">
        <v>251.6</v>
      </c>
      <c r="K10" s="13">
        <f t="shared" si="0"/>
        <v>0.87525435551719244</v>
      </c>
      <c r="L10" s="14">
        <f t="shared" si="1"/>
        <v>1.0940679443964905</v>
      </c>
    </row>
    <row r="11" spans="1:14">
      <c r="A11" s="20" t="s">
        <v>14</v>
      </c>
      <c r="C11" s="10" t="s">
        <v>29</v>
      </c>
      <c r="D11" s="10" t="s">
        <v>30</v>
      </c>
      <c r="G11" s="11">
        <v>40</v>
      </c>
      <c r="H11" s="11">
        <v>50</v>
      </c>
      <c r="I11" s="11">
        <v>1.25</v>
      </c>
      <c r="J11" s="12">
        <v>272.60000000000002</v>
      </c>
      <c r="K11" s="13">
        <f t="shared" si="0"/>
        <v>0.40233169869414959</v>
      </c>
      <c r="L11" s="14">
        <f t="shared" si="1"/>
        <v>0.502914623367687</v>
      </c>
    </row>
    <row r="12" spans="1:14">
      <c r="A12" s="20" t="s">
        <v>16</v>
      </c>
      <c r="C12" s="10" t="s">
        <v>31</v>
      </c>
      <c r="D12" s="10" t="s">
        <v>32</v>
      </c>
      <c r="G12" s="11">
        <v>40</v>
      </c>
      <c r="H12" s="11">
        <v>50</v>
      </c>
      <c r="I12" s="11">
        <f t="shared" ref="I12:I13" si="6">H12/G12</f>
        <v>1.25</v>
      </c>
      <c r="J12" s="12">
        <v>288.60000000000002</v>
      </c>
      <c r="K12" s="13">
        <f t="shared" si="0"/>
        <v>0.22253753637814996</v>
      </c>
      <c r="L12" s="14">
        <f t="shared" si="1"/>
        <v>0.27817192047268746</v>
      </c>
    </row>
    <row r="13" spans="1:14">
      <c r="A13" s="20" t="s">
        <v>16</v>
      </c>
      <c r="C13" s="10" t="s">
        <v>33</v>
      </c>
      <c r="D13" s="10" t="s">
        <v>34</v>
      </c>
      <c r="G13" s="11">
        <v>40</v>
      </c>
      <c r="H13" s="11">
        <v>50</v>
      </c>
      <c r="I13" s="11">
        <f t="shared" si="6"/>
        <v>1.25</v>
      </c>
      <c r="J13" s="12">
        <v>291.3</v>
      </c>
      <c r="K13" s="13">
        <f t="shared" si="0"/>
        <v>0.20137427335329122</v>
      </c>
      <c r="L13" s="14">
        <f t="shared" si="1"/>
        <v>0.25171784169161404</v>
      </c>
    </row>
    <row r="14" spans="1:14">
      <c r="A14" s="20" t="s">
        <v>14</v>
      </c>
      <c r="C14" s="10" t="s">
        <v>35</v>
      </c>
      <c r="D14" s="10" t="s">
        <v>36</v>
      </c>
      <c r="G14" s="11">
        <v>40</v>
      </c>
      <c r="H14" s="11">
        <v>50</v>
      </c>
      <c r="I14" s="11">
        <f t="shared" ref="I14" si="7">H14/G14</f>
        <v>1.25</v>
      </c>
      <c r="J14" s="12">
        <v>288.39999999999998</v>
      </c>
      <c r="K14" s="13">
        <f t="shared" ref="K14" si="8">10^((J14-248)/(-62.213))</f>
        <v>0.22419092973622956</v>
      </c>
      <c r="L14" s="14">
        <f t="shared" ref="L14" si="9">K14*I14</f>
        <v>0.28023866217028692</v>
      </c>
    </row>
    <row r="15" spans="1:14" ht="13.5" customHeight="1">
      <c r="A15" s="20" t="s">
        <v>43</v>
      </c>
      <c r="B15" s="16">
        <v>43845</v>
      </c>
      <c r="C15" s="10" t="s">
        <v>57</v>
      </c>
      <c r="D15" s="10" t="s">
        <v>44</v>
      </c>
      <c r="F15" s="10" t="s">
        <v>45</v>
      </c>
      <c r="G15" s="11">
        <v>10</v>
      </c>
      <c r="H15" s="11">
        <v>50</v>
      </c>
      <c r="I15" s="11">
        <f t="shared" ref="I15" si="10">H15/G15</f>
        <v>5</v>
      </c>
      <c r="J15" s="12">
        <v>222</v>
      </c>
      <c r="K15" s="13">
        <f t="shared" ref="K15" si="11">10^((J15-248)/(-62.213))</f>
        <v>2.6176952469649271</v>
      </c>
      <c r="L15" s="14">
        <f t="shared" ref="L15" si="12">K15*I15</f>
        <v>13.088476234824636</v>
      </c>
      <c r="M15" s="22"/>
      <c r="N15" s="15"/>
    </row>
    <row r="16" spans="1:14" ht="13.5" customHeight="1">
      <c r="A16" s="20" t="s">
        <v>43</v>
      </c>
      <c r="B16" s="10" t="s">
        <v>53</v>
      </c>
      <c r="C16" s="10" t="s">
        <v>58</v>
      </c>
      <c r="G16" s="11">
        <v>10</v>
      </c>
      <c r="H16" s="11">
        <v>50</v>
      </c>
      <c r="I16" s="11">
        <f t="shared" ref="I16" si="13">H16/G16</f>
        <v>5</v>
      </c>
      <c r="J16" s="12">
        <v>222.1</v>
      </c>
      <c r="K16" s="13">
        <f t="shared" ref="K16" si="14">10^((J16-248)/(-62.213))</f>
        <v>2.6080247189739234</v>
      </c>
      <c r="L16" s="14">
        <f t="shared" ref="L16" si="15">K16*I16</f>
        <v>13.040123594869616</v>
      </c>
      <c r="M16" s="22"/>
      <c r="N16" s="15"/>
    </row>
    <row r="17" spans="1:17" ht="13.5" customHeight="1">
      <c r="A17" s="20" t="s">
        <v>43</v>
      </c>
      <c r="C17" s="10" t="s">
        <v>46</v>
      </c>
      <c r="G17" s="11">
        <v>10</v>
      </c>
      <c r="H17" s="11">
        <v>50</v>
      </c>
      <c r="I17" s="11">
        <f t="shared" ref="I17:I23" si="16">H17/G17</f>
        <v>5</v>
      </c>
      <c r="J17" s="12">
        <v>222.5</v>
      </c>
      <c r="K17" s="13">
        <f t="shared" ref="K17:K23" si="17">10^((J17-248)/(-62.213))</f>
        <v>2.5696985470782292</v>
      </c>
      <c r="L17" s="14">
        <f t="shared" ref="L17:L23" si="18">K17*I17</f>
        <v>12.848492735391146</v>
      </c>
      <c r="M17" s="22"/>
      <c r="N17" s="15"/>
    </row>
    <row r="18" spans="1:17" ht="13.5" customHeight="1">
      <c r="A18" s="20" t="s">
        <v>43</v>
      </c>
      <c r="C18" s="10" t="s">
        <v>47</v>
      </c>
      <c r="G18" s="11">
        <v>10</v>
      </c>
      <c r="H18" s="11">
        <v>50</v>
      </c>
      <c r="I18" s="11">
        <f t="shared" si="16"/>
        <v>5</v>
      </c>
      <c r="J18" s="12">
        <v>223.1</v>
      </c>
      <c r="K18" s="13">
        <f t="shared" si="17"/>
        <v>2.5132627381699821</v>
      </c>
      <c r="L18" s="14">
        <f t="shared" si="18"/>
        <v>12.56631369084991</v>
      </c>
      <c r="M18" s="22"/>
      <c r="N18" s="15"/>
    </row>
    <row r="19" spans="1:17" ht="13.5" customHeight="1">
      <c r="A19" s="20" t="s">
        <v>43</v>
      </c>
      <c r="C19" s="10" t="s">
        <v>48</v>
      </c>
      <c r="G19" s="11">
        <v>10</v>
      </c>
      <c r="H19" s="11">
        <v>50</v>
      </c>
      <c r="I19" s="11">
        <f t="shared" si="16"/>
        <v>5</v>
      </c>
      <c r="J19" s="12">
        <v>222.8</v>
      </c>
      <c r="K19" s="13">
        <f t="shared" si="17"/>
        <v>2.5413239869605859</v>
      </c>
      <c r="L19" s="14">
        <f t="shared" si="18"/>
        <v>12.70661993480293</v>
      </c>
      <c r="M19" s="22"/>
      <c r="N19" s="15"/>
    </row>
    <row r="20" spans="1:17" ht="14.25" customHeight="1">
      <c r="A20" s="20" t="s">
        <v>43</v>
      </c>
      <c r="C20" s="10" t="s">
        <v>49</v>
      </c>
      <c r="D20" s="10" t="s">
        <v>44</v>
      </c>
      <c r="F20" s="10" t="s">
        <v>45</v>
      </c>
      <c r="G20" s="11">
        <v>10</v>
      </c>
      <c r="H20" s="11">
        <v>50</v>
      </c>
      <c r="I20" s="11">
        <f t="shared" si="16"/>
        <v>5</v>
      </c>
      <c r="J20" s="12">
        <v>217.6</v>
      </c>
      <c r="K20" s="13">
        <f t="shared" si="17"/>
        <v>3.0806605883115843</v>
      </c>
      <c r="L20" s="14">
        <f t="shared" si="18"/>
        <v>15.403302941557921</v>
      </c>
      <c r="M20" s="22"/>
      <c r="N20" s="15"/>
    </row>
    <row r="21" spans="1:17" ht="14.25" customHeight="1">
      <c r="A21" s="20" t="s">
        <v>43</v>
      </c>
      <c r="C21" s="10" t="s">
        <v>50</v>
      </c>
      <c r="G21" s="11">
        <v>10</v>
      </c>
      <c r="H21" s="11">
        <v>50</v>
      </c>
      <c r="I21" s="11">
        <f t="shared" si="16"/>
        <v>5</v>
      </c>
      <c r="J21" s="12">
        <v>219.8</v>
      </c>
      <c r="K21" s="13">
        <f t="shared" si="17"/>
        <v>2.839758894613309</v>
      </c>
      <c r="L21" s="14">
        <f t="shared" si="18"/>
        <v>14.198794473066545</v>
      </c>
      <c r="M21" s="22"/>
      <c r="N21" s="15"/>
    </row>
    <row r="22" spans="1:17" ht="14.25" customHeight="1">
      <c r="A22" s="20" t="s">
        <v>43</v>
      </c>
      <c r="C22" s="10" t="s">
        <v>51</v>
      </c>
      <c r="G22" s="11">
        <v>10</v>
      </c>
      <c r="H22" s="11">
        <v>50</v>
      </c>
      <c r="I22" s="11">
        <f t="shared" si="16"/>
        <v>5</v>
      </c>
      <c r="J22" s="12">
        <v>220.1</v>
      </c>
      <c r="K22" s="13">
        <f t="shared" si="17"/>
        <v>2.808402333523127</v>
      </c>
      <c r="L22" s="14">
        <f t="shared" si="18"/>
        <v>14.042011667615634</v>
      </c>
      <c r="M22" s="22"/>
      <c r="N22" s="15"/>
    </row>
    <row r="23" spans="1:17" ht="14.25" customHeight="1">
      <c r="A23" s="20" t="s">
        <v>43</v>
      </c>
      <c r="C23" s="10" t="s">
        <v>52</v>
      </c>
      <c r="G23" s="11">
        <v>10</v>
      </c>
      <c r="H23" s="11">
        <v>50</v>
      </c>
      <c r="I23" s="11">
        <f t="shared" si="16"/>
        <v>5</v>
      </c>
      <c r="J23" s="12">
        <v>219.5</v>
      </c>
      <c r="K23" s="13">
        <f t="shared" si="17"/>
        <v>2.8714655600712566</v>
      </c>
      <c r="L23" s="14">
        <f t="shared" si="18"/>
        <v>14.357327800356284</v>
      </c>
      <c r="M23" s="22"/>
      <c r="N23" s="15"/>
    </row>
    <row r="24" spans="1:17">
      <c r="A24" s="20" t="s">
        <v>54</v>
      </c>
      <c r="B24" s="16">
        <v>43847</v>
      </c>
      <c r="C24" s="10" t="s">
        <v>59</v>
      </c>
      <c r="D24" s="10" t="s">
        <v>55</v>
      </c>
      <c r="G24" s="11">
        <v>40</v>
      </c>
      <c r="H24" s="11">
        <v>50</v>
      </c>
      <c r="I24" s="11">
        <v>1.25</v>
      </c>
      <c r="J24" s="12">
        <v>281.5</v>
      </c>
      <c r="K24" s="13">
        <f t="shared" ref="K24" si="19">10^((J24-248)/(-62.213))</f>
        <v>0.2894191965249846</v>
      </c>
      <c r="L24" s="14">
        <f t="shared" ref="L24" si="20">K24*I24</f>
        <v>0.36177399565623075</v>
      </c>
      <c r="M24" s="23"/>
      <c r="N24" s="15"/>
      <c r="O24" s="15"/>
      <c r="P24" s="15"/>
      <c r="Q24" s="15"/>
    </row>
    <row r="25" spans="1:17">
      <c r="A25" s="20" t="s">
        <v>54</v>
      </c>
      <c r="B25" s="10" t="s">
        <v>56</v>
      </c>
      <c r="C25" s="10" t="s">
        <v>60</v>
      </c>
      <c r="G25" s="11">
        <v>40</v>
      </c>
      <c r="H25" s="11">
        <v>50</v>
      </c>
      <c r="I25" s="11">
        <v>1.25</v>
      </c>
      <c r="J25" s="12">
        <v>280.89999999999998</v>
      </c>
      <c r="K25" s="13">
        <f t="shared" ref="K25" si="21">10^((J25-248)/(-62.213))</f>
        <v>0.29591816148451627</v>
      </c>
      <c r="L25" s="14">
        <f t="shared" ref="L25" si="22">K25*I25</f>
        <v>0.36989770185564536</v>
      </c>
    </row>
    <row r="26" spans="1:17">
      <c r="A26" s="30"/>
      <c r="B26" s="16">
        <v>43850</v>
      </c>
      <c r="C26" s="25" t="s">
        <v>66</v>
      </c>
      <c r="D26" s="25"/>
      <c r="E26" s="25"/>
      <c r="F26" s="25"/>
      <c r="G26" s="26">
        <v>20</v>
      </c>
      <c r="H26" s="26">
        <v>50</v>
      </c>
      <c r="I26" s="26">
        <f>H26/G26</f>
        <v>2.5</v>
      </c>
      <c r="J26" s="27">
        <v>271.3</v>
      </c>
      <c r="K26" s="28">
        <f>10^((J26-239)/(-57.444))</f>
        <v>0.27397646077838517</v>
      </c>
      <c r="L26" s="29">
        <f t="shared" ref="L26" si="23">K26*I26</f>
        <v>0.68494115194596294</v>
      </c>
      <c r="N26" s="10" t="s">
        <v>64</v>
      </c>
      <c r="O26" s="24" t="s">
        <v>62</v>
      </c>
    </row>
    <row r="27" spans="1:17">
      <c r="A27" s="30"/>
      <c r="B27" s="10" t="s">
        <v>65</v>
      </c>
      <c r="C27" s="25" t="s">
        <v>67</v>
      </c>
      <c r="D27" s="25"/>
      <c r="E27" s="25"/>
      <c r="F27" s="25"/>
      <c r="G27" s="26">
        <v>20</v>
      </c>
      <c r="H27" s="26">
        <v>50</v>
      </c>
      <c r="I27" s="26">
        <f>H27/G27</f>
        <v>2.5</v>
      </c>
      <c r="J27" s="27">
        <v>271.2</v>
      </c>
      <c r="K27" s="28">
        <f>10^((J27-239)/(-57.444))</f>
        <v>0.27507687189733399</v>
      </c>
      <c r="L27" s="29">
        <f t="shared" ref="L27:L34" si="24">K27*I27</f>
        <v>0.68769217974333496</v>
      </c>
      <c r="O27" s="24" t="s">
        <v>63</v>
      </c>
    </row>
    <row r="28" spans="1:17">
      <c r="A28" s="30" t="s">
        <v>101</v>
      </c>
      <c r="C28" s="25" t="s">
        <v>95</v>
      </c>
      <c r="D28" s="25"/>
      <c r="E28" s="25"/>
      <c r="F28" s="25"/>
      <c r="G28" s="26">
        <v>20</v>
      </c>
      <c r="H28" s="26">
        <v>50</v>
      </c>
      <c r="I28" s="26">
        <f t="shared" ref="I28:I31" si="25">H28/G28</f>
        <v>2.5</v>
      </c>
      <c r="J28" s="27">
        <v>266.89999999999998</v>
      </c>
      <c r="K28" s="28">
        <f t="shared" ref="K28:K33" si="26">10^((J28-239)/(-57.444))</f>
        <v>0.32682072454654132</v>
      </c>
      <c r="L28" s="29">
        <f t="shared" ref="L28:L31" si="27">K28*I28</f>
        <v>0.8170518113663533</v>
      </c>
      <c r="N28" s="10" t="s">
        <v>102</v>
      </c>
      <c r="O28" s="24"/>
    </row>
    <row r="29" spans="1:17">
      <c r="A29" s="30" t="s">
        <v>101</v>
      </c>
      <c r="C29" s="25" t="s">
        <v>96</v>
      </c>
      <c r="D29" s="25"/>
      <c r="E29" s="25"/>
      <c r="F29" s="25"/>
      <c r="G29" s="26">
        <v>20</v>
      </c>
      <c r="H29" s="26">
        <v>50</v>
      </c>
      <c r="I29" s="26">
        <f t="shared" si="25"/>
        <v>2.5</v>
      </c>
      <c r="J29" s="27">
        <v>267.10000000000002</v>
      </c>
      <c r="K29" s="28">
        <f t="shared" si="26"/>
        <v>0.32421114261654638</v>
      </c>
      <c r="L29" s="29">
        <f t="shared" si="27"/>
        <v>0.81052785654136594</v>
      </c>
      <c r="O29" s="24"/>
    </row>
    <row r="30" spans="1:17">
      <c r="A30" s="30" t="s">
        <v>101</v>
      </c>
      <c r="C30" s="25" t="s">
        <v>97</v>
      </c>
      <c r="D30" s="25"/>
      <c r="E30" s="25"/>
      <c r="F30" s="25"/>
      <c r="G30" s="26">
        <v>20</v>
      </c>
      <c r="H30" s="26">
        <v>50</v>
      </c>
      <c r="I30" s="26">
        <f t="shared" si="25"/>
        <v>2.5</v>
      </c>
      <c r="J30" s="27">
        <v>267.10000000000002</v>
      </c>
      <c r="K30" s="28">
        <f t="shared" si="26"/>
        <v>0.32421114261654638</v>
      </c>
      <c r="L30" s="29">
        <f t="shared" si="27"/>
        <v>0.81052785654136594</v>
      </c>
      <c r="O30" s="24"/>
    </row>
    <row r="31" spans="1:17" ht="14.25" customHeight="1">
      <c r="A31" s="30" t="s">
        <v>101</v>
      </c>
      <c r="C31" s="25" t="s">
        <v>98</v>
      </c>
      <c r="D31" s="25"/>
      <c r="E31" s="25"/>
      <c r="F31" s="25"/>
      <c r="G31" s="26">
        <v>20</v>
      </c>
      <c r="H31" s="26">
        <v>50</v>
      </c>
      <c r="I31" s="26">
        <f t="shared" si="25"/>
        <v>2.5</v>
      </c>
      <c r="J31" s="27">
        <v>267.10000000000002</v>
      </c>
      <c r="K31" s="28">
        <f t="shared" si="26"/>
        <v>0.32421114261654638</v>
      </c>
      <c r="L31" s="29">
        <f t="shared" si="27"/>
        <v>0.81052785654136594</v>
      </c>
      <c r="O31" s="24"/>
    </row>
    <row r="32" spans="1:17" ht="14.25" customHeight="1">
      <c r="A32" s="30" t="s">
        <v>101</v>
      </c>
      <c r="C32" s="25" t="s">
        <v>99</v>
      </c>
      <c r="D32" s="25"/>
      <c r="E32" s="25"/>
      <c r="F32" s="25"/>
      <c r="G32" s="26">
        <v>20</v>
      </c>
      <c r="H32" s="26">
        <v>50</v>
      </c>
      <c r="I32" s="26">
        <f t="shared" ref="I32:I33" si="28">H32/G32</f>
        <v>2.5</v>
      </c>
      <c r="J32" s="27">
        <v>266.8</v>
      </c>
      <c r="K32" s="28">
        <f t="shared" si="26"/>
        <v>0.32813338169296896</v>
      </c>
      <c r="L32" s="29">
        <f t="shared" ref="L32:L33" si="29">K32*I32</f>
        <v>0.82033345423242243</v>
      </c>
      <c r="M32" s="31">
        <f>AVERAGE(L28:L33)</f>
        <v>0.81433677443153762</v>
      </c>
      <c r="O32" s="24"/>
    </row>
    <row r="33" spans="1:15" ht="14.25" customHeight="1">
      <c r="A33" s="30" t="s">
        <v>101</v>
      </c>
      <c r="C33" s="25" t="s">
        <v>100</v>
      </c>
      <c r="D33" s="25"/>
      <c r="E33" s="25"/>
      <c r="F33" s="25"/>
      <c r="G33" s="26">
        <v>20</v>
      </c>
      <c r="H33" s="26">
        <v>50</v>
      </c>
      <c r="I33" s="26">
        <f t="shared" si="28"/>
        <v>2.5</v>
      </c>
      <c r="J33" s="27">
        <v>266.89999999999998</v>
      </c>
      <c r="K33" s="28">
        <f t="shared" si="26"/>
        <v>0.32682072454654132</v>
      </c>
      <c r="L33" s="29">
        <f t="shared" si="29"/>
        <v>0.8170518113663533</v>
      </c>
      <c r="M33" s="10">
        <f>STDEV(L28:L33)</f>
        <v>4.3411193540693191E-3</v>
      </c>
      <c r="N33" s="10">
        <f>M33/M32</f>
        <v>5.3308649325086851E-3</v>
      </c>
      <c r="O33" s="24"/>
    </row>
    <row r="34" spans="1:15">
      <c r="A34" s="20" t="s">
        <v>68</v>
      </c>
      <c r="B34" s="16">
        <v>43881</v>
      </c>
      <c r="C34" s="10" t="s">
        <v>73</v>
      </c>
      <c r="D34" s="10" t="s">
        <v>69</v>
      </c>
      <c r="G34" s="11">
        <v>40</v>
      </c>
      <c r="H34" s="11">
        <v>50</v>
      </c>
      <c r="I34" s="11">
        <f t="shared" ref="I34" si="30">H34/G34</f>
        <v>1.25</v>
      </c>
      <c r="J34" s="12">
        <v>279.5</v>
      </c>
      <c r="K34" s="13">
        <f>10^((J34-239)/(-57.444))</f>
        <v>0.19722661984065978</v>
      </c>
      <c r="L34" s="14">
        <f t="shared" si="24"/>
        <v>0.24653327480082474</v>
      </c>
    </row>
    <row r="35" spans="1:15">
      <c r="A35" s="20" t="s">
        <v>14</v>
      </c>
      <c r="B35" s="16" t="s">
        <v>75</v>
      </c>
      <c r="C35" s="10" t="s">
        <v>74</v>
      </c>
      <c r="G35" s="11">
        <v>40</v>
      </c>
      <c r="H35" s="11">
        <v>50</v>
      </c>
      <c r="I35" s="11">
        <f t="shared" ref="I35:I36" si="31">H35/G35</f>
        <v>1.25</v>
      </c>
      <c r="J35" s="12">
        <v>279.10000000000002</v>
      </c>
      <c r="K35" s="13">
        <f t="shared" ref="K35:K36" si="32">10^((J35-239)/(-57.444))</f>
        <v>0.20041435947183206</v>
      </c>
      <c r="L35" s="14">
        <f t="shared" ref="L35:L36" si="33">K35*I35</f>
        <v>0.2505179493397901</v>
      </c>
    </row>
    <row r="36" spans="1:15" ht="16.5" customHeight="1">
      <c r="A36" s="30" t="s">
        <v>70</v>
      </c>
      <c r="C36" s="10" t="s">
        <v>71</v>
      </c>
      <c r="D36" s="10" t="s">
        <v>72</v>
      </c>
      <c r="G36" s="11">
        <v>40</v>
      </c>
      <c r="H36" s="11">
        <v>50</v>
      </c>
      <c r="I36" s="11">
        <f t="shared" si="31"/>
        <v>1.25</v>
      </c>
      <c r="J36" s="12">
        <v>252.6</v>
      </c>
      <c r="K36" s="13">
        <f t="shared" si="32"/>
        <v>0.57975924761302955</v>
      </c>
      <c r="L36" s="14">
        <f t="shared" si="33"/>
        <v>0.72469905951628699</v>
      </c>
    </row>
    <row r="37" spans="1:15" ht="14.25" customHeight="1">
      <c r="A37" s="20" t="s">
        <v>68</v>
      </c>
      <c r="B37" s="16">
        <v>43882</v>
      </c>
      <c r="C37" s="10" t="s">
        <v>77</v>
      </c>
      <c r="D37" s="10" t="s">
        <v>76</v>
      </c>
      <c r="G37" s="11">
        <v>40</v>
      </c>
      <c r="H37" s="11">
        <v>50</v>
      </c>
      <c r="I37" s="11">
        <f t="shared" ref="I37" si="34">H37/G37</f>
        <v>1.25</v>
      </c>
      <c r="J37" s="12">
        <v>249.1</v>
      </c>
      <c r="K37" s="13">
        <f t="shared" ref="K37" si="35">10^((J37-239)/(-57.444))</f>
        <v>0.66707795601795128</v>
      </c>
      <c r="L37" s="14">
        <f t="shared" ref="L37" si="36">K37*I37</f>
        <v>0.83384744502243913</v>
      </c>
    </row>
    <row r="38" spans="1:15">
      <c r="A38" s="20" t="s">
        <v>14</v>
      </c>
      <c r="B38" s="16" t="s">
        <v>79</v>
      </c>
      <c r="C38" s="10" t="s">
        <v>78</v>
      </c>
      <c r="G38" s="11">
        <v>40</v>
      </c>
      <c r="H38" s="11">
        <v>50</v>
      </c>
      <c r="I38" s="11">
        <f t="shared" ref="I38" si="37">H38/G38</f>
        <v>1.25</v>
      </c>
      <c r="J38" s="12">
        <v>249</v>
      </c>
      <c r="K38" s="13">
        <f t="shared" ref="K38" si="38">10^((J38-239)/(-57.444))</f>
        <v>0.66975723728876579</v>
      </c>
      <c r="L38" s="14">
        <f t="shared" ref="L38" si="39">K38*I38</f>
        <v>0.83719654661095722</v>
      </c>
    </row>
    <row r="39" spans="1:15">
      <c r="A39" s="20" t="s">
        <v>85</v>
      </c>
      <c r="B39" s="16">
        <v>43888</v>
      </c>
      <c r="C39" s="10" t="s">
        <v>83</v>
      </c>
      <c r="D39" s="10" t="s">
        <v>80</v>
      </c>
      <c r="G39" s="11">
        <v>40</v>
      </c>
      <c r="H39" s="11">
        <v>50</v>
      </c>
      <c r="I39" s="11">
        <f t="shared" ref="I39:I41" si="40">H39/G39</f>
        <v>1.25</v>
      </c>
      <c r="J39" s="12">
        <v>290.10000000000002</v>
      </c>
      <c r="K39" s="13">
        <f t="shared" ref="K39:K41" si="41">10^((J39-239)/(-57.444))</f>
        <v>0.12895494239246197</v>
      </c>
      <c r="L39" s="14">
        <f t="shared" ref="L39:L41" si="42">K39*I39</f>
        <v>0.16119367799057746</v>
      </c>
    </row>
    <row r="40" spans="1:15">
      <c r="A40" s="20" t="s">
        <v>85</v>
      </c>
      <c r="B40" s="16" t="s">
        <v>91</v>
      </c>
      <c r="C40" s="10" t="s">
        <v>84</v>
      </c>
      <c r="G40" s="11">
        <v>40</v>
      </c>
      <c r="H40" s="11">
        <v>50</v>
      </c>
      <c r="I40" s="11">
        <f t="shared" si="40"/>
        <v>1.25</v>
      </c>
      <c r="J40" s="12">
        <v>290.5</v>
      </c>
      <c r="K40" s="13">
        <f t="shared" si="41"/>
        <v>0.12690381800405326</v>
      </c>
      <c r="L40" s="14">
        <f t="shared" si="42"/>
        <v>0.15862977250506657</v>
      </c>
    </row>
    <row r="41" spans="1:15">
      <c r="A41" s="20" t="s">
        <v>85</v>
      </c>
      <c r="C41" s="10" t="s">
        <v>81</v>
      </c>
      <c r="D41" s="10" t="s">
        <v>82</v>
      </c>
      <c r="G41" s="11">
        <v>40</v>
      </c>
      <c r="H41" s="11">
        <v>50</v>
      </c>
      <c r="I41" s="11">
        <f t="shared" si="40"/>
        <v>1.25</v>
      </c>
      <c r="J41" s="12">
        <v>281.60000000000002</v>
      </c>
      <c r="K41" s="13">
        <f t="shared" si="41"/>
        <v>0.18130433525553025</v>
      </c>
      <c r="L41" s="14">
        <f t="shared" si="42"/>
        <v>0.22663041906941281</v>
      </c>
    </row>
    <row r="42" spans="1:15" ht="15.75" customHeight="1">
      <c r="A42" s="20" t="s">
        <v>86</v>
      </c>
      <c r="C42" s="10" t="s">
        <v>87</v>
      </c>
      <c r="D42" s="10" t="s">
        <v>88</v>
      </c>
      <c r="G42" s="11">
        <v>40</v>
      </c>
      <c r="H42" s="11">
        <v>50</v>
      </c>
      <c r="I42" s="11">
        <f t="shared" ref="I42:I43" si="43">H42/G42</f>
        <v>1.25</v>
      </c>
      <c r="J42" s="12">
        <v>271.89999999999998</v>
      </c>
      <c r="K42" s="13">
        <f t="shared" ref="K42:K43" si="44">10^((J42-239)/(-57.444))</f>
        <v>0.26746582341793712</v>
      </c>
      <c r="L42" s="14">
        <f t="shared" ref="L42:L43" si="45">K42*I42</f>
        <v>0.33433227927242137</v>
      </c>
    </row>
    <row r="43" spans="1:15" ht="15.75" customHeight="1">
      <c r="A43" s="20" t="s">
        <v>86</v>
      </c>
      <c r="C43" s="10" t="s">
        <v>89</v>
      </c>
      <c r="D43" s="10" t="s">
        <v>90</v>
      </c>
      <c r="G43" s="11">
        <v>40</v>
      </c>
      <c r="H43" s="11">
        <v>50</v>
      </c>
      <c r="I43" s="11">
        <f t="shared" si="43"/>
        <v>1.25</v>
      </c>
      <c r="J43" s="12">
        <v>289.10000000000002</v>
      </c>
      <c r="K43" s="13">
        <f t="shared" si="44"/>
        <v>0.13422896771285187</v>
      </c>
      <c r="L43" s="14">
        <f t="shared" si="45"/>
        <v>0.16778620964106483</v>
      </c>
    </row>
    <row r="44" spans="1:15" ht="16.5" customHeight="1">
      <c r="A44" s="20" t="s">
        <v>92</v>
      </c>
      <c r="C44" s="10" t="s">
        <v>93</v>
      </c>
      <c r="D44" s="10" t="s">
        <v>94</v>
      </c>
      <c r="G44" s="11">
        <v>40</v>
      </c>
      <c r="H44" s="11">
        <v>50</v>
      </c>
      <c r="I44" s="11">
        <f t="shared" ref="I44" si="46">H44/G44</f>
        <v>1.25</v>
      </c>
      <c r="J44" s="12">
        <v>288.89999999999998</v>
      </c>
      <c r="K44" s="13">
        <f t="shared" ref="K44" si="47">10^((J44-239)/(-57.444))</f>
        <v>0.13530937934151571</v>
      </c>
      <c r="L44" s="14">
        <f t="shared" ref="L44" si="48">K44*I44</f>
        <v>0.16913672417689463</v>
      </c>
    </row>
    <row r="45" spans="1:15" ht="14.25" customHeight="1">
      <c r="A45" s="20" t="s">
        <v>14</v>
      </c>
      <c r="B45" s="16">
        <v>43893</v>
      </c>
      <c r="C45" s="10" t="s">
        <v>104</v>
      </c>
      <c r="D45" s="10" t="s">
        <v>103</v>
      </c>
      <c r="G45" s="11">
        <v>40</v>
      </c>
      <c r="H45" s="11">
        <v>50</v>
      </c>
      <c r="I45" s="11">
        <f t="shared" ref="I45" si="49">H45/G45</f>
        <v>1.25</v>
      </c>
      <c r="J45" s="12">
        <v>278.5</v>
      </c>
      <c r="K45" s="13">
        <f t="shared" ref="K45" si="50">10^((J45-239)/(-57.444))</f>
        <v>0.20529283403607129</v>
      </c>
      <c r="L45" s="14">
        <f t="shared" ref="L45" si="51">K45*I45</f>
        <v>0.25661604254508913</v>
      </c>
    </row>
    <row r="46" spans="1:15" ht="15" customHeight="1">
      <c r="A46" s="20" t="s">
        <v>14</v>
      </c>
      <c r="B46" s="10" t="s">
        <v>106</v>
      </c>
      <c r="C46" s="10" t="s">
        <v>105</v>
      </c>
      <c r="D46" s="10" t="s">
        <v>103</v>
      </c>
      <c r="G46" s="11">
        <v>40</v>
      </c>
      <c r="H46" s="11">
        <v>50</v>
      </c>
      <c r="I46" s="11">
        <f t="shared" ref="I46:I47" si="52">H46/G46</f>
        <v>1.25</v>
      </c>
      <c r="J46" s="12">
        <v>278.60000000000002</v>
      </c>
      <c r="K46" s="13">
        <f t="shared" ref="K46:K47" si="53">10^((J46-239)/(-57.444))</f>
        <v>0.20447158535872659</v>
      </c>
      <c r="L46" s="14">
        <f t="shared" ref="L46:L47" si="54">K46*I46</f>
        <v>0.25558948169840823</v>
      </c>
    </row>
    <row r="47" spans="1:15" ht="11.25" customHeight="1">
      <c r="A47" s="20" t="s">
        <v>107</v>
      </c>
      <c r="B47" s="16">
        <v>43895</v>
      </c>
      <c r="C47" s="10" t="s">
        <v>111</v>
      </c>
      <c r="D47" s="10" t="s">
        <v>108</v>
      </c>
      <c r="G47" s="11">
        <v>40</v>
      </c>
      <c r="H47" s="11">
        <v>50</v>
      </c>
      <c r="I47" s="11">
        <f t="shared" si="52"/>
        <v>1.25</v>
      </c>
      <c r="J47" s="12">
        <v>261.3</v>
      </c>
      <c r="K47" s="13">
        <f t="shared" si="53"/>
        <v>0.4090683094182978</v>
      </c>
      <c r="L47" s="14">
        <f t="shared" si="54"/>
        <v>0.51133538677287227</v>
      </c>
    </row>
    <row r="48" spans="1:15" ht="11.25" customHeight="1">
      <c r="A48" s="20" t="s">
        <v>14</v>
      </c>
      <c r="B48" s="16" t="s">
        <v>113</v>
      </c>
      <c r="C48" s="10" t="s">
        <v>112</v>
      </c>
      <c r="G48" s="11">
        <v>40</v>
      </c>
      <c r="H48" s="11">
        <v>50</v>
      </c>
      <c r="I48" s="11">
        <f t="shared" ref="I48" si="55">H48/G48</f>
        <v>1.25</v>
      </c>
      <c r="J48" s="12">
        <v>261.5</v>
      </c>
      <c r="K48" s="13">
        <f t="shared" ref="K48" si="56">10^((J48-239)/(-57.444))</f>
        <v>0.40580200104733272</v>
      </c>
      <c r="L48" s="14">
        <f t="shared" ref="L48" si="57">K48*I48</f>
        <v>0.50725250130916588</v>
      </c>
    </row>
    <row r="49" spans="1:12" ht="11.25" customHeight="1">
      <c r="A49" s="20" t="s">
        <v>109</v>
      </c>
      <c r="C49" s="10" t="s">
        <v>110</v>
      </c>
      <c r="D49" s="10" t="s">
        <v>25</v>
      </c>
      <c r="G49" s="11">
        <v>40</v>
      </c>
      <c r="H49" s="11">
        <v>50</v>
      </c>
      <c r="I49" s="11">
        <f t="shared" ref="I49:I50" si="58">H49/G49</f>
        <v>1.25</v>
      </c>
      <c r="J49" s="12">
        <v>251.8</v>
      </c>
      <c r="K49" s="13">
        <f t="shared" ref="K49:K50" si="59">10^((J49-239)/(-57.444))</f>
        <v>0.59865179837976568</v>
      </c>
      <c r="L49" s="14">
        <f t="shared" ref="L49:L50" si="60">K49*I49</f>
        <v>0.7483147479747071</v>
      </c>
    </row>
    <row r="50" spans="1:12" ht="17.25" customHeight="1">
      <c r="A50" s="20" t="s">
        <v>114</v>
      </c>
      <c r="B50" s="16">
        <v>43899</v>
      </c>
      <c r="C50" s="10" t="s">
        <v>117</v>
      </c>
      <c r="D50" s="10" t="s">
        <v>20</v>
      </c>
      <c r="G50" s="11">
        <v>40</v>
      </c>
      <c r="H50" s="11">
        <v>50</v>
      </c>
      <c r="I50" s="11">
        <f t="shared" si="58"/>
        <v>1.25</v>
      </c>
      <c r="J50" s="12">
        <v>250.6</v>
      </c>
      <c r="K50" s="13">
        <f t="shared" si="59"/>
        <v>0.62815121140469954</v>
      </c>
      <c r="L50" s="14">
        <f t="shared" si="60"/>
        <v>0.7851890142558744</v>
      </c>
    </row>
    <row r="51" spans="1:12" ht="17.25" customHeight="1">
      <c r="A51" s="20" t="s">
        <v>14</v>
      </c>
      <c r="B51" s="10" t="s">
        <v>119</v>
      </c>
      <c r="C51" s="10" t="s">
        <v>118</v>
      </c>
      <c r="G51" s="11">
        <v>40</v>
      </c>
      <c r="H51" s="11">
        <v>50</v>
      </c>
      <c r="I51" s="11">
        <f t="shared" ref="I51:I54" si="61">H51/G51</f>
        <v>1.25</v>
      </c>
      <c r="J51" s="12">
        <v>250.9</v>
      </c>
      <c r="K51" s="13">
        <f t="shared" ref="K51:K54" si="62">10^((J51-239)/(-57.444))</f>
        <v>0.62064280365123603</v>
      </c>
      <c r="L51" s="14">
        <f t="shared" ref="L51:L54" si="63">K51*I51</f>
        <v>0.77580350456404501</v>
      </c>
    </row>
    <row r="52" spans="1:12">
      <c r="A52" s="20" t="s">
        <v>14</v>
      </c>
      <c r="C52" s="10" t="s">
        <v>115</v>
      </c>
      <c r="D52" s="10" t="s">
        <v>34</v>
      </c>
      <c r="G52" s="11">
        <v>40</v>
      </c>
      <c r="H52" s="11">
        <v>50</v>
      </c>
      <c r="I52" s="11">
        <f t="shared" si="61"/>
        <v>1.25</v>
      </c>
      <c r="J52" s="12">
        <v>288.7</v>
      </c>
      <c r="K52" s="13">
        <f t="shared" si="62"/>
        <v>0.13639848722484957</v>
      </c>
      <c r="L52" s="14">
        <f t="shared" si="63"/>
        <v>0.17049810903106197</v>
      </c>
    </row>
    <row r="53" spans="1:12">
      <c r="A53" s="20" t="s">
        <v>68</v>
      </c>
      <c r="C53" s="10" t="s">
        <v>116</v>
      </c>
      <c r="D53" s="10" t="s">
        <v>30</v>
      </c>
      <c r="G53" s="11">
        <v>40</v>
      </c>
      <c r="H53" s="11">
        <v>50</v>
      </c>
      <c r="I53" s="11">
        <f t="shared" si="61"/>
        <v>1.25</v>
      </c>
      <c r="J53" s="12">
        <v>291.2</v>
      </c>
      <c r="K53" s="13">
        <f t="shared" si="62"/>
        <v>0.12339254094034613</v>
      </c>
      <c r="L53" s="14">
        <f t="shared" si="63"/>
        <v>0.15424067617543266</v>
      </c>
    </row>
    <row r="54" spans="1:12">
      <c r="A54" s="20" t="s">
        <v>14</v>
      </c>
      <c r="B54" s="16">
        <v>43901</v>
      </c>
      <c r="C54" s="10" t="s">
        <v>120</v>
      </c>
      <c r="D54" s="10" t="s">
        <v>32</v>
      </c>
      <c r="G54" s="11">
        <v>40</v>
      </c>
      <c r="H54" s="11">
        <v>50</v>
      </c>
      <c r="I54" s="11">
        <f t="shared" si="61"/>
        <v>1.25</v>
      </c>
      <c r="J54" s="12">
        <v>277.10000000000002</v>
      </c>
      <c r="K54" s="13">
        <f t="shared" si="62"/>
        <v>0.21714275917709214</v>
      </c>
      <c r="L54" s="14">
        <f t="shared" si="63"/>
        <v>0.2714284489713652</v>
      </c>
    </row>
    <row r="55" spans="1:12">
      <c r="A55" s="20" t="s">
        <v>68</v>
      </c>
      <c r="B55" s="10" t="s">
        <v>122</v>
      </c>
      <c r="C55" s="10" t="s">
        <v>121</v>
      </c>
      <c r="G55" s="11">
        <v>40</v>
      </c>
      <c r="H55" s="11">
        <v>50</v>
      </c>
      <c r="I55" s="11">
        <f t="shared" ref="I55:I56" si="64">H55/G55</f>
        <v>1.25</v>
      </c>
      <c r="J55" s="12">
        <v>277.5</v>
      </c>
      <c r="K55" s="13">
        <f t="shared" ref="K55:K56" si="65">10^((J55-239)/(-57.444))</f>
        <v>0.21368894189136922</v>
      </c>
      <c r="L55" s="14">
        <f t="shared" ref="L55:L56" si="66">K55*I55</f>
        <v>0.26711117736421153</v>
      </c>
    </row>
    <row r="56" spans="1:12" ht="14.25" customHeight="1">
      <c r="A56" s="20" t="s">
        <v>68</v>
      </c>
      <c r="B56" s="16">
        <v>43903</v>
      </c>
      <c r="C56" s="10" t="s">
        <v>123</v>
      </c>
      <c r="D56" s="10" t="s">
        <v>36</v>
      </c>
      <c r="G56" s="11">
        <v>40</v>
      </c>
      <c r="H56" s="11">
        <v>50</v>
      </c>
      <c r="I56" s="11">
        <f t="shared" si="64"/>
        <v>1.25</v>
      </c>
      <c r="J56" s="12">
        <v>288.5</v>
      </c>
      <c r="K56" s="13">
        <f t="shared" si="65"/>
        <v>0.13749636135918022</v>
      </c>
      <c r="L56" s="14">
        <f t="shared" si="66"/>
        <v>0.17187045169897527</v>
      </c>
    </row>
    <row r="57" spans="1:12">
      <c r="A57" s="20" t="s">
        <v>68</v>
      </c>
      <c r="B57" s="10" t="s">
        <v>125</v>
      </c>
      <c r="C57" s="10" t="s">
        <v>124</v>
      </c>
      <c r="G57" s="11">
        <v>40</v>
      </c>
      <c r="H57" s="11">
        <v>50</v>
      </c>
      <c r="I57" s="11">
        <f t="shared" ref="I57:I58" si="67">H57/G57</f>
        <v>1.25</v>
      </c>
      <c r="J57" s="12">
        <v>288.89999999999998</v>
      </c>
      <c r="K57" s="13">
        <f t="shared" ref="K57:K58" si="68">10^((J57-239)/(-57.444))</f>
        <v>0.13530937934151571</v>
      </c>
      <c r="L57" s="14">
        <f t="shared" ref="L57:L58" si="69">K57*I57</f>
        <v>0.16913672417689463</v>
      </c>
    </row>
    <row r="58" spans="1:12">
      <c r="A58" s="20" t="s">
        <v>126</v>
      </c>
      <c r="B58" s="16">
        <v>43907</v>
      </c>
      <c r="C58" s="10" t="s">
        <v>129</v>
      </c>
      <c r="D58" s="10" t="s">
        <v>127</v>
      </c>
      <c r="G58" s="11">
        <v>40</v>
      </c>
      <c r="H58" s="11">
        <v>50</v>
      </c>
      <c r="I58" s="11">
        <f t="shared" si="67"/>
        <v>1.25</v>
      </c>
      <c r="J58" s="12">
        <v>299.5</v>
      </c>
      <c r="K58" s="13">
        <f t="shared" si="68"/>
        <v>8.8470883049366858E-2</v>
      </c>
      <c r="L58" s="14">
        <f t="shared" si="69"/>
        <v>0.11058860381170857</v>
      </c>
    </row>
    <row r="59" spans="1:12">
      <c r="A59" s="20" t="s">
        <v>126</v>
      </c>
      <c r="B59" s="10" t="s">
        <v>128</v>
      </c>
      <c r="C59" s="10" t="s">
        <v>130</v>
      </c>
      <c r="G59" s="11">
        <v>40</v>
      </c>
      <c r="H59" s="11">
        <v>50</v>
      </c>
      <c r="I59" s="11">
        <f t="shared" ref="I59:I60" si="70">H59/G59</f>
        <v>1.25</v>
      </c>
      <c r="J59" s="12">
        <v>299.8</v>
      </c>
      <c r="K59" s="13">
        <f t="shared" ref="K59:K60" si="71">10^((J59-239)/(-57.444))</f>
        <v>8.7413374200887309E-2</v>
      </c>
      <c r="L59" s="14">
        <f t="shared" ref="L59:L60" si="72">K59*I59</f>
        <v>0.10926671775110913</v>
      </c>
    </row>
    <row r="60" spans="1:12" ht="18.75" customHeight="1">
      <c r="A60" s="20" t="s">
        <v>131</v>
      </c>
      <c r="B60" s="16">
        <v>43909</v>
      </c>
      <c r="C60" s="10" t="s">
        <v>133</v>
      </c>
      <c r="D60" s="10" t="s">
        <v>132</v>
      </c>
      <c r="G60" s="11">
        <v>40</v>
      </c>
      <c r="H60" s="11">
        <v>50</v>
      </c>
      <c r="I60" s="11">
        <f t="shared" si="70"/>
        <v>1.25</v>
      </c>
      <c r="J60" s="12">
        <v>281.2</v>
      </c>
      <c r="K60" s="13">
        <f t="shared" si="71"/>
        <v>0.18423472576399413</v>
      </c>
      <c r="L60" s="14">
        <f t="shared" si="72"/>
        <v>0.23029340720499267</v>
      </c>
    </row>
    <row r="61" spans="1:12">
      <c r="A61" s="20" t="s">
        <v>131</v>
      </c>
      <c r="B61" s="10" t="s">
        <v>135</v>
      </c>
      <c r="C61" s="10" t="s">
        <v>134</v>
      </c>
      <c r="G61" s="11">
        <v>40</v>
      </c>
      <c r="H61" s="11">
        <v>50</v>
      </c>
      <c r="I61" s="11">
        <f t="shared" ref="I61:I64" si="73">H61/G61</f>
        <v>1.25</v>
      </c>
      <c r="J61" s="12">
        <v>281.3</v>
      </c>
      <c r="K61" s="13">
        <f t="shared" ref="K61:K64" si="74">10^((J61-239)/(-57.444))</f>
        <v>0.18349771745308516</v>
      </c>
      <c r="L61" s="14">
        <f t="shared" ref="L61:L64" si="75">K61*I61</f>
        <v>0.22937214681635645</v>
      </c>
    </row>
    <row r="62" spans="1:12">
      <c r="A62" s="20" t="s">
        <v>126</v>
      </c>
      <c r="B62" s="16">
        <v>43913</v>
      </c>
      <c r="C62" s="10" t="s">
        <v>137</v>
      </c>
      <c r="D62" s="10" t="s">
        <v>30</v>
      </c>
      <c r="G62" s="11">
        <v>40</v>
      </c>
      <c r="H62" s="11">
        <v>50</v>
      </c>
      <c r="I62" s="11">
        <f t="shared" si="73"/>
        <v>1.25</v>
      </c>
      <c r="J62" s="12">
        <v>287.60000000000002</v>
      </c>
      <c r="K62" s="13">
        <f t="shared" si="74"/>
        <v>0.14254718258053317</v>
      </c>
      <c r="L62" s="14">
        <f t="shared" si="75"/>
        <v>0.17818397822566645</v>
      </c>
    </row>
    <row r="63" spans="1:12">
      <c r="A63" s="20" t="s">
        <v>126</v>
      </c>
      <c r="B63" s="10" t="s">
        <v>136</v>
      </c>
      <c r="C63" s="10" t="s">
        <v>138</v>
      </c>
      <c r="G63" s="11">
        <v>40</v>
      </c>
      <c r="H63" s="11">
        <v>50</v>
      </c>
      <c r="I63" s="11">
        <f t="shared" si="73"/>
        <v>1.25</v>
      </c>
      <c r="J63" s="12">
        <v>288.10000000000002</v>
      </c>
      <c r="K63" s="13">
        <f t="shared" si="74"/>
        <v>0.13971869118768285</v>
      </c>
      <c r="L63" s="14">
        <f t="shared" si="75"/>
        <v>0.17464836398460357</v>
      </c>
    </row>
    <row r="64" spans="1:12" ht="12.75" customHeight="1">
      <c r="A64" s="20" t="s">
        <v>139</v>
      </c>
      <c r="B64" s="16">
        <v>43928</v>
      </c>
      <c r="C64" s="10" t="s">
        <v>145</v>
      </c>
      <c r="D64" s="10" t="s">
        <v>26</v>
      </c>
      <c r="G64" s="11">
        <v>40</v>
      </c>
      <c r="H64" s="11">
        <v>50</v>
      </c>
      <c r="I64" s="11">
        <f t="shared" si="73"/>
        <v>1.25</v>
      </c>
      <c r="J64" s="12">
        <v>279.60000000000002</v>
      </c>
      <c r="K64" s="13">
        <f t="shared" si="74"/>
        <v>0.19643763905893</v>
      </c>
      <c r="L64" s="14">
        <f t="shared" si="75"/>
        <v>0.24554704882366249</v>
      </c>
    </row>
    <row r="65" spans="1:15">
      <c r="A65" s="20" t="s">
        <v>14</v>
      </c>
      <c r="B65" s="16" t="s">
        <v>147</v>
      </c>
      <c r="C65" s="10" t="s">
        <v>146</v>
      </c>
      <c r="G65" s="11">
        <v>40</v>
      </c>
      <c r="H65" s="11">
        <v>50</v>
      </c>
      <c r="I65" s="11">
        <f t="shared" ref="I65" si="76">H65/G65</f>
        <v>1.25</v>
      </c>
      <c r="J65" s="12">
        <v>279.8</v>
      </c>
      <c r="K65" s="13">
        <f t="shared" ref="K65" si="77">10^((J65-239)/(-57.444))</f>
        <v>0.19486913353049343</v>
      </c>
      <c r="L65" s="14">
        <f t="shared" ref="L65" si="78">K65*I65</f>
        <v>0.24358641691311678</v>
      </c>
    </row>
    <row r="66" spans="1:15">
      <c r="A66" s="20" t="s">
        <v>140</v>
      </c>
      <c r="C66" s="10" t="s">
        <v>141</v>
      </c>
      <c r="D66" s="10" t="s">
        <v>142</v>
      </c>
      <c r="G66" s="11">
        <v>40</v>
      </c>
      <c r="H66" s="11">
        <v>50</v>
      </c>
      <c r="I66" s="11">
        <f t="shared" ref="I66" si="79">H66/G66</f>
        <v>1.25</v>
      </c>
      <c r="J66" s="12">
        <v>277.3</v>
      </c>
      <c r="K66" s="13">
        <f t="shared" ref="K66" si="80">10^((J66-239)/(-57.444))</f>
        <v>0.21540892843130999</v>
      </c>
      <c r="L66" s="14">
        <f t="shared" ref="L66" si="81">K66*I66</f>
        <v>0.26926116053913751</v>
      </c>
    </row>
    <row r="67" spans="1:15">
      <c r="A67" s="20" t="s">
        <v>14</v>
      </c>
      <c r="C67" s="16" t="s">
        <v>143</v>
      </c>
      <c r="D67" s="16" t="s">
        <v>22</v>
      </c>
      <c r="G67" s="11">
        <v>40</v>
      </c>
      <c r="H67" s="11">
        <v>50</v>
      </c>
      <c r="I67" s="11">
        <f t="shared" ref="I67" si="82">H67/G67</f>
        <v>1.25</v>
      </c>
      <c r="J67" s="12">
        <v>243.2</v>
      </c>
      <c r="K67" s="13">
        <f t="shared" ref="K67" si="83">10^((J67-239)/(-57.444))</f>
        <v>0.84505565899820045</v>
      </c>
      <c r="L67" s="14">
        <f t="shared" ref="L67" si="84">K67*I67</f>
        <v>1.0563195737477507</v>
      </c>
    </row>
    <row r="68" spans="1:15">
      <c r="A68" s="20" t="s">
        <v>14</v>
      </c>
      <c r="C68" s="10" t="s">
        <v>144</v>
      </c>
      <c r="D68" s="10" t="s">
        <v>34</v>
      </c>
      <c r="G68" s="11">
        <v>40</v>
      </c>
      <c r="H68" s="11">
        <v>50</v>
      </c>
      <c r="I68" s="11">
        <f t="shared" ref="I68:I70" si="85">H68/G68</f>
        <v>1.25</v>
      </c>
      <c r="J68" s="12">
        <v>286.89999999999998</v>
      </c>
      <c r="K68" s="13">
        <f t="shared" ref="K68:K70" si="86">10^((J68-239)/(-57.444))</f>
        <v>0.14660352706356891</v>
      </c>
      <c r="L68" s="14">
        <f t="shared" ref="L68:L70" si="87">K68*I68</f>
        <v>0.18325440882946115</v>
      </c>
    </row>
    <row r="69" spans="1:15">
      <c r="A69" s="20" t="s">
        <v>14</v>
      </c>
      <c r="B69" s="16">
        <v>43935</v>
      </c>
      <c r="C69" s="10" t="s">
        <v>150</v>
      </c>
      <c r="D69" s="10" t="s">
        <v>28</v>
      </c>
      <c r="G69" s="11">
        <v>40</v>
      </c>
      <c r="H69" s="11">
        <v>50</v>
      </c>
      <c r="I69" s="11">
        <f t="shared" si="85"/>
        <v>1.25</v>
      </c>
      <c r="J69" s="12">
        <v>263.5</v>
      </c>
      <c r="K69" s="13">
        <f t="shared" si="86"/>
        <v>0.37453953528314937</v>
      </c>
      <c r="L69" s="14">
        <f t="shared" si="87"/>
        <v>0.4681744191039367</v>
      </c>
    </row>
    <row r="70" spans="1:15">
      <c r="A70" s="20" t="s">
        <v>14</v>
      </c>
      <c r="B70" s="10" t="s">
        <v>152</v>
      </c>
      <c r="C70" s="10" t="s">
        <v>151</v>
      </c>
      <c r="G70" s="11">
        <v>40</v>
      </c>
      <c r="H70" s="11">
        <v>50</v>
      </c>
      <c r="I70" s="11">
        <f t="shared" si="85"/>
        <v>1.25</v>
      </c>
      <c r="J70" s="12">
        <v>263.39999999999998</v>
      </c>
      <c r="K70" s="13">
        <f t="shared" si="86"/>
        <v>0.37604385236185217</v>
      </c>
      <c r="L70" s="14">
        <f t="shared" si="87"/>
        <v>0.4700548154523152</v>
      </c>
    </row>
    <row r="71" spans="1:15">
      <c r="A71" s="20" t="s">
        <v>14</v>
      </c>
      <c r="C71" s="10" t="s">
        <v>148</v>
      </c>
      <c r="D71" s="10" t="s">
        <v>20</v>
      </c>
      <c r="G71" s="11">
        <v>40</v>
      </c>
      <c r="H71" s="11">
        <v>50</v>
      </c>
      <c r="I71" s="11">
        <f t="shared" ref="I71:I79" si="88">H71/G71</f>
        <v>1.25</v>
      </c>
      <c r="J71" s="12">
        <v>261.8</v>
      </c>
      <c r="K71" s="13">
        <f t="shared" ref="K71:K79" si="89">10^((J71-239)/(-57.444))</f>
        <v>0.40095137458078317</v>
      </c>
      <c r="L71" s="14">
        <f t="shared" ref="L71:L79" si="90">K71*I71</f>
        <v>0.50118921822597895</v>
      </c>
    </row>
    <row r="72" spans="1:15">
      <c r="A72" s="20" t="s">
        <v>14</v>
      </c>
      <c r="C72" s="10" t="s">
        <v>149</v>
      </c>
      <c r="D72" s="10" t="s">
        <v>18</v>
      </c>
      <c r="G72" s="11">
        <v>40</v>
      </c>
      <c r="H72" s="11">
        <v>50</v>
      </c>
      <c r="I72" s="11">
        <f t="shared" si="88"/>
        <v>1.25</v>
      </c>
      <c r="J72" s="12">
        <v>279.5</v>
      </c>
      <c r="K72" s="13">
        <f t="shared" si="89"/>
        <v>0.19722661984065978</v>
      </c>
      <c r="L72" s="14">
        <f t="shared" si="90"/>
        <v>0.24653327480082474</v>
      </c>
    </row>
    <row r="73" spans="1:15" ht="13.5" customHeight="1">
      <c r="A73" s="20" t="s">
        <v>14</v>
      </c>
      <c r="B73" s="16">
        <v>43942</v>
      </c>
      <c r="C73" s="10" t="s">
        <v>153</v>
      </c>
      <c r="D73" s="10" t="s">
        <v>25</v>
      </c>
      <c r="G73" s="11">
        <v>40</v>
      </c>
      <c r="H73" s="11">
        <v>50</v>
      </c>
      <c r="I73" s="11">
        <f t="shared" si="88"/>
        <v>1.25</v>
      </c>
      <c r="J73" s="12">
        <v>262.5</v>
      </c>
      <c r="K73" s="13">
        <f t="shared" si="89"/>
        <v>0.38985752896313303</v>
      </c>
      <c r="L73" s="14">
        <f t="shared" si="90"/>
        <v>0.48732191120391627</v>
      </c>
      <c r="N73" s="32"/>
      <c r="O73" s="33"/>
    </row>
    <row r="74" spans="1:15" ht="13.5" customHeight="1">
      <c r="A74" s="20" t="s">
        <v>154</v>
      </c>
      <c r="B74" s="16" t="s">
        <v>155</v>
      </c>
      <c r="C74" s="10" t="s">
        <v>156</v>
      </c>
      <c r="D74" s="10" t="s">
        <v>36</v>
      </c>
      <c r="G74" s="11">
        <v>40</v>
      </c>
      <c r="H74" s="11">
        <v>50</v>
      </c>
      <c r="I74" s="11">
        <f t="shared" si="88"/>
        <v>1.25</v>
      </c>
      <c r="J74" s="12">
        <v>278.60000000000002</v>
      </c>
      <c r="K74" s="13">
        <f t="shared" si="89"/>
        <v>0.20447158535872659</v>
      </c>
      <c r="L74" s="14">
        <f t="shared" si="90"/>
        <v>0.25558948169840823</v>
      </c>
      <c r="N74" s="32"/>
      <c r="O74" s="33"/>
    </row>
    <row r="75" spans="1:15" ht="13.5" customHeight="1">
      <c r="A75" s="20" t="s">
        <v>14</v>
      </c>
      <c r="C75" s="10" t="s">
        <v>157</v>
      </c>
      <c r="G75" s="11">
        <v>40</v>
      </c>
      <c r="H75" s="11">
        <v>50</v>
      </c>
      <c r="I75" s="11">
        <f t="shared" si="88"/>
        <v>1.25</v>
      </c>
      <c r="J75" s="12">
        <v>278.5</v>
      </c>
      <c r="K75" s="13">
        <f t="shared" si="89"/>
        <v>0.20529283403607129</v>
      </c>
      <c r="L75" s="14">
        <f t="shared" si="90"/>
        <v>0.25661604254508913</v>
      </c>
    </row>
    <row r="76" spans="1:15">
      <c r="A76" s="20" t="s">
        <v>14</v>
      </c>
      <c r="B76" s="16">
        <v>43949</v>
      </c>
      <c r="C76" s="10" t="s">
        <v>158</v>
      </c>
      <c r="D76" s="10" t="s">
        <v>30</v>
      </c>
      <c r="G76" s="11">
        <v>40</v>
      </c>
      <c r="H76" s="11">
        <v>50</v>
      </c>
      <c r="I76" s="11">
        <f t="shared" si="88"/>
        <v>1.25</v>
      </c>
      <c r="J76" s="12">
        <v>288.3</v>
      </c>
      <c r="K76" s="13">
        <f t="shared" si="89"/>
        <v>0.1386030723042363</v>
      </c>
      <c r="L76" s="14">
        <f t="shared" si="90"/>
        <v>0.17325384038029537</v>
      </c>
    </row>
    <row r="77" spans="1:15">
      <c r="A77" s="20" t="s">
        <v>14</v>
      </c>
      <c r="B77" s="16" t="s">
        <v>159</v>
      </c>
      <c r="C77" s="10" t="s">
        <v>160</v>
      </c>
      <c r="D77" s="10" t="s">
        <v>32</v>
      </c>
      <c r="G77" s="11">
        <v>40</v>
      </c>
      <c r="H77" s="11">
        <v>50</v>
      </c>
      <c r="I77" s="11">
        <f t="shared" si="88"/>
        <v>1.25</v>
      </c>
      <c r="J77" s="12">
        <v>279.3</v>
      </c>
      <c r="K77" s="13">
        <f t="shared" si="89"/>
        <v>0.19881410082325743</v>
      </c>
      <c r="L77" s="14">
        <f t="shared" si="90"/>
        <v>0.24851762602907179</v>
      </c>
    </row>
    <row r="78" spans="1:15">
      <c r="A78" s="20" t="s">
        <v>161</v>
      </c>
      <c r="B78" s="16">
        <v>43958</v>
      </c>
      <c r="C78" s="10" t="s">
        <v>162</v>
      </c>
      <c r="D78" s="10" t="s">
        <v>26</v>
      </c>
      <c r="G78" s="11">
        <v>40</v>
      </c>
      <c r="H78" s="11">
        <v>50</v>
      </c>
      <c r="I78" s="11">
        <f t="shared" si="88"/>
        <v>1.25</v>
      </c>
      <c r="J78" s="12">
        <v>278.3</v>
      </c>
      <c r="K78" s="13">
        <f t="shared" si="89"/>
        <v>0.20694524013702828</v>
      </c>
      <c r="L78" s="14">
        <f t="shared" si="90"/>
        <v>0.25868155017128536</v>
      </c>
    </row>
    <row r="79" spans="1:15">
      <c r="A79" s="20" t="s">
        <v>140</v>
      </c>
      <c r="B79" s="10" t="s">
        <v>165</v>
      </c>
      <c r="C79" s="10" t="s">
        <v>163</v>
      </c>
      <c r="D79" s="10" t="s">
        <v>15</v>
      </c>
      <c r="G79" s="11">
        <v>40</v>
      </c>
      <c r="H79" s="11">
        <v>50</v>
      </c>
      <c r="I79" s="11">
        <f t="shared" si="88"/>
        <v>1.25</v>
      </c>
      <c r="J79" s="12">
        <v>282.60000000000002</v>
      </c>
      <c r="K79" s="13">
        <f t="shared" si="89"/>
        <v>0.17418065941173128</v>
      </c>
      <c r="L79" s="14">
        <f t="shared" si="90"/>
        <v>0.21772582426466408</v>
      </c>
    </row>
    <row r="80" spans="1:15">
      <c r="A80" s="20" t="s">
        <v>14</v>
      </c>
      <c r="B80" s="16">
        <v>43959</v>
      </c>
      <c r="C80" s="10" t="s">
        <v>172</v>
      </c>
      <c r="D80" s="10" t="s">
        <v>72</v>
      </c>
      <c r="G80" s="11">
        <v>40</v>
      </c>
      <c r="H80" s="11">
        <v>50</v>
      </c>
      <c r="I80" s="11">
        <f t="shared" ref="I80" si="91">H80/G80</f>
        <v>1.25</v>
      </c>
      <c r="J80" s="12">
        <v>271.3</v>
      </c>
      <c r="K80" s="13">
        <f t="shared" ref="K80" si="92">10^((J80-239)/(-57.444))</f>
        <v>0.27397646077838517</v>
      </c>
      <c r="L80" s="14">
        <f t="shared" ref="L80" si="93">K80*I80</f>
        <v>0.34247057597298147</v>
      </c>
    </row>
    <row r="81" spans="1:13">
      <c r="A81" s="20" t="s">
        <v>14</v>
      </c>
      <c r="B81" s="10" t="s">
        <v>164</v>
      </c>
      <c r="C81" s="10" t="s">
        <v>173</v>
      </c>
      <c r="G81" s="11">
        <v>40</v>
      </c>
      <c r="H81" s="11">
        <v>50</v>
      </c>
      <c r="I81" s="11">
        <f t="shared" ref="I81:I86" si="94">H81/G81</f>
        <v>1.25</v>
      </c>
      <c r="J81" s="12">
        <v>271.60000000000002</v>
      </c>
      <c r="K81" s="13">
        <f t="shared" ref="K81:K86" si="95">10^((J81-239)/(-57.444))</f>
        <v>0.27070156940664891</v>
      </c>
      <c r="L81" s="14">
        <f t="shared" ref="L81:L86" si="96">K81*I81</f>
        <v>0.33837696175831111</v>
      </c>
    </row>
    <row r="82" spans="1:13">
      <c r="A82" s="20" t="s">
        <v>14</v>
      </c>
      <c r="B82" s="16">
        <v>43962</v>
      </c>
      <c r="C82" s="10" t="s">
        <v>166</v>
      </c>
      <c r="D82" s="10" t="s">
        <v>20</v>
      </c>
      <c r="G82" s="11">
        <v>40</v>
      </c>
      <c r="H82" s="11">
        <v>50</v>
      </c>
      <c r="I82" s="11">
        <f t="shared" si="94"/>
        <v>1.25</v>
      </c>
      <c r="J82" s="12">
        <v>275.89999999999998</v>
      </c>
      <c r="K82" s="13">
        <f t="shared" si="95"/>
        <v>0.22784277537294334</v>
      </c>
      <c r="L82" s="14">
        <f t="shared" si="96"/>
        <v>0.28480346921617916</v>
      </c>
    </row>
    <row r="83" spans="1:13">
      <c r="A83" s="20" t="s">
        <v>14</v>
      </c>
      <c r="B83" s="10" t="s">
        <v>171</v>
      </c>
      <c r="C83" s="10" t="s">
        <v>167</v>
      </c>
      <c r="D83" s="10" t="s">
        <v>36</v>
      </c>
      <c r="G83" s="11">
        <v>40</v>
      </c>
      <c r="H83" s="11">
        <v>50</v>
      </c>
      <c r="I83" s="11">
        <f t="shared" si="94"/>
        <v>1.25</v>
      </c>
      <c r="J83" s="12">
        <v>284.39999999999998</v>
      </c>
      <c r="K83" s="13">
        <f t="shared" si="95"/>
        <v>0.16205598134951571</v>
      </c>
      <c r="L83" s="14">
        <f t="shared" si="96"/>
        <v>0.20256997668689464</v>
      </c>
    </row>
    <row r="84" spans="1:13">
      <c r="A84" s="20" t="s">
        <v>14</v>
      </c>
      <c r="C84" s="10" t="s">
        <v>168</v>
      </c>
      <c r="D84" s="10" t="s">
        <v>30</v>
      </c>
      <c r="G84" s="11">
        <v>40</v>
      </c>
      <c r="H84" s="11">
        <v>50</v>
      </c>
      <c r="I84" s="11">
        <f t="shared" si="94"/>
        <v>1.25</v>
      </c>
      <c r="J84" s="12">
        <v>295.60000000000002</v>
      </c>
      <c r="K84" s="13">
        <f t="shared" si="95"/>
        <v>0.10344096660392098</v>
      </c>
      <c r="L84" s="14">
        <f t="shared" si="96"/>
        <v>0.12930120825490121</v>
      </c>
    </row>
    <row r="85" spans="1:13">
      <c r="A85" s="20" t="s">
        <v>14</v>
      </c>
      <c r="C85" s="10" t="s">
        <v>169</v>
      </c>
      <c r="D85" s="10" t="s">
        <v>34</v>
      </c>
      <c r="G85" s="11">
        <v>40</v>
      </c>
      <c r="H85" s="11">
        <v>50</v>
      </c>
      <c r="I85" s="11">
        <f t="shared" si="94"/>
        <v>1.25</v>
      </c>
      <c r="J85" s="12">
        <v>285.2</v>
      </c>
      <c r="K85" s="13">
        <f t="shared" si="95"/>
        <v>0.15694173820686524</v>
      </c>
      <c r="L85" s="14">
        <f t="shared" si="96"/>
        <v>0.19617717275858154</v>
      </c>
    </row>
    <row r="86" spans="1:13">
      <c r="A86" s="20" t="s">
        <v>14</v>
      </c>
      <c r="C86" s="10" t="s">
        <v>170</v>
      </c>
      <c r="D86" s="10" t="s">
        <v>32</v>
      </c>
      <c r="G86" s="11">
        <v>40</v>
      </c>
      <c r="H86" s="11">
        <v>50</v>
      </c>
      <c r="I86" s="11">
        <f t="shared" si="94"/>
        <v>1.25</v>
      </c>
      <c r="J86" s="12">
        <v>280.8</v>
      </c>
      <c r="K86" s="13">
        <f t="shared" si="95"/>
        <v>0.18721247966572668</v>
      </c>
      <c r="L86" s="14">
        <f t="shared" si="96"/>
        <v>0.23401559958215834</v>
      </c>
    </row>
    <row r="87" spans="1:13">
      <c r="A87" s="20" t="s">
        <v>216</v>
      </c>
      <c r="B87" s="16">
        <v>43964</v>
      </c>
      <c r="C87" s="10" t="s">
        <v>214</v>
      </c>
      <c r="D87" s="10" t="s">
        <v>185</v>
      </c>
      <c r="E87" s="10" t="s">
        <v>175</v>
      </c>
      <c r="F87" s="10" t="s">
        <v>176</v>
      </c>
      <c r="G87" s="11">
        <v>40</v>
      </c>
      <c r="H87" s="11">
        <v>50</v>
      </c>
      <c r="I87" s="11">
        <f t="shared" ref="I87:I92" si="97">H87/G87</f>
        <v>1.25</v>
      </c>
      <c r="J87" s="12">
        <v>277.7</v>
      </c>
      <c r="K87" s="13">
        <f t="shared" ref="K87:K92" si="98">10^((J87-239)/(-57.444))</f>
        <v>0.21198268901474088</v>
      </c>
      <c r="L87" s="14">
        <f t="shared" ref="L87:L92" si="99">K87*I87</f>
        <v>0.26497836126842611</v>
      </c>
      <c r="M87" s="32"/>
    </row>
    <row r="88" spans="1:13">
      <c r="A88" s="20"/>
      <c r="B88" s="10" t="s">
        <v>206</v>
      </c>
      <c r="C88" s="10" t="s">
        <v>215</v>
      </c>
      <c r="G88" s="11">
        <v>40</v>
      </c>
      <c r="H88" s="11">
        <v>50</v>
      </c>
      <c r="I88" s="11">
        <f t="shared" ref="I88" si="100">H88/G88</f>
        <v>1.25</v>
      </c>
      <c r="J88" s="12">
        <v>277.60000000000002</v>
      </c>
      <c r="K88" s="13">
        <f t="shared" ref="K88" si="101">10^((J88-239)/(-57.444))</f>
        <v>0.21283410561948726</v>
      </c>
      <c r="L88" s="14">
        <f t="shared" ref="L88" si="102">K88*I88</f>
        <v>0.26604263202435907</v>
      </c>
      <c r="M88" s="32"/>
    </row>
    <row r="89" spans="1:13">
      <c r="A89" s="20" t="s">
        <v>174</v>
      </c>
      <c r="C89" s="10" t="s">
        <v>177</v>
      </c>
      <c r="F89" s="10" t="s">
        <v>178</v>
      </c>
      <c r="G89" s="11">
        <v>40</v>
      </c>
      <c r="H89" s="11">
        <v>50</v>
      </c>
      <c r="I89" s="11">
        <f t="shared" si="97"/>
        <v>1.25</v>
      </c>
      <c r="J89" s="12">
        <v>294.5</v>
      </c>
      <c r="K89" s="13">
        <f t="shared" si="98"/>
        <v>0.10810397279911807</v>
      </c>
      <c r="L89" s="14">
        <f t="shared" si="99"/>
        <v>0.13512996599889759</v>
      </c>
      <c r="M89" s="32"/>
    </row>
    <row r="90" spans="1:13">
      <c r="A90" s="20" t="s">
        <v>174</v>
      </c>
      <c r="C90" s="10" t="s">
        <v>179</v>
      </c>
      <c r="F90" s="10" t="s">
        <v>180</v>
      </c>
      <c r="G90" s="11">
        <v>40</v>
      </c>
      <c r="H90" s="11">
        <v>50</v>
      </c>
      <c r="I90" s="11">
        <f t="shared" si="97"/>
        <v>1.25</v>
      </c>
      <c r="J90" s="12">
        <v>283.10000000000002</v>
      </c>
      <c r="K90" s="13">
        <f t="shared" si="98"/>
        <v>0.17072448099397308</v>
      </c>
      <c r="L90" s="14">
        <f t="shared" si="99"/>
        <v>0.21340560124246635</v>
      </c>
      <c r="M90" s="32"/>
    </row>
    <row r="91" spans="1:13">
      <c r="A91" s="20" t="s">
        <v>174</v>
      </c>
      <c r="C91" s="10" t="s">
        <v>181</v>
      </c>
      <c r="F91" s="10" t="s">
        <v>182</v>
      </c>
      <c r="G91" s="11">
        <v>40</v>
      </c>
      <c r="H91" s="11">
        <v>50</v>
      </c>
      <c r="I91" s="11">
        <f t="shared" si="97"/>
        <v>1.25</v>
      </c>
      <c r="J91" s="12">
        <v>294.2</v>
      </c>
      <c r="K91" s="13">
        <f t="shared" si="98"/>
        <v>0.10941179221274849</v>
      </c>
      <c r="L91" s="14">
        <f t="shared" si="99"/>
        <v>0.1367647402659356</v>
      </c>
      <c r="M91" s="32"/>
    </row>
    <row r="92" spans="1:13">
      <c r="A92" s="20" t="s">
        <v>174</v>
      </c>
      <c r="C92" s="10" t="s">
        <v>183</v>
      </c>
      <c r="F92" s="10" t="s">
        <v>184</v>
      </c>
      <c r="G92" s="11">
        <v>40</v>
      </c>
      <c r="H92" s="11">
        <v>50</v>
      </c>
      <c r="I92" s="11">
        <f t="shared" si="97"/>
        <v>1.25</v>
      </c>
      <c r="J92" s="12">
        <v>278.2</v>
      </c>
      <c r="K92" s="13">
        <f t="shared" si="98"/>
        <v>0.20777642411032776</v>
      </c>
      <c r="L92" s="14">
        <f t="shared" si="99"/>
        <v>0.25972053013790969</v>
      </c>
      <c r="M92" s="32"/>
    </row>
    <row r="93" spans="1:13">
      <c r="A93" s="20" t="s">
        <v>186</v>
      </c>
      <c r="B93" s="16">
        <v>43966</v>
      </c>
      <c r="C93" s="10" t="s">
        <v>217</v>
      </c>
      <c r="D93" s="10" t="s">
        <v>185</v>
      </c>
      <c r="E93" s="10" t="s">
        <v>187</v>
      </c>
      <c r="F93" s="10" t="s">
        <v>188</v>
      </c>
      <c r="G93" s="11">
        <v>40</v>
      </c>
      <c r="H93" s="11">
        <v>50</v>
      </c>
      <c r="I93" s="11">
        <f t="shared" ref="I93:I98" si="103">H93/G93</f>
        <v>1.25</v>
      </c>
      <c r="J93" s="12">
        <v>275.60000000000002</v>
      </c>
      <c r="K93" s="13">
        <f t="shared" ref="K93:K98" si="104">10^((J93-239)/(-57.444))</f>
        <v>0.23059916995468388</v>
      </c>
      <c r="L93" s="14">
        <f t="shared" ref="L93:L98" si="105">K93*I93</f>
        <v>0.28824896244335485</v>
      </c>
      <c r="M93" s="32"/>
    </row>
    <row r="94" spans="1:13">
      <c r="A94" s="20"/>
      <c r="B94" s="10" t="s">
        <v>207</v>
      </c>
      <c r="C94" s="10" t="s">
        <v>218</v>
      </c>
      <c r="G94" s="11">
        <v>40</v>
      </c>
      <c r="H94" s="11">
        <v>50</v>
      </c>
      <c r="I94" s="11">
        <f t="shared" ref="I94" si="106">H94/G94</f>
        <v>1.25</v>
      </c>
      <c r="J94" s="12">
        <v>275.5</v>
      </c>
      <c r="K94" s="13">
        <f t="shared" ref="K94" si="107">10^((J94-239)/(-57.444))</f>
        <v>0.23152535861307288</v>
      </c>
      <c r="L94" s="14">
        <f t="shared" ref="L94" si="108">K94*I94</f>
        <v>0.28940669826634113</v>
      </c>
      <c r="M94" s="32"/>
    </row>
    <row r="95" spans="1:13">
      <c r="A95" s="20" t="s">
        <v>186</v>
      </c>
      <c r="C95" s="10" t="s">
        <v>189</v>
      </c>
      <c r="F95" s="10" t="s">
        <v>190</v>
      </c>
      <c r="G95" s="11">
        <v>40</v>
      </c>
      <c r="H95" s="11">
        <v>50</v>
      </c>
      <c r="I95" s="11">
        <f t="shared" si="103"/>
        <v>1.25</v>
      </c>
      <c r="J95" s="12">
        <v>288.8</v>
      </c>
      <c r="K95" s="13">
        <f t="shared" si="104"/>
        <v>0.13585284188973015</v>
      </c>
      <c r="L95" s="14">
        <f t="shared" si="105"/>
        <v>0.16981605236216268</v>
      </c>
      <c r="M95" s="32"/>
    </row>
    <row r="96" spans="1:13">
      <c r="A96" s="20" t="s">
        <v>186</v>
      </c>
      <c r="C96" s="10" t="s">
        <v>191</v>
      </c>
      <c r="F96" s="10" t="s">
        <v>192</v>
      </c>
      <c r="G96" s="11">
        <v>40</v>
      </c>
      <c r="H96" s="11">
        <v>50</v>
      </c>
      <c r="I96" s="11">
        <f t="shared" si="103"/>
        <v>1.25</v>
      </c>
      <c r="J96" s="12">
        <v>284.3</v>
      </c>
      <c r="K96" s="13">
        <f t="shared" si="104"/>
        <v>0.16270687012756047</v>
      </c>
      <c r="L96" s="14">
        <f t="shared" si="105"/>
        <v>0.20338358765945058</v>
      </c>
      <c r="M96" s="32"/>
    </row>
    <row r="97" spans="1:15">
      <c r="A97" s="20" t="s">
        <v>186</v>
      </c>
      <c r="C97" s="10" t="s">
        <v>193</v>
      </c>
      <c r="F97" s="10" t="s">
        <v>194</v>
      </c>
      <c r="G97" s="11">
        <v>40</v>
      </c>
      <c r="H97" s="11">
        <v>50</v>
      </c>
      <c r="I97" s="11">
        <f t="shared" si="103"/>
        <v>1.25</v>
      </c>
      <c r="J97" s="12">
        <v>292.7</v>
      </c>
      <c r="K97" s="13">
        <f t="shared" si="104"/>
        <v>0.11619207825823678</v>
      </c>
      <c r="L97" s="14">
        <f t="shared" si="105"/>
        <v>0.14524009782279598</v>
      </c>
      <c r="M97" s="32"/>
    </row>
    <row r="98" spans="1:15">
      <c r="A98" s="20" t="s">
        <v>186</v>
      </c>
      <c r="C98" s="10" t="s">
        <v>195</v>
      </c>
      <c r="F98" s="10" t="s">
        <v>184</v>
      </c>
      <c r="G98" s="11">
        <v>40</v>
      </c>
      <c r="H98" s="11">
        <v>50</v>
      </c>
      <c r="I98" s="11">
        <f t="shared" si="103"/>
        <v>1.25</v>
      </c>
      <c r="J98" s="12">
        <v>280.10000000000002</v>
      </c>
      <c r="K98" s="13">
        <f t="shared" si="104"/>
        <v>0.19253982669076117</v>
      </c>
      <c r="L98" s="14">
        <f t="shared" si="105"/>
        <v>0.24067478336345147</v>
      </c>
      <c r="M98" s="32"/>
    </row>
    <row r="99" spans="1:15">
      <c r="A99" s="20" t="s">
        <v>196</v>
      </c>
      <c r="C99" s="10" t="s">
        <v>197</v>
      </c>
      <c r="D99" s="10" t="s">
        <v>198</v>
      </c>
      <c r="G99" s="11">
        <v>40</v>
      </c>
      <c r="H99" s="11">
        <v>50</v>
      </c>
      <c r="I99" s="11">
        <f t="shared" ref="I99:I104" si="109">H99/G99</f>
        <v>1.25</v>
      </c>
      <c r="J99" s="12">
        <v>288.60000000000002</v>
      </c>
      <c r="K99" s="13">
        <f t="shared" ref="K99:K104" si="110">10^((J99-239)/(-57.444))</f>
        <v>0.13694632411391477</v>
      </c>
      <c r="L99" s="14">
        <f t="shared" ref="L99:L104" si="111">K99*I99</f>
        <v>0.17118290514239348</v>
      </c>
      <c r="M99" s="32"/>
    </row>
    <row r="100" spans="1:15">
      <c r="A100" s="20" t="s">
        <v>186</v>
      </c>
      <c r="C100" s="10" t="s">
        <v>199</v>
      </c>
      <c r="D100" s="10" t="s">
        <v>185</v>
      </c>
      <c r="E100" s="10" t="s">
        <v>187</v>
      </c>
      <c r="F100" s="10" t="s">
        <v>188</v>
      </c>
      <c r="G100" s="11">
        <v>40</v>
      </c>
      <c r="H100" s="11">
        <v>50</v>
      </c>
      <c r="I100" s="11">
        <f t="shared" si="109"/>
        <v>1.25</v>
      </c>
      <c r="J100" s="12">
        <v>277.10000000000002</v>
      </c>
      <c r="K100" s="13">
        <f t="shared" si="110"/>
        <v>0.21714275917709214</v>
      </c>
      <c r="L100" s="14">
        <f t="shared" si="111"/>
        <v>0.2714284489713652</v>
      </c>
      <c r="M100" s="32"/>
    </row>
    <row r="101" spans="1:15">
      <c r="A101" s="20" t="s">
        <v>186</v>
      </c>
      <c r="C101" s="10" t="s">
        <v>200</v>
      </c>
      <c r="F101" s="10" t="s">
        <v>190</v>
      </c>
      <c r="G101" s="11">
        <v>40</v>
      </c>
      <c r="H101" s="11">
        <v>50</v>
      </c>
      <c r="I101" s="11">
        <f t="shared" si="109"/>
        <v>1.25</v>
      </c>
      <c r="J101" s="12">
        <v>287.89999999999998</v>
      </c>
      <c r="K101" s="13">
        <f t="shared" si="110"/>
        <v>0.14084328970969334</v>
      </c>
      <c r="L101" s="14">
        <f t="shared" si="111"/>
        <v>0.17605411213711669</v>
      </c>
      <c r="M101" s="32"/>
    </row>
    <row r="102" spans="1:15">
      <c r="A102" s="20" t="s">
        <v>186</v>
      </c>
      <c r="C102" s="10" t="s">
        <v>201</v>
      </c>
      <c r="F102" s="10" t="s">
        <v>192</v>
      </c>
      <c r="G102" s="11">
        <v>40</v>
      </c>
      <c r="H102" s="11">
        <v>50</v>
      </c>
      <c r="I102" s="11">
        <f t="shared" si="109"/>
        <v>1.25</v>
      </c>
      <c r="J102" s="12">
        <v>284.10000000000002</v>
      </c>
      <c r="K102" s="13">
        <f t="shared" si="110"/>
        <v>0.16401650095870363</v>
      </c>
      <c r="L102" s="14">
        <f t="shared" si="111"/>
        <v>0.20502062619837952</v>
      </c>
      <c r="M102" s="32"/>
    </row>
    <row r="103" spans="1:15">
      <c r="A103" s="20" t="s">
        <v>186</v>
      </c>
      <c r="C103" s="10" t="s">
        <v>202</v>
      </c>
      <c r="F103" s="10" t="s">
        <v>194</v>
      </c>
      <c r="G103" s="11">
        <v>40</v>
      </c>
      <c r="H103" s="11">
        <v>50</v>
      </c>
      <c r="I103" s="11">
        <f t="shared" si="109"/>
        <v>1.25</v>
      </c>
      <c r="J103" s="12">
        <v>293.8</v>
      </c>
      <c r="K103" s="13">
        <f t="shared" si="110"/>
        <v>0.11118019602373475</v>
      </c>
      <c r="L103" s="14">
        <f t="shared" si="111"/>
        <v>0.13897524502966843</v>
      </c>
      <c r="M103" s="32"/>
    </row>
    <row r="104" spans="1:15">
      <c r="A104" s="20" t="s">
        <v>186</v>
      </c>
      <c r="C104" s="10" t="s">
        <v>203</v>
      </c>
      <c r="F104" s="10" t="s">
        <v>184</v>
      </c>
      <c r="G104" s="11">
        <v>40</v>
      </c>
      <c r="H104" s="11">
        <v>50</v>
      </c>
      <c r="I104" s="11">
        <f t="shared" si="109"/>
        <v>1.25</v>
      </c>
      <c r="J104" s="12">
        <v>280.10000000000002</v>
      </c>
      <c r="K104" s="13">
        <f t="shared" si="110"/>
        <v>0.19253982669076117</v>
      </c>
      <c r="L104" s="14">
        <f t="shared" si="111"/>
        <v>0.24067478336345147</v>
      </c>
      <c r="M104" s="32"/>
    </row>
    <row r="105" spans="1:15">
      <c r="A105" s="20" t="s">
        <v>204</v>
      </c>
      <c r="B105" s="16">
        <v>43969</v>
      </c>
      <c r="C105" s="10" t="s">
        <v>209</v>
      </c>
      <c r="D105" s="10" t="s">
        <v>205</v>
      </c>
      <c r="G105" s="11">
        <v>40</v>
      </c>
      <c r="H105" s="11">
        <v>50</v>
      </c>
      <c r="I105" s="11">
        <f t="shared" ref="I105" si="112">H105/G105</f>
        <v>1.25</v>
      </c>
      <c r="J105" s="12">
        <v>293.7</v>
      </c>
      <c r="K105" s="13">
        <f t="shared" ref="K105" si="113">10^((J105-239)/(-57.444))</f>
        <v>0.11162674505777893</v>
      </c>
      <c r="L105" s="14">
        <f t="shared" ref="L105" si="114">K105*I105</f>
        <v>0.13953343132222368</v>
      </c>
      <c r="M105" s="32"/>
    </row>
    <row r="106" spans="1:15">
      <c r="A106" s="20" t="s">
        <v>204</v>
      </c>
      <c r="B106" s="10" t="s">
        <v>208</v>
      </c>
      <c r="C106" s="10" t="s">
        <v>210</v>
      </c>
      <c r="G106" s="11">
        <v>40</v>
      </c>
      <c r="H106" s="11">
        <v>50</v>
      </c>
      <c r="I106" s="11">
        <f t="shared" ref="I106" si="115">H106/G106</f>
        <v>1.25</v>
      </c>
      <c r="J106" s="12">
        <v>293.5</v>
      </c>
      <c r="K106" s="13">
        <f t="shared" ref="K106" si="116">10^((J106-239)/(-57.444))</f>
        <v>0.11252523094711606</v>
      </c>
      <c r="L106" s="14">
        <f t="shared" ref="L106" si="117">K106*I106</f>
        <v>0.14065653868389508</v>
      </c>
    </row>
    <row r="107" spans="1:15">
      <c r="A107" s="35" t="s">
        <v>211</v>
      </c>
      <c r="B107" s="16">
        <v>43976</v>
      </c>
      <c r="C107" s="34" t="s">
        <v>212</v>
      </c>
      <c r="D107" s="34" t="s">
        <v>30</v>
      </c>
      <c r="F107" s="34"/>
      <c r="G107" s="11">
        <v>40</v>
      </c>
      <c r="H107" s="11">
        <v>50</v>
      </c>
      <c r="I107" s="11">
        <f t="shared" ref="I107" si="118">H107/G107</f>
        <v>1.25</v>
      </c>
      <c r="J107" s="12">
        <v>288.5</v>
      </c>
      <c r="K107" s="13">
        <f t="shared" ref="K107" si="119">10^((J107-239)/(-57.444))</f>
        <v>0.13749636135918022</v>
      </c>
      <c r="L107" s="14">
        <f t="shared" ref="L107" si="120">K107*I107</f>
        <v>0.17187045169897527</v>
      </c>
      <c r="M107" s="32"/>
    </row>
    <row r="108" spans="1:15">
      <c r="A108" s="30"/>
      <c r="B108" s="10" t="s">
        <v>213</v>
      </c>
    </row>
    <row r="109" spans="1:15" ht="18" customHeight="1">
      <c r="A109" s="21" t="s">
        <v>219</v>
      </c>
      <c r="B109" s="16">
        <v>43985</v>
      </c>
      <c r="C109" s="34" t="s">
        <v>220</v>
      </c>
      <c r="D109" s="34" t="s">
        <v>26</v>
      </c>
      <c r="E109" s="15"/>
      <c r="G109" s="11">
        <v>40</v>
      </c>
      <c r="H109" s="11">
        <v>50</v>
      </c>
      <c r="I109" s="11">
        <f t="shared" ref="I109" si="121">H109/G109</f>
        <v>1.25</v>
      </c>
      <c r="J109" s="12">
        <v>281.3</v>
      </c>
      <c r="K109" s="13">
        <f t="shared" ref="K109" si="122">10^((J109-239)/(-57.444))</f>
        <v>0.18349771745308516</v>
      </c>
      <c r="L109" s="14">
        <f t="shared" ref="L109" si="123">K109*I109</f>
        <v>0.22937214681635645</v>
      </c>
      <c r="O109" s="36"/>
    </row>
    <row r="110" spans="1:15">
      <c r="A110" s="30"/>
      <c r="B110" s="10" t="s">
        <v>221</v>
      </c>
    </row>
    <row r="111" spans="1:15">
      <c r="A111" s="20" t="s">
        <v>211</v>
      </c>
      <c r="B111" s="16">
        <v>43990</v>
      </c>
      <c r="C111" s="34" t="s">
        <v>223</v>
      </c>
      <c r="D111" s="34" t="s">
        <v>30</v>
      </c>
      <c r="E111" s="34"/>
      <c r="F111" s="34"/>
      <c r="G111" s="11">
        <v>40</v>
      </c>
      <c r="H111" s="11">
        <v>50</v>
      </c>
      <c r="I111" s="11">
        <f t="shared" ref="I111:I113" si="124">H111/G111</f>
        <v>1.25</v>
      </c>
      <c r="J111" s="12">
        <v>291.5</v>
      </c>
      <c r="K111" s="13">
        <f t="shared" ref="K111:K113" si="125">10^((J111-239)/(-57.444))</f>
        <v>0.121917607048164</v>
      </c>
      <c r="L111" s="14">
        <f t="shared" ref="L111:L113" si="126">K111*I111</f>
        <v>0.15239700881020499</v>
      </c>
    </row>
    <row r="112" spans="1:15">
      <c r="A112" s="20" t="s">
        <v>211</v>
      </c>
      <c r="B112" s="10" t="s">
        <v>224</v>
      </c>
      <c r="C112" s="34" t="s">
        <v>222</v>
      </c>
      <c r="D112" s="34" t="s">
        <v>34</v>
      </c>
      <c r="E112" s="34"/>
      <c r="F112" s="34"/>
      <c r="G112" s="11">
        <v>40</v>
      </c>
      <c r="H112" s="11">
        <v>50</v>
      </c>
      <c r="I112" s="11">
        <f t="shared" si="124"/>
        <v>1.25</v>
      </c>
      <c r="J112" s="12">
        <v>288.39999999999998</v>
      </c>
      <c r="K112" s="13">
        <f t="shared" si="125"/>
        <v>0.13804860779825304</v>
      </c>
      <c r="L112" s="14">
        <f t="shared" si="126"/>
        <v>0.17256075974781629</v>
      </c>
    </row>
    <row r="113" spans="1:15">
      <c r="A113" s="21" t="s">
        <v>225</v>
      </c>
      <c r="B113" s="16">
        <v>43993</v>
      </c>
      <c r="C113" s="34" t="s">
        <v>226</v>
      </c>
      <c r="D113" s="34" t="s">
        <v>32</v>
      </c>
      <c r="E113" s="15"/>
      <c r="G113" s="11">
        <v>40</v>
      </c>
      <c r="H113" s="11">
        <v>50</v>
      </c>
      <c r="I113" s="11">
        <f t="shared" si="124"/>
        <v>1.25</v>
      </c>
      <c r="J113" s="12">
        <v>282.39999999999998</v>
      </c>
      <c r="K113" s="13">
        <f t="shared" si="125"/>
        <v>0.17558264300084261</v>
      </c>
      <c r="L113" s="14">
        <f t="shared" si="126"/>
        <v>0.21947830375105326</v>
      </c>
      <c r="O113" s="36"/>
    </row>
    <row r="114" spans="1:15">
      <c r="A114" s="30"/>
      <c r="B114" s="10" t="s">
        <v>227</v>
      </c>
    </row>
    <row r="115" spans="1:15">
      <c r="A115" s="21" t="s">
        <v>228</v>
      </c>
      <c r="B115" s="16">
        <v>43997</v>
      </c>
      <c r="C115" s="34" t="s">
        <v>229</v>
      </c>
      <c r="D115" s="34" t="s">
        <v>30</v>
      </c>
      <c r="E115" s="15"/>
      <c r="G115" s="11">
        <v>40</v>
      </c>
      <c r="H115" s="11">
        <v>50</v>
      </c>
      <c r="I115" s="11">
        <f t="shared" ref="I115" si="127">H115/G115</f>
        <v>1.25</v>
      </c>
      <c r="J115" s="12">
        <v>289.7</v>
      </c>
      <c r="K115" s="13">
        <f t="shared" ref="K115" si="128">10^((J115-239)/(-57.444))</f>
        <v>0.13103921874842325</v>
      </c>
      <c r="L115" s="14">
        <f t="shared" ref="L115" si="129">K115*I115</f>
        <v>0.16379902343552907</v>
      </c>
      <c r="O115" s="36"/>
    </row>
    <row r="116" spans="1:15">
      <c r="A116" s="30"/>
      <c r="B116" s="10" t="s">
        <v>230</v>
      </c>
    </row>
    <row r="117" spans="1:15">
      <c r="A117" s="21" t="s">
        <v>231</v>
      </c>
      <c r="B117" s="16">
        <v>44000</v>
      </c>
      <c r="C117" s="34" t="s">
        <v>232</v>
      </c>
      <c r="D117" s="34" t="s">
        <v>233</v>
      </c>
      <c r="E117" s="34"/>
      <c r="F117" s="34"/>
      <c r="G117" s="11">
        <v>40</v>
      </c>
      <c r="H117" s="11">
        <v>50</v>
      </c>
      <c r="I117" s="11">
        <f t="shared" ref="I117" si="130">H117/G117</f>
        <v>1.25</v>
      </c>
      <c r="J117" s="12">
        <v>289.39999999999998</v>
      </c>
      <c r="K117" s="13">
        <f t="shared" ref="K117" si="131">10^((J117-239)/(-57.444))</f>
        <v>0.13262450400472561</v>
      </c>
      <c r="L117" s="14">
        <f t="shared" ref="L117" si="132">K117*I117</f>
        <v>0.16578063000590701</v>
      </c>
      <c r="O117" s="36"/>
    </row>
    <row r="118" spans="1:15">
      <c r="A118" s="30"/>
      <c r="B118" s="10" t="s">
        <v>234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7"/>
  <sheetViews>
    <sheetView workbookViewId="0">
      <selection activeCell="J17" sqref="J17:J18"/>
    </sheetView>
  </sheetViews>
  <sheetFormatPr defaultRowHeight="13.5"/>
  <cols>
    <col min="1" max="1" width="10.5" bestFit="1" customWidth="1"/>
  </cols>
  <sheetData>
    <row r="1" spans="1:5">
      <c r="A1" s="37" t="s">
        <v>61</v>
      </c>
      <c r="B1" s="38"/>
      <c r="C1" s="38"/>
      <c r="D1" s="38"/>
      <c r="E1" s="38"/>
    </row>
    <row r="2" spans="1:5">
      <c r="A2" s="38"/>
      <c r="B2" s="38"/>
      <c r="C2" s="38"/>
      <c r="D2" s="38"/>
      <c r="E2" s="38"/>
    </row>
    <row r="3" spans="1:5">
      <c r="A3">
        <v>1</v>
      </c>
      <c r="B3">
        <v>10</v>
      </c>
      <c r="C3">
        <f>B3/50</f>
        <v>0.2</v>
      </c>
      <c r="D3">
        <f>LOG10(C3)</f>
        <v>-0.69897000433601875</v>
      </c>
      <c r="E3">
        <v>277.8</v>
      </c>
    </row>
    <row r="4" spans="1:5">
      <c r="A4">
        <v>3</v>
      </c>
      <c r="B4">
        <v>30</v>
      </c>
      <c r="C4">
        <f t="shared" ref="C4:C7" si="0">B4/50</f>
        <v>0.6</v>
      </c>
      <c r="D4">
        <f t="shared" ref="D4:D7" si="1">LOG10(C4)</f>
        <v>-0.22184874961635639</v>
      </c>
      <c r="E4">
        <v>252.8</v>
      </c>
    </row>
    <row r="5" spans="1:5">
      <c r="A5">
        <v>5</v>
      </c>
      <c r="B5">
        <v>50</v>
      </c>
      <c r="C5">
        <f t="shared" si="0"/>
        <v>1</v>
      </c>
      <c r="D5">
        <f t="shared" si="1"/>
        <v>0</v>
      </c>
      <c r="E5">
        <v>238.9</v>
      </c>
    </row>
    <row r="6" spans="1:5">
      <c r="A6">
        <v>10</v>
      </c>
      <c r="B6">
        <v>100</v>
      </c>
      <c r="C6">
        <f t="shared" si="0"/>
        <v>2</v>
      </c>
      <c r="D6">
        <f t="shared" si="1"/>
        <v>0.3010299956639812</v>
      </c>
      <c r="E6">
        <v>221.2</v>
      </c>
    </row>
    <row r="7" spans="1:5">
      <c r="A7">
        <v>20</v>
      </c>
      <c r="B7">
        <v>200</v>
      </c>
      <c r="C7">
        <f t="shared" si="0"/>
        <v>4</v>
      </c>
      <c r="D7">
        <f t="shared" si="1"/>
        <v>0.6020599913279624</v>
      </c>
      <c r="E7">
        <v>203.5</v>
      </c>
    </row>
  </sheetData>
  <mergeCells count="1">
    <mergeCell ref="A1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</vt:lpstr>
      <vt:lpstr>标线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2020-06-23T05:12:39Z</dcterms:modified>
</cp:coreProperties>
</file>